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anieTatiana\Desktop\INDICADORES 2020\INDICADORES AÑO 2019\Indicadores Anuales 2019\Analista - Silvia Hernández\"/>
    </mc:Choice>
  </mc:AlternateContent>
  <bookViews>
    <workbookView xWindow="0" yWindow="0" windowWidth="20490" windowHeight="8460" tabRatio="712" firstSheet="6" activeTab="12"/>
  </bookViews>
  <sheets>
    <sheet name="I Trimestre" sheetId="3" state="hidden" r:id="rId1"/>
    <sheet name="II Trimestre" sheetId="5" state="hidden" r:id="rId2"/>
    <sheet name="III Trimestre" sheetId="4" state="hidden" r:id="rId3"/>
    <sheet name="IV Trimestre" sheetId="6" state="hidden" r:id="rId4"/>
    <sheet name="Semestral" sheetId="9" state="hidden" r:id="rId5"/>
    <sheet name="Tercer Trimestre Acumulado" sheetId="8" state="hidden" r:id="rId6"/>
    <sheet name="1 Trimestre" sheetId="10" r:id="rId7"/>
    <sheet name="2 Trimestre" sheetId="11" r:id="rId8"/>
    <sheet name="1 Semestre" sheetId="14" r:id="rId9"/>
    <sheet name="3 Trimestre" sheetId="12" r:id="rId10"/>
    <sheet name="3T Acumulado" sheetId="15" r:id="rId11"/>
    <sheet name="4 Trimestre" sheetId="13" r:id="rId12"/>
    <sheet name="Anual" sheetId="7" r:id="rId13"/>
  </sheets>
  <calcPr calcId="162913"/>
</workbook>
</file>

<file path=xl/calcChain.xml><?xml version="1.0" encoding="utf-8"?>
<calcChain xmlns="http://schemas.openxmlformats.org/spreadsheetml/2006/main">
  <c r="H27" i="7" l="1"/>
  <c r="G27" i="7"/>
  <c r="F27" i="7"/>
  <c r="E27" i="7"/>
  <c r="D27" i="7"/>
  <c r="C27" i="7"/>
  <c r="C26" i="7" l="1"/>
  <c r="C65" i="7" l="1"/>
  <c r="B28" i="7"/>
  <c r="B26" i="7"/>
  <c r="B25" i="7"/>
  <c r="C71" i="7" l="1"/>
  <c r="C54" i="7" l="1"/>
  <c r="C72" i="7"/>
  <c r="B33" i="7"/>
  <c r="B22" i="7"/>
  <c r="B21" i="7"/>
  <c r="B78" i="13" l="1"/>
  <c r="C71" i="13"/>
  <c r="D71" i="13"/>
  <c r="E71" i="13"/>
  <c r="F71" i="13"/>
  <c r="G71" i="13"/>
  <c r="H71" i="13"/>
  <c r="I71" i="13"/>
  <c r="C72" i="13"/>
  <c r="I72" i="13"/>
  <c r="C74" i="13"/>
  <c r="D74" i="13"/>
  <c r="E74" i="13"/>
  <c r="F74" i="13"/>
  <c r="G74" i="13"/>
  <c r="H74" i="13"/>
  <c r="I74" i="13"/>
  <c r="C75" i="13"/>
  <c r="D75" i="13"/>
  <c r="G75" i="13"/>
  <c r="I75" i="13"/>
  <c r="C66" i="13"/>
  <c r="I66" i="13"/>
  <c r="C58" i="13"/>
  <c r="D58" i="13"/>
  <c r="E58" i="13"/>
  <c r="F58" i="13"/>
  <c r="G58" i="13"/>
  <c r="H58" i="13"/>
  <c r="I58" i="13"/>
  <c r="C59" i="13"/>
  <c r="C60" i="13" s="1"/>
  <c r="D59" i="13"/>
  <c r="D60" i="13" s="1"/>
  <c r="E59" i="13"/>
  <c r="E60" i="13" s="1"/>
  <c r="F59" i="13"/>
  <c r="F60" i="13" s="1"/>
  <c r="G59" i="13"/>
  <c r="G60" i="13" s="1"/>
  <c r="H59" i="13"/>
  <c r="H60" i="13" s="1"/>
  <c r="C53" i="13"/>
  <c r="D53" i="13"/>
  <c r="E53" i="13"/>
  <c r="F53" i="13"/>
  <c r="G53" i="13"/>
  <c r="H53" i="13"/>
  <c r="I53" i="13"/>
  <c r="C54" i="13"/>
  <c r="C55" i="13" s="1"/>
  <c r="D54" i="13"/>
  <c r="D55" i="13" s="1"/>
  <c r="E54" i="13"/>
  <c r="E55" i="13" s="1"/>
  <c r="F54" i="13"/>
  <c r="G54" i="13"/>
  <c r="G55" i="13" s="1"/>
  <c r="H54" i="13"/>
  <c r="F55" i="13"/>
  <c r="H55" i="13"/>
  <c r="C49" i="13"/>
  <c r="D49" i="13"/>
  <c r="E49" i="13"/>
  <c r="F49" i="13"/>
  <c r="G49" i="13"/>
  <c r="H49" i="13"/>
  <c r="C50" i="13"/>
  <c r="D50" i="13"/>
  <c r="E50" i="13"/>
  <c r="F50" i="13"/>
  <c r="G50" i="13"/>
  <c r="H50" i="13"/>
  <c r="C41" i="13"/>
  <c r="C67" i="13" s="1"/>
  <c r="D41" i="13"/>
  <c r="D67" i="13" s="1"/>
  <c r="E41" i="13"/>
  <c r="F41" i="13"/>
  <c r="G41" i="13"/>
  <c r="H41" i="13"/>
  <c r="I41" i="13"/>
  <c r="C42" i="13"/>
  <c r="D42" i="13"/>
  <c r="E42" i="13"/>
  <c r="F42" i="13"/>
  <c r="G42" i="13"/>
  <c r="H42" i="13"/>
  <c r="I42" i="13"/>
  <c r="C43" i="13"/>
  <c r="I43" i="13"/>
  <c r="C44" i="13"/>
  <c r="I44" i="13"/>
  <c r="C71" i="12"/>
  <c r="D71" i="12"/>
  <c r="E71" i="12"/>
  <c r="F71" i="12"/>
  <c r="G71" i="12"/>
  <c r="H71" i="12"/>
  <c r="I71" i="12"/>
  <c r="C72" i="12"/>
  <c r="F72" i="12"/>
  <c r="I72" i="12"/>
  <c r="F73" i="12"/>
  <c r="C74" i="12"/>
  <c r="D74" i="12"/>
  <c r="E74" i="12"/>
  <c r="F74" i="12"/>
  <c r="G74" i="12"/>
  <c r="H74" i="12"/>
  <c r="I74" i="12"/>
  <c r="C75" i="12"/>
  <c r="F75" i="12"/>
  <c r="I75" i="12"/>
  <c r="F66" i="12"/>
  <c r="I66" i="12"/>
  <c r="D67" i="12"/>
  <c r="C58" i="12"/>
  <c r="D58" i="12"/>
  <c r="E58" i="12"/>
  <c r="F58" i="12"/>
  <c r="G58" i="12"/>
  <c r="H58" i="12"/>
  <c r="I58" i="12"/>
  <c r="C59" i="12"/>
  <c r="C60" i="12" s="1"/>
  <c r="D59" i="12"/>
  <c r="E59" i="12"/>
  <c r="E60" i="12" s="1"/>
  <c r="F59" i="12"/>
  <c r="G59" i="12"/>
  <c r="G60" i="12" s="1"/>
  <c r="H59" i="12"/>
  <c r="D60" i="12"/>
  <c r="F60" i="12"/>
  <c r="H60" i="12"/>
  <c r="C53" i="12"/>
  <c r="D53" i="12"/>
  <c r="E53" i="12"/>
  <c r="F53" i="12"/>
  <c r="G53" i="12"/>
  <c r="H53" i="12"/>
  <c r="I53" i="12"/>
  <c r="C54" i="12"/>
  <c r="C55" i="12" s="1"/>
  <c r="D54" i="12"/>
  <c r="E54" i="12"/>
  <c r="E55" i="12" s="1"/>
  <c r="F54" i="12"/>
  <c r="G54" i="12"/>
  <c r="G55" i="12" s="1"/>
  <c r="H54" i="12"/>
  <c r="D55" i="12"/>
  <c r="F55" i="12"/>
  <c r="H55" i="12"/>
  <c r="C49" i="12"/>
  <c r="D49" i="12"/>
  <c r="E49" i="12"/>
  <c r="F49" i="12"/>
  <c r="G49" i="12"/>
  <c r="H49" i="12"/>
  <c r="C50" i="12"/>
  <c r="D50" i="12"/>
  <c r="E50" i="12"/>
  <c r="F50" i="12"/>
  <c r="G50" i="12"/>
  <c r="H50" i="12"/>
  <c r="C41" i="12"/>
  <c r="D41" i="12"/>
  <c r="E41" i="12"/>
  <c r="F41" i="12"/>
  <c r="G41" i="12"/>
  <c r="H41" i="12"/>
  <c r="I41" i="12"/>
  <c r="C42" i="12"/>
  <c r="C67" i="12" s="1"/>
  <c r="D42" i="12"/>
  <c r="E42" i="12"/>
  <c r="F42" i="12"/>
  <c r="F67" i="12" s="1"/>
  <c r="G42" i="12"/>
  <c r="G67" i="12" s="1"/>
  <c r="H42" i="12"/>
  <c r="I42" i="12"/>
  <c r="F43" i="12"/>
  <c r="I43" i="12"/>
  <c r="C44" i="12"/>
  <c r="F44" i="12"/>
  <c r="F68" i="12" s="1"/>
  <c r="I44" i="12"/>
  <c r="C71" i="11"/>
  <c r="D71" i="11"/>
  <c r="E71" i="11"/>
  <c r="F71" i="11"/>
  <c r="G71" i="11"/>
  <c r="H71" i="11"/>
  <c r="I71" i="11"/>
  <c r="I72" i="11"/>
  <c r="C74" i="11"/>
  <c r="D74" i="11"/>
  <c r="E74" i="11"/>
  <c r="F74" i="11"/>
  <c r="G74" i="11"/>
  <c r="H74" i="11"/>
  <c r="I74" i="11"/>
  <c r="H75" i="11"/>
  <c r="I75" i="11"/>
  <c r="C66" i="11"/>
  <c r="F66" i="11"/>
  <c r="I66" i="11"/>
  <c r="C67" i="11"/>
  <c r="D67" i="11"/>
  <c r="C58" i="11"/>
  <c r="D58" i="11"/>
  <c r="E58" i="11"/>
  <c r="F58" i="11"/>
  <c r="G58" i="11"/>
  <c r="H58" i="11"/>
  <c r="I58" i="11"/>
  <c r="C59" i="11"/>
  <c r="C60" i="11" s="1"/>
  <c r="D59" i="11"/>
  <c r="E59" i="11"/>
  <c r="E60" i="11" s="1"/>
  <c r="F59" i="11"/>
  <c r="G59" i="11"/>
  <c r="G60" i="11" s="1"/>
  <c r="H59" i="11"/>
  <c r="D60" i="11"/>
  <c r="F60" i="11"/>
  <c r="H60" i="11"/>
  <c r="C53" i="11"/>
  <c r="D53" i="11"/>
  <c r="E53" i="11"/>
  <c r="F53" i="11"/>
  <c r="G53" i="11"/>
  <c r="H53" i="11"/>
  <c r="I53" i="11"/>
  <c r="C54" i="11"/>
  <c r="C55" i="11" s="1"/>
  <c r="D54" i="11"/>
  <c r="E54" i="11"/>
  <c r="E55" i="11" s="1"/>
  <c r="F54" i="11"/>
  <c r="G54" i="11"/>
  <c r="G55" i="11" s="1"/>
  <c r="H54" i="11"/>
  <c r="D55" i="11"/>
  <c r="F55" i="11"/>
  <c r="H55" i="11"/>
  <c r="C49" i="11"/>
  <c r="D49" i="11"/>
  <c r="E49" i="11"/>
  <c r="F49" i="11"/>
  <c r="G49" i="11"/>
  <c r="H49" i="11"/>
  <c r="C50" i="11"/>
  <c r="D50" i="11"/>
  <c r="E50" i="11"/>
  <c r="F50" i="11"/>
  <c r="G50" i="11"/>
  <c r="H50" i="11"/>
  <c r="C41" i="11"/>
  <c r="D41" i="11"/>
  <c r="E41" i="11"/>
  <c r="F41" i="11"/>
  <c r="G41" i="11"/>
  <c r="H41" i="11"/>
  <c r="I41" i="11"/>
  <c r="C42" i="11"/>
  <c r="D42" i="11"/>
  <c r="E42" i="11"/>
  <c r="F42" i="11"/>
  <c r="F67" i="11" s="1"/>
  <c r="G42" i="11"/>
  <c r="G67" i="11" s="1"/>
  <c r="H42" i="11"/>
  <c r="I42" i="11"/>
  <c r="C43" i="11"/>
  <c r="F43" i="11"/>
  <c r="I43" i="11"/>
  <c r="I44" i="11"/>
  <c r="C71" i="10"/>
  <c r="D71" i="10"/>
  <c r="E71" i="10"/>
  <c r="F71" i="10"/>
  <c r="G71" i="10"/>
  <c r="H71" i="10"/>
  <c r="I71" i="10"/>
  <c r="F72" i="10"/>
  <c r="I72" i="10"/>
  <c r="C74" i="10"/>
  <c r="D74" i="10"/>
  <c r="E74" i="10"/>
  <c r="F74" i="10"/>
  <c r="G74" i="10"/>
  <c r="H74" i="10"/>
  <c r="I74" i="10"/>
  <c r="D75" i="10"/>
  <c r="E75" i="10"/>
  <c r="F75" i="10"/>
  <c r="G75" i="10"/>
  <c r="H75" i="10"/>
  <c r="I75" i="10"/>
  <c r="F66" i="10"/>
  <c r="C58" i="10"/>
  <c r="D58" i="10"/>
  <c r="E58" i="10"/>
  <c r="F58" i="10"/>
  <c r="F60" i="10" s="1"/>
  <c r="G58" i="10"/>
  <c r="H58" i="10"/>
  <c r="I58" i="10"/>
  <c r="C59" i="10"/>
  <c r="C60" i="10" s="1"/>
  <c r="D59" i="10"/>
  <c r="E59" i="10"/>
  <c r="E60" i="10" s="1"/>
  <c r="F59" i="10"/>
  <c r="G59" i="10"/>
  <c r="G60" i="10" s="1"/>
  <c r="H59" i="10"/>
  <c r="D60" i="10"/>
  <c r="H60" i="10"/>
  <c r="C53" i="10"/>
  <c r="D53" i="10"/>
  <c r="E53" i="10"/>
  <c r="F53" i="10"/>
  <c r="G53" i="10"/>
  <c r="H53" i="10"/>
  <c r="I53" i="10"/>
  <c r="C54" i="10"/>
  <c r="D54" i="10"/>
  <c r="D55" i="10" s="1"/>
  <c r="E54" i="10"/>
  <c r="F54" i="10"/>
  <c r="F55" i="10" s="1"/>
  <c r="F73" i="10" s="1"/>
  <c r="G54" i="10"/>
  <c r="H54" i="10"/>
  <c r="H55" i="10" s="1"/>
  <c r="C49" i="10"/>
  <c r="D49" i="10"/>
  <c r="E49" i="10"/>
  <c r="F49" i="10"/>
  <c r="G49" i="10"/>
  <c r="H49" i="10"/>
  <c r="C50" i="10"/>
  <c r="D50" i="10"/>
  <c r="E50" i="10"/>
  <c r="F50" i="10"/>
  <c r="G50" i="10"/>
  <c r="H50" i="10"/>
  <c r="C41" i="10"/>
  <c r="D41" i="10"/>
  <c r="E41" i="10"/>
  <c r="F41" i="10"/>
  <c r="G41" i="10"/>
  <c r="H41" i="10"/>
  <c r="I41" i="10"/>
  <c r="C42" i="10"/>
  <c r="D42" i="10"/>
  <c r="E42" i="10"/>
  <c r="F42" i="10"/>
  <c r="G42" i="10"/>
  <c r="H42" i="10"/>
  <c r="I42" i="10"/>
  <c r="F43" i="10"/>
  <c r="I44" i="10"/>
  <c r="C73" i="12" l="1"/>
  <c r="G67" i="13"/>
  <c r="F67" i="13"/>
  <c r="C68" i="13"/>
  <c r="C73" i="13"/>
  <c r="G55" i="10"/>
  <c r="E55" i="10"/>
  <c r="C55" i="10"/>
  <c r="B33" i="15"/>
  <c r="C15" i="15"/>
  <c r="D15" i="15"/>
  <c r="E15" i="15"/>
  <c r="F15" i="15"/>
  <c r="G15" i="15"/>
  <c r="H15" i="15"/>
  <c r="I15" i="15"/>
  <c r="C16" i="15"/>
  <c r="D16" i="15"/>
  <c r="E16" i="15"/>
  <c r="F16" i="15"/>
  <c r="G16" i="15"/>
  <c r="H16" i="15"/>
  <c r="I16" i="15"/>
  <c r="C17" i="15"/>
  <c r="D17" i="15"/>
  <c r="E17" i="15"/>
  <c r="F17" i="15"/>
  <c r="G17" i="15"/>
  <c r="H17" i="15"/>
  <c r="I17" i="15"/>
  <c r="C18" i="15"/>
  <c r="C49" i="15" s="1"/>
  <c r="D18" i="15"/>
  <c r="D49" i="15" s="1"/>
  <c r="E18" i="15"/>
  <c r="E49" i="15" s="1"/>
  <c r="F18" i="15"/>
  <c r="F49" i="15" s="1"/>
  <c r="G18" i="15"/>
  <c r="G49" i="15" s="1"/>
  <c r="H18" i="15"/>
  <c r="H49" i="15" s="1"/>
  <c r="I18" i="15"/>
  <c r="C19" i="15"/>
  <c r="D19" i="15"/>
  <c r="E19" i="15"/>
  <c r="F19" i="15"/>
  <c r="G19" i="15"/>
  <c r="H19" i="15"/>
  <c r="I19" i="15"/>
  <c r="C20" i="15"/>
  <c r="D20" i="15"/>
  <c r="E20" i="15"/>
  <c r="F20" i="15"/>
  <c r="G20" i="15"/>
  <c r="H20" i="15"/>
  <c r="I20" i="15"/>
  <c r="C21" i="15"/>
  <c r="D21" i="15"/>
  <c r="E21" i="15"/>
  <c r="F21" i="15"/>
  <c r="G21" i="15"/>
  <c r="H21" i="15"/>
  <c r="I21" i="15"/>
  <c r="C22" i="15"/>
  <c r="D22" i="15"/>
  <c r="E22" i="15"/>
  <c r="F22" i="15"/>
  <c r="G22" i="15"/>
  <c r="H22" i="15"/>
  <c r="I22" i="15"/>
  <c r="C25" i="15"/>
  <c r="C41" i="15" s="1"/>
  <c r="D25" i="15"/>
  <c r="D41" i="15" s="1"/>
  <c r="E25" i="15"/>
  <c r="E41" i="15" s="1"/>
  <c r="F25" i="15"/>
  <c r="F41" i="15" s="1"/>
  <c r="G25" i="15"/>
  <c r="G41" i="15" s="1"/>
  <c r="H25" i="15"/>
  <c r="H41" i="15" s="1"/>
  <c r="I25" i="15"/>
  <c r="I41" i="15" s="1"/>
  <c r="C26" i="15"/>
  <c r="D26" i="15"/>
  <c r="E26" i="15"/>
  <c r="F26" i="15"/>
  <c r="G26" i="15"/>
  <c r="H26" i="15"/>
  <c r="I26" i="15"/>
  <c r="C27" i="15"/>
  <c r="D27" i="15"/>
  <c r="E27" i="15"/>
  <c r="F27" i="15"/>
  <c r="G27" i="15"/>
  <c r="H27" i="15"/>
  <c r="I27" i="15"/>
  <c r="C28" i="15"/>
  <c r="D28" i="15"/>
  <c r="E28" i="15"/>
  <c r="F28" i="15"/>
  <c r="G28" i="15"/>
  <c r="H28" i="15"/>
  <c r="I28" i="15"/>
  <c r="I43" i="15" l="1"/>
  <c r="C43" i="15"/>
  <c r="I72" i="15"/>
  <c r="I75" i="15"/>
  <c r="I42" i="15"/>
  <c r="G59" i="15"/>
  <c r="G75" i="15"/>
  <c r="G54" i="15"/>
  <c r="G42" i="15"/>
  <c r="E59" i="15"/>
  <c r="E54" i="15"/>
  <c r="E75" i="15"/>
  <c r="E42" i="15"/>
  <c r="C72" i="15"/>
  <c r="C59" i="15"/>
  <c r="C75" i="15"/>
  <c r="C54" i="15"/>
  <c r="C42" i="15"/>
  <c r="H71" i="15"/>
  <c r="H74" i="15"/>
  <c r="F71" i="15"/>
  <c r="F74" i="15"/>
  <c r="D71" i="15"/>
  <c r="D74" i="15"/>
  <c r="H58" i="15"/>
  <c r="H53" i="15"/>
  <c r="H50" i="15"/>
  <c r="F58" i="15"/>
  <c r="F53" i="15"/>
  <c r="F50" i="15"/>
  <c r="F66" i="15"/>
  <c r="D58" i="15"/>
  <c r="D50" i="15"/>
  <c r="D53" i="15"/>
  <c r="H75" i="15"/>
  <c r="H59" i="15"/>
  <c r="H42" i="15"/>
  <c r="H54" i="15"/>
  <c r="F75" i="15"/>
  <c r="F42" i="15"/>
  <c r="F72" i="15"/>
  <c r="F59" i="15"/>
  <c r="F54" i="15"/>
  <c r="D75" i="15"/>
  <c r="D59" i="15"/>
  <c r="D42" i="15"/>
  <c r="D54" i="15"/>
  <c r="I74" i="15"/>
  <c r="I71" i="15"/>
  <c r="G74" i="15"/>
  <c r="G71" i="15"/>
  <c r="E74" i="15"/>
  <c r="E71" i="15"/>
  <c r="C74" i="15"/>
  <c r="C71" i="15"/>
  <c r="F43" i="15"/>
  <c r="I66" i="15"/>
  <c r="I53" i="15"/>
  <c r="I58" i="15"/>
  <c r="G58" i="15"/>
  <c r="G53" i="15"/>
  <c r="G50" i="15"/>
  <c r="E53" i="15"/>
  <c r="E58" i="15"/>
  <c r="E50" i="15"/>
  <c r="C66" i="15"/>
  <c r="C53" i="15"/>
  <c r="C58" i="15"/>
  <c r="C50" i="15"/>
  <c r="B15" i="10"/>
  <c r="D55" i="15" l="1"/>
  <c r="E60" i="15"/>
  <c r="D67" i="15"/>
  <c r="F55" i="15"/>
  <c r="F73" i="15" s="1"/>
  <c r="C67" i="15"/>
  <c r="C44" i="15"/>
  <c r="C68" i="15" s="1"/>
  <c r="G67" i="15"/>
  <c r="F67" i="15"/>
  <c r="F44" i="15"/>
  <c r="F68" i="15" s="1"/>
  <c r="D60" i="15"/>
  <c r="F60" i="15"/>
  <c r="H55" i="15"/>
  <c r="H60" i="15"/>
  <c r="C55" i="15"/>
  <c r="C73" i="15" s="1"/>
  <c r="C60" i="15"/>
  <c r="E55" i="15"/>
  <c r="G55" i="15"/>
  <c r="G60" i="15"/>
  <c r="I44" i="15"/>
  <c r="G27" i="14"/>
  <c r="G59" i="14" l="1"/>
  <c r="G42" i="14"/>
  <c r="B38" i="10"/>
  <c r="B26" i="13" l="1"/>
  <c r="B27" i="13"/>
  <c r="B79" i="13" s="1"/>
  <c r="B28" i="13"/>
  <c r="B25" i="13"/>
  <c r="B16" i="13"/>
  <c r="B17" i="13"/>
  <c r="B18" i="13"/>
  <c r="B19" i="13"/>
  <c r="B20" i="13"/>
  <c r="B21" i="13"/>
  <c r="B22" i="13"/>
  <c r="B15" i="13"/>
  <c r="B26" i="12"/>
  <c r="B27" i="12"/>
  <c r="B28" i="12"/>
  <c r="B25" i="12"/>
  <c r="B16" i="12"/>
  <c r="B17" i="12"/>
  <c r="B18" i="12"/>
  <c r="B19" i="12"/>
  <c r="B20" i="12"/>
  <c r="B21" i="12"/>
  <c r="B22" i="12"/>
  <c r="B15" i="12"/>
  <c r="B29" i="13" l="1"/>
  <c r="B63" i="13" s="1"/>
  <c r="B75" i="13"/>
  <c r="B72" i="13"/>
  <c r="B59" i="13"/>
  <c r="B54" i="13"/>
  <c r="B58" i="13"/>
  <c r="B60" i="13" s="1"/>
  <c r="B53" i="13"/>
  <c r="B55" i="13" s="1"/>
  <c r="B66" i="13"/>
  <c r="B74" i="13"/>
  <c r="B71" i="13"/>
  <c r="B29" i="12"/>
  <c r="B63" i="12" s="1"/>
  <c r="B54" i="12"/>
  <c r="B75" i="12"/>
  <c r="B72" i="12"/>
  <c r="B59" i="12"/>
  <c r="B58" i="12"/>
  <c r="B66" i="12"/>
  <c r="B53" i="12"/>
  <c r="B74" i="12"/>
  <c r="B71" i="12"/>
  <c r="B26" i="11"/>
  <c r="B27" i="11"/>
  <c r="B28" i="11"/>
  <c r="B25" i="11"/>
  <c r="B16" i="11"/>
  <c r="B17" i="11"/>
  <c r="B18" i="11"/>
  <c r="B19" i="11"/>
  <c r="B20" i="11"/>
  <c r="B21" i="11"/>
  <c r="B22" i="11"/>
  <c r="B15" i="11"/>
  <c r="B26" i="10"/>
  <c r="B27" i="10"/>
  <c r="B28" i="10"/>
  <c r="B25" i="10"/>
  <c r="B16" i="10"/>
  <c r="B17" i="10"/>
  <c r="B18" i="10"/>
  <c r="B49" i="10" s="1"/>
  <c r="B19" i="10"/>
  <c r="B20" i="10"/>
  <c r="B21" i="10"/>
  <c r="B22" i="10"/>
  <c r="B74" i="10" l="1"/>
  <c r="B71" i="10"/>
  <c r="B29" i="10"/>
  <c r="B59" i="10"/>
  <c r="B54" i="10"/>
  <c r="B79" i="10"/>
  <c r="B75" i="10"/>
  <c r="B72" i="10"/>
  <c r="B73" i="13"/>
  <c r="B55" i="12"/>
  <c r="B60" i="12"/>
  <c r="B73" i="12"/>
  <c r="B29" i="11"/>
  <c r="B63" i="11" s="1"/>
  <c r="B79" i="11"/>
  <c r="B75" i="11"/>
  <c r="B72" i="11"/>
  <c r="B59" i="11"/>
  <c r="B54" i="11"/>
  <c r="B66" i="11"/>
  <c r="B53" i="11"/>
  <c r="B55" i="11" s="1"/>
  <c r="B58" i="11"/>
  <c r="B60" i="11" s="1"/>
  <c r="B74" i="11"/>
  <c r="B71" i="11"/>
  <c r="B58" i="10"/>
  <c r="B50" i="10"/>
  <c r="B66" i="10"/>
  <c r="B53" i="10"/>
  <c r="B55" i="10" s="1"/>
  <c r="D19" i="7"/>
  <c r="E19" i="7"/>
  <c r="F19" i="7"/>
  <c r="G19" i="7"/>
  <c r="H19" i="7"/>
  <c r="I19" i="7"/>
  <c r="D16" i="7"/>
  <c r="E16" i="7"/>
  <c r="F16" i="7"/>
  <c r="G16" i="7"/>
  <c r="H16" i="7"/>
  <c r="I16" i="7"/>
  <c r="D15" i="7"/>
  <c r="D65" i="7" s="1"/>
  <c r="E15" i="7"/>
  <c r="F15" i="7"/>
  <c r="F65" i="7" s="1"/>
  <c r="G15" i="7"/>
  <c r="G65" i="7" s="1"/>
  <c r="H15" i="7"/>
  <c r="H65" i="7" s="1"/>
  <c r="I15" i="7"/>
  <c r="I65" i="7" s="1"/>
  <c r="B73" i="11" l="1"/>
  <c r="B73" i="10"/>
  <c r="B60" i="10"/>
  <c r="B38" i="14"/>
  <c r="I27" i="7" l="1"/>
  <c r="D20" i="7"/>
  <c r="E20" i="7"/>
  <c r="F20" i="7"/>
  <c r="G20" i="7"/>
  <c r="H20" i="7"/>
  <c r="I20" i="7"/>
  <c r="G20" i="14"/>
  <c r="H20" i="14"/>
  <c r="G19" i="14"/>
  <c r="G75" i="14" s="1"/>
  <c r="H19" i="14"/>
  <c r="D20" i="14"/>
  <c r="E20" i="14"/>
  <c r="D19" i="14"/>
  <c r="E19" i="14"/>
  <c r="D21" i="7"/>
  <c r="E21" i="7"/>
  <c r="F21" i="7"/>
  <c r="G21" i="7"/>
  <c r="H21" i="7"/>
  <c r="I21" i="7"/>
  <c r="C21" i="7"/>
  <c r="D17" i="7"/>
  <c r="D52" i="7" s="1"/>
  <c r="E17" i="7"/>
  <c r="E52" i="7" s="1"/>
  <c r="F17" i="7"/>
  <c r="F52" i="7" s="1"/>
  <c r="G17" i="7"/>
  <c r="G52" i="7" s="1"/>
  <c r="H17" i="7"/>
  <c r="H52" i="7" s="1"/>
  <c r="I17" i="7"/>
  <c r="I52" i="7" s="1"/>
  <c r="C17" i="7"/>
  <c r="C22" i="7"/>
  <c r="I22" i="7"/>
  <c r="F22" i="7"/>
  <c r="I18" i="7"/>
  <c r="C18" i="7"/>
  <c r="F18" i="7"/>
  <c r="F49" i="7" s="1"/>
  <c r="G25" i="7"/>
  <c r="G41" i="7" s="1"/>
  <c r="F25" i="7"/>
  <c r="F41" i="7" s="1"/>
  <c r="G25" i="14"/>
  <c r="G41" i="14" s="1"/>
  <c r="F25" i="14"/>
  <c r="F41" i="14" s="1"/>
  <c r="D26" i="7"/>
  <c r="E26" i="7"/>
  <c r="F26" i="7"/>
  <c r="G26" i="7"/>
  <c r="H26" i="7"/>
  <c r="I26" i="7"/>
  <c r="D26" i="14"/>
  <c r="E26" i="14"/>
  <c r="F26" i="14"/>
  <c r="G26" i="14"/>
  <c r="H26" i="14"/>
  <c r="I26" i="14"/>
  <c r="C26" i="14"/>
  <c r="D22" i="14"/>
  <c r="E22" i="14"/>
  <c r="F22" i="14"/>
  <c r="G22" i="14"/>
  <c r="H22" i="14"/>
  <c r="I22" i="14"/>
  <c r="C22" i="14"/>
  <c r="D21" i="14"/>
  <c r="E21" i="14"/>
  <c r="F21" i="14"/>
  <c r="G21" i="14"/>
  <c r="H21" i="14"/>
  <c r="I21" i="14"/>
  <c r="C21" i="14"/>
  <c r="D18" i="14"/>
  <c r="D49" i="14" s="1"/>
  <c r="E18" i="14"/>
  <c r="E49" i="14" s="1"/>
  <c r="F18" i="14"/>
  <c r="F49" i="14" s="1"/>
  <c r="G18" i="14"/>
  <c r="G49" i="14" s="1"/>
  <c r="H18" i="14"/>
  <c r="H49" i="14" s="1"/>
  <c r="I18" i="14"/>
  <c r="C18" i="14"/>
  <c r="C49" i="14" s="1"/>
  <c r="D17" i="14"/>
  <c r="E17" i="14"/>
  <c r="F17" i="14"/>
  <c r="G17" i="14"/>
  <c r="H17" i="14"/>
  <c r="I17" i="14"/>
  <c r="C17" i="14"/>
  <c r="C19" i="14"/>
  <c r="F19" i="14"/>
  <c r="I19" i="14"/>
  <c r="B33" i="14"/>
  <c r="D28" i="7"/>
  <c r="E28" i="7"/>
  <c r="F28" i="7"/>
  <c r="G28" i="7"/>
  <c r="H28" i="7"/>
  <c r="I28" i="7"/>
  <c r="C28" i="7"/>
  <c r="H18" i="7"/>
  <c r="H49" i="7" s="1"/>
  <c r="H22" i="7"/>
  <c r="G18" i="7"/>
  <c r="G49" i="7" s="1"/>
  <c r="G22" i="7"/>
  <c r="E18" i="7"/>
  <c r="E49" i="7" s="1"/>
  <c r="E22" i="7"/>
  <c r="D18" i="7"/>
  <c r="D49" i="7" s="1"/>
  <c r="D22" i="7"/>
  <c r="B32" i="13"/>
  <c r="B41" i="12"/>
  <c r="B41" i="11"/>
  <c r="B38" i="7"/>
  <c r="B38" i="15"/>
  <c r="B38" i="13"/>
  <c r="B38" i="12"/>
  <c r="B38" i="11"/>
  <c r="I28" i="14"/>
  <c r="H28" i="14"/>
  <c r="G28" i="14"/>
  <c r="F28" i="14"/>
  <c r="E28" i="14"/>
  <c r="D28" i="14"/>
  <c r="C28" i="14"/>
  <c r="H16" i="14"/>
  <c r="H15" i="14"/>
  <c r="G16" i="14"/>
  <c r="G15" i="14"/>
  <c r="E16" i="14"/>
  <c r="E15" i="14"/>
  <c r="D16" i="14"/>
  <c r="D15" i="14"/>
  <c r="D25" i="7"/>
  <c r="D41" i="7" s="1"/>
  <c r="E25" i="7"/>
  <c r="E41" i="7" s="1"/>
  <c r="H25" i="7"/>
  <c r="H41" i="7" s="1"/>
  <c r="I25" i="7"/>
  <c r="I41" i="7" s="1"/>
  <c r="C16" i="7"/>
  <c r="B16" i="7" s="1"/>
  <c r="C19" i="7"/>
  <c r="C20" i="7"/>
  <c r="C25" i="7"/>
  <c r="C41" i="7" s="1"/>
  <c r="C15" i="7"/>
  <c r="B15" i="7" s="1"/>
  <c r="H27" i="14"/>
  <c r="E27" i="14"/>
  <c r="E25" i="14"/>
  <c r="E41" i="14" s="1"/>
  <c r="H25" i="14"/>
  <c r="H41" i="14" s="1"/>
  <c r="I25" i="14"/>
  <c r="I41" i="14" s="1"/>
  <c r="C16" i="14"/>
  <c r="F16" i="14"/>
  <c r="I16" i="14"/>
  <c r="C20" i="14"/>
  <c r="F20" i="14"/>
  <c r="I20" i="14"/>
  <c r="F15" i="14"/>
  <c r="I15" i="14"/>
  <c r="F27" i="14"/>
  <c r="I27" i="14"/>
  <c r="D25" i="14"/>
  <c r="D41" i="14" s="1"/>
  <c r="D27" i="14"/>
  <c r="C25" i="14"/>
  <c r="C41" i="14" s="1"/>
  <c r="C43" i="14" s="1"/>
  <c r="C27" i="14"/>
  <c r="C15" i="14"/>
  <c r="B41" i="13"/>
  <c r="B32" i="12"/>
  <c r="B78" i="12" s="1"/>
  <c r="B41" i="10"/>
  <c r="B43" i="10" s="1"/>
  <c r="B32" i="10"/>
  <c r="B78" i="10" s="1"/>
  <c r="B42" i="10"/>
  <c r="B42" i="13"/>
  <c r="B42" i="12"/>
  <c r="B32" i="11"/>
  <c r="B78" i="11" s="1"/>
  <c r="B44" i="10"/>
  <c r="C29" i="8"/>
  <c r="C29" i="9"/>
  <c r="C29" i="6"/>
  <c r="C41" i="6" s="1"/>
  <c r="C29" i="4"/>
  <c r="C29" i="5"/>
  <c r="C29" i="3"/>
  <c r="C11" i="6"/>
  <c r="C13" i="6"/>
  <c r="C13" i="4"/>
  <c r="C11" i="4"/>
  <c r="C62" i="4" s="1"/>
  <c r="C10" i="5"/>
  <c r="C11" i="5"/>
  <c r="E16" i="9"/>
  <c r="E32" i="9" s="1"/>
  <c r="E34" i="9" s="1"/>
  <c r="F16" i="9"/>
  <c r="F32" i="9" s="1"/>
  <c r="G16" i="9"/>
  <c r="G32" i="9"/>
  <c r="E17" i="9"/>
  <c r="E62" i="9" s="1"/>
  <c r="F17" i="9"/>
  <c r="F62" i="9" s="1"/>
  <c r="G17" i="9"/>
  <c r="E18" i="9"/>
  <c r="F18" i="9"/>
  <c r="F54" i="9"/>
  <c r="G18" i="9"/>
  <c r="G33" i="9"/>
  <c r="D18" i="9"/>
  <c r="D54" i="9"/>
  <c r="D17" i="9"/>
  <c r="D16" i="9"/>
  <c r="D32" i="9" s="1"/>
  <c r="E10" i="9"/>
  <c r="F10" i="9"/>
  <c r="G10" i="9"/>
  <c r="G11" i="9"/>
  <c r="G40" i="9" s="1"/>
  <c r="E12" i="9"/>
  <c r="E57" i="9" s="1"/>
  <c r="F12" i="9"/>
  <c r="G12" i="9"/>
  <c r="D12" i="9"/>
  <c r="D10" i="9"/>
  <c r="C24" i="9"/>
  <c r="C67" i="9" s="1"/>
  <c r="C19" i="9"/>
  <c r="C13" i="9"/>
  <c r="C24" i="8"/>
  <c r="C67" i="8" s="1"/>
  <c r="G16" i="8"/>
  <c r="G32" i="8"/>
  <c r="G34" i="8" s="1"/>
  <c r="G17" i="8"/>
  <c r="F16" i="8"/>
  <c r="F32" i="8" s="1"/>
  <c r="F34" i="8" s="1"/>
  <c r="F17" i="8"/>
  <c r="F62" i="8" s="1"/>
  <c r="E16" i="8"/>
  <c r="E32" i="8" s="1"/>
  <c r="E34" i="8" s="1"/>
  <c r="E17" i="8"/>
  <c r="E62" i="8" s="1"/>
  <c r="D16" i="8"/>
  <c r="D17" i="8"/>
  <c r="D62" i="8" s="1"/>
  <c r="G10" i="8"/>
  <c r="G11" i="8"/>
  <c r="F10" i="8"/>
  <c r="E10" i="8"/>
  <c r="E57" i="8" s="1"/>
  <c r="D10" i="8"/>
  <c r="E18" i="8"/>
  <c r="E54" i="8" s="1"/>
  <c r="F18" i="8"/>
  <c r="G18" i="8"/>
  <c r="G54" i="8" s="1"/>
  <c r="D18" i="8"/>
  <c r="C13" i="8"/>
  <c r="E12" i="8"/>
  <c r="E41" i="8" s="1"/>
  <c r="F12" i="8"/>
  <c r="G12" i="8"/>
  <c r="D12" i="8"/>
  <c r="G40" i="8"/>
  <c r="D40" i="8"/>
  <c r="C19" i="8"/>
  <c r="C68" i="5"/>
  <c r="C67" i="5"/>
  <c r="G63" i="5"/>
  <c r="F63" i="5"/>
  <c r="E63" i="5"/>
  <c r="D63" i="5"/>
  <c r="G62" i="5"/>
  <c r="F62" i="5"/>
  <c r="E62" i="5"/>
  <c r="D62" i="5"/>
  <c r="C62" i="5"/>
  <c r="G57" i="5"/>
  <c r="F57" i="5"/>
  <c r="E57" i="5"/>
  <c r="D57" i="5"/>
  <c r="G54" i="5"/>
  <c r="F54" i="5"/>
  <c r="E54" i="5"/>
  <c r="D54" i="5"/>
  <c r="C54" i="5"/>
  <c r="G50" i="5"/>
  <c r="F50" i="5"/>
  <c r="E50" i="5"/>
  <c r="D50" i="5"/>
  <c r="G49" i="5"/>
  <c r="F49" i="5"/>
  <c r="F51" i="5" s="1"/>
  <c r="E49" i="5"/>
  <c r="E51" i="5" s="1"/>
  <c r="D49" i="5"/>
  <c r="D51" i="5" s="1"/>
  <c r="G45" i="5"/>
  <c r="F45" i="5"/>
  <c r="E45" i="5"/>
  <c r="E46" i="5" s="1"/>
  <c r="D45" i="5"/>
  <c r="C45" i="5"/>
  <c r="G44" i="5"/>
  <c r="G46" i="5" s="1"/>
  <c r="F44" i="5"/>
  <c r="E44" i="5"/>
  <c r="D44" i="5"/>
  <c r="D46" i="5" s="1"/>
  <c r="D64" i="5" s="1"/>
  <c r="G41" i="5"/>
  <c r="F41" i="5"/>
  <c r="E41" i="5"/>
  <c r="D41" i="5"/>
  <c r="G40" i="5"/>
  <c r="F40" i="5"/>
  <c r="E40" i="5"/>
  <c r="D40" i="5"/>
  <c r="C40" i="5"/>
  <c r="G33" i="5"/>
  <c r="F33" i="5"/>
  <c r="F35" i="5" s="1"/>
  <c r="E33" i="5"/>
  <c r="E58" i="5" s="1"/>
  <c r="D33" i="5"/>
  <c r="D35" i="5"/>
  <c r="C33" i="5"/>
  <c r="G32" i="5"/>
  <c r="G34" i="5" s="1"/>
  <c r="F32" i="5"/>
  <c r="F34" i="5" s="1"/>
  <c r="E32" i="5"/>
  <c r="E34" i="5"/>
  <c r="D32" i="5"/>
  <c r="D34" i="5" s="1"/>
  <c r="C32" i="5"/>
  <c r="C12" i="5"/>
  <c r="F49" i="4"/>
  <c r="F50" i="9"/>
  <c r="F63" i="9"/>
  <c r="D57" i="8"/>
  <c r="D58" i="5"/>
  <c r="G58" i="5"/>
  <c r="D32" i="8"/>
  <c r="D34" i="8"/>
  <c r="G51" i="5"/>
  <c r="C58" i="5"/>
  <c r="F40" i="8"/>
  <c r="E40" i="9"/>
  <c r="E40" i="8"/>
  <c r="C16" i="9"/>
  <c r="C32" i="9" s="1"/>
  <c r="C10" i="9"/>
  <c r="C34" i="9" s="1"/>
  <c r="C11" i="8"/>
  <c r="D63" i="9"/>
  <c r="D50" i="9"/>
  <c r="D57" i="9"/>
  <c r="C11" i="9"/>
  <c r="D44" i="9"/>
  <c r="D40" i="9"/>
  <c r="F44" i="9"/>
  <c r="F40" i="9"/>
  <c r="G44" i="9"/>
  <c r="G46" i="9" s="1"/>
  <c r="G57" i="9"/>
  <c r="G49" i="9"/>
  <c r="G41" i="9"/>
  <c r="G34" i="9"/>
  <c r="E54" i="9"/>
  <c r="E50" i="9"/>
  <c r="G54" i="9"/>
  <c r="G50" i="9"/>
  <c r="G45" i="9"/>
  <c r="E33" i="9"/>
  <c r="D33" i="9"/>
  <c r="F33" i="9"/>
  <c r="F35" i="9" s="1"/>
  <c r="D41" i="9"/>
  <c r="F41" i="9"/>
  <c r="D49" i="9"/>
  <c r="F49" i="9"/>
  <c r="F51" i="9" s="1"/>
  <c r="E44" i="8"/>
  <c r="G33" i="8"/>
  <c r="G41" i="8"/>
  <c r="D44" i="8"/>
  <c r="E45" i="8"/>
  <c r="G49" i="8"/>
  <c r="G51" i="8" s="1"/>
  <c r="F50" i="8"/>
  <c r="D54" i="8"/>
  <c r="F54" i="8"/>
  <c r="F33" i="8"/>
  <c r="F35" i="8" s="1"/>
  <c r="D41" i="8"/>
  <c r="D49" i="8"/>
  <c r="E50" i="8"/>
  <c r="G50" i="8"/>
  <c r="D59" i="5"/>
  <c r="E35" i="5"/>
  <c r="E59" i="5" s="1"/>
  <c r="G35" i="5"/>
  <c r="G59" i="5" s="1"/>
  <c r="C40" i="8"/>
  <c r="D35" i="9"/>
  <c r="G51" i="9"/>
  <c r="F58" i="9"/>
  <c r="G58" i="8"/>
  <c r="G35" i="8"/>
  <c r="G59" i="8" s="1"/>
  <c r="C10" i="3"/>
  <c r="C11" i="3"/>
  <c r="C16" i="3"/>
  <c r="C32" i="3" s="1"/>
  <c r="C17" i="3"/>
  <c r="C18" i="3"/>
  <c r="C13" i="3"/>
  <c r="C12" i="3"/>
  <c r="C63" i="3" s="1"/>
  <c r="C18" i="6"/>
  <c r="C68" i="6" s="1"/>
  <c r="C12" i="6"/>
  <c r="C49" i="6" s="1"/>
  <c r="C67" i="6"/>
  <c r="G63" i="6"/>
  <c r="F63" i="6"/>
  <c r="E63" i="6"/>
  <c r="D63" i="6"/>
  <c r="G62" i="6"/>
  <c r="G64" i="6" s="1"/>
  <c r="F62" i="6"/>
  <c r="E62" i="6"/>
  <c r="D62" i="6"/>
  <c r="C62" i="6"/>
  <c r="G57" i="6"/>
  <c r="F57" i="6"/>
  <c r="E57" i="6"/>
  <c r="D57" i="6"/>
  <c r="G54" i="6"/>
  <c r="F54" i="6"/>
  <c r="E54" i="6"/>
  <c r="D54" i="6"/>
  <c r="G50" i="6"/>
  <c r="F50" i="6"/>
  <c r="E50" i="6"/>
  <c r="E51" i="6" s="1"/>
  <c r="D50" i="6"/>
  <c r="G49" i="6"/>
  <c r="F49" i="6"/>
  <c r="E49" i="6"/>
  <c r="D49" i="6"/>
  <c r="G45" i="6"/>
  <c r="F45" i="6"/>
  <c r="F46" i="6" s="1"/>
  <c r="F64" i="6" s="1"/>
  <c r="E45" i="6"/>
  <c r="D45" i="6"/>
  <c r="D46" i="6" s="1"/>
  <c r="G44" i="6"/>
  <c r="G46" i="6"/>
  <c r="F44" i="6"/>
  <c r="E44" i="6"/>
  <c r="E46" i="6" s="1"/>
  <c r="E64" i="6" s="1"/>
  <c r="D44" i="6"/>
  <c r="G41" i="6"/>
  <c r="F41" i="6"/>
  <c r="E41" i="6"/>
  <c r="D41" i="6"/>
  <c r="G40" i="6"/>
  <c r="F40" i="6"/>
  <c r="E40" i="6"/>
  <c r="D40" i="6"/>
  <c r="G33" i="6"/>
  <c r="F33" i="6"/>
  <c r="F35" i="6" s="1"/>
  <c r="E33" i="6"/>
  <c r="D33" i="6"/>
  <c r="D35" i="6" s="1"/>
  <c r="G32" i="6"/>
  <c r="G34" i="6" s="1"/>
  <c r="F32" i="6"/>
  <c r="F34" i="6" s="1"/>
  <c r="E32" i="6"/>
  <c r="E34" i="6" s="1"/>
  <c r="D32" i="6"/>
  <c r="D34" i="6" s="1"/>
  <c r="C32" i="6"/>
  <c r="C34" i="6" s="1"/>
  <c r="C44" i="6"/>
  <c r="C46" i="6" s="1"/>
  <c r="C19" i="5"/>
  <c r="C50" i="5" s="1"/>
  <c r="C13" i="5"/>
  <c r="F51" i="6"/>
  <c r="G51" i="6"/>
  <c r="E58" i="6"/>
  <c r="C33" i="6"/>
  <c r="E35" i="6"/>
  <c r="C45" i="6"/>
  <c r="C57" i="6"/>
  <c r="D58" i="6"/>
  <c r="C50" i="6"/>
  <c r="C54" i="6"/>
  <c r="C67" i="4"/>
  <c r="G63" i="4"/>
  <c r="F63" i="4"/>
  <c r="E63" i="4"/>
  <c r="D63" i="4"/>
  <c r="G62" i="4"/>
  <c r="F62" i="4"/>
  <c r="E62" i="4"/>
  <c r="D62" i="4"/>
  <c r="G57" i="4"/>
  <c r="F57" i="4"/>
  <c r="E57" i="4"/>
  <c r="D57" i="4"/>
  <c r="G54" i="4"/>
  <c r="F54" i="4"/>
  <c r="E54" i="4"/>
  <c r="D54" i="4"/>
  <c r="G50" i="4"/>
  <c r="F50" i="4"/>
  <c r="F51" i="4" s="1"/>
  <c r="E50" i="4"/>
  <c r="D50" i="4"/>
  <c r="G49" i="4"/>
  <c r="G51" i="4" s="1"/>
  <c r="E49" i="4"/>
  <c r="E51" i="4" s="1"/>
  <c r="D49" i="4"/>
  <c r="G45" i="4"/>
  <c r="F45" i="4"/>
  <c r="E45" i="4"/>
  <c r="D45" i="4"/>
  <c r="G44" i="4"/>
  <c r="G46" i="4" s="1"/>
  <c r="G64" i="4" s="1"/>
  <c r="F44" i="4"/>
  <c r="F46" i="4"/>
  <c r="E44" i="4"/>
  <c r="D44" i="4"/>
  <c r="G41" i="4"/>
  <c r="F41" i="4"/>
  <c r="E41" i="4"/>
  <c r="D41" i="4"/>
  <c r="G40" i="4"/>
  <c r="F40" i="4"/>
  <c r="E40" i="4"/>
  <c r="D40" i="4"/>
  <c r="G33" i="4"/>
  <c r="G58" i="4" s="1"/>
  <c r="G35" i="4"/>
  <c r="F33" i="4"/>
  <c r="E33" i="4"/>
  <c r="E35" i="4" s="1"/>
  <c r="E59" i="4" s="1"/>
  <c r="D33" i="4"/>
  <c r="G32" i="4"/>
  <c r="F32" i="4"/>
  <c r="F34" i="4" s="1"/>
  <c r="E32" i="4"/>
  <c r="E34" i="4" s="1"/>
  <c r="D32" i="4"/>
  <c r="D34" i="4"/>
  <c r="C32" i="4"/>
  <c r="C34" i="4" s="1"/>
  <c r="C18" i="4"/>
  <c r="C68" i="4" s="1"/>
  <c r="C12" i="4"/>
  <c r="C68" i="3"/>
  <c r="C67" i="3"/>
  <c r="G63" i="3"/>
  <c r="F63" i="3"/>
  <c r="F64" i="3" s="1"/>
  <c r="E63" i="3"/>
  <c r="D63" i="3"/>
  <c r="G62" i="3"/>
  <c r="F62" i="3"/>
  <c r="E62" i="3"/>
  <c r="D62" i="3"/>
  <c r="C62" i="3"/>
  <c r="G57" i="3"/>
  <c r="F57" i="3"/>
  <c r="E57" i="3"/>
  <c r="D57" i="3"/>
  <c r="G54" i="3"/>
  <c r="F54" i="3"/>
  <c r="E54" i="3"/>
  <c r="D54" i="3"/>
  <c r="C54" i="3"/>
  <c r="G50" i="3"/>
  <c r="F50" i="3"/>
  <c r="E50" i="3"/>
  <c r="D50" i="3"/>
  <c r="C50" i="3"/>
  <c r="G49" i="3"/>
  <c r="G51" i="3" s="1"/>
  <c r="F49" i="3"/>
  <c r="F51" i="3" s="1"/>
  <c r="E49" i="3"/>
  <c r="D49" i="3"/>
  <c r="D51" i="3" s="1"/>
  <c r="G45" i="3"/>
  <c r="F45" i="3"/>
  <c r="E45" i="3"/>
  <c r="D45" i="3"/>
  <c r="D46" i="3" s="1"/>
  <c r="G44" i="3"/>
  <c r="G46" i="3" s="1"/>
  <c r="F44" i="3"/>
  <c r="E44" i="3"/>
  <c r="E46" i="3"/>
  <c r="E64" i="3" s="1"/>
  <c r="D44" i="3"/>
  <c r="G41" i="3"/>
  <c r="F41" i="3"/>
  <c r="E41" i="3"/>
  <c r="D41" i="3"/>
  <c r="G40" i="3"/>
  <c r="F40" i="3"/>
  <c r="E40" i="3"/>
  <c r="D40" i="3"/>
  <c r="G33" i="3"/>
  <c r="G35" i="3" s="1"/>
  <c r="F33" i="3"/>
  <c r="F58" i="3" s="1"/>
  <c r="E33" i="3"/>
  <c r="E35" i="3"/>
  <c r="D33" i="3"/>
  <c r="G32" i="3"/>
  <c r="G34" i="3" s="1"/>
  <c r="F32" i="3"/>
  <c r="F34" i="3"/>
  <c r="E32" i="3"/>
  <c r="E58" i="3" s="1"/>
  <c r="D32" i="3"/>
  <c r="D34" i="3" s="1"/>
  <c r="F46" i="3"/>
  <c r="D46" i="4"/>
  <c r="D64" i="4" s="1"/>
  <c r="E58" i="4"/>
  <c r="E46" i="4"/>
  <c r="F58" i="4"/>
  <c r="C50" i="4"/>
  <c r="D51" i="4"/>
  <c r="C58" i="6"/>
  <c r="C35" i="6"/>
  <c r="G34" i="4"/>
  <c r="F35" i="4"/>
  <c r="F35" i="3"/>
  <c r="F59" i="3"/>
  <c r="C44" i="3"/>
  <c r="C33" i="3"/>
  <c r="C35" i="3" s="1"/>
  <c r="C41" i="3"/>
  <c r="B27" i="7" l="1"/>
  <c r="B72" i="7" s="1"/>
  <c r="F43" i="14"/>
  <c r="B17" i="7"/>
  <c r="F75" i="14"/>
  <c r="F54" i="14"/>
  <c r="F72" i="14"/>
  <c r="F59" i="14"/>
  <c r="F42" i="14"/>
  <c r="F58" i="14"/>
  <c r="F60" i="14" s="1"/>
  <c r="F66" i="14"/>
  <c r="F53" i="14"/>
  <c r="F55" i="14" s="1"/>
  <c r="F50" i="14"/>
  <c r="E59" i="14"/>
  <c r="E42" i="14"/>
  <c r="E75" i="14"/>
  <c r="E54" i="14"/>
  <c r="B19" i="7"/>
  <c r="C52" i="7"/>
  <c r="C74" i="14"/>
  <c r="C71" i="14"/>
  <c r="H71" i="14"/>
  <c r="H74" i="14"/>
  <c r="F71" i="14"/>
  <c r="F74" i="14"/>
  <c r="D71" i="14"/>
  <c r="D74" i="14"/>
  <c r="I71" i="7"/>
  <c r="I74" i="7"/>
  <c r="G71" i="7"/>
  <c r="G74" i="7"/>
  <c r="E71" i="7"/>
  <c r="E74" i="7"/>
  <c r="E53" i="14"/>
  <c r="E50" i="14"/>
  <c r="E58" i="14"/>
  <c r="H58" i="14"/>
  <c r="H53" i="14"/>
  <c r="H50" i="14"/>
  <c r="I58" i="7"/>
  <c r="I53" i="7"/>
  <c r="I66" i="7"/>
  <c r="G58" i="7"/>
  <c r="G53" i="7"/>
  <c r="G50" i="7"/>
  <c r="E58" i="7"/>
  <c r="E53" i="7"/>
  <c r="E50" i="7"/>
  <c r="I42" i="7"/>
  <c r="I44" i="7" s="1"/>
  <c r="I72" i="7"/>
  <c r="I75" i="7"/>
  <c r="G54" i="7"/>
  <c r="G42" i="7"/>
  <c r="G59" i="7"/>
  <c r="G75" i="7"/>
  <c r="E54" i="7"/>
  <c r="E42" i="7"/>
  <c r="E75" i="7"/>
  <c r="E59" i="7"/>
  <c r="E60" i="7" s="1"/>
  <c r="C59" i="14"/>
  <c r="C42" i="14"/>
  <c r="C54" i="14"/>
  <c r="D75" i="14"/>
  <c r="D54" i="14"/>
  <c r="D59" i="14"/>
  <c r="D42" i="14"/>
  <c r="I72" i="14"/>
  <c r="I42" i="14"/>
  <c r="I75" i="14"/>
  <c r="I66" i="14"/>
  <c r="I53" i="14"/>
  <c r="I58" i="14"/>
  <c r="C66" i="14"/>
  <c r="C53" i="14"/>
  <c r="C50" i="14"/>
  <c r="C58" i="14"/>
  <c r="I43" i="14"/>
  <c r="H75" i="14"/>
  <c r="H54" i="14"/>
  <c r="H59" i="14"/>
  <c r="H42" i="14"/>
  <c r="C42" i="7"/>
  <c r="C44" i="7" s="1"/>
  <c r="C59" i="7"/>
  <c r="C75" i="7"/>
  <c r="B20" i="7"/>
  <c r="C58" i="7"/>
  <c r="C53" i="7"/>
  <c r="C50" i="7"/>
  <c r="I74" i="14"/>
  <c r="I71" i="14"/>
  <c r="G74" i="14"/>
  <c r="G71" i="14"/>
  <c r="G54" i="14"/>
  <c r="E74" i="14"/>
  <c r="E71" i="14"/>
  <c r="C74" i="7"/>
  <c r="H71" i="7"/>
  <c r="H74" i="7"/>
  <c r="F71" i="7"/>
  <c r="F74" i="7"/>
  <c r="D71" i="7"/>
  <c r="D74" i="7"/>
  <c r="G67" i="14"/>
  <c r="B18" i="7"/>
  <c r="C49" i="7"/>
  <c r="D58" i="14"/>
  <c r="D53" i="14"/>
  <c r="D55" i="14" s="1"/>
  <c r="D50" i="14"/>
  <c r="G53" i="14"/>
  <c r="G50" i="14"/>
  <c r="G58" i="14"/>
  <c r="G60" i="14" s="1"/>
  <c r="H50" i="7"/>
  <c r="H58" i="7"/>
  <c r="H53" i="7"/>
  <c r="F50" i="7"/>
  <c r="F58" i="7"/>
  <c r="F53" i="7"/>
  <c r="F66" i="7"/>
  <c r="D50" i="7"/>
  <c r="D58" i="7"/>
  <c r="D53" i="7"/>
  <c r="H75" i="7"/>
  <c r="H59" i="7"/>
  <c r="H54" i="7"/>
  <c r="H42" i="7"/>
  <c r="F72" i="7"/>
  <c r="F75" i="7"/>
  <c r="F59" i="7"/>
  <c r="F54" i="7"/>
  <c r="F55" i="7" s="1"/>
  <c r="F42" i="7"/>
  <c r="F44" i="7" s="1"/>
  <c r="D75" i="7"/>
  <c r="D59" i="7"/>
  <c r="D54" i="7"/>
  <c r="D42" i="7"/>
  <c r="F43" i="7"/>
  <c r="I43" i="7"/>
  <c r="C66" i="7"/>
  <c r="C43" i="7"/>
  <c r="B44" i="13"/>
  <c r="B67" i="13"/>
  <c r="B50" i="13"/>
  <c r="B49" i="13"/>
  <c r="B49" i="12"/>
  <c r="B50" i="12"/>
  <c r="B44" i="12"/>
  <c r="B67" i="12"/>
  <c r="B50" i="11"/>
  <c r="B49" i="11"/>
  <c r="B27" i="14"/>
  <c r="B79" i="14" s="1"/>
  <c r="B28" i="14"/>
  <c r="B19" i="14"/>
  <c r="B26" i="15"/>
  <c r="B19" i="15"/>
  <c r="D59" i="6"/>
  <c r="G59" i="3"/>
  <c r="E59" i="6"/>
  <c r="C58" i="3"/>
  <c r="C34" i="3"/>
  <c r="C59" i="3" s="1"/>
  <c r="C54" i="4"/>
  <c r="G58" i="3"/>
  <c r="D58" i="3"/>
  <c r="G58" i="6"/>
  <c r="C40" i="9"/>
  <c r="B25" i="14"/>
  <c r="B41" i="14" s="1"/>
  <c r="B17" i="14"/>
  <c r="B22" i="15"/>
  <c r="C40" i="6"/>
  <c r="C51" i="6"/>
  <c r="E51" i="8"/>
  <c r="E49" i="8"/>
  <c r="B16" i="15"/>
  <c r="B21" i="15"/>
  <c r="B29" i="14"/>
  <c r="B63" i="14" s="1"/>
  <c r="E46" i="8"/>
  <c r="F45" i="9"/>
  <c r="F46" i="9" s="1"/>
  <c r="F64" i="9" s="1"/>
  <c r="C57" i="5"/>
  <c r="E64" i="5"/>
  <c r="G64" i="5"/>
  <c r="G63" i="9"/>
  <c r="B18" i="15"/>
  <c r="B49" i="15" s="1"/>
  <c r="B18" i="14"/>
  <c r="B49" i="14" s="1"/>
  <c r="G59" i="4"/>
  <c r="D51" i="6"/>
  <c r="C16" i="8"/>
  <c r="C32" i="8" s="1"/>
  <c r="C34" i="5"/>
  <c r="B20" i="14"/>
  <c r="B17" i="15"/>
  <c r="E58" i="9"/>
  <c r="C59" i="6"/>
  <c r="D64" i="6"/>
  <c r="F59" i="8"/>
  <c r="E49" i="9"/>
  <c r="E51" i="9" s="1"/>
  <c r="G45" i="8"/>
  <c r="C40" i="3"/>
  <c r="B15" i="15"/>
  <c r="B41" i="7"/>
  <c r="B43" i="7" s="1"/>
  <c r="B28" i="15"/>
  <c r="B26" i="14"/>
  <c r="F64" i="4"/>
  <c r="B20" i="15"/>
  <c r="F46" i="5"/>
  <c r="D34" i="9"/>
  <c r="D59" i="9" s="1"/>
  <c r="B27" i="15"/>
  <c r="B22" i="14"/>
  <c r="F59" i="6"/>
  <c r="C45" i="4"/>
  <c r="C46" i="3"/>
  <c r="C33" i="4"/>
  <c r="C58" i="4" s="1"/>
  <c r="E51" i="3"/>
  <c r="C45" i="3"/>
  <c r="C10" i="8"/>
  <c r="F57" i="9"/>
  <c r="G62" i="9"/>
  <c r="B15" i="14"/>
  <c r="B16" i="14"/>
  <c r="B25" i="15"/>
  <c r="B21" i="14"/>
  <c r="B49" i="7"/>
  <c r="D35" i="3"/>
  <c r="D59" i="3" s="1"/>
  <c r="C64" i="3"/>
  <c r="G64" i="3"/>
  <c r="E64" i="4"/>
  <c r="E59" i="3"/>
  <c r="C57" i="4"/>
  <c r="C41" i="4"/>
  <c r="C49" i="4"/>
  <c r="C51" i="4" s="1"/>
  <c r="C44" i="4"/>
  <c r="C46" i="4" s="1"/>
  <c r="F59" i="4"/>
  <c r="E34" i="3"/>
  <c r="C63" i="4"/>
  <c r="C64" i="4" s="1"/>
  <c r="D64" i="3"/>
  <c r="D58" i="4"/>
  <c r="D35" i="4"/>
  <c r="D59" i="4" s="1"/>
  <c r="F59" i="5"/>
  <c r="F63" i="8"/>
  <c r="F41" i="8"/>
  <c r="F49" i="8"/>
  <c r="F51" i="8" s="1"/>
  <c r="F57" i="8"/>
  <c r="C12" i="8"/>
  <c r="F44" i="8"/>
  <c r="F58" i="5"/>
  <c r="G58" i="9"/>
  <c r="G35" i="9"/>
  <c r="G59" i="9" s="1"/>
  <c r="C57" i="3"/>
  <c r="C40" i="4"/>
  <c r="C63" i="6"/>
  <c r="C64" i="6" s="1"/>
  <c r="C49" i="3"/>
  <c r="C51" i="3" s="1"/>
  <c r="F45" i="8"/>
  <c r="E33" i="8"/>
  <c r="D51" i="9"/>
  <c r="G62" i="8"/>
  <c r="C17" i="8"/>
  <c r="C62" i="8" s="1"/>
  <c r="C17" i="9"/>
  <c r="C62" i="9" s="1"/>
  <c r="D45" i="9"/>
  <c r="D46" i="9" s="1"/>
  <c r="D62" i="9"/>
  <c r="G64" i="9"/>
  <c r="C63" i="5"/>
  <c r="C35" i="5"/>
  <c r="C59" i="5" s="1"/>
  <c r="C49" i="5"/>
  <c r="C51" i="5" s="1"/>
  <c r="F58" i="8"/>
  <c r="E63" i="8"/>
  <c r="C44" i="5"/>
  <c r="C46" i="5" s="1"/>
  <c r="C18" i="8"/>
  <c r="E63" i="9"/>
  <c r="E45" i="9"/>
  <c r="F58" i="6"/>
  <c r="G35" i="6"/>
  <c r="G59" i="6" s="1"/>
  <c r="D58" i="9"/>
  <c r="E35" i="9"/>
  <c r="E59" i="9" s="1"/>
  <c r="C18" i="9"/>
  <c r="C41" i="5"/>
  <c r="F64" i="5"/>
  <c r="G63" i="8"/>
  <c r="G44" i="8"/>
  <c r="G46" i="8" s="1"/>
  <c r="G57" i="8"/>
  <c r="D50" i="8"/>
  <c r="D51" i="8" s="1"/>
  <c r="D63" i="8"/>
  <c r="D33" i="8"/>
  <c r="D45" i="8"/>
  <c r="D46" i="8" s="1"/>
  <c r="D64" i="8"/>
  <c r="C12" i="9"/>
  <c r="E41" i="9"/>
  <c r="E44" i="9"/>
  <c r="E46" i="9" s="1"/>
  <c r="F34" i="9"/>
  <c r="F59" i="9" s="1"/>
  <c r="B43" i="13"/>
  <c r="B43" i="12"/>
  <c r="B42" i="11"/>
  <c r="B67" i="11" s="1"/>
  <c r="B43" i="11"/>
  <c r="B41" i="15"/>
  <c r="F67" i="7" l="1"/>
  <c r="C68" i="7"/>
  <c r="C60" i="7"/>
  <c r="E55" i="14"/>
  <c r="F68" i="7"/>
  <c r="D60" i="14"/>
  <c r="C60" i="14"/>
  <c r="D67" i="14"/>
  <c r="H60" i="14"/>
  <c r="B71" i="7"/>
  <c r="G67" i="7"/>
  <c r="D67" i="7"/>
  <c r="D55" i="7"/>
  <c r="F73" i="7"/>
  <c r="H55" i="7"/>
  <c r="D60" i="7"/>
  <c r="F60" i="7"/>
  <c r="H60" i="7"/>
  <c r="G55" i="14"/>
  <c r="C55" i="7"/>
  <c r="C73" i="7" s="1"/>
  <c r="I44" i="14"/>
  <c r="C55" i="14"/>
  <c r="C67" i="14"/>
  <c r="G60" i="7"/>
  <c r="E55" i="7"/>
  <c r="G55" i="7"/>
  <c r="H55" i="14"/>
  <c r="C67" i="7"/>
  <c r="E60" i="14"/>
  <c r="F67" i="14"/>
  <c r="F44" i="14"/>
  <c r="F68" i="14" s="1"/>
  <c r="F73" i="14"/>
  <c r="B68" i="13"/>
  <c r="B68" i="12"/>
  <c r="B58" i="7"/>
  <c r="B66" i="7"/>
  <c r="B53" i="7"/>
  <c r="B50" i="7"/>
  <c r="B58" i="15"/>
  <c r="B50" i="15"/>
  <c r="B66" i="15"/>
  <c r="B53" i="15"/>
  <c r="B74" i="14"/>
  <c r="B71" i="14"/>
  <c r="B29" i="7"/>
  <c r="B63" i="7" s="1"/>
  <c r="B54" i="7"/>
  <c r="B79" i="7"/>
  <c r="B59" i="7"/>
  <c r="B75" i="7"/>
  <c r="B75" i="14"/>
  <c r="B72" i="14"/>
  <c r="B59" i="14"/>
  <c r="B54" i="14"/>
  <c r="B65" i="7"/>
  <c r="B52" i="7"/>
  <c r="B32" i="7"/>
  <c r="B78" i="7" s="1"/>
  <c r="B74" i="7"/>
  <c r="B29" i="15"/>
  <c r="B63" i="15" s="1"/>
  <c r="B54" i="15"/>
  <c r="B79" i="15"/>
  <c r="B72" i="15"/>
  <c r="B75" i="15"/>
  <c r="B59" i="15"/>
  <c r="B58" i="14"/>
  <c r="B53" i="14"/>
  <c r="B66" i="14"/>
  <c r="B50" i="14"/>
  <c r="B32" i="15"/>
  <c r="B78" i="15" s="1"/>
  <c r="B74" i="15"/>
  <c r="B71" i="15"/>
  <c r="B42" i="15"/>
  <c r="B42" i="14"/>
  <c r="B67" i="14" s="1"/>
  <c r="E64" i="8"/>
  <c r="C35" i="4"/>
  <c r="C59" i="4" s="1"/>
  <c r="B44" i="11"/>
  <c r="B68" i="11" s="1"/>
  <c r="C34" i="8"/>
  <c r="E64" i="9"/>
  <c r="E35" i="8"/>
  <c r="E59" i="8" s="1"/>
  <c r="E58" i="8"/>
  <c r="C44" i="8"/>
  <c r="C41" i="8"/>
  <c r="C49" i="8"/>
  <c r="C57" i="8"/>
  <c r="D58" i="8"/>
  <c r="D35" i="8"/>
  <c r="D59" i="8" s="1"/>
  <c r="C33" i="9"/>
  <c r="C54" i="9"/>
  <c r="C63" i="9"/>
  <c r="C50" i="9"/>
  <c r="C68" i="9"/>
  <c r="C45" i="9"/>
  <c r="D64" i="9"/>
  <c r="G64" i="8"/>
  <c r="C64" i="5"/>
  <c r="B42" i="7"/>
  <c r="B67" i="7" s="1"/>
  <c r="C41" i="9"/>
  <c r="C49" i="9"/>
  <c r="C57" i="9"/>
  <c r="C44" i="9"/>
  <c r="C46" i="9" s="1"/>
  <c r="C64" i="9" s="1"/>
  <c r="C54" i="8"/>
  <c r="C50" i="8"/>
  <c r="C33" i="8"/>
  <c r="C45" i="8"/>
  <c r="C63" i="8"/>
  <c r="C68" i="8"/>
  <c r="F46" i="8"/>
  <c r="F64" i="8" s="1"/>
  <c r="B43" i="15"/>
  <c r="B43" i="14"/>
  <c r="B32" i="14"/>
  <c r="B78" i="14" s="1"/>
  <c r="B55" i="7" l="1"/>
  <c r="B73" i="7" s="1"/>
  <c r="B60" i="7"/>
  <c r="B60" i="14"/>
  <c r="B55" i="14"/>
  <c r="B55" i="15"/>
  <c r="B44" i="15"/>
  <c r="B68" i="15" s="1"/>
  <c r="B67" i="15"/>
  <c r="B73" i="14"/>
  <c r="B73" i="15"/>
  <c r="B60" i="15"/>
  <c r="B44" i="14"/>
  <c r="B68" i="14" s="1"/>
  <c r="B44" i="7"/>
  <c r="B68" i="7" s="1"/>
  <c r="C35" i="8"/>
  <c r="C59" i="8" s="1"/>
  <c r="C58" i="8"/>
  <c r="C51" i="9"/>
  <c r="C51" i="8"/>
  <c r="C58" i="9"/>
  <c r="C35" i="9"/>
  <c r="C59" i="9" s="1"/>
  <c r="C46" i="8"/>
  <c r="C64" i="8" s="1"/>
</calcChain>
</file>

<file path=xl/comments1.xml><?xml version="1.0" encoding="utf-8"?>
<comments xmlns="http://schemas.openxmlformats.org/spreadsheetml/2006/main">
  <authors>
    <author>Diego Astorga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En el informe anual; el cuadro 1 del segundo trimestre aparece sin beneficiarios atendidos pero en el reporte previo aparecen estas cifras. </t>
        </r>
      </text>
    </comment>
  </commentList>
</comments>
</file>

<file path=xl/comments2.xml><?xml version="1.0" encoding="utf-8"?>
<comments xmlns="http://schemas.openxmlformats.org/spreadsheetml/2006/main">
  <authors>
    <author>Catherine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Modificación presupuestaria 16/06/2011
</t>
        </r>
      </text>
    </comment>
  </commentList>
</comments>
</file>

<file path=xl/comments3.xml><?xml version="1.0" encoding="utf-8"?>
<comments xmlns="http://schemas.openxmlformats.org/spreadsheetml/2006/main">
  <authors>
    <author>Catherine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Modificación Presupuestaria 16/06/2011</t>
        </r>
      </text>
    </comment>
  </commentList>
</comments>
</file>

<file path=xl/sharedStrings.xml><?xml version="1.0" encoding="utf-8"?>
<sst xmlns="http://schemas.openxmlformats.org/spreadsheetml/2006/main" count="1205" uniqueCount="228">
  <si>
    <t>Indicador</t>
  </si>
  <si>
    <t>Total Programa</t>
  </si>
  <si>
    <t>Productos</t>
  </si>
  <si>
    <t>Construcción AR</t>
  </si>
  <si>
    <t>Ampliación o mejoras</t>
  </si>
  <si>
    <t>Instalación Equipo Desinfección</t>
  </si>
  <si>
    <t>Instalación equipos cloración</t>
  </si>
  <si>
    <t>Insumos</t>
  </si>
  <si>
    <t>Unidad</t>
  </si>
  <si>
    <t xml:space="preserve">Beneficiarios </t>
  </si>
  <si>
    <t>Obras</t>
  </si>
  <si>
    <t>Efectivos 3T 2010</t>
  </si>
  <si>
    <t>Programados 3T 2011</t>
  </si>
  <si>
    <t>Efectivos 3T 2011</t>
  </si>
  <si>
    <t>Programados año 2011</t>
  </si>
  <si>
    <t>Gasto FODESAF</t>
  </si>
  <si>
    <t>En transferencias 3T 2011</t>
  </si>
  <si>
    <t>Ingresos FODESAF</t>
  </si>
  <si>
    <t>Otros insumos</t>
  </si>
  <si>
    <t>IPC (3T 2010)</t>
  </si>
  <si>
    <t>IPC (3T 2011)</t>
  </si>
  <si>
    <t>Cálculos intermedios</t>
  </si>
  <si>
    <t>Gasto efectivo real 3T 2010</t>
  </si>
  <si>
    <t>Gasto efectivo real 3T 2011</t>
  </si>
  <si>
    <t>Gasto efectivo real por beneficiario 3T 2010</t>
  </si>
  <si>
    <t>Gasto efectivo real por beneficiario 3T 2011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</si>
  <si>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</si>
  <si>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</si>
  <si>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</si>
  <si>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</si>
  <si>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</si>
  <si>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</si>
  <si>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</si>
  <si>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</si>
  <si>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</si>
  <si>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</si>
  <si>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</si>
  <si>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</si>
  <si>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</si>
  <si>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</si>
  <si>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</si>
  <si>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</si>
  <si>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</si>
  <si>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</si>
  <si>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</si>
  <si>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</si>
  <si>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</si>
  <si>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</si>
  <si>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</si>
  <si>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</si>
  <si>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 xml:space="preserve">Fuentes: </t>
  </si>
  <si>
    <t>Gasto efectivo real por beneficiario 2T 2011</t>
  </si>
  <si>
    <t>Gasto efectivo real por beneficiario 2T 2010</t>
  </si>
  <si>
    <t>Gasto efectivo real 2T 2011</t>
  </si>
  <si>
    <t>Gasto efectivo real 2T 2010</t>
  </si>
  <si>
    <t>IPC (2T 2011)</t>
  </si>
  <si>
    <t>IPC (2T 2010)</t>
  </si>
  <si>
    <t>Efectivos 2T 2011</t>
  </si>
  <si>
    <t>Programados 2T 2011</t>
  </si>
  <si>
    <t>En transferencias 2T 2011</t>
  </si>
  <si>
    <t>Efectivos 2T 2010</t>
  </si>
  <si>
    <t>Efectivos 1T 2010</t>
  </si>
  <si>
    <t>Programados 1T 2011</t>
  </si>
  <si>
    <t>Efectivos 1T 2011</t>
  </si>
  <si>
    <t>En transferencias 1T 2011</t>
  </si>
  <si>
    <t>IPC (1T 2010)</t>
  </si>
  <si>
    <t>IPC (1T 2011)</t>
  </si>
  <si>
    <t>Gasto efectivo real 1T 2010</t>
  </si>
  <si>
    <t>Gasto efectivo real 1T 2011</t>
  </si>
  <si>
    <t>Gasto efectivo real por beneficiario 1T 2010</t>
  </si>
  <si>
    <t>Gasto efectivo real por beneficiario 1T 2011</t>
  </si>
  <si>
    <t>Efectivos 4T 2010</t>
  </si>
  <si>
    <t>Programados 4T 2011</t>
  </si>
  <si>
    <t>Efectivos 4T 2011</t>
  </si>
  <si>
    <t>En transferencias 4T 2011</t>
  </si>
  <si>
    <t>IPC (4T 2010)</t>
  </si>
  <si>
    <t>IPC (4T 2011)</t>
  </si>
  <si>
    <t>Gasto efectivo real 4T 2010</t>
  </si>
  <si>
    <t>Gasto efectivo real 4T 2011</t>
  </si>
  <si>
    <t>Gasto efectivo real por beneficiario 4T 2010</t>
  </si>
  <si>
    <t>Gasto efectivo real por beneficiario 4T 2011</t>
  </si>
  <si>
    <t>Efectivos  2010</t>
  </si>
  <si>
    <t>Programados  2011</t>
  </si>
  <si>
    <t>Efectivos  2011</t>
  </si>
  <si>
    <t>En transferencias  2011</t>
  </si>
  <si>
    <t>IPC ( 2010)</t>
  </si>
  <si>
    <t>IPC ( 2011)</t>
  </si>
  <si>
    <t>Gasto efectivo real  2010</t>
  </si>
  <si>
    <t>Gasto efectivo real  2011</t>
  </si>
  <si>
    <t>Gasto efectivo real por beneficiario  2010</t>
  </si>
  <si>
    <t>Gasto efectivo real por beneficiario  2011</t>
  </si>
  <si>
    <t>De composición</t>
  </si>
  <si>
    <t>De Composición</t>
  </si>
  <si>
    <t>Informe de Liquidación 2010, FODESAF.</t>
  </si>
  <si>
    <t>Notas:</t>
  </si>
  <si>
    <t>En el caso de beneficiarios (obras) 2010 sólo se tiene el dato anual del informe de liquidación de FODESAF.</t>
  </si>
  <si>
    <t>Informes Trimestrales, ICAA, 2011.</t>
  </si>
  <si>
    <t>Los beneficiarios se miden a través de la cantidad de obras ejecutadas, no de las personas que se ven beneficiadas.</t>
  </si>
  <si>
    <t>No se toman en cuenta obras en proceso, sólo las efectivamente terminadas.</t>
  </si>
  <si>
    <t xml:space="preserve">Sólo se aplica la Modificación N°2-2011 con fecha 16/06/2011; no así las de fechas 31/05/2011 y 19/12/2011; para efectos de evaluación </t>
  </si>
  <si>
    <t>Población objetivo (personas)</t>
  </si>
  <si>
    <t>Indicadores aplicados a ICAA. Primer Trimestre 2011</t>
  </si>
  <si>
    <t>Indicadores aplicados a ICAA. Segundo Trimestre 2011</t>
  </si>
  <si>
    <t>Indicadores aplicados a ICAA. Tercer Trimestre 2011</t>
  </si>
  <si>
    <t>Indicadores aplicados a ICAA. Cuarto Trimestre 2011</t>
  </si>
  <si>
    <t>Indicadores aplicados a ICAA.  2011</t>
  </si>
  <si>
    <t>Población objetivo:</t>
  </si>
  <si>
    <t>Construcción: población rural pobre sin agua domiciliar</t>
  </si>
  <si>
    <t>Mejoramiento: población rural pobre servida con acueducto rural</t>
  </si>
  <si>
    <t>Primer Trimestre</t>
  </si>
  <si>
    <t>Segundo Trimestre</t>
  </si>
  <si>
    <t>Tercer Trimestre</t>
  </si>
  <si>
    <t>Cuarto Trimestre</t>
  </si>
  <si>
    <t>Beneficiarios (obras y personas)</t>
  </si>
  <si>
    <t>personas</t>
  </si>
  <si>
    <t>Índice de crecimiento beneficiarios (ICB)</t>
  </si>
  <si>
    <t>Gasto programado por beneficiario (GPB)</t>
  </si>
  <si>
    <t>Gasto efectivo por beneficiario (GEB)</t>
  </si>
  <si>
    <t>Gasto programado por obra</t>
  </si>
  <si>
    <t>Gasto efectivo por obra</t>
  </si>
  <si>
    <t>Proyectos terminados</t>
  </si>
  <si>
    <t>Proyectos en proceso</t>
  </si>
  <si>
    <t>Proyectos por iniciar</t>
  </si>
  <si>
    <t>IPC 1T ( 2018)</t>
  </si>
  <si>
    <t>Construcción acueductos rurales</t>
  </si>
  <si>
    <t>Equipos desinfección</t>
  </si>
  <si>
    <t>Efectivos 2T  2018</t>
  </si>
  <si>
    <t>IPC 2T ( 2018)</t>
  </si>
  <si>
    <t>Gasto efectivo real por beneficiario 2T  2018</t>
  </si>
  <si>
    <t>Efectivos 3T  2018 (obras)</t>
  </si>
  <si>
    <t>Efectivos 3T 2018</t>
  </si>
  <si>
    <t>IPC 3T ( 2018)</t>
  </si>
  <si>
    <t>Efectivos 4T 2018 (obras)</t>
  </si>
  <si>
    <t>Efectivos 4T 2018</t>
  </si>
  <si>
    <t>IPC 4T ( 2018)</t>
  </si>
  <si>
    <t>Gasto efectivo real 4T 2018</t>
  </si>
  <si>
    <t>Gasto efectivo real por beneficiario 4T 2018</t>
  </si>
  <si>
    <t>Efectivos 1S 2018 (obras)</t>
  </si>
  <si>
    <t>Efectivos 1S 2018</t>
  </si>
  <si>
    <t>IPC 1S ( 2018)</t>
  </si>
  <si>
    <t>Gasto efectivo real 1S 2018</t>
  </si>
  <si>
    <t>Gasto efectivo real por beneficiario 1S 2018</t>
  </si>
  <si>
    <t>Efectivos 3TA 2018 (obras)</t>
  </si>
  <si>
    <t>Efectivos 3TA 2018</t>
  </si>
  <si>
    <t>IPC 3TA ( 2018)</t>
  </si>
  <si>
    <t>Gasto efectivo real 3TA 2018</t>
  </si>
  <si>
    <t>Gasto efectivo real por beneficiario 3TA 2018</t>
  </si>
  <si>
    <t>Efectivos  2018 (obras)</t>
  </si>
  <si>
    <t>Efectivos  2018</t>
  </si>
  <si>
    <t>IPC ( 2018)</t>
  </si>
  <si>
    <t>Gasto efectivo real  2018</t>
  </si>
  <si>
    <t>Gasto efectivo real por beneficiario  2018</t>
  </si>
  <si>
    <t xml:space="preserve">Productos </t>
  </si>
  <si>
    <r>
      <t xml:space="preserve">Efectivos 1T  2018 </t>
    </r>
    <r>
      <rPr>
        <i/>
        <sz val="11"/>
        <color theme="1"/>
        <rFont val="Calibri"/>
        <family val="2"/>
        <scheme val="minor"/>
      </rPr>
      <t>(obras)</t>
    </r>
  </si>
  <si>
    <r>
      <t xml:space="preserve">Programados  1T 2019 </t>
    </r>
    <r>
      <rPr>
        <i/>
        <sz val="11"/>
        <color theme="1"/>
        <rFont val="Calibri"/>
        <family val="2"/>
        <scheme val="minor"/>
      </rPr>
      <t>(obras)</t>
    </r>
  </si>
  <si>
    <t>Efectivos 1T 2019 (obras)</t>
  </si>
  <si>
    <t>Programados año 2019 (obras)</t>
  </si>
  <si>
    <t>Efectivos 1T 2018</t>
  </si>
  <si>
    <t>Programados  1T 2019</t>
  </si>
  <si>
    <t>Efectivos 1T  2019</t>
  </si>
  <si>
    <t>Programados año 2019</t>
  </si>
  <si>
    <t>En transferencias 1T  2019</t>
  </si>
  <si>
    <t>Efectivos  1T 2019</t>
  </si>
  <si>
    <t>IPC 1T ( 2019)</t>
  </si>
  <si>
    <t>Gasto efectivo real  1T 2018</t>
  </si>
  <si>
    <t>Gasto efectivo real 1T  2019</t>
  </si>
  <si>
    <t>Gasto efectivo real por beneficiario  1T 2018</t>
  </si>
  <si>
    <t>Gasto efectivo real por beneficiario 1T 2019</t>
  </si>
  <si>
    <r>
      <rPr>
        <b/>
        <sz val="11"/>
        <color theme="1"/>
        <rFont val="Calibri"/>
        <family val="2"/>
      </rPr>
      <t xml:space="preserve">Fuentes: </t>
    </r>
    <r>
      <rPr>
        <sz val="11"/>
        <color theme="1"/>
        <rFont val="Calibri"/>
        <family val="2"/>
      </rPr>
      <t xml:space="preserve"> Informes Trimestrales A y A  2019 - Cronogramas de Metas e Inversión - Modificaciones 2019 - IPC, INEC 2018 y 2019</t>
    </r>
  </si>
  <si>
    <r>
      <t xml:space="preserve">Efectivos 2T 2018 </t>
    </r>
    <r>
      <rPr>
        <i/>
        <sz val="11"/>
        <color theme="1"/>
        <rFont val="Calibri"/>
        <family val="2"/>
        <scheme val="minor"/>
      </rPr>
      <t>(obras)</t>
    </r>
  </si>
  <si>
    <t>Programados 2T  2019 (obras)</t>
  </si>
  <si>
    <t>Efectivos 2T 2019 (obras)</t>
  </si>
  <si>
    <t>Programados  2T 2019</t>
  </si>
  <si>
    <t>Efectivos 2T  2019</t>
  </si>
  <si>
    <t>En transferencias 2T  2019</t>
  </si>
  <si>
    <t>Programados 2T  2019</t>
  </si>
  <si>
    <t>Efectivos  2T 2019</t>
  </si>
  <si>
    <t>IPC 2T ( 2019)</t>
  </si>
  <si>
    <t>Gasto efectivo real 2T 2018</t>
  </si>
  <si>
    <t>Gasto efectivo real 2T  2019</t>
  </si>
  <si>
    <t>Gasto efectivo real por beneficiario 2T  2019</t>
  </si>
  <si>
    <r>
      <rPr>
        <b/>
        <sz val="11"/>
        <color theme="1"/>
        <rFont val="Calibri"/>
        <family val="2"/>
      </rPr>
      <t>Fuentes:</t>
    </r>
    <r>
      <rPr>
        <sz val="11"/>
        <color theme="1"/>
        <rFont val="Calibri"/>
        <family val="2"/>
      </rPr>
      <t xml:space="preserve">  Informes Trimestrales A y A  2019 - Cronogramas de Metas e Inversión - Modificaciones 2019 - IPC, INEC 2018 y 2019</t>
    </r>
  </si>
  <si>
    <t>Programados 1S 2019 (obras)</t>
  </si>
  <si>
    <t>Efectivos 1S 2019 (obras)</t>
  </si>
  <si>
    <t>Programados 1S 2019</t>
  </si>
  <si>
    <t>Efectivos 1S 2019</t>
  </si>
  <si>
    <t>En transferencias 1S 2019</t>
  </si>
  <si>
    <t>IPC 1S ( 2019)</t>
  </si>
  <si>
    <t>Gasto efectivo real 1S 2019</t>
  </si>
  <si>
    <t>Gasto efectivo real por beneficiario 1S 2019</t>
  </si>
  <si>
    <t>Programados 3T 2019 (obras)</t>
  </si>
  <si>
    <t>Efectivos 3T  2019 (obras)</t>
  </si>
  <si>
    <t>Programados 3T  2019</t>
  </si>
  <si>
    <t>Efectivos 3T 2019</t>
  </si>
  <si>
    <t>En transferencias 3T  2019</t>
  </si>
  <si>
    <t>IPC 3T ( 2019)</t>
  </si>
  <si>
    <t>Gasto efectivo real  3T 2018</t>
  </si>
  <si>
    <t>Gasto efectivo real 3T 2019</t>
  </si>
  <si>
    <t>Gasto efectivo real por beneficiario 3T 2018</t>
  </si>
  <si>
    <t>Gasto efectivo real por beneficiario  3T 2019</t>
  </si>
  <si>
    <t>Programados 3TA  2019 (obras)</t>
  </si>
  <si>
    <t>Efectivos 3TA 2019 (obras)</t>
  </si>
  <si>
    <t>Programados 3TA 2019</t>
  </si>
  <si>
    <t>Efectivos 3TA 2019</t>
  </si>
  <si>
    <t>En transferencias 3TA 2019</t>
  </si>
  <si>
    <t>IPC 3TA ( 2019)</t>
  </si>
  <si>
    <t>Gasto efectivo real 3TA 2019</t>
  </si>
  <si>
    <t>Gasto efectivo real por beneficiario 3TA 2019</t>
  </si>
  <si>
    <t>Programados 4T 2019 (obras)</t>
  </si>
  <si>
    <t>Efectivos 4T 2019 (obras)</t>
  </si>
  <si>
    <t>Programados 4T 2019</t>
  </si>
  <si>
    <t>Efectivos 4T 2019</t>
  </si>
  <si>
    <t>En transferencias 4T 2019</t>
  </si>
  <si>
    <t>IPC 4T ( 2019)</t>
  </si>
  <si>
    <t>Gasto efectivo real 4T 2019</t>
  </si>
  <si>
    <t>Gasto efectivo real por beneficiario 4T 2019</t>
  </si>
  <si>
    <t>Programados  2019  (obras)</t>
  </si>
  <si>
    <t>Efectivos  2019 (obras)</t>
  </si>
  <si>
    <t>Programados  2019</t>
  </si>
  <si>
    <t>Efectivos  2019</t>
  </si>
  <si>
    <t>En transferencias  2019</t>
  </si>
  <si>
    <t>IPC ( 2019)</t>
  </si>
  <si>
    <t>Gasto efectivo real  2019</t>
  </si>
  <si>
    <t>Gasto efectivo real por beneficiario  2019</t>
  </si>
  <si>
    <t>n.d.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</si>
  <si>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Los datos de equipos de desinfección no se toman en cuenta para la "sumatoria" del total del programa. Solo se utilizan para control y seguimiento. </t>
    </r>
  </si>
  <si>
    <t>Proyectos terminados -Nuevos</t>
  </si>
  <si>
    <t xml:space="preserve">Proyectos terminados - Ampliación o mejoras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</si>
</sst>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1" xfId="0" applyBorder="1"/>
    <xf numFmtId="0" fontId="0" fillId="0" borderId="0" xfId="0" applyBorder="1" applyAlignment="1"/>
    <xf numFmtId="0" fontId="0" fillId="0" borderId="2" xfId="0" applyBorder="1"/>
    <xf numFmtId="0" fontId="3" fillId="0" borderId="0" xfId="0" applyFont="1" applyBorder="1"/>
    <xf numFmtId="0" fontId="2" fillId="0" borderId="0" xfId="0" applyFont="1"/>
    <xf numFmtId="164" fontId="0" fillId="0" borderId="0" xfId="1" applyFont="1"/>
    <xf numFmtId="0" fontId="3" fillId="0" borderId="2" xfId="0" applyFont="1" applyBorder="1"/>
    <xf numFmtId="164" fontId="0" fillId="0" borderId="0" xfId="0" applyNumberFormat="1"/>
    <xf numFmtId="2" fontId="0" fillId="0" borderId="0" xfId="0" applyNumberFormat="1"/>
    <xf numFmtId="0" fontId="7" fillId="0" borderId="0" xfId="0" applyFont="1"/>
    <xf numFmtId="165" fontId="0" fillId="0" borderId="0" xfId="1" applyNumberFormat="1" applyFont="1"/>
    <xf numFmtId="165" fontId="0" fillId="0" borderId="0" xfId="0" applyNumberFormat="1"/>
    <xf numFmtId="165" fontId="0" fillId="0" borderId="0" xfId="1" applyNumberFormat="1" applyFont="1" applyAlignment="1">
      <alignment horizontal="center"/>
    </xf>
    <xf numFmtId="0" fontId="0" fillId="0" borderId="4" xfId="0" applyBorder="1"/>
    <xf numFmtId="165" fontId="0" fillId="2" borderId="0" xfId="1" applyNumberFormat="1" applyFont="1" applyFill="1"/>
    <xf numFmtId="164" fontId="0" fillId="0" borderId="0" xfId="1" applyFont="1" applyAlignment="1">
      <alignment horizontal="right"/>
    </xf>
    <xf numFmtId="165" fontId="0" fillId="0" borderId="0" xfId="1" applyNumberFormat="1" applyFont="1" applyAlignment="1"/>
    <xf numFmtId="164" fontId="0" fillId="3" borderId="0" xfId="1" applyFont="1" applyFill="1"/>
    <xf numFmtId="165" fontId="0" fillId="3" borderId="0" xfId="1" applyNumberFormat="1" applyFont="1" applyFill="1"/>
    <xf numFmtId="0" fontId="8" fillId="0" borderId="0" xfId="0" applyFont="1" applyFill="1"/>
    <xf numFmtId="164" fontId="8" fillId="0" borderId="0" xfId="1" applyFont="1" applyFill="1"/>
    <xf numFmtId="0" fontId="0" fillId="0" borderId="0" xfId="0" applyAlignment="1">
      <alignment horizontal="left" indent="3"/>
    </xf>
    <xf numFmtId="165" fontId="8" fillId="0" borderId="0" xfId="0" applyNumberFormat="1" applyFont="1" applyFill="1"/>
    <xf numFmtId="165" fontId="8" fillId="0" borderId="0" xfId="1" applyNumberFormat="1" applyFont="1" applyFill="1"/>
    <xf numFmtId="165" fontId="3" fillId="0" borderId="2" xfId="1" applyNumberFormat="1" applyFont="1" applyBorder="1"/>
    <xf numFmtId="165" fontId="0" fillId="0" borderId="0" xfId="1" applyNumberFormat="1" applyFont="1" applyFill="1"/>
    <xf numFmtId="165" fontId="0" fillId="0" borderId="4" xfId="1" applyNumberFormat="1" applyFont="1" applyBorder="1"/>
    <xf numFmtId="165" fontId="0" fillId="0" borderId="0" xfId="1" applyNumberFormat="1" applyFont="1" applyAlignment="1">
      <alignment horizontal="left" indent="3"/>
    </xf>
    <xf numFmtId="165" fontId="0" fillId="0" borderId="1" xfId="1" applyNumberFormat="1" applyFont="1" applyBorder="1"/>
    <xf numFmtId="165" fontId="0" fillId="0" borderId="2" xfId="1" applyNumberFormat="1" applyFont="1" applyBorder="1"/>
    <xf numFmtId="165" fontId="2" fillId="0" borderId="0" xfId="1" applyNumberFormat="1" applyFont="1"/>
    <xf numFmtId="165" fontId="0" fillId="0" borderId="0" xfId="1" applyNumberFormat="1" applyFont="1" applyBorder="1" applyAlignment="1"/>
    <xf numFmtId="165" fontId="3" fillId="0" borderId="2" xfId="1" applyNumberFormat="1" applyFont="1" applyBorder="1" applyAlignment="1">
      <alignment horizontal="center" vertical="center" wrapText="1"/>
    </xf>
    <xf numFmtId="165" fontId="3" fillId="0" borderId="0" xfId="1" applyNumberFormat="1" applyFont="1" applyBorder="1"/>
    <xf numFmtId="165" fontId="0" fillId="3" borderId="0" xfId="1" applyNumberFormat="1" applyFont="1" applyFill="1" applyAlignment="1">
      <alignment vertical="center" wrapText="1"/>
    </xf>
    <xf numFmtId="165" fontId="0" fillId="0" borderId="0" xfId="1" applyNumberFormat="1" applyFont="1" applyAlignment="1">
      <alignment vertical="center" wrapText="1"/>
    </xf>
    <xf numFmtId="165" fontId="0" fillId="0" borderId="0" xfId="1" applyNumberFormat="1" applyFont="1" applyFill="1" applyBorder="1"/>
    <xf numFmtId="165" fontId="9" fillId="0" borderId="0" xfId="1" applyNumberFormat="1" applyFont="1" applyFill="1" applyAlignment="1">
      <alignment horizontal="left" indent="5"/>
    </xf>
    <xf numFmtId="164" fontId="1" fillId="0" borderId="0" xfId="1" applyNumberFormat="1" applyFont="1" applyFill="1" applyAlignment="1">
      <alignment horizontal="right" vertical="center"/>
    </xf>
    <xf numFmtId="165" fontId="1" fillId="0" borderId="0" xfId="1" applyNumberFormat="1" applyFont="1" applyFill="1"/>
    <xf numFmtId="165" fontId="1" fillId="0" borderId="0" xfId="1" applyNumberFormat="1" applyFont="1" applyFill="1" applyAlignment="1">
      <alignment horizontal="right" vertical="center"/>
    </xf>
    <xf numFmtId="165" fontId="2" fillId="0" borderId="0" xfId="1" applyNumberFormat="1" applyFont="1" applyFill="1"/>
    <xf numFmtId="165" fontId="10" fillId="0" borderId="2" xfId="1" applyNumberFormat="1" applyFont="1" applyFill="1" applyBorder="1" applyAlignment="1">
      <alignment horizontal="center" vertical="center" wrapText="1"/>
    </xf>
    <xf numFmtId="165" fontId="1" fillId="0" borderId="0" xfId="1" applyNumberFormat="1" applyFont="1" applyFill="1" applyAlignment="1">
      <alignment horizontal="center" vertical="center" wrapText="1"/>
    </xf>
    <xf numFmtId="165" fontId="10" fillId="0" borderId="0" xfId="1" applyNumberFormat="1" applyFont="1" applyFill="1" applyAlignment="1">
      <alignment horizontal="center" vertical="center" wrapText="1"/>
    </xf>
    <xf numFmtId="165" fontId="1" fillId="0" borderId="0" xfId="1" applyNumberFormat="1" applyFont="1" applyFill="1" applyBorder="1"/>
    <xf numFmtId="165" fontId="1" fillId="0" borderId="2" xfId="1" applyNumberFormat="1" applyFont="1" applyFill="1" applyBorder="1"/>
    <xf numFmtId="165" fontId="2" fillId="0" borderId="0" xfId="1" applyNumberFormat="1" applyFont="1" applyFill="1" applyBorder="1"/>
    <xf numFmtId="3" fontId="1" fillId="0" borderId="0" xfId="1" applyNumberFormat="1" applyFont="1" applyFill="1" applyAlignment="1">
      <alignment horizontal="right" vertical="center"/>
    </xf>
    <xf numFmtId="4" fontId="1" fillId="0" borderId="0" xfId="1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4" fontId="1" fillId="0" borderId="0" xfId="3" applyNumberFormat="1" applyFont="1" applyFill="1" applyAlignment="1">
      <alignment horizontal="right" vertical="center"/>
    </xf>
    <xf numFmtId="0" fontId="13" fillId="0" borderId="0" xfId="0" applyFont="1" applyFill="1"/>
    <xf numFmtId="165" fontId="1" fillId="0" borderId="0" xfId="1" applyNumberFormat="1" applyFont="1" applyFill="1" applyAlignment="1">
      <alignment horizontal="left" indent="3"/>
    </xf>
    <xf numFmtId="3" fontId="0" fillId="0" borderId="0" xfId="1" applyNumberFormat="1" applyFont="1" applyFill="1" applyAlignment="1">
      <alignment horizontal="right" vertical="center"/>
    </xf>
    <xf numFmtId="4" fontId="0" fillId="0" borderId="0" xfId="1" applyNumberFormat="1" applyFont="1" applyFill="1" applyAlignment="1">
      <alignment horizontal="right" vertical="center"/>
    </xf>
    <xf numFmtId="165" fontId="10" fillId="4" borderId="2" xfId="1" applyNumberFormat="1" applyFont="1" applyFill="1" applyBorder="1" applyAlignment="1">
      <alignment horizontal="center" vertical="center" wrapText="1"/>
    </xf>
    <xf numFmtId="165" fontId="10" fillId="4" borderId="0" xfId="1" applyNumberFormat="1" applyFont="1" applyFill="1" applyAlignment="1">
      <alignment horizontal="center" vertical="center" wrapText="1"/>
    </xf>
    <xf numFmtId="165" fontId="1" fillId="4" borderId="0" xfId="1" applyNumberFormat="1" applyFont="1" applyFill="1"/>
    <xf numFmtId="3" fontId="1" fillId="4" borderId="0" xfId="1" applyNumberFormat="1" applyFont="1" applyFill="1" applyAlignment="1">
      <alignment horizontal="right" vertical="center"/>
    </xf>
    <xf numFmtId="165" fontId="1" fillId="4" borderId="0" xfId="1" applyNumberFormat="1" applyFont="1" applyFill="1" applyAlignment="1">
      <alignment horizontal="right" vertical="center"/>
    </xf>
    <xf numFmtId="164" fontId="1" fillId="4" borderId="0" xfId="1" applyNumberFormat="1" applyFont="1" applyFill="1" applyAlignment="1">
      <alignment horizontal="right" vertical="center"/>
    </xf>
    <xf numFmtId="3" fontId="0" fillId="4" borderId="0" xfId="1" applyNumberFormat="1" applyFont="1" applyFill="1" applyAlignment="1">
      <alignment horizontal="right" vertical="center"/>
    </xf>
    <xf numFmtId="4" fontId="1" fillId="4" borderId="0" xfId="1" applyNumberFormat="1" applyFont="1" applyFill="1" applyAlignment="1">
      <alignment horizontal="right" vertical="center"/>
    </xf>
    <xf numFmtId="4" fontId="0" fillId="4" borderId="0" xfId="1" applyNumberFormat="1" applyFont="1" applyFill="1" applyAlignment="1">
      <alignment horizontal="right" vertical="center"/>
    </xf>
    <xf numFmtId="0" fontId="0" fillId="0" borderId="0" xfId="1" applyNumberFormat="1" applyFont="1" applyFill="1"/>
    <xf numFmtId="165" fontId="2" fillId="0" borderId="0" xfId="1" applyNumberFormat="1" applyFont="1" applyAlignment="1">
      <alignment horizont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165" fontId="0" fillId="0" borderId="3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0" xfId="1" applyFont="1" applyAlignment="1">
      <alignment horizontal="left"/>
    </xf>
    <xf numFmtId="165" fontId="0" fillId="0" borderId="0" xfId="1" applyNumberFormat="1" applyFont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5" xfId="0" applyFont="1" applyFill="1" applyBorder="1" applyAlignment="1">
      <alignment horizontal="left" vertical="top" wrapText="1"/>
    </xf>
    <xf numFmtId="165" fontId="2" fillId="0" borderId="1" xfId="1" applyNumberFormat="1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5" fontId="10" fillId="0" borderId="4" xfId="1" applyNumberFormat="1" applyFont="1" applyFill="1" applyBorder="1" applyAlignment="1">
      <alignment horizontal="center" vertical="center" wrapText="1"/>
    </xf>
    <xf numFmtId="165" fontId="2" fillId="0" borderId="3" xfId="1" applyNumberFormat="1" applyFont="1" applyFill="1" applyBorder="1" applyAlignment="1">
      <alignment horizontal="center" vertical="center" wrapText="1"/>
    </xf>
  </cellXfs>
  <cellStyles count="4">
    <cellStyle name="Excel Built-in Normal" xfId="2"/>
    <cellStyle name="Millares" xfId="1" builtinId="3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102D7C"/>
      <color rgb="FF4071B9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Cobertura Potencial: Cobertura Programada por Trimestre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002405949257169E-2"/>
          <c:y val="0.25130796150481416"/>
          <c:w val="0.6183864829396325"/>
          <c:h val="0.47435549722951492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 Trimestre'!$C$40:$E$40</c:f>
              <c:numCache>
                <c:formatCode>_(* #,##0_);_(* \(#,##0\);_(* "-"??_);_(@_)</c:formatCode>
                <c:ptCount val="3"/>
                <c:pt idx="0">
                  <c:v>7.4118301043832741E-2</c:v>
                </c:pt>
                <c:pt idx="1">
                  <c:v>4.658427643657688E-2</c:v>
                </c:pt>
                <c:pt idx="2">
                  <c:v>1.1541822618674669E-2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A-49A9-8E16-8554904EC3DC}"/>
            </c:ext>
          </c:extLst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'II Trimestre'!$C$40:$E$40</c:f>
              <c:numCache>
                <c:formatCode>_(* #,##0.00_);_(* \(#,##0.00\);_(* "-"??_);_(@_)</c:formatCode>
                <c:ptCount val="3"/>
                <c:pt idx="0">
                  <c:v>7.4118301043832741E-2</c:v>
                </c:pt>
                <c:pt idx="1">
                  <c:v>4.658427643657688E-2</c:v>
                </c:pt>
                <c:pt idx="2">
                  <c:v>1.1541822618674669E-2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A-49A9-8E16-8554904EC3DC}"/>
            </c:ext>
          </c:extLst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'III Trimestre'!$C$40:$E$40</c:f>
              <c:numCache>
                <c:formatCode>_(* #,##0_);_(* \(#,##0\);_(* "-"??_);_(@_)</c:formatCode>
                <c:ptCount val="3"/>
                <c:pt idx="0">
                  <c:v>8.7500772065635876E-2</c:v>
                </c:pt>
                <c:pt idx="1">
                  <c:v>6.8506288877318938E-2</c:v>
                </c:pt>
                <c:pt idx="2">
                  <c:v>2.3083645237349338E-2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0A-49A9-8E16-8554904EC3DC}"/>
            </c:ext>
          </c:extLst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'IV Trimestre'!$C$40:$E$40</c:f>
              <c:numCache>
                <c:formatCode>_(* #,##0_);_(* \(#,##0\);_(* "-"??_);_(@_)</c:formatCode>
                <c:ptCount val="3"/>
                <c:pt idx="0">
                  <c:v>8.7500772065635876E-2</c:v>
                </c:pt>
                <c:pt idx="1">
                  <c:v>6.8506288877318938E-2</c:v>
                </c:pt>
                <c:pt idx="2">
                  <c:v>2.3083645237349338E-2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0A-49A9-8E16-8554904EC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309944"/>
        <c:axId val="2343488"/>
      </c:barChart>
      <c:catAx>
        <c:axId val="161309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343488"/>
        <c:crosses val="autoZero"/>
        <c:auto val="1"/>
        <c:lblAlgn val="ctr"/>
        <c:lblOffset val="100"/>
        <c:noMultiLvlLbl val="0"/>
      </c:catAx>
      <c:valAx>
        <c:axId val="2343488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161309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 sz="1400"/>
              <a:t>A y A: Indicadores de Resultados 2019</a:t>
            </a:r>
          </a:p>
        </c:rich>
      </c:tx>
      <c:layout/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3810047396622547E-2"/>
          <c:y val="0.141944440840996"/>
          <c:w val="0.92951915304223598"/>
          <c:h val="0.5774534924841778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Anual!$A$53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(Anual!$B$9,Anual!$C$11,Anual!$F$11)</c:f>
              <c:strCache>
                <c:ptCount val="3"/>
                <c:pt idx="0">
                  <c:v>Total Programa</c:v>
                </c:pt>
                <c:pt idx="1">
                  <c:v>Proyectos terminados -Nuevos</c:v>
                </c:pt>
                <c:pt idx="2">
                  <c:v>Proyectos terminados - Ampliación o mejoras </c:v>
                </c:pt>
              </c:strCache>
            </c:strRef>
          </c:cat>
          <c:val>
            <c:numRef>
              <c:f>(Anual!$B$53,Anual!$C$53,Anual!$F$53)</c:f>
              <c:numCache>
                <c:formatCode>#,##0.00</c:formatCode>
                <c:ptCount val="3"/>
                <c:pt idx="0">
                  <c:v>13.735979292493528</c:v>
                </c:pt>
                <c:pt idx="1">
                  <c:v>100</c:v>
                </c:pt>
                <c:pt idx="2">
                  <c:v>39.757566516734009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3-43A0-8E64-A59FABD439A9}"/>
            </c:ext>
          </c:extLst>
        </c:ser>
        <c:ser>
          <c:idx val="1"/>
          <c:order val="1"/>
          <c:tx>
            <c:strRef>
              <c:f>Anual!$A$54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dLbls>
            <c:dLbl>
              <c:idx val="1"/>
              <c:layout>
                <c:manualLayout>
                  <c:x val="0"/>
                  <c:y val="1.0744543266668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1C-4BFE-AF56-95FB87911E7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(Anual!$B$9,Anual!$C$11,Anual!$F$11)</c:f>
              <c:strCache>
                <c:ptCount val="3"/>
                <c:pt idx="0">
                  <c:v>Total Programa</c:v>
                </c:pt>
                <c:pt idx="1">
                  <c:v>Proyectos terminados -Nuevos</c:v>
                </c:pt>
                <c:pt idx="2">
                  <c:v>Proyectos terminados - Ampliación o mejoras </c:v>
                </c:pt>
              </c:strCache>
            </c:strRef>
          </c:cat>
          <c:val>
            <c:numRef>
              <c:f>(Anual!$B$54,Anual!$C$54,Anual!$F$54)</c:f>
              <c:numCache>
                <c:formatCode>#,##0.00</c:formatCode>
                <c:ptCount val="3"/>
                <c:pt idx="0">
                  <c:v>58.967541322032005</c:v>
                </c:pt>
                <c:pt idx="1">
                  <c:v>0</c:v>
                </c:pt>
                <c:pt idx="2">
                  <c:v>97.758078017992872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F3-43A0-8E64-A59FABD439A9}"/>
            </c:ext>
          </c:extLst>
        </c:ser>
        <c:ser>
          <c:idx val="2"/>
          <c:order val="2"/>
          <c:tx>
            <c:strRef>
              <c:f>Anual!$A$55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(Anual!$B$9,Anual!$C$11,Anual!$F$11)</c:f>
              <c:strCache>
                <c:ptCount val="3"/>
                <c:pt idx="0">
                  <c:v>Total Programa</c:v>
                </c:pt>
                <c:pt idx="1">
                  <c:v>Proyectos terminados -Nuevos</c:v>
                </c:pt>
                <c:pt idx="2">
                  <c:v>Proyectos terminados - Ampliación o mejoras </c:v>
                </c:pt>
              </c:strCache>
            </c:strRef>
          </c:cat>
          <c:val>
            <c:numRef>
              <c:f>(Anual!$B$55,Anual!$C$55,Anual!$F$55)</c:f>
              <c:numCache>
                <c:formatCode>#,##0.00</c:formatCode>
                <c:ptCount val="3"/>
                <c:pt idx="0">
                  <c:v>36.351760307262765</c:v>
                </c:pt>
                <c:pt idx="1">
                  <c:v>50</c:v>
                </c:pt>
                <c:pt idx="2">
                  <c:v>68.757822267363437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F3-43A0-8E64-A59FABD43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62461776"/>
        <c:axId val="162462168"/>
        <c:axId val="0"/>
      </c:bar3DChart>
      <c:catAx>
        <c:axId val="162461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s-CR"/>
          </a:p>
        </c:txPr>
        <c:crossAx val="162462168"/>
        <c:crosses val="autoZero"/>
        <c:auto val="1"/>
        <c:lblAlgn val="ctr"/>
        <c:lblOffset val="100"/>
        <c:noMultiLvlLbl val="0"/>
      </c:catAx>
      <c:valAx>
        <c:axId val="162462168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s-CR"/>
          </a:p>
        </c:txPr>
        <c:crossAx val="1624617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0606292039472445E-2"/>
          <c:y val="0.86305824068809112"/>
          <c:w val="0.87878729658820209"/>
          <c:h val="7.2801602820622049E-2"/>
        </c:manualLayout>
      </c:layout>
      <c:overlay val="0"/>
      <c:txPr>
        <a:bodyPr/>
        <a:lstStyle/>
        <a:p>
          <a:pPr>
            <a:defRPr sz="1100">
              <a:solidFill>
                <a:schemeClr val="tx1"/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 sz="1400"/>
              <a:t>A y A: Indicadores de Gasto Medio por Obra 2019</a:t>
            </a:r>
          </a:p>
        </c:rich>
      </c:tx>
      <c:layout/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9851616370237317E-2"/>
          <c:y val="0.14240748788498145"/>
          <c:w val="0.88348772370543571"/>
          <c:h val="0.579668271439791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Anual!$A$74</c:f>
              <c:strCache>
                <c:ptCount val="1"/>
                <c:pt idx="0">
                  <c:v>Gasto programado por obra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cat>
            <c:strRef>
              <c:f>(Anual!$B$9,Anual!$C$11,Anual!$F$11)</c:f>
              <c:strCache>
                <c:ptCount val="3"/>
                <c:pt idx="0">
                  <c:v>Total Programa</c:v>
                </c:pt>
                <c:pt idx="1">
                  <c:v>Proyectos terminados -Nuevos</c:v>
                </c:pt>
                <c:pt idx="2">
                  <c:v>Proyectos terminados - Ampliación o mejoras </c:v>
                </c:pt>
              </c:strCache>
            </c:strRef>
          </c:cat>
          <c:val>
            <c:numRef>
              <c:f>(Anual!$B$74,Anual!$C$74,Anual!$F$74)</c:f>
              <c:numCache>
                <c:formatCode>#,##0.00</c:formatCode>
                <c:ptCount val="3"/>
                <c:pt idx="0">
                  <c:v>128743587.42636365</c:v>
                </c:pt>
                <c:pt idx="1">
                  <c:v>2042500</c:v>
                </c:pt>
                <c:pt idx="2">
                  <c:v>247209000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00-4F7B-9759-B7E64D56361F}"/>
            </c:ext>
          </c:extLst>
        </c:ser>
        <c:ser>
          <c:idx val="1"/>
          <c:order val="1"/>
          <c:tx>
            <c:strRef>
              <c:f>Anual!$A$75</c:f>
              <c:strCache>
                <c:ptCount val="1"/>
                <c:pt idx="0">
                  <c:v>Gasto efectivo por obra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cat>
            <c:strRef>
              <c:f>(Anual!$B$9,Anual!$C$11,Anual!$F$11)</c:f>
              <c:strCache>
                <c:ptCount val="3"/>
                <c:pt idx="0">
                  <c:v>Total Programa</c:v>
                </c:pt>
                <c:pt idx="1">
                  <c:v>Proyectos terminados -Nuevos</c:v>
                </c:pt>
                <c:pt idx="2">
                  <c:v>Proyectos terminados - Ampliación o mejoras </c:v>
                </c:pt>
              </c:strCache>
            </c:strRef>
          </c:cat>
          <c:val>
            <c:numRef>
              <c:f>(Anual!$B$75,Anual!$C$75,Anual!$F$75)</c:f>
              <c:numCache>
                <c:formatCode>#,##0.00</c:formatCode>
                <c:ptCount val="3"/>
                <c:pt idx="0">
                  <c:v>79532019.930112481</c:v>
                </c:pt>
                <c:pt idx="1">
                  <c:v>0</c:v>
                </c:pt>
                <c:pt idx="2">
                  <c:v>322222356.11666662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00-4F7B-9759-B7E64D563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62462952"/>
        <c:axId val="163474520"/>
        <c:axId val="0"/>
      </c:bar3DChart>
      <c:catAx>
        <c:axId val="162462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s-CR"/>
          </a:p>
        </c:txPr>
        <c:crossAx val="163474520"/>
        <c:crosses val="autoZero"/>
        <c:auto val="1"/>
        <c:lblAlgn val="ctr"/>
        <c:lblOffset val="100"/>
        <c:noMultiLvlLbl val="0"/>
      </c:catAx>
      <c:valAx>
        <c:axId val="16347452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s-CR"/>
          </a:p>
        </c:txPr>
        <c:crossAx val="16246295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100">
              <a:solidFill>
                <a:schemeClr val="tx1"/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b="1">
                <a:solidFill>
                  <a:schemeClr val="tx1"/>
                </a:solidFill>
              </a:rPr>
              <a:t>A y A: Indicadores de Giro de Recursos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E1-437A-AFEC-4A435C94F43D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3BE1-437A-AFEC-4A435C94F4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Anual!$A$78:$A$79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Anual!$B$78:$B$79</c:f>
              <c:numCache>
                <c:formatCode>#,##0.00</c:formatCode>
                <c:ptCount val="2"/>
                <c:pt idx="0">
                  <c:v>80.828857356396924</c:v>
                </c:pt>
                <c:pt idx="1">
                  <c:v>72.953575307922151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67-4C9A-8162-13519D60E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93668312"/>
        <c:axId val="494335792"/>
      </c:barChart>
      <c:valAx>
        <c:axId val="49433579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93668312"/>
        <c:crosses val="autoZero"/>
        <c:crossBetween val="between"/>
      </c:valAx>
      <c:catAx>
        <c:axId val="4936683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94335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A y A: Efectividad en Obras 2019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1.6704686545631953E-2"/>
          <c:y val="0.18747692061257745"/>
          <c:w val="0.96659058471498926"/>
          <c:h val="0.60531855402011925"/>
        </c:manualLayout>
      </c:layout>
      <c:barChart>
        <c:barDir val="col"/>
        <c:grouping val="clustered"/>
        <c:varyColors val="0"/>
        <c:ser>
          <c:idx val="0"/>
          <c:order val="0"/>
          <c:tx>
            <c:v>Efectividad en Obras</c:v>
          </c:tx>
          <c:spPr>
            <a:solidFill>
              <a:srgbClr val="102D7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(Anual!$B$9,Anual!$C$11,Anual!$F$11)</c:f>
              <c:strCache>
                <c:ptCount val="3"/>
                <c:pt idx="0">
                  <c:v>Total Programa</c:v>
                </c:pt>
                <c:pt idx="1">
                  <c:v>Proyectos terminados -Nuevos</c:v>
                </c:pt>
                <c:pt idx="2">
                  <c:v>Proyectos terminados - Ampliación o mejoras </c:v>
                </c:pt>
              </c:strCache>
            </c:strRef>
          </c:cat>
          <c:val>
            <c:numRef>
              <c:f>(Anual!$B$52,Anual!$C$52,Anual!$F$52)</c:f>
              <c:numCache>
                <c:formatCode>#,##0.00</c:formatCode>
                <c:ptCount val="3"/>
                <c:pt idx="0">
                  <c:v>95.454545454545453</c:v>
                </c:pt>
                <c:pt idx="1">
                  <c:v>100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8-432C-9889-605DB6BCFC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63476480"/>
        <c:axId val="163476872"/>
      </c:barChart>
      <c:catAx>
        <c:axId val="163476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s-CR"/>
          </a:p>
        </c:txPr>
        <c:crossAx val="163476872"/>
        <c:crosses val="autoZero"/>
        <c:auto val="1"/>
        <c:lblAlgn val="ctr"/>
        <c:lblOffset val="100"/>
        <c:noMultiLvlLbl val="0"/>
      </c:catAx>
      <c:valAx>
        <c:axId val="163476872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one"/>
        <c:crossAx val="16347648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/>
              <a:t>A Y A: Indicadores de avance 2019</a:t>
            </a:r>
          </a:p>
        </c:rich>
      </c:tx>
      <c:layout/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6862642987805493E-2"/>
          <c:y val="0.14075468986081777"/>
          <c:w val="0.9365010711172046"/>
          <c:h val="0.5348531680592534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Anual!$A$58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(Anual!$B$9,Anual!$C$11,Anual!$F$11)</c:f>
              <c:strCache>
                <c:ptCount val="3"/>
                <c:pt idx="0">
                  <c:v>Total Programa</c:v>
                </c:pt>
                <c:pt idx="1">
                  <c:v>Proyectos terminados -Nuevos</c:v>
                </c:pt>
                <c:pt idx="2">
                  <c:v>Proyectos terminados - Ampliación o mejoras </c:v>
                </c:pt>
              </c:strCache>
            </c:strRef>
          </c:cat>
          <c:val>
            <c:numRef>
              <c:f>(Anual!$B$58,Anual!$C$58,Anual!$F$58)</c:f>
              <c:numCache>
                <c:formatCode>#,##0.00</c:formatCode>
                <c:ptCount val="3"/>
                <c:pt idx="0">
                  <c:v>13.735979292493528</c:v>
                </c:pt>
                <c:pt idx="1">
                  <c:v>100</c:v>
                </c:pt>
                <c:pt idx="2">
                  <c:v>39.757566516734009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E-4DF2-A956-396ADCE66D24}"/>
            </c:ext>
          </c:extLst>
        </c:ser>
        <c:ser>
          <c:idx val="1"/>
          <c:order val="1"/>
          <c:tx>
            <c:strRef>
              <c:f>Anual!$A$59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dLbls>
            <c:dLbl>
              <c:idx val="1"/>
              <c:layout>
                <c:manualLayout>
                  <c:x val="1.5123896268172086E-3"/>
                  <c:y val="1.0654484573229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B95-4964-8DEF-5E4716A3165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(Anual!$B$9,Anual!$C$11,Anual!$F$11)</c:f>
              <c:strCache>
                <c:ptCount val="3"/>
                <c:pt idx="0">
                  <c:v>Total Programa</c:v>
                </c:pt>
                <c:pt idx="1">
                  <c:v>Proyectos terminados -Nuevos</c:v>
                </c:pt>
                <c:pt idx="2">
                  <c:v>Proyectos terminados - Ampliación o mejoras </c:v>
                </c:pt>
              </c:strCache>
            </c:strRef>
          </c:cat>
          <c:val>
            <c:numRef>
              <c:f>(Anual!$B$59,Anual!$C$59,Anual!$F$59)</c:f>
              <c:numCache>
                <c:formatCode>#,##0.00</c:formatCode>
                <c:ptCount val="3"/>
                <c:pt idx="0">
                  <c:v>58.967541322032005</c:v>
                </c:pt>
                <c:pt idx="1">
                  <c:v>0</c:v>
                </c:pt>
                <c:pt idx="2">
                  <c:v>97.758078017992872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2E-4DF2-A956-396ADCE66D24}"/>
            </c:ext>
          </c:extLst>
        </c:ser>
        <c:ser>
          <c:idx val="2"/>
          <c:order val="2"/>
          <c:tx>
            <c:strRef>
              <c:f>Anual!$A$60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(Anual!$B$9,Anual!$C$11,Anual!$F$11)</c:f>
              <c:strCache>
                <c:ptCount val="3"/>
                <c:pt idx="0">
                  <c:v>Total Programa</c:v>
                </c:pt>
                <c:pt idx="1">
                  <c:v>Proyectos terminados -Nuevos</c:v>
                </c:pt>
                <c:pt idx="2">
                  <c:v>Proyectos terminados - Ampliación o mejoras </c:v>
                </c:pt>
              </c:strCache>
            </c:strRef>
          </c:cat>
          <c:val>
            <c:numRef>
              <c:f>(Anual!$B$60,Anual!$C$60,Anual!$F$60)</c:f>
              <c:numCache>
                <c:formatCode>#,##0.00</c:formatCode>
                <c:ptCount val="3"/>
                <c:pt idx="0">
                  <c:v>36.351760307262765</c:v>
                </c:pt>
                <c:pt idx="1">
                  <c:v>50</c:v>
                </c:pt>
                <c:pt idx="2">
                  <c:v>68.757822267363437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2E-4DF2-A956-396ADCE66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63477656"/>
        <c:axId val="163478048"/>
        <c:axId val="0"/>
      </c:bar3DChart>
      <c:catAx>
        <c:axId val="163477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>
                <a:solidFill>
                  <a:schemeClr val="tx1"/>
                </a:solidFill>
              </a:defRPr>
            </a:pPr>
            <a:endParaRPr lang="es-CR"/>
          </a:p>
        </c:txPr>
        <c:crossAx val="163478048"/>
        <c:crosses val="autoZero"/>
        <c:auto val="1"/>
        <c:lblAlgn val="ctr"/>
        <c:lblOffset val="100"/>
        <c:noMultiLvlLbl val="0"/>
      </c:catAx>
      <c:valAx>
        <c:axId val="163478048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>
                <a:solidFill>
                  <a:schemeClr val="tx1"/>
                </a:solidFill>
              </a:defRPr>
            </a:pPr>
            <a:endParaRPr lang="es-CR"/>
          </a:p>
        </c:txPr>
        <c:crossAx val="1634776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069475725967861"/>
          <c:y val="0.85203847168731672"/>
          <c:w val="0.73861048548064279"/>
          <c:h val="7.2654742103905573E-2"/>
        </c:manualLayout>
      </c:layout>
      <c:overlay val="0"/>
      <c:txPr>
        <a:bodyPr/>
        <a:lstStyle/>
        <a:p>
          <a:pPr>
            <a:defRPr sz="1100">
              <a:solidFill>
                <a:schemeClr val="tx1"/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 sz="1000"/>
      </a:pPr>
      <a:endParaRPr lang="es-C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chemeClr val="tx1"/>
                </a:solidFill>
              </a:rPr>
              <a:t>A Y A: Indice de crecimiento en obras 2019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7.0576363708857379E-2"/>
          <c:y val="0.15411743587804827"/>
          <c:w val="0.90038412787167754"/>
          <c:h val="0.60019053489713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De expansión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(Anual!$B$9,Anual!$F$11)</c:f>
              <c:strCache>
                <c:ptCount val="2"/>
                <c:pt idx="0">
                  <c:v>Total Programa</c:v>
                </c:pt>
                <c:pt idx="1">
                  <c:v>Proyectos terminados - Ampliación o mejoras </c:v>
                </c:pt>
              </c:strCache>
            </c:strRef>
          </c:cat>
          <c:val>
            <c:numRef>
              <c:f>(Anual!$B$65,Anual!$F$65)</c:f>
              <c:numCache>
                <c:formatCode>#,##0.00</c:formatCode>
                <c:ptCount val="2"/>
                <c:pt idx="0">
                  <c:v>39.999999999999993</c:v>
                </c:pt>
                <c:pt idx="1">
                  <c:v>-25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F-4B04-98DA-893E38DC4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63478832"/>
        <c:axId val="163479224"/>
        <c:axId val="0"/>
      </c:bar3DChart>
      <c:catAx>
        <c:axId val="16347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63479224"/>
        <c:crosses val="autoZero"/>
        <c:auto val="1"/>
        <c:lblAlgn val="ctr"/>
        <c:lblOffset val="100"/>
        <c:noMultiLvlLbl val="0"/>
      </c:catAx>
      <c:valAx>
        <c:axId val="163479224"/>
        <c:scaling>
          <c:orientation val="minMax"/>
          <c:max val="5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63478832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A Y A: Indicadores de expansión 2019</a:t>
            </a:r>
          </a:p>
        </c:rich>
      </c:tx>
      <c:layout/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1302553030175408E-2"/>
          <c:y val="0.16747287186116661"/>
          <c:w val="0.90778238664731681"/>
          <c:h val="0.5094218900591609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Anual!$A$66</c:f>
              <c:strCache>
                <c:ptCount val="1"/>
                <c:pt idx="0">
                  <c:v>Índice de crecimiento beneficiarios (ICB)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(Anual!$B$9,Anual!$C$11,Anual!$F$11)</c:f>
              <c:strCache>
                <c:ptCount val="3"/>
                <c:pt idx="0">
                  <c:v>Total Programa</c:v>
                </c:pt>
                <c:pt idx="1">
                  <c:v>Proyectos terminados -Nuevos</c:v>
                </c:pt>
                <c:pt idx="2">
                  <c:v>Proyectos terminados - Ampliación o mejoras </c:v>
                </c:pt>
              </c:strCache>
            </c:strRef>
          </c:cat>
          <c:val>
            <c:numRef>
              <c:f>(Anual!$B$66,Anual!$C$66,Anual!$F$66)</c:f>
              <c:numCache>
                <c:formatCode>#,##0.00</c:formatCode>
                <c:ptCount val="3"/>
                <c:pt idx="0">
                  <c:v>-42.446736720331636</c:v>
                </c:pt>
                <c:pt idx="1">
                  <c:v>-67.981340118744697</c:v>
                </c:pt>
                <c:pt idx="2">
                  <c:v>-34.93449781659389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6-44CC-B2E8-6A35FE752CC8}"/>
            </c:ext>
          </c:extLst>
        </c:ser>
        <c:ser>
          <c:idx val="1"/>
          <c:order val="1"/>
          <c:tx>
            <c:strRef>
              <c:f>Anual!$A$67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(Anual!$B$9,Anual!$C$11,Anual!$F$11)</c:f>
              <c:strCache>
                <c:ptCount val="3"/>
                <c:pt idx="0">
                  <c:v>Total Programa</c:v>
                </c:pt>
                <c:pt idx="1">
                  <c:v>Proyectos terminados -Nuevos</c:v>
                </c:pt>
                <c:pt idx="2">
                  <c:v>Proyectos terminados - Ampliación o mejoras </c:v>
                </c:pt>
              </c:strCache>
            </c:strRef>
          </c:cat>
          <c:val>
            <c:numRef>
              <c:f>(Anual!$B$67,Anual!$C$67,Anual!$F$67)</c:f>
              <c:numCache>
                <c:formatCode>#,##0.00</c:formatCode>
                <c:ptCount val="3"/>
                <c:pt idx="0">
                  <c:v>9.4262594233684993E-2</c:v>
                </c:pt>
                <c:pt idx="1">
                  <c:v>-100</c:v>
                </c:pt>
                <c:pt idx="2">
                  <c:v>114.62112849618688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86-44CC-B2E8-6A35FE752CC8}"/>
            </c:ext>
          </c:extLst>
        </c:ser>
        <c:ser>
          <c:idx val="2"/>
          <c:order val="2"/>
          <c:tx>
            <c:strRef>
              <c:f>Anual!$A$68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(Anual!$B$9,Anual!$C$11,Anual!$F$11)</c:f>
              <c:strCache>
                <c:ptCount val="3"/>
                <c:pt idx="0">
                  <c:v>Total Programa</c:v>
                </c:pt>
                <c:pt idx="1">
                  <c:v>Proyectos terminados -Nuevos</c:v>
                </c:pt>
                <c:pt idx="2">
                  <c:v>Proyectos terminados - Ampliación o mejoras </c:v>
                </c:pt>
              </c:strCache>
            </c:strRef>
          </c:cat>
          <c:val>
            <c:numRef>
              <c:f>(Anual!$B$68,Anual!$C$68,Anual!$F$68)</c:f>
              <c:numCache>
                <c:formatCode>#,##0.00</c:formatCode>
                <c:ptCount val="3"/>
                <c:pt idx="0">
                  <c:v>73.915877033498461</c:v>
                </c:pt>
                <c:pt idx="1">
                  <c:v>-100</c:v>
                </c:pt>
                <c:pt idx="2">
                  <c:v>229.85394916528051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86-44CC-B2E8-6A35FE752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63481184"/>
        <c:axId val="163481576"/>
        <c:axId val="0"/>
      </c:bar3DChart>
      <c:catAx>
        <c:axId val="163481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s-CR"/>
          </a:p>
        </c:txPr>
        <c:crossAx val="163481576"/>
        <c:crosses val="autoZero"/>
        <c:auto val="1"/>
        <c:lblAlgn val="ctr"/>
        <c:lblOffset val="100"/>
        <c:noMultiLvlLbl val="0"/>
      </c:catAx>
      <c:valAx>
        <c:axId val="163481576"/>
        <c:scaling>
          <c:orientation val="minMax"/>
          <c:min val="-2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s-CR"/>
          </a:p>
        </c:txPr>
        <c:crossAx val="163481184"/>
        <c:crosses val="autoZero"/>
        <c:crossBetween val="between"/>
        <c:majorUnit val="80"/>
      </c:valAx>
    </c:plotArea>
    <c:legend>
      <c:legendPos val="b"/>
      <c:layout>
        <c:manualLayout>
          <c:xMode val="edge"/>
          <c:yMode val="edge"/>
          <c:x val="1.7768261356235833E-2"/>
          <c:y val="0.85589078799993978"/>
          <c:w val="0.98115373389519089"/>
          <c:h val="0.12284675797802433"/>
        </c:manualLayout>
      </c:layout>
      <c:overlay val="0"/>
      <c:txPr>
        <a:bodyPr/>
        <a:lstStyle/>
        <a:p>
          <a:pPr>
            <a:defRPr sz="1000">
              <a:solidFill>
                <a:schemeClr val="tx1"/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chemeClr val="tx1"/>
                </a:solidFill>
              </a:rPr>
              <a:t>A Y A: Índice de eficiencia (IE) 2019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701500927170104E-2"/>
          <c:y val="0.14138694505119148"/>
          <c:w val="0.93629461464765085"/>
          <c:h val="0.6232092535663241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Anual!$A$73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(Anual!$B$9,Anual!$F$11)</c:f>
              <c:strCache>
                <c:ptCount val="2"/>
                <c:pt idx="0">
                  <c:v>Total Programa</c:v>
                </c:pt>
                <c:pt idx="1">
                  <c:v>Proyectos terminados - Ampliación o mejoras </c:v>
                </c:pt>
              </c:strCache>
            </c:strRef>
          </c:cat>
          <c:val>
            <c:numRef>
              <c:f>(Anual!$B$73,Anual!$F$73)</c:f>
              <c:numCache>
                <c:formatCode>#,##0.00</c:formatCode>
                <c:ptCount val="2"/>
                <c:pt idx="0">
                  <c:v>156.05541348031483</c:v>
                </c:pt>
                <c:pt idx="1">
                  <c:v>169.06549224362257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12-4B8F-973C-7B2D8C931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64128808"/>
        <c:axId val="164129200"/>
        <c:axId val="0"/>
      </c:bar3DChart>
      <c:catAx>
        <c:axId val="164128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64129200"/>
        <c:crosses val="autoZero"/>
        <c:auto val="1"/>
        <c:lblAlgn val="ctr"/>
        <c:lblOffset val="100"/>
        <c:noMultiLvlLbl val="0"/>
      </c:catAx>
      <c:valAx>
        <c:axId val="1641292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64128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Cobertura Potencial: Cobertura Efectiva por Trimestre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555796150481188"/>
          <c:y val="0.25130796150481416"/>
          <c:w val="0.60305314960629919"/>
          <c:h val="0.46509623797025518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 Trimestre'!$C$41:$E$41</c:f>
              <c:numCache>
                <c:formatCode>_(* #,##0_);_(* \(#,##0\);_(* "-"??_);_(@_)</c:formatCode>
                <c:ptCount val="3"/>
                <c:pt idx="0">
                  <c:v>1.0294208478310103E-3</c:v>
                </c:pt>
                <c:pt idx="1">
                  <c:v>2.7402515550927573E-3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F-4A01-AAF7-8ACB4B0A4CD6}"/>
            </c:ext>
          </c:extLst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'II Trimestre'!$C$41:$E$41</c:f>
              <c:numCache>
                <c:formatCode>_(* #,##0.00_);_(* \(#,##0.00\);_(* "-"??_);_(@_)</c:formatCode>
                <c:ptCount val="3"/>
                <c:pt idx="0">
                  <c:v>2.2647258652282225E-2</c:v>
                </c:pt>
                <c:pt idx="1">
                  <c:v>1.6441509330556544E-2</c:v>
                </c:pt>
                <c:pt idx="2">
                  <c:v>1.6488318026678097E-3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DF-4A01-AAF7-8ACB4B0A4CD6}"/>
            </c:ext>
          </c:extLst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'III Trimestre'!$C$41:$E$41</c:f>
              <c:numCache>
                <c:formatCode>_(* #,##0_);_(* \(#,##0\);_(* "-"??_);_(@_)</c:formatCode>
                <c:ptCount val="3"/>
                <c:pt idx="0">
                  <c:v>9.2647876304790926E-3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DF-4A01-AAF7-8ACB4B0A4CD6}"/>
            </c:ext>
          </c:extLst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'IV Trimestre'!$C$41:$E$41</c:f>
              <c:numCache>
                <c:formatCode>_(* #,##0_);_(* \(#,##0\);_(* "-"??_);_(@_)</c:formatCode>
                <c:ptCount val="3"/>
                <c:pt idx="0">
                  <c:v>2.2647258652282225E-2</c:v>
                </c:pt>
                <c:pt idx="1">
                  <c:v>2.4662263995834821E-2</c:v>
                </c:pt>
                <c:pt idx="2">
                  <c:v>1.6488318026678097E-3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DF-4A01-AAF7-8ACB4B0A4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397096"/>
        <c:axId val="161887048"/>
      </c:barChart>
      <c:catAx>
        <c:axId val="161397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1887048"/>
        <c:crosses val="autoZero"/>
        <c:auto val="1"/>
        <c:lblAlgn val="ctr"/>
        <c:lblOffset val="100"/>
        <c:noMultiLvlLbl val="0"/>
      </c:catAx>
      <c:valAx>
        <c:axId val="161887048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161397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Resultado: Índice de Efectividad en Beneficiarios por Trimestre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543963254593568E-2"/>
          <c:y val="0.25130796150481416"/>
          <c:w val="0.63795603674540968"/>
          <c:h val="0.43636920384952116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 Trimestre'!$C$44:$F$44</c:f>
              <c:numCache>
                <c:formatCode>_(* #,##0_);_(* \(#,##0\);_(* "-"??_);_(@_)</c:formatCode>
                <c:ptCount val="4"/>
                <c:pt idx="0">
                  <c:v>1.3888888888888888</c:v>
                </c:pt>
                <c:pt idx="1">
                  <c:v>5.8823529411764701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65-435E-B004-96F30085FA3F}"/>
            </c:ext>
          </c:extLst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'II Trimestre'!$C$44:$F$44</c:f>
              <c:numCache>
                <c:formatCode>_(* #,##0.00_);_(* \(#,##0.00\);_(* "-"??_);_(@_)</c:formatCode>
                <c:ptCount val="4"/>
                <c:pt idx="0">
                  <c:v>30.555555555555557</c:v>
                </c:pt>
                <c:pt idx="1">
                  <c:v>35.294117647058826</c:v>
                </c:pt>
                <c:pt idx="2">
                  <c:v>14.285714285714285</c:v>
                </c:pt>
                <c:pt idx="3">
                  <c:v>16.666666666666664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65-435E-B004-96F30085FA3F}"/>
            </c:ext>
          </c:extLst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'III Trimestre'!$C$44:$F$44</c:f>
              <c:numCache>
                <c:formatCode>_(* #,##0_);_(* \(#,##0\);_(* "-"??_);_(@_)</c:formatCode>
                <c:ptCount val="4"/>
                <c:pt idx="0">
                  <c:v>10.588235294117647</c:v>
                </c:pt>
                <c:pt idx="1">
                  <c:v>0</c:v>
                </c:pt>
                <c:pt idx="2">
                  <c:v>0</c:v>
                </c:pt>
                <c:pt idx="3">
                  <c:v>15.217391304347828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65-435E-B004-96F30085FA3F}"/>
            </c:ext>
          </c:extLst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'IV Trimestre'!$C$44:$F$44</c:f>
              <c:numCache>
                <c:formatCode>_(* #,##0_);_(* \(#,##0\);_(* "-"??_);_(@_)</c:formatCode>
                <c:ptCount val="4"/>
                <c:pt idx="0">
                  <c:v>25.882352941176475</c:v>
                </c:pt>
                <c:pt idx="1">
                  <c:v>36</c:v>
                </c:pt>
                <c:pt idx="2">
                  <c:v>7.1428571428571423</c:v>
                </c:pt>
                <c:pt idx="3">
                  <c:v>6.5217391304347823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65-435E-B004-96F30085F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364976"/>
        <c:axId val="162074624"/>
      </c:barChart>
      <c:catAx>
        <c:axId val="162364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2074624"/>
        <c:crosses val="autoZero"/>
        <c:auto val="1"/>
        <c:lblAlgn val="ctr"/>
        <c:lblOffset val="100"/>
        <c:noMultiLvlLbl val="0"/>
      </c:catAx>
      <c:valAx>
        <c:axId val="16207462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62364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Avance: Índice de Avance en Beneficiarios por Trimestre (Acumulado)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768318461559757E-2"/>
          <c:y val="0.29936051198672797"/>
          <c:w val="0.6355530397236091"/>
          <c:h val="0.37993309534590441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 Trimestre'!$C$49:$F$49</c:f>
              <c:numCache>
                <c:formatCode>_(* #,##0_);_(* \(#,##0\);_(* "-"??_);_(@_)</c:formatCode>
                <c:ptCount val="4"/>
                <c:pt idx="0">
                  <c:v>1.3888888888888888</c:v>
                </c:pt>
                <c:pt idx="1">
                  <c:v>5.8823529411764701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0-429C-B6FA-4AB45B1D57F7}"/>
            </c:ext>
          </c:extLst>
        </c:ser>
        <c:ser>
          <c:idx val="1"/>
          <c:order val="1"/>
          <c:tx>
            <c:v>Primer Semestre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Semestral!$C$49:$F$49</c:f>
              <c:numCache>
                <c:formatCode>_(* #,##0.00_);_(* \(#,##0.00\);_(* "-"??_);_(@_)</c:formatCode>
                <c:ptCount val="4"/>
                <c:pt idx="0">
                  <c:v>31.944444444444443</c:v>
                </c:pt>
                <c:pt idx="1">
                  <c:v>41.17647058823529</c:v>
                </c:pt>
                <c:pt idx="2">
                  <c:v>14.285714285714285</c:v>
                </c:pt>
                <c:pt idx="3">
                  <c:v>16.666666666666664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50-429C-B6FA-4AB45B1D57F7}"/>
            </c:ext>
          </c:extLst>
        </c:ser>
        <c:ser>
          <c:idx val="2"/>
          <c:order val="2"/>
          <c:tx>
            <c:v>Tercer Trimestre Acumulado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'Tercer Trimestre Acumulado'!$C$49:$F$49</c:f>
              <c:numCache>
                <c:formatCode>_(* #,##0.00_);_(* \(#,##0.00\);_(* "-"??_);_(@_)</c:formatCode>
                <c:ptCount val="4"/>
                <c:pt idx="0">
                  <c:v>37.647058823529413</c:v>
                </c:pt>
                <c:pt idx="1">
                  <c:v>28.000000000000004</c:v>
                </c:pt>
                <c:pt idx="2">
                  <c:v>7.1428571428571423</c:v>
                </c:pt>
                <c:pt idx="3">
                  <c:v>32.608695652173914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50-429C-B6FA-4AB45B1D57F7}"/>
            </c:ext>
          </c:extLst>
        </c:ser>
        <c:ser>
          <c:idx val="3"/>
          <c:order val="3"/>
          <c:tx>
            <c:v>Anual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Anual!$B$58:$E$58</c:f>
              <c:numCache>
                <c:formatCode>#,##0.00</c:formatCode>
                <c:ptCount val="4"/>
                <c:pt idx="0">
                  <c:v>13.735979292493528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50-429C-B6FA-4AB45B1D5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93856"/>
        <c:axId val="162094240"/>
      </c:barChart>
      <c:catAx>
        <c:axId val="162093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2094240"/>
        <c:crosses val="autoZero"/>
        <c:auto val="1"/>
        <c:lblAlgn val="ctr"/>
        <c:lblOffset val="100"/>
        <c:noMultiLvlLbl val="0"/>
      </c:catAx>
      <c:valAx>
        <c:axId val="16209424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62093856"/>
        <c:crosses val="autoZero"/>
        <c:crossBetween val="between"/>
        <c:majorUnit val="2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Avance: Índice de Avance en Gasto por Trimestre (Acumulado)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543963254593568E-2"/>
          <c:y val="0.25130796150481416"/>
          <c:w val="0.63773403324584921"/>
          <c:h val="0.47435549722951492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 Trimestre'!$C$50:$E$50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E-4090-8BDA-F437E108BD6E}"/>
            </c:ext>
          </c:extLst>
        </c:ser>
        <c:ser>
          <c:idx val="1"/>
          <c:order val="1"/>
          <c:tx>
            <c:v>Primer Semestre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Semestral!$C$50:$E$50</c:f>
              <c:numCache>
                <c:formatCode>_(* #,##0.00_);_(* \(#,##0.00\);_(*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AE-4090-8BDA-F437E108BD6E}"/>
            </c:ext>
          </c:extLst>
        </c:ser>
        <c:ser>
          <c:idx val="2"/>
          <c:order val="2"/>
          <c:tx>
            <c:v>Tercer Trimestre Acumulado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'Tercer Trimestre Acumulado'!$C$50:$E$50</c:f>
              <c:numCache>
                <c:formatCode>_(* #,##0.00_);_(* \(#,##0.00\);_(* "-"??_);_(@_)</c:formatCode>
                <c:ptCount val="3"/>
                <c:pt idx="0">
                  <c:v>5.3656788896794669</c:v>
                </c:pt>
                <c:pt idx="1">
                  <c:v>2.8934388586421158</c:v>
                </c:pt>
                <c:pt idx="2">
                  <c:v>3.2607222896684696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AE-4090-8BDA-F437E108BD6E}"/>
            </c:ext>
          </c:extLst>
        </c:ser>
        <c:ser>
          <c:idx val="3"/>
          <c:order val="3"/>
          <c:tx>
            <c:v>Anual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Anual!$B$59:$D$59</c:f>
              <c:numCache>
                <c:formatCode>#,##0.00</c:formatCode>
                <c:ptCount val="3"/>
                <c:pt idx="0">
                  <c:v>58.967541322032005</c:v>
                </c:pt>
                <c:pt idx="1">
                  <c:v>0</c:v>
                </c:pt>
                <c:pt idx="2">
                  <c:v>28.503177116035509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AE-4090-8BDA-F437E108B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55504"/>
        <c:axId val="162455896"/>
      </c:barChart>
      <c:catAx>
        <c:axId val="162455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2455896"/>
        <c:crosses val="autoZero"/>
        <c:auto val="1"/>
        <c:lblAlgn val="ctr"/>
        <c:lblOffset val="100"/>
        <c:noMultiLvlLbl val="0"/>
      </c:catAx>
      <c:valAx>
        <c:axId val="16245589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62455504"/>
        <c:crosses val="autoZero"/>
        <c:crossBetween val="between"/>
        <c:majorUnit val="2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 sz="1400"/>
              <a:t>Indicadores de Avance: Índice de Avance Total por Trimestre(Acumulado)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154353630077769E-2"/>
          <c:y val="0.21778342902724024"/>
          <c:w val="0.64216846459098964"/>
          <c:h val="0.49952155679637339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 Trimestre'!$C$51:$F$51</c:f>
              <c:numCache>
                <c:formatCode>_(* #,##0_);_(* \(#,##0\);_(* "-"??_);_(@_)</c:formatCode>
                <c:ptCount val="4"/>
                <c:pt idx="0">
                  <c:v>0.69444444444444442</c:v>
                </c:pt>
                <c:pt idx="1">
                  <c:v>2.9411764705882351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8D-4764-97DC-D60DAA17C3D2}"/>
            </c:ext>
          </c:extLst>
        </c:ser>
        <c:ser>
          <c:idx val="1"/>
          <c:order val="1"/>
          <c:tx>
            <c:v>Primer Semestre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Semestral!$C$51:$F$51</c:f>
              <c:numCache>
                <c:formatCode>_(* #,##0.00_);_(* \(#,##0.00\);_(* "-"??_);_(@_)</c:formatCode>
                <c:ptCount val="4"/>
                <c:pt idx="0">
                  <c:v>15.972222222222221</c:v>
                </c:pt>
                <c:pt idx="1">
                  <c:v>20.588235294117645</c:v>
                </c:pt>
                <c:pt idx="2">
                  <c:v>7.1428571428571423</c:v>
                </c:pt>
                <c:pt idx="3">
                  <c:v>8.3333333333333321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8D-4764-97DC-D60DAA17C3D2}"/>
            </c:ext>
          </c:extLst>
        </c:ser>
        <c:ser>
          <c:idx val="2"/>
          <c:order val="2"/>
          <c:tx>
            <c:v>Tercer Trimestre Acumulado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'Tercer Trimestre Acumulado'!$C$51:$F$51</c:f>
              <c:numCache>
                <c:formatCode>_(* #,##0.00_);_(* \(#,##0.00\);_(* "-"??_);_(@_)</c:formatCode>
                <c:ptCount val="4"/>
                <c:pt idx="0">
                  <c:v>21.506368856604439</c:v>
                </c:pt>
                <c:pt idx="1">
                  <c:v>15.44671942932106</c:v>
                </c:pt>
                <c:pt idx="2">
                  <c:v>5.2017897162628062</c:v>
                </c:pt>
                <c:pt idx="3">
                  <c:v>16.304347826086957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8D-4764-97DC-D60DAA17C3D2}"/>
            </c:ext>
          </c:extLst>
        </c:ser>
        <c:ser>
          <c:idx val="3"/>
          <c:order val="3"/>
          <c:tx>
            <c:v>Anual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Anual!$B$60:$E$60</c:f>
              <c:numCache>
                <c:formatCode>#,##0.00</c:formatCode>
                <c:ptCount val="4"/>
                <c:pt idx="0">
                  <c:v>36.351760307262765</c:v>
                </c:pt>
                <c:pt idx="1">
                  <c:v>50</c:v>
                </c:pt>
                <c:pt idx="2">
                  <c:v>14.251588558017755</c:v>
                </c:pt>
                <c:pt idx="3">
                  <c:v>14.005297904225349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8D-4764-97DC-D60DAA17C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56680"/>
        <c:axId val="162457072"/>
      </c:barChart>
      <c:catAx>
        <c:axId val="162456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2457072"/>
        <c:crosses val="autoZero"/>
        <c:auto val="1"/>
        <c:lblAlgn val="ctr"/>
        <c:lblOffset val="100"/>
        <c:noMultiLvlLbl val="0"/>
      </c:catAx>
      <c:valAx>
        <c:axId val="16245707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62456680"/>
        <c:crosses val="autoZero"/>
        <c:crossBetween val="between"/>
        <c:majorUnit val="2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Gasto Medio: Gasto Efectivo por Beneficiario por Trimestre y Producto 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6157780580583667"/>
          <c:y val="0.19914091183513841"/>
          <c:w val="0.71137301037472955"/>
          <c:h val="0.30153272421074667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Trimestre'!$E$5,'I Trimestre'!$G$5)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equipos cloración</c:v>
                </c:pt>
              </c:strCache>
            </c:strRef>
          </c:cat>
          <c:val>
            <c:numRef>
              <c:f>('I Trimestre'!$C$63:$E$63,'I Trimestre'!$G$63)</c:f>
              <c:numCache>
                <c:formatCode>_(* #,##0_);_(* \(#,##0\);_(*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6B-40FE-AC35-72B503C93732}"/>
            </c:ext>
          </c:extLst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Trimestre'!$C$4:$C$5,'I Trimestre'!$D$5,'I Trimestre'!$E$5,'I Trimestre'!$G$5)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equipos cloración</c:v>
                </c:pt>
              </c:strCache>
            </c:strRef>
          </c:cat>
          <c:val>
            <c:numRef>
              <c:f>('II Trimestre'!$C$63:$E$63,'II Trimestre'!$G$63)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6B-40FE-AC35-72B503C93732}"/>
            </c:ext>
          </c:extLst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Trimestre'!$C$4:$C$5,'I Trimestre'!$D$5,'I Trimestre'!$E$5,'I Trimestre'!$G$5)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equipos cloración</c:v>
                </c:pt>
              </c:strCache>
            </c:strRef>
          </c:cat>
          <c:val>
            <c:numRef>
              <c:f>('III Trimestre'!$C$63:$E$63,'III Trimestre'!$G$63)</c:f>
              <c:numCache>
                <c:formatCode>_(* #,##0_);_(* \(#,##0\);_(* "-"??_);_(@_)</c:formatCode>
                <c:ptCount val="4"/>
                <c:pt idx="0">
                  <c:v>16316010.871111112</c:v>
                </c:pt>
                <c:pt idx="1">
                  <c:v>0</c:v>
                </c:pt>
                <c:pt idx="2">
                  <c:v>0</c:v>
                </c:pt>
                <c:pt idx="3">
                  <c:v>36546586.450000003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6B-40FE-AC35-72B503C93732}"/>
            </c:ext>
          </c:extLst>
        </c:ser>
        <c:ser>
          <c:idx val="3"/>
          <c:order val="3"/>
          <c:tx>
            <c:v>Cuarto Trimestre </c:v>
          </c:tx>
          <c:invertIfNegative val="0"/>
          <c:cat>
            <c:strRef>
              <c:f>('I Trimestre'!$C$4:$C$5,'I Trimestre'!$D$5,'I Trimestre'!$E$5,'I Trimestre'!$G$5)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equipos cloración</c:v>
                </c:pt>
              </c:strCache>
            </c:strRef>
          </c:cat>
          <c:val>
            <c:numRef>
              <c:f>('IV Trimestre'!$C$63:$E$63,'IV Trimestre'!$G$63)</c:f>
              <c:numCache>
                <c:formatCode>_(* #,##0_);_(* \(#,##0\);_(* "-"??_);_(@_)</c:formatCode>
                <c:ptCount val="4"/>
                <c:pt idx="0">
                  <c:v>27043098.950454544</c:v>
                </c:pt>
                <c:pt idx="1">
                  <c:v>47531941.193333335</c:v>
                </c:pt>
                <c:pt idx="2">
                  <c:v>154318881.05000001</c:v>
                </c:pt>
                <c:pt idx="3">
                  <c:v>1426869.4577777777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6B-40FE-AC35-72B503C93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57856"/>
        <c:axId val="162458248"/>
      </c:barChart>
      <c:catAx>
        <c:axId val="162457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2458248"/>
        <c:crosses val="autoZero"/>
        <c:auto val="1"/>
        <c:lblAlgn val="ctr"/>
        <c:lblOffset val="100"/>
        <c:noMultiLvlLbl val="0"/>
      </c:catAx>
      <c:valAx>
        <c:axId val="1624582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Colones corrientes</a:t>
                </a:r>
              </a:p>
            </c:rich>
          </c:tx>
          <c:overlay val="0"/>
        </c:title>
        <c:numFmt formatCode="_(* #,##0_);_(* \(#,##0\);_(* &quot;-&quot;??_);_(@_)" sourceLinked="1"/>
        <c:majorTickMark val="none"/>
        <c:minorTickMark val="none"/>
        <c:tickLblPos val="nextTo"/>
        <c:crossAx val="1624578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8627296587927266E-2"/>
          <c:y val="0.19480351414406533"/>
          <c:w val="0.80626137357830274"/>
          <c:h val="0.45215624088655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 Trimestre'!$D$104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'I Trimestre'!$E$103:$H$103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'I Trimestre'!$E$104:$H$104</c:f>
              <c:numCache>
                <c:formatCode>_(* #,##0_);_(* \(#,##0\);_(* "-"??_);_(@_)</c:formatCode>
                <c:ptCount val="4"/>
                <c:pt idx="2">
                  <c:v>52.962044359662578</c:v>
                </c:pt>
                <c:pt idx="3">
                  <c:v>101.460148441485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E-4C03-BF1D-209ADF803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59424"/>
        <c:axId val="162459816"/>
      </c:barChart>
      <c:catAx>
        <c:axId val="162459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2459816"/>
        <c:crosses val="autoZero"/>
        <c:auto val="1"/>
        <c:lblAlgn val="ctr"/>
        <c:lblOffset val="100"/>
        <c:noMultiLvlLbl val="0"/>
      </c:catAx>
      <c:valAx>
        <c:axId val="1624598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624594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401377952756051"/>
          <c:y val="0.76350503062117814"/>
          <c:w val="0.463083552055993"/>
          <c:h val="8.371719160105002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r>
              <a:rPr lang="es-CR" sz="1400">
                <a:solidFill>
                  <a:schemeClr val="tx1"/>
                </a:solidFill>
              </a:rPr>
              <a:t>A y A: Indicadores de Cobertura Potencial 2019</a:t>
            </a:r>
          </a:p>
        </c:rich>
      </c:tx>
      <c:layout>
        <c:manualLayout>
          <c:xMode val="edge"/>
          <c:yMode val="edge"/>
          <c:x val="0.27735696493128092"/>
          <c:y val="2.7610741934596131E-2"/>
        </c:manualLayout>
      </c:layout>
      <c:overlay val="0"/>
    </c:title>
    <c:autoTitleDeleted val="0"/>
    <c:view3D>
      <c:rotX val="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6094102158654296E-2"/>
          <c:y val="0.15006235542202978"/>
          <c:w val="0.93724674389263729"/>
          <c:h val="0.60153323032087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1123329968392808E-17"/>
                  <c:y val="9.31586693861169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177-488B-AB2D-93216968126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(Anual!$B$9,Anual!$C$11,Anual!$F$11)</c:f>
              <c:strCache>
                <c:ptCount val="3"/>
                <c:pt idx="0">
                  <c:v>Total Programa</c:v>
                </c:pt>
                <c:pt idx="1">
                  <c:v>Proyectos terminados -Nuevos</c:v>
                </c:pt>
                <c:pt idx="2">
                  <c:v>Proyectos terminados - Ampliación o mejoras </c:v>
                </c:pt>
              </c:strCache>
            </c:strRef>
          </c:cat>
          <c:val>
            <c:numRef>
              <c:f>(Anual!$B$49,Anual!$C$49,Anual!$F$49)</c:f>
              <c:numCache>
                <c:formatCode>#,##0.00</c:formatCode>
                <c:ptCount val="3"/>
                <c:pt idx="0">
                  <c:v>32.894861325028096</c:v>
                </c:pt>
                <c:pt idx="1">
                  <c:v>1.8840850957639279</c:v>
                </c:pt>
                <c:pt idx="2">
                  <c:v>14.249399802287813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F-4DF5-A662-129CAE400EED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Cobertura Efectiva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(Anual!$B$9,Anual!$C$11,Anual!$F$11)</c:f>
              <c:strCache>
                <c:ptCount val="3"/>
                <c:pt idx="0">
                  <c:v>Total Programa</c:v>
                </c:pt>
                <c:pt idx="1">
                  <c:v>Proyectos terminados -Nuevos</c:v>
                </c:pt>
                <c:pt idx="2">
                  <c:v>Proyectos terminados - Ampliación o mejoras </c:v>
                </c:pt>
              </c:strCache>
            </c:strRef>
          </c:cat>
          <c:val>
            <c:numRef>
              <c:f>(Anual!$B$50,Anual!$C$50,Anual!$F$50)</c:f>
              <c:numCache>
                <c:formatCode>#,##0.00</c:formatCode>
                <c:ptCount val="3"/>
                <c:pt idx="0">
                  <c:v>4.5184313399003226</c:v>
                </c:pt>
                <c:pt idx="1">
                  <c:v>1.8840850957639279</c:v>
                </c:pt>
                <c:pt idx="2">
                  <c:v>5.6652146046299414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F-4DF5-A662-129CAE400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62460600"/>
        <c:axId val="162460992"/>
        <c:axId val="0"/>
      </c:bar3DChart>
      <c:catAx>
        <c:axId val="162460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s-CR"/>
          </a:p>
        </c:txPr>
        <c:crossAx val="162460992"/>
        <c:crossesAt val="0"/>
        <c:auto val="1"/>
        <c:lblAlgn val="ctr"/>
        <c:lblOffset val="100"/>
        <c:noMultiLvlLbl val="0"/>
      </c:catAx>
      <c:valAx>
        <c:axId val="162460992"/>
        <c:scaling>
          <c:orientation val="minMax"/>
          <c:max val="40"/>
        </c:scaling>
        <c:delete val="0"/>
        <c:axPos val="l"/>
        <c:majorGridlines/>
        <c:numFmt formatCode="_(* #,##0_);_(* \(#,##0\);_(* &quot;-&quot;_);_(@_)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s-CR"/>
          </a:p>
        </c:txPr>
        <c:crossAx val="1624606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804423679133009"/>
          <c:y val="0.91029495023938933"/>
          <c:w val="0.36391152641733981"/>
          <c:h val="6.6301658651684275E-2"/>
        </c:manualLayout>
      </c:layout>
      <c:overlay val="0"/>
      <c:txPr>
        <a:bodyPr/>
        <a:lstStyle/>
        <a:p>
          <a:pPr>
            <a:defRPr sz="1050">
              <a:solidFill>
                <a:schemeClr val="tx1"/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12" Type="http://schemas.openxmlformats.org/officeDocument/2006/relationships/image" Target="../media/image3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11" Type="http://schemas.openxmlformats.org/officeDocument/2006/relationships/image" Target="../media/image2.png"/><Relationship Id="rId5" Type="http://schemas.openxmlformats.org/officeDocument/2006/relationships/chart" Target="../charts/chart13.xml"/><Relationship Id="rId10" Type="http://schemas.openxmlformats.org/officeDocument/2006/relationships/image" Target="../media/image1.png"/><Relationship Id="rId4" Type="http://schemas.openxmlformats.org/officeDocument/2006/relationships/chart" Target="../charts/chart12.xml"/><Relationship Id="rId9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370417</xdr:colOff>
      <xdr:row>4</xdr:row>
      <xdr:rowOff>30691</xdr:rowOff>
    </xdr:from>
    <xdr:to>
      <xdr:col>13</xdr:col>
      <xdr:colOff>370417</xdr:colOff>
      <xdr:row>18</xdr:row>
      <xdr:rowOff>85724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433916</xdr:colOff>
      <xdr:row>18</xdr:row>
      <xdr:rowOff>157692</xdr:rowOff>
    </xdr:from>
    <xdr:to>
      <xdr:col>13</xdr:col>
      <xdr:colOff>666750</xdr:colOff>
      <xdr:row>34</xdr:row>
      <xdr:rowOff>84666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465667</xdr:colOff>
      <xdr:row>35</xdr:row>
      <xdr:rowOff>62440</xdr:rowOff>
    </xdr:from>
    <xdr:to>
      <xdr:col>13</xdr:col>
      <xdr:colOff>465667</xdr:colOff>
      <xdr:row>49</xdr:row>
      <xdr:rowOff>138640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455083</xdr:colOff>
      <xdr:row>50</xdr:row>
      <xdr:rowOff>104774</xdr:rowOff>
    </xdr:from>
    <xdr:to>
      <xdr:col>13</xdr:col>
      <xdr:colOff>497417</xdr:colOff>
      <xdr:row>66</xdr:row>
      <xdr:rowOff>84665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539750</xdr:colOff>
      <xdr:row>67</xdr:row>
      <xdr:rowOff>73024</xdr:rowOff>
    </xdr:from>
    <xdr:to>
      <xdr:col>13</xdr:col>
      <xdr:colOff>539750</xdr:colOff>
      <xdr:row>81</xdr:row>
      <xdr:rowOff>128058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105832</xdr:colOff>
      <xdr:row>82</xdr:row>
      <xdr:rowOff>94191</xdr:rowOff>
    </xdr:from>
    <xdr:to>
      <xdr:col>2</xdr:col>
      <xdr:colOff>211666</xdr:colOff>
      <xdr:row>99</xdr:row>
      <xdr:rowOff>21166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381001</xdr:colOff>
      <xdr:row>82</xdr:row>
      <xdr:rowOff>104774</xdr:rowOff>
    </xdr:from>
    <xdr:to>
      <xdr:col>6</xdr:col>
      <xdr:colOff>84667</xdr:colOff>
      <xdr:row>100</xdr:row>
      <xdr:rowOff>137584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169333</xdr:colOff>
      <xdr:row>100</xdr:row>
      <xdr:rowOff>104775</xdr:rowOff>
    </xdr:from>
    <xdr:to>
      <xdr:col>2</xdr:col>
      <xdr:colOff>254000</xdr:colOff>
      <xdr:row>114</xdr:row>
      <xdr:rowOff>180975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3287375" cy="40481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3287375" cy="404812"/>
        </a:xfrm>
        <a:prstGeom prst="rect">
          <a:avLst/>
        </a:prstGeom>
      </xdr:spPr>
    </xdr:pic>
    <xdr:clientData/>
  </xdr:oneCellAnchor>
  <xdr:twoCellAnchor>
    <xdr:from>
      <xdr:col>0</xdr:col>
      <xdr:colOff>857250</xdr:colOff>
      <xdr:row>6</xdr:row>
      <xdr:rowOff>83344</xdr:rowOff>
    </xdr:from>
    <xdr:to>
      <xdr:col>8</xdr:col>
      <xdr:colOff>595312</xdr:colOff>
      <xdr:row>7</xdr:row>
      <xdr:rowOff>142876</xdr:rowOff>
    </xdr:to>
    <xdr:sp macro="" textlink="">
      <xdr:nvSpPr>
        <xdr:cNvPr id="3" name="CuadroTexto 2"/>
        <xdr:cNvSpPr txBox="1"/>
      </xdr:nvSpPr>
      <xdr:spPr>
        <a:xfrm>
          <a:off x="857250" y="1226344"/>
          <a:ext cx="11858625" cy="2500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Instituto  Costarricense de Acueductos y Alcantarillados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Programa Suministro de Agua Potable a Comunidades Rurales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27-05-2019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11905</xdr:colOff>
      <xdr:row>6</xdr:row>
      <xdr:rowOff>23812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275468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224517</xdr:colOff>
      <xdr:row>0</xdr:row>
      <xdr:rowOff>130969</xdr:rowOff>
    </xdr:from>
    <xdr:to>
      <xdr:col>1</xdr:col>
      <xdr:colOff>682747</xdr:colOff>
      <xdr:row>5</xdr:row>
      <xdr:rowOff>59532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4517" y="130969"/>
          <a:ext cx="4577793" cy="88106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3287375" cy="38100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3287375" cy="381000"/>
        </a:xfrm>
        <a:prstGeom prst="rect">
          <a:avLst/>
        </a:prstGeom>
      </xdr:spPr>
    </xdr:pic>
    <xdr:clientData/>
  </xdr:oneCellAnchor>
  <xdr:twoCellAnchor>
    <xdr:from>
      <xdr:col>0</xdr:col>
      <xdr:colOff>881061</xdr:colOff>
      <xdr:row>6</xdr:row>
      <xdr:rowOff>71438</xdr:rowOff>
    </xdr:from>
    <xdr:to>
      <xdr:col>8</xdr:col>
      <xdr:colOff>690561</xdr:colOff>
      <xdr:row>7</xdr:row>
      <xdr:rowOff>119062</xdr:rowOff>
    </xdr:to>
    <xdr:sp macro="" textlink="">
      <xdr:nvSpPr>
        <xdr:cNvPr id="3" name="CuadroTexto 2"/>
        <xdr:cNvSpPr txBox="1"/>
      </xdr:nvSpPr>
      <xdr:spPr>
        <a:xfrm>
          <a:off x="881061" y="1214438"/>
          <a:ext cx="11930063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Instituto  Costarricense de Acueductos y Alcantarillados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Programa Suministro de Agua Potable a Comunidades Rurales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14-08-2019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11905</xdr:colOff>
      <xdr:row>6</xdr:row>
      <xdr:rowOff>23812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275468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224517</xdr:colOff>
      <xdr:row>0</xdr:row>
      <xdr:rowOff>130969</xdr:rowOff>
    </xdr:from>
    <xdr:to>
      <xdr:col>1</xdr:col>
      <xdr:colOff>682747</xdr:colOff>
      <xdr:row>5</xdr:row>
      <xdr:rowOff>59532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4517" y="130969"/>
          <a:ext cx="4577793" cy="88106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3287375" cy="38100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3287375" cy="381000"/>
        </a:xfrm>
        <a:prstGeom prst="rect">
          <a:avLst/>
        </a:prstGeom>
      </xdr:spPr>
    </xdr:pic>
    <xdr:clientData/>
  </xdr:oneCellAnchor>
  <xdr:twoCellAnchor>
    <xdr:from>
      <xdr:col>0</xdr:col>
      <xdr:colOff>773908</xdr:colOff>
      <xdr:row>6</xdr:row>
      <xdr:rowOff>59530</xdr:rowOff>
    </xdr:from>
    <xdr:to>
      <xdr:col>8</xdr:col>
      <xdr:colOff>440531</xdr:colOff>
      <xdr:row>7</xdr:row>
      <xdr:rowOff>107156</xdr:rowOff>
    </xdr:to>
    <xdr:sp macro="" textlink="">
      <xdr:nvSpPr>
        <xdr:cNvPr id="3" name="CuadroTexto 2"/>
        <xdr:cNvSpPr txBox="1"/>
      </xdr:nvSpPr>
      <xdr:spPr>
        <a:xfrm>
          <a:off x="773908" y="1202530"/>
          <a:ext cx="11787186" cy="238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Instituto  Costarricense de Acueductos y Alcantarillados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Programa Suministro de Agua Potable a Comunidades Rurales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 Semestre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20-08-2019 </a:t>
          </a: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11905</xdr:colOff>
      <xdr:row>6</xdr:row>
      <xdr:rowOff>23812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275468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224517</xdr:colOff>
      <xdr:row>0</xdr:row>
      <xdr:rowOff>130969</xdr:rowOff>
    </xdr:from>
    <xdr:to>
      <xdr:col>1</xdr:col>
      <xdr:colOff>682747</xdr:colOff>
      <xdr:row>5</xdr:row>
      <xdr:rowOff>59532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4517" y="130969"/>
          <a:ext cx="4577793" cy="88106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3287375" cy="392906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3287375" cy="392906"/>
        </a:xfrm>
        <a:prstGeom prst="rect">
          <a:avLst/>
        </a:prstGeom>
      </xdr:spPr>
    </xdr:pic>
    <xdr:clientData/>
  </xdr:oneCellAnchor>
  <xdr:twoCellAnchor>
    <xdr:from>
      <xdr:col>0</xdr:col>
      <xdr:colOff>714374</xdr:colOff>
      <xdr:row>6</xdr:row>
      <xdr:rowOff>59530</xdr:rowOff>
    </xdr:from>
    <xdr:to>
      <xdr:col>8</xdr:col>
      <xdr:colOff>440531</xdr:colOff>
      <xdr:row>7</xdr:row>
      <xdr:rowOff>119062</xdr:rowOff>
    </xdr:to>
    <xdr:sp macro="" textlink="">
      <xdr:nvSpPr>
        <xdr:cNvPr id="3" name="CuadroTexto 2"/>
        <xdr:cNvSpPr txBox="1"/>
      </xdr:nvSpPr>
      <xdr:spPr>
        <a:xfrm>
          <a:off x="714374" y="1202530"/>
          <a:ext cx="11846720" cy="2500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Instituto  Costarricense de Acueductos y Alcantarillados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Programa Suministro de Agua Potable a Comunidades Rurales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07-11-2019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11905</xdr:colOff>
      <xdr:row>6</xdr:row>
      <xdr:rowOff>23812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275468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224517</xdr:colOff>
      <xdr:row>0</xdr:row>
      <xdr:rowOff>130969</xdr:rowOff>
    </xdr:from>
    <xdr:to>
      <xdr:col>1</xdr:col>
      <xdr:colOff>682747</xdr:colOff>
      <xdr:row>5</xdr:row>
      <xdr:rowOff>59532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4517" y="130969"/>
          <a:ext cx="4577793" cy="88106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3287375" cy="392906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3287375" cy="392906"/>
        </a:xfrm>
        <a:prstGeom prst="rect">
          <a:avLst/>
        </a:prstGeom>
      </xdr:spPr>
    </xdr:pic>
    <xdr:clientData/>
  </xdr:oneCellAnchor>
  <xdr:twoCellAnchor>
    <xdr:from>
      <xdr:col>0</xdr:col>
      <xdr:colOff>535781</xdr:colOff>
      <xdr:row>6</xdr:row>
      <xdr:rowOff>71437</xdr:rowOff>
    </xdr:from>
    <xdr:to>
      <xdr:col>8</xdr:col>
      <xdr:colOff>869156</xdr:colOff>
      <xdr:row>7</xdr:row>
      <xdr:rowOff>107156</xdr:rowOff>
    </xdr:to>
    <xdr:sp macro="" textlink="">
      <xdr:nvSpPr>
        <xdr:cNvPr id="3" name="CuadroTexto 2"/>
        <xdr:cNvSpPr txBox="1"/>
      </xdr:nvSpPr>
      <xdr:spPr>
        <a:xfrm>
          <a:off x="535781" y="1214437"/>
          <a:ext cx="12453938" cy="226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Instituto  Costarricense de Acueductos y Alcantarillados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Programa Suministro de Agua Potable a Comunidades Rurales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III T rimestre Acumulado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07-11-2019</a:t>
          </a:r>
          <a:endParaRPr lang="es-CR">
            <a:solidFill>
              <a:schemeClr val="bg1"/>
            </a:solidFill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11905</xdr:colOff>
      <xdr:row>6</xdr:row>
      <xdr:rowOff>23812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275468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224517</xdr:colOff>
      <xdr:row>0</xdr:row>
      <xdr:rowOff>130969</xdr:rowOff>
    </xdr:from>
    <xdr:to>
      <xdr:col>1</xdr:col>
      <xdr:colOff>682747</xdr:colOff>
      <xdr:row>5</xdr:row>
      <xdr:rowOff>59532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4517" y="130969"/>
          <a:ext cx="4577793" cy="88106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3287375" cy="392906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3287375" cy="392906"/>
        </a:xfrm>
        <a:prstGeom prst="rect">
          <a:avLst/>
        </a:prstGeom>
      </xdr:spPr>
    </xdr:pic>
    <xdr:clientData/>
  </xdr:oneCellAnchor>
  <xdr:twoCellAnchor>
    <xdr:from>
      <xdr:col>0</xdr:col>
      <xdr:colOff>583406</xdr:colOff>
      <xdr:row>6</xdr:row>
      <xdr:rowOff>59530</xdr:rowOff>
    </xdr:from>
    <xdr:to>
      <xdr:col>8</xdr:col>
      <xdr:colOff>1012031</xdr:colOff>
      <xdr:row>7</xdr:row>
      <xdr:rowOff>119062</xdr:rowOff>
    </xdr:to>
    <xdr:sp macro="" textlink="">
      <xdr:nvSpPr>
        <xdr:cNvPr id="3" name="CuadroTexto 2"/>
        <xdr:cNvSpPr txBox="1"/>
      </xdr:nvSpPr>
      <xdr:spPr>
        <a:xfrm>
          <a:off x="583406" y="1202530"/>
          <a:ext cx="12549188" cy="2500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Instituto  Costarricense de Acueductos y Alcantarillados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Programa Suministro de Agua Potable a Comunidades Rurales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IV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13-04-2020</a:t>
          </a:r>
          <a:endParaRPr lang="es-CR">
            <a:solidFill>
              <a:schemeClr val="bg1"/>
            </a:solidFill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11905</xdr:colOff>
      <xdr:row>6</xdr:row>
      <xdr:rowOff>23812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275468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224517</xdr:colOff>
      <xdr:row>0</xdr:row>
      <xdr:rowOff>130969</xdr:rowOff>
    </xdr:from>
    <xdr:to>
      <xdr:col>1</xdr:col>
      <xdr:colOff>682747</xdr:colOff>
      <xdr:row>5</xdr:row>
      <xdr:rowOff>59532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4517" y="130969"/>
          <a:ext cx="4577793" cy="88106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758219</xdr:colOff>
      <xdr:row>12</xdr:row>
      <xdr:rowOff>47625</xdr:rowOff>
    </xdr:from>
    <xdr:to>
      <xdr:col>20</xdr:col>
      <xdr:colOff>750092</xdr:colOff>
      <xdr:row>26</xdr:row>
      <xdr:rowOff>178594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13984</xdr:colOff>
      <xdr:row>28</xdr:row>
      <xdr:rowOff>27214</xdr:rowOff>
    </xdr:from>
    <xdr:to>
      <xdr:col>21</xdr:col>
      <xdr:colOff>11906</xdr:colOff>
      <xdr:row>45</xdr:row>
      <xdr:rowOff>154780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92228</xdr:colOff>
      <xdr:row>28</xdr:row>
      <xdr:rowOff>47625</xdr:rowOff>
    </xdr:from>
    <xdr:to>
      <xdr:col>32</xdr:col>
      <xdr:colOff>95250</xdr:colOff>
      <xdr:row>45</xdr:row>
      <xdr:rowOff>130967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142875</xdr:colOff>
      <xdr:row>85</xdr:row>
      <xdr:rowOff>175948</xdr:rowOff>
    </xdr:from>
    <xdr:to>
      <xdr:col>24</xdr:col>
      <xdr:colOff>0</xdr:colOff>
      <xdr:row>100</xdr:row>
      <xdr:rowOff>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95250</xdr:colOff>
      <xdr:row>12</xdr:row>
      <xdr:rowOff>23812</xdr:rowOff>
    </xdr:from>
    <xdr:to>
      <xdr:col>32</xdr:col>
      <xdr:colOff>108858</xdr:colOff>
      <xdr:row>26</xdr:row>
      <xdr:rowOff>178594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758598</xdr:colOff>
      <xdr:row>47</xdr:row>
      <xdr:rowOff>68036</xdr:rowOff>
    </xdr:from>
    <xdr:to>
      <xdr:col>21</xdr:col>
      <xdr:colOff>11905</xdr:colOff>
      <xdr:row>65</xdr:row>
      <xdr:rowOff>11906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17007</xdr:colOff>
      <xdr:row>66</xdr:row>
      <xdr:rowOff>81643</xdr:rowOff>
    </xdr:from>
    <xdr:to>
      <xdr:col>21</xdr:col>
      <xdr:colOff>11905</xdr:colOff>
      <xdr:row>83</xdr:row>
      <xdr:rowOff>178593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119061</xdr:colOff>
      <xdr:row>47</xdr:row>
      <xdr:rowOff>81642</xdr:rowOff>
    </xdr:from>
    <xdr:to>
      <xdr:col>32</xdr:col>
      <xdr:colOff>107154</xdr:colOff>
      <xdr:row>64</xdr:row>
      <xdr:rowOff>190499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119063</xdr:colOff>
      <xdr:row>66</xdr:row>
      <xdr:rowOff>81642</xdr:rowOff>
    </xdr:from>
    <xdr:to>
      <xdr:col>32</xdr:col>
      <xdr:colOff>107156</xdr:colOff>
      <xdr:row>83</xdr:row>
      <xdr:rowOff>166687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0</xdr:col>
      <xdr:colOff>0</xdr:colOff>
      <xdr:row>6</xdr:row>
      <xdr:rowOff>0</xdr:rowOff>
    </xdr:from>
    <xdr:ext cx="13287375" cy="392906"/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1143000"/>
          <a:ext cx="13287375" cy="392906"/>
        </a:xfrm>
        <a:prstGeom prst="rect">
          <a:avLst/>
        </a:prstGeom>
      </xdr:spPr>
    </xdr:pic>
    <xdr:clientData/>
  </xdr:oneCellAnchor>
  <xdr:twoCellAnchor>
    <xdr:from>
      <xdr:col>0</xdr:col>
      <xdr:colOff>964406</xdr:colOff>
      <xdr:row>6</xdr:row>
      <xdr:rowOff>47625</xdr:rowOff>
    </xdr:from>
    <xdr:to>
      <xdr:col>8</xdr:col>
      <xdr:colOff>238125</xdr:colOff>
      <xdr:row>7</xdr:row>
      <xdr:rowOff>83344</xdr:rowOff>
    </xdr:to>
    <xdr:sp macro="" textlink="">
      <xdr:nvSpPr>
        <xdr:cNvPr id="14" name="CuadroTexto 13"/>
        <xdr:cNvSpPr txBox="1"/>
      </xdr:nvSpPr>
      <xdr:spPr>
        <a:xfrm>
          <a:off x="964406" y="1190625"/>
          <a:ext cx="11394282" cy="226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Instituto  Costarricense de Acueductos y Alcantarillados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Programa Suministro de Agua Potable a Comunidades Rurales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Anual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13-04-2020</a:t>
          </a:r>
          <a:endParaRPr lang="es-CR">
            <a:solidFill>
              <a:schemeClr val="bg1"/>
            </a:solidFill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11905</xdr:colOff>
      <xdr:row>6</xdr:row>
      <xdr:rowOff>23812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13275468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224517</xdr:colOff>
      <xdr:row>0</xdr:row>
      <xdr:rowOff>130969</xdr:rowOff>
    </xdr:from>
    <xdr:to>
      <xdr:col>1</xdr:col>
      <xdr:colOff>682747</xdr:colOff>
      <xdr:row>5</xdr:row>
      <xdr:rowOff>59532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24517" y="130969"/>
          <a:ext cx="4577793" cy="881063"/>
        </a:xfrm>
        <a:prstGeom prst="rect">
          <a:avLst/>
        </a:prstGeom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0.48842</cdr:x>
      <cdr:y>0.72382</cdr:y>
    </cdr:from>
    <cdr:to>
      <cdr:x>0.68842</cdr:x>
      <cdr:y>0.97238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2233078" y="266276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R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0.00099</cdr:x>
      <cdr:y>0.87886</cdr:y>
    </cdr:from>
    <cdr:to>
      <cdr:x>1</cdr:x>
      <cdr:y>0.97737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527" y="2410884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ejecutoras, DESAF e INEC.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0.00099</cdr:x>
      <cdr:y>0.89429</cdr:y>
    </cdr:from>
    <cdr:to>
      <cdr:x>1</cdr:x>
      <cdr:y>0.99281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527" y="2453217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ejecutoras, DESAF e INEC.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0.00099</cdr:x>
      <cdr:y>0.90148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527" y="2472950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 y </a:t>
          </a:r>
          <a:r>
            <a:rPr lang="es-CR" sz="900"/>
            <a:t>DESAF.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0.01016</cdr:x>
      <cdr:y>0.86963</cdr:y>
    </cdr:from>
    <cdr:to>
      <cdr:x>1</cdr:x>
      <cdr:y>0.95888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6861" y="2633133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y </a:t>
          </a:r>
          <a:r>
            <a:rPr lang="es-CR" sz="900"/>
            <a:t> DESAF.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0.89429</cdr:y>
    </cdr:from>
    <cdr:to>
      <cdr:x>0.99901</cdr:x>
      <cdr:y>0.99281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453216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 y </a:t>
          </a:r>
          <a:r>
            <a:rPr lang="es-CR" sz="900"/>
            <a:t>DESAF.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0.00559</cdr:x>
      <cdr:y>0.88867</cdr:y>
    </cdr:from>
    <cdr:to>
      <cdr:x>1</cdr:x>
      <cdr:y>0.97404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5694" y="2813050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 y  DESAF.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0.04467</cdr:x>
      <cdr:y>0.91654</cdr:y>
    </cdr:from>
    <cdr:to>
      <cdr:x>0.92904</cdr:x>
      <cdr:y>0.9946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0716" y="3172883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y </a:t>
          </a:r>
          <a:r>
            <a:rPr lang="es-CR" sz="900"/>
            <a:t> DESAF.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0.00099</cdr:x>
      <cdr:y>0.87114</cdr:y>
    </cdr:from>
    <cdr:to>
      <cdr:x>1</cdr:x>
      <cdr:y>0.96966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527" y="2389717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 y  DESAF.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4"/>
  <sheetViews>
    <sheetView zoomScale="90" zoomScaleNormal="90" workbookViewId="0">
      <selection activeCell="B9" sqref="B9"/>
    </sheetView>
  </sheetViews>
  <sheetFormatPr baseColWidth="10" defaultColWidth="11.42578125" defaultRowHeight="15" x14ac:dyDescent="0.25"/>
  <cols>
    <col min="1" max="1" width="60" style="11" bestFit="1" customWidth="1"/>
    <col min="2" max="2" width="7.28515625" style="11" bestFit="1" customWidth="1"/>
    <col min="3" max="4" width="18.5703125" style="11" bestFit="1" customWidth="1"/>
    <col min="5" max="5" width="18.140625" style="11" bestFit="1" customWidth="1"/>
    <col min="6" max="6" width="26.7109375" style="11" bestFit="1" customWidth="1"/>
    <col min="7" max="7" width="24.5703125" style="11" bestFit="1" customWidth="1"/>
    <col min="8" max="16384" width="11.42578125" style="11"/>
  </cols>
  <sheetData>
    <row r="2" spans="1:7" x14ac:dyDescent="0.25">
      <c r="A2" s="67" t="s">
        <v>101</v>
      </c>
      <c r="B2" s="67"/>
      <c r="C2" s="67"/>
      <c r="D2" s="67"/>
      <c r="E2" s="67"/>
      <c r="F2" s="67"/>
      <c r="G2" s="67"/>
    </row>
    <row r="4" spans="1:7" x14ac:dyDescent="0.25">
      <c r="A4" s="68" t="s">
        <v>0</v>
      </c>
      <c r="B4" s="29"/>
      <c r="C4" s="68" t="s">
        <v>1</v>
      </c>
      <c r="D4" s="70" t="s">
        <v>2</v>
      </c>
      <c r="E4" s="70"/>
      <c r="F4" s="70"/>
      <c r="G4" s="70"/>
    </row>
    <row r="5" spans="1:7" ht="15.75" thickBot="1" x14ac:dyDescent="0.3">
      <c r="A5" s="69"/>
      <c r="B5" s="30"/>
      <c r="C5" s="69"/>
      <c r="D5" s="25" t="s">
        <v>3</v>
      </c>
      <c r="E5" s="25" t="s">
        <v>4</v>
      </c>
      <c r="F5" s="25" t="s">
        <v>5</v>
      </c>
      <c r="G5" s="25" t="s">
        <v>6</v>
      </c>
    </row>
    <row r="6" spans="1:7" ht="15.75" thickTop="1" x14ac:dyDescent="0.25"/>
    <row r="7" spans="1:7" x14ac:dyDescent="0.25">
      <c r="A7" s="31" t="s">
        <v>7</v>
      </c>
    </row>
    <row r="8" spans="1:7" x14ac:dyDescent="0.25">
      <c r="B8" s="11" t="s">
        <v>8</v>
      </c>
    </row>
    <row r="9" spans="1:7" x14ac:dyDescent="0.25">
      <c r="A9" s="11" t="s">
        <v>9</v>
      </c>
      <c r="B9" s="11" t="s">
        <v>10</v>
      </c>
    </row>
    <row r="10" spans="1:7" x14ac:dyDescent="0.25">
      <c r="A10" s="11" t="s">
        <v>61</v>
      </c>
      <c r="C10" s="19">
        <f>SUM(D10:G10)</f>
        <v>0</v>
      </c>
      <c r="D10" s="19"/>
      <c r="E10" s="19"/>
      <c r="F10" s="19"/>
      <c r="G10" s="19"/>
    </row>
    <row r="11" spans="1:7" x14ac:dyDescent="0.25">
      <c r="A11" s="11" t="s">
        <v>62</v>
      </c>
      <c r="C11" s="15">
        <f>SUM(D11:G11)</f>
        <v>72</v>
      </c>
      <c r="D11" s="15">
        <v>17</v>
      </c>
      <c r="E11" s="15">
        <v>7</v>
      </c>
      <c r="F11" s="15">
        <v>48</v>
      </c>
      <c r="G11" s="15"/>
    </row>
    <row r="12" spans="1:7" x14ac:dyDescent="0.25">
      <c r="A12" s="11" t="s">
        <v>63</v>
      </c>
      <c r="C12" s="11">
        <f>SUM(D12:G12)</f>
        <v>1</v>
      </c>
      <c r="D12" s="11">
        <v>1</v>
      </c>
    </row>
    <row r="13" spans="1:7" x14ac:dyDescent="0.25">
      <c r="A13" s="11" t="s">
        <v>14</v>
      </c>
      <c r="C13" s="11">
        <f>SUM(D13:G13)</f>
        <v>72</v>
      </c>
      <c r="D13" s="11">
        <v>17</v>
      </c>
      <c r="E13" s="11">
        <v>7</v>
      </c>
      <c r="F13" s="11">
        <v>48</v>
      </c>
    </row>
    <row r="15" spans="1:7" x14ac:dyDescent="0.25">
      <c r="A15" s="11" t="s">
        <v>15</v>
      </c>
    </row>
    <row r="16" spans="1:7" x14ac:dyDescent="0.25">
      <c r="A16" s="11" t="s">
        <v>61</v>
      </c>
      <c r="C16" s="19">
        <f t="shared" ref="C16:C17" si="0">SUM(D16:G16)</f>
        <v>0</v>
      </c>
      <c r="D16" s="19"/>
      <c r="E16" s="19"/>
      <c r="F16" s="19"/>
      <c r="G16" s="19"/>
    </row>
    <row r="17" spans="1:7" x14ac:dyDescent="0.25">
      <c r="A17" s="11" t="s">
        <v>62</v>
      </c>
      <c r="C17" s="19">
        <f t="shared" si="0"/>
        <v>0</v>
      </c>
      <c r="D17" s="19"/>
      <c r="E17" s="19"/>
      <c r="F17" s="19"/>
      <c r="G17" s="19"/>
    </row>
    <row r="18" spans="1:7" x14ac:dyDescent="0.25">
      <c r="A18" s="11" t="s">
        <v>63</v>
      </c>
      <c r="C18" s="11">
        <f>SUM(D18:G18)</f>
        <v>0</v>
      </c>
    </row>
    <row r="19" spans="1:7" x14ac:dyDescent="0.25">
      <c r="A19" s="11" t="s">
        <v>14</v>
      </c>
      <c r="C19" s="11">
        <v>1736729142</v>
      </c>
      <c r="D19" s="11">
        <v>1143619142</v>
      </c>
      <c r="E19" s="11">
        <v>513110000</v>
      </c>
      <c r="F19" s="11">
        <v>80000000</v>
      </c>
    </row>
    <row r="20" spans="1:7" x14ac:dyDescent="0.25">
      <c r="A20" s="11" t="s">
        <v>64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2" spans="1:7" x14ac:dyDescent="0.25">
      <c r="A22" s="11" t="s">
        <v>17</v>
      </c>
    </row>
    <row r="23" spans="1:7" x14ac:dyDescent="0.25">
      <c r="A23" s="11" t="s">
        <v>62</v>
      </c>
      <c r="C23" s="19"/>
    </row>
    <row r="24" spans="1:7" x14ac:dyDescent="0.25">
      <c r="A24" s="11" t="s">
        <v>63</v>
      </c>
      <c r="C24" s="19">
        <v>0</v>
      </c>
      <c r="D24" s="11">
        <v>0</v>
      </c>
      <c r="E24" s="11">
        <v>0</v>
      </c>
      <c r="F24" s="11">
        <v>0</v>
      </c>
      <c r="G24" s="11">
        <v>0</v>
      </c>
    </row>
    <row r="26" spans="1:7" x14ac:dyDescent="0.25">
      <c r="A26" s="31" t="s">
        <v>18</v>
      </c>
    </row>
    <row r="27" spans="1:7" x14ac:dyDescent="0.25">
      <c r="A27" s="11" t="s">
        <v>65</v>
      </c>
      <c r="C27" s="11">
        <v>1.3815129375000001</v>
      </c>
      <c r="D27" s="11">
        <v>1.3815129375000001</v>
      </c>
      <c r="E27" s="11">
        <v>1.3815129375000001</v>
      </c>
      <c r="F27" s="11">
        <v>1.3815129375000001</v>
      </c>
      <c r="G27" s="11">
        <v>1.3815129375000001</v>
      </c>
    </row>
    <row r="28" spans="1:7" x14ac:dyDescent="0.25">
      <c r="A28" s="11" t="s">
        <v>66</v>
      </c>
      <c r="C28" s="11">
        <v>1.4459435845999999</v>
      </c>
      <c r="D28" s="11">
        <v>1.4459435845999999</v>
      </c>
      <c r="E28" s="11">
        <v>1.4459435845999999</v>
      </c>
      <c r="F28" s="11">
        <v>1.4459435845999999</v>
      </c>
      <c r="G28" s="11">
        <v>1.4459435845999999</v>
      </c>
    </row>
    <row r="29" spans="1:7" s="24" customFormat="1" x14ac:dyDescent="0.25">
      <c r="A29" s="24" t="s">
        <v>100</v>
      </c>
      <c r="C29" s="24">
        <f>+D29+E29</f>
        <v>97142</v>
      </c>
      <c r="D29" s="24">
        <v>36493</v>
      </c>
      <c r="E29" s="24">
        <v>60649</v>
      </c>
    </row>
    <row r="31" spans="1:7" x14ac:dyDescent="0.25">
      <c r="A31" s="31" t="s">
        <v>21</v>
      </c>
    </row>
    <row r="32" spans="1:7" x14ac:dyDescent="0.25">
      <c r="A32" s="11" t="s">
        <v>67</v>
      </c>
      <c r="C32" s="11">
        <f>C16/C27</f>
        <v>0</v>
      </c>
      <c r="D32" s="11">
        <f>D16/D27</f>
        <v>0</v>
      </c>
      <c r="E32" s="11">
        <f>E16/E27</f>
        <v>0</v>
      </c>
      <c r="F32" s="11">
        <f>F16/F27</f>
        <v>0</v>
      </c>
      <c r="G32" s="11">
        <f>G16/G27</f>
        <v>0</v>
      </c>
    </row>
    <row r="33" spans="1:7" x14ac:dyDescent="0.25">
      <c r="A33" s="11" t="s">
        <v>68</v>
      </c>
      <c r="C33" s="11">
        <f>C18/C28</f>
        <v>0</v>
      </c>
      <c r="D33" s="11">
        <f>D18/D28</f>
        <v>0</v>
      </c>
      <c r="E33" s="11">
        <f>E18/E28</f>
        <v>0</v>
      </c>
      <c r="F33" s="11">
        <f>F18/F28</f>
        <v>0</v>
      </c>
      <c r="G33" s="11">
        <f>G18/G28</f>
        <v>0</v>
      </c>
    </row>
    <row r="34" spans="1:7" x14ac:dyDescent="0.25">
      <c r="A34" s="11" t="s">
        <v>69</v>
      </c>
      <c r="C34" s="11" t="e">
        <f>C32/C10</f>
        <v>#DIV/0!</v>
      </c>
      <c r="D34" s="11" t="e">
        <f>D32/D10</f>
        <v>#DIV/0!</v>
      </c>
      <c r="E34" s="11" t="e">
        <f>E32/E10</f>
        <v>#DIV/0!</v>
      </c>
      <c r="F34" s="11" t="e">
        <f>F32/F10</f>
        <v>#DIV/0!</v>
      </c>
      <c r="G34" s="11" t="e">
        <f>G32/G10</f>
        <v>#DIV/0!</v>
      </c>
    </row>
    <row r="35" spans="1:7" x14ac:dyDescent="0.25">
      <c r="A35" s="11" t="s">
        <v>70</v>
      </c>
      <c r="C35" s="11">
        <f>C33/C12</f>
        <v>0</v>
      </c>
      <c r="D35" s="11">
        <f>D33/D12</f>
        <v>0</v>
      </c>
      <c r="E35" s="11" t="e">
        <f>E33/E12</f>
        <v>#DIV/0!</v>
      </c>
      <c r="F35" s="11" t="e">
        <f>F33/F12</f>
        <v>#DIV/0!</v>
      </c>
      <c r="G35" s="11" t="e">
        <f>G33/G12</f>
        <v>#DIV/0!</v>
      </c>
    </row>
    <row r="37" spans="1:7" x14ac:dyDescent="0.25">
      <c r="A37" s="31" t="s">
        <v>26</v>
      </c>
    </row>
    <row r="39" spans="1:7" x14ac:dyDescent="0.25">
      <c r="A39" s="11" t="s">
        <v>27</v>
      </c>
    </row>
    <row r="40" spans="1:7" x14ac:dyDescent="0.25">
      <c r="A40" s="11" t="s">
        <v>28</v>
      </c>
      <c r="C40" s="11">
        <f>C11/C29*100</f>
        <v>7.4118301043832741E-2</v>
      </c>
      <c r="D40" s="11">
        <f>D11/D29*100</f>
        <v>4.658427643657688E-2</v>
      </c>
      <c r="E40" s="11">
        <f>E11/E29*100</f>
        <v>1.1541822618674669E-2</v>
      </c>
      <c r="F40" s="11" t="e">
        <f>F11/F29*100</f>
        <v>#DIV/0!</v>
      </c>
      <c r="G40" s="11" t="e">
        <f>G11/G29*100</f>
        <v>#DIV/0!</v>
      </c>
    </row>
    <row r="41" spans="1:7" x14ac:dyDescent="0.25">
      <c r="A41" s="11" t="s">
        <v>29</v>
      </c>
      <c r="C41" s="11">
        <f>C12/C29*100</f>
        <v>1.0294208478310103E-3</v>
      </c>
      <c r="D41" s="11">
        <f>D12/D29*100</f>
        <v>2.7402515550927573E-3</v>
      </c>
      <c r="E41" s="11">
        <f>E12/E29*100</f>
        <v>0</v>
      </c>
      <c r="F41" s="11" t="e">
        <f>F12/F29*100</f>
        <v>#DIV/0!</v>
      </c>
      <c r="G41" s="11" t="e">
        <f>G12/G29*100</f>
        <v>#DIV/0!</v>
      </c>
    </row>
    <row r="43" spans="1:7" x14ac:dyDescent="0.25">
      <c r="A43" s="11" t="s">
        <v>30</v>
      </c>
    </row>
    <row r="44" spans="1:7" x14ac:dyDescent="0.25">
      <c r="A44" s="11" t="s">
        <v>31</v>
      </c>
      <c r="C44" s="11">
        <f>C12/C11*100</f>
        <v>1.3888888888888888</v>
      </c>
      <c r="D44" s="11">
        <f>D12/D11*100</f>
        <v>5.8823529411764701</v>
      </c>
      <c r="E44" s="11">
        <f>E12/E11*100</f>
        <v>0</v>
      </c>
      <c r="F44" s="11">
        <f>F12/F11*100</f>
        <v>0</v>
      </c>
      <c r="G44" s="11" t="e">
        <f>G12/G11*100</f>
        <v>#DIV/0!</v>
      </c>
    </row>
    <row r="45" spans="1:7" x14ac:dyDescent="0.25">
      <c r="A45" s="11" t="s">
        <v>32</v>
      </c>
      <c r="C45" s="11" t="e">
        <f>C18/C17*100</f>
        <v>#DIV/0!</v>
      </c>
      <c r="D45" s="11" t="e">
        <f>D18/D17*100</f>
        <v>#DIV/0!</v>
      </c>
      <c r="E45" s="11" t="e">
        <f>E18/E17*100</f>
        <v>#DIV/0!</v>
      </c>
      <c r="F45" s="11" t="e">
        <f>F18/F17*100</f>
        <v>#DIV/0!</v>
      </c>
      <c r="G45" s="11" t="e">
        <f>G18/G17*100</f>
        <v>#DIV/0!</v>
      </c>
    </row>
    <row r="46" spans="1:7" x14ac:dyDescent="0.25">
      <c r="A46" s="11" t="s">
        <v>33</v>
      </c>
      <c r="C46" s="11" t="e">
        <f>AVERAGE(C44:C45)</f>
        <v>#DIV/0!</v>
      </c>
      <c r="D46" s="11" t="e">
        <f>AVERAGE(D44:D45)</f>
        <v>#DIV/0!</v>
      </c>
      <c r="E46" s="11" t="e">
        <f>AVERAGE(E44:E45)</f>
        <v>#DIV/0!</v>
      </c>
      <c r="F46" s="11" t="e">
        <f>AVERAGE(F44:F45)</f>
        <v>#DIV/0!</v>
      </c>
      <c r="G46" s="11" t="e">
        <f>AVERAGE(G44:G45)</f>
        <v>#DIV/0!</v>
      </c>
    </row>
    <row r="48" spans="1:7" x14ac:dyDescent="0.25">
      <c r="A48" s="11" t="s">
        <v>34</v>
      </c>
    </row>
    <row r="49" spans="1:7" x14ac:dyDescent="0.25">
      <c r="A49" s="11" t="s">
        <v>35</v>
      </c>
      <c r="C49" s="11">
        <f>C12/C13*100</f>
        <v>1.3888888888888888</v>
      </c>
      <c r="D49" s="11">
        <f>D12/D13*100</f>
        <v>5.8823529411764701</v>
      </c>
      <c r="E49" s="11">
        <f>E12/E13*100</f>
        <v>0</v>
      </c>
      <c r="F49" s="11">
        <f>F12/F13*100</f>
        <v>0</v>
      </c>
      <c r="G49" s="11" t="e">
        <f>G12/G13*100</f>
        <v>#DIV/0!</v>
      </c>
    </row>
    <row r="50" spans="1:7" x14ac:dyDescent="0.25">
      <c r="A50" s="11" t="s">
        <v>36</v>
      </c>
      <c r="C50" s="11">
        <f>C18/C19*100</f>
        <v>0</v>
      </c>
      <c r="D50" s="11">
        <f>D18/D19*100</f>
        <v>0</v>
      </c>
      <c r="E50" s="11">
        <f>E18/E19*100</f>
        <v>0</v>
      </c>
      <c r="F50" s="11">
        <f>F18/F19*100</f>
        <v>0</v>
      </c>
      <c r="G50" s="11" t="e">
        <f>G18/G19*100</f>
        <v>#DIV/0!</v>
      </c>
    </row>
    <row r="51" spans="1:7" x14ac:dyDescent="0.25">
      <c r="A51" s="11" t="s">
        <v>37</v>
      </c>
      <c r="C51" s="11">
        <f>(C49+C50)/2</f>
        <v>0.69444444444444442</v>
      </c>
      <c r="D51" s="11">
        <f>(D49+D50)/2</f>
        <v>2.9411764705882351</v>
      </c>
      <c r="E51" s="11">
        <f>(E49+E50)/2</f>
        <v>0</v>
      </c>
      <c r="F51" s="11">
        <f>(F49+F50)/2</f>
        <v>0</v>
      </c>
      <c r="G51" s="11" t="e">
        <f>(G49+G50)/2</f>
        <v>#DIV/0!</v>
      </c>
    </row>
    <row r="53" spans="1:7" x14ac:dyDescent="0.25">
      <c r="A53" s="11" t="s">
        <v>91</v>
      </c>
    </row>
    <row r="54" spans="1:7" x14ac:dyDescent="0.25">
      <c r="A54" s="11" t="s">
        <v>38</v>
      </c>
      <c r="C54" s="11" t="e">
        <f>C20/C18*100</f>
        <v>#DIV/0!</v>
      </c>
      <c r="D54" s="11" t="e">
        <f>D20/D18*100</f>
        <v>#DIV/0!</v>
      </c>
      <c r="E54" s="11" t="e">
        <f>E20/E18*100</f>
        <v>#DIV/0!</v>
      </c>
      <c r="F54" s="11" t="e">
        <f>F20/F18*100</f>
        <v>#DIV/0!</v>
      </c>
      <c r="G54" s="11" t="e">
        <f>G20/G18*100</f>
        <v>#DIV/0!</v>
      </c>
    </row>
    <row r="56" spans="1:7" x14ac:dyDescent="0.25">
      <c r="A56" s="11" t="s">
        <v>39</v>
      </c>
    </row>
    <row r="57" spans="1:7" x14ac:dyDescent="0.25">
      <c r="A57" s="11" t="s">
        <v>40</v>
      </c>
      <c r="C57" s="11" t="e">
        <f>((C12/C10)-1)*100</f>
        <v>#DIV/0!</v>
      </c>
      <c r="D57" s="11" t="e">
        <f>((D12/D10)-1)*100</f>
        <v>#DIV/0!</v>
      </c>
      <c r="E57" s="11" t="e">
        <f>((E12/E10)-1)*100</f>
        <v>#DIV/0!</v>
      </c>
      <c r="F57" s="11" t="e">
        <f>((F12/F10)-1)*100</f>
        <v>#DIV/0!</v>
      </c>
      <c r="G57" s="11" t="e">
        <f>((G12/G10)-1)*100</f>
        <v>#DIV/0!</v>
      </c>
    </row>
    <row r="58" spans="1:7" x14ac:dyDescent="0.25">
      <c r="A58" s="11" t="s">
        <v>41</v>
      </c>
      <c r="C58" s="11" t="e">
        <f>((C33/C32)-1)*100</f>
        <v>#DIV/0!</v>
      </c>
      <c r="D58" s="11" t="e">
        <f t="shared" ref="D58:G58" si="1">((D33/D32)-1)*100</f>
        <v>#DIV/0!</v>
      </c>
      <c r="E58" s="11" t="e">
        <f t="shared" si="1"/>
        <v>#DIV/0!</v>
      </c>
      <c r="F58" s="11" t="e">
        <f t="shared" si="1"/>
        <v>#DIV/0!</v>
      </c>
      <c r="G58" s="11" t="e">
        <f t="shared" si="1"/>
        <v>#DIV/0!</v>
      </c>
    </row>
    <row r="59" spans="1:7" x14ac:dyDescent="0.25">
      <c r="A59" s="11" t="s">
        <v>42</v>
      </c>
      <c r="C59" s="11" t="e">
        <f>((C35/C34)-1)*100</f>
        <v>#DIV/0!</v>
      </c>
      <c r="D59" s="11" t="e">
        <f>((D35/D34)-1)*100</f>
        <v>#DIV/0!</v>
      </c>
      <c r="E59" s="11" t="e">
        <f>((E35/E34)-1)*100</f>
        <v>#DIV/0!</v>
      </c>
      <c r="F59" s="11" t="e">
        <f>((F35/F34)-1)*100</f>
        <v>#DIV/0!</v>
      </c>
      <c r="G59" s="11" t="e">
        <f>((G35/G34)-1)*100</f>
        <v>#DIV/0!</v>
      </c>
    </row>
    <row r="61" spans="1:7" x14ac:dyDescent="0.25">
      <c r="A61" s="11" t="s">
        <v>43</v>
      </c>
    </row>
    <row r="62" spans="1:7" x14ac:dyDescent="0.25">
      <c r="A62" s="11" t="s">
        <v>44</v>
      </c>
      <c r="C62" s="11">
        <f t="shared" ref="C62:G63" si="2">C17/C11</f>
        <v>0</v>
      </c>
      <c r="D62" s="11">
        <f t="shared" si="2"/>
        <v>0</v>
      </c>
      <c r="E62" s="11">
        <f t="shared" si="2"/>
        <v>0</v>
      </c>
      <c r="F62" s="11">
        <f t="shared" si="2"/>
        <v>0</v>
      </c>
      <c r="G62" s="11" t="e">
        <f t="shared" si="2"/>
        <v>#DIV/0!</v>
      </c>
    </row>
    <row r="63" spans="1:7" x14ac:dyDescent="0.25">
      <c r="A63" s="11" t="s">
        <v>45</v>
      </c>
      <c r="C63" s="11">
        <f t="shared" si="2"/>
        <v>0</v>
      </c>
      <c r="D63" s="11">
        <f t="shared" si="2"/>
        <v>0</v>
      </c>
      <c r="E63" s="11" t="e">
        <f>E18/E12</f>
        <v>#DIV/0!</v>
      </c>
      <c r="F63" s="11" t="e">
        <f>F18/F12</f>
        <v>#DIV/0!</v>
      </c>
      <c r="G63" s="11" t="e">
        <f t="shared" si="2"/>
        <v>#DIV/0!</v>
      </c>
    </row>
    <row r="64" spans="1:7" x14ac:dyDescent="0.25">
      <c r="A64" s="11" t="s">
        <v>46</v>
      </c>
      <c r="C64" s="11" t="e">
        <f>(C62/C63)*C46</f>
        <v>#DIV/0!</v>
      </c>
      <c r="D64" s="11" t="e">
        <f>(D62/D63)*D46</f>
        <v>#DIV/0!</v>
      </c>
      <c r="E64" s="11" t="e">
        <f>(E62/E63)*E46</f>
        <v>#DIV/0!</v>
      </c>
      <c r="F64" s="11" t="e">
        <f>F62/F63*F46</f>
        <v>#DIV/0!</v>
      </c>
      <c r="G64" s="11" t="e">
        <f>G62/G63*G46</f>
        <v>#DIV/0!</v>
      </c>
    </row>
    <row r="66" spans="1:7" x14ac:dyDescent="0.25">
      <c r="A66" s="11" t="s">
        <v>47</v>
      </c>
    </row>
    <row r="67" spans="1:7" x14ac:dyDescent="0.25">
      <c r="A67" s="11" t="s">
        <v>48</v>
      </c>
      <c r="C67" s="11" t="e">
        <f>(C24/C23)*100</f>
        <v>#DIV/0!</v>
      </c>
    </row>
    <row r="68" spans="1:7" x14ac:dyDescent="0.25">
      <c r="A68" s="11" t="s">
        <v>49</v>
      </c>
      <c r="C68" s="11" t="e">
        <f>(C18/C24)*100</f>
        <v>#DIV/0!</v>
      </c>
    </row>
    <row r="70" spans="1:7" ht="15.75" thickBot="1" x14ac:dyDescent="0.3">
      <c r="A70" s="27"/>
      <c r="B70" s="27"/>
      <c r="C70" s="27"/>
      <c r="D70" s="27"/>
      <c r="E70" s="27"/>
      <c r="F70" s="27"/>
      <c r="G70" s="27"/>
    </row>
    <row r="71" spans="1:7" ht="15.75" thickTop="1" x14ac:dyDescent="0.25"/>
    <row r="72" spans="1:7" x14ac:dyDescent="0.25">
      <c r="A72" s="11" t="s">
        <v>50</v>
      </c>
    </row>
    <row r="73" spans="1:7" x14ac:dyDescent="0.25">
      <c r="A73" s="11" t="s">
        <v>93</v>
      </c>
    </row>
    <row r="74" spans="1:7" x14ac:dyDescent="0.25">
      <c r="A74" s="11" t="s">
        <v>96</v>
      </c>
    </row>
    <row r="76" spans="1:7" x14ac:dyDescent="0.25">
      <c r="A76" s="11" t="s">
        <v>94</v>
      </c>
    </row>
    <row r="77" spans="1:7" x14ac:dyDescent="0.25">
      <c r="A77" s="11" t="s">
        <v>95</v>
      </c>
    </row>
    <row r="78" spans="1:7" x14ac:dyDescent="0.25">
      <c r="A78" s="11" t="s">
        <v>97</v>
      </c>
    </row>
    <row r="79" spans="1:7" x14ac:dyDescent="0.25">
      <c r="A79" s="11" t="s">
        <v>98</v>
      </c>
    </row>
    <row r="80" spans="1:7" x14ac:dyDescent="0.25">
      <c r="A80" s="11" t="s">
        <v>106</v>
      </c>
    </row>
    <row r="81" spans="1:1" x14ac:dyDescent="0.25">
      <c r="A81" s="28" t="s">
        <v>107</v>
      </c>
    </row>
    <row r="82" spans="1:1" x14ac:dyDescent="0.25">
      <c r="A82" s="28" t="s">
        <v>108</v>
      </c>
    </row>
    <row r="103" spans="4:8" x14ac:dyDescent="0.25">
      <c r="E103" s="11" t="s">
        <v>109</v>
      </c>
      <c r="F103" s="11" t="s">
        <v>110</v>
      </c>
      <c r="G103" s="11" t="s">
        <v>111</v>
      </c>
      <c r="H103" s="11" t="s">
        <v>112</v>
      </c>
    </row>
    <row r="104" spans="4:8" x14ac:dyDescent="0.25">
      <c r="D104" s="11" t="s">
        <v>49</v>
      </c>
      <c r="G104" s="11">
        <v>52.962044359662578</v>
      </c>
      <c r="H104" s="11">
        <v>101.460148441485</v>
      </c>
    </row>
  </sheetData>
  <mergeCells count="4">
    <mergeCell ref="A2:G2"/>
    <mergeCell ref="A4:A5"/>
    <mergeCell ref="C4:C5"/>
    <mergeCell ref="D4:G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81"/>
  <sheetViews>
    <sheetView showGridLines="0" zoomScale="80" zoomScaleNormal="80" workbookViewId="0">
      <pane ySplit="11" topLeftCell="A12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.85546875" style="40" customWidth="1"/>
    <col min="2" max="9" width="17.140625" style="40" customWidth="1"/>
    <col min="10" max="16384" width="11.42578125" style="40"/>
  </cols>
  <sheetData>
    <row r="9" spans="1:9" s="42" customFormat="1" ht="21.75" customHeight="1" x14ac:dyDescent="0.25">
      <c r="A9" s="81" t="s">
        <v>0</v>
      </c>
      <c r="B9" s="81" t="s">
        <v>1</v>
      </c>
      <c r="C9" s="85" t="s">
        <v>2</v>
      </c>
      <c r="D9" s="85"/>
      <c r="E9" s="85"/>
      <c r="F9" s="85"/>
      <c r="G9" s="85"/>
      <c r="H9" s="85"/>
      <c r="I9" s="85"/>
    </row>
    <row r="10" spans="1:9" s="42" customFormat="1" ht="31.5" customHeight="1" thickBot="1" x14ac:dyDescent="0.3">
      <c r="A10" s="82"/>
      <c r="B10" s="83"/>
      <c r="C10" s="84" t="s">
        <v>124</v>
      </c>
      <c r="D10" s="84"/>
      <c r="E10" s="84"/>
      <c r="F10" s="84" t="s">
        <v>4</v>
      </c>
      <c r="G10" s="84"/>
      <c r="H10" s="84"/>
      <c r="I10" s="43" t="s">
        <v>125</v>
      </c>
    </row>
    <row r="11" spans="1:9" ht="30" customHeight="1" thickTop="1" x14ac:dyDescent="0.25">
      <c r="A11" s="44"/>
      <c r="B11" s="44"/>
      <c r="C11" s="45" t="s">
        <v>120</v>
      </c>
      <c r="D11" s="45" t="s">
        <v>121</v>
      </c>
      <c r="E11" s="45" t="s">
        <v>122</v>
      </c>
      <c r="F11" s="45" t="s">
        <v>120</v>
      </c>
      <c r="G11" s="45" t="s">
        <v>121</v>
      </c>
      <c r="H11" s="45" t="s">
        <v>122</v>
      </c>
      <c r="I11" s="45" t="s">
        <v>120</v>
      </c>
    </row>
    <row r="12" spans="1:9" x14ac:dyDescent="0.25">
      <c r="A12" s="42" t="s">
        <v>7</v>
      </c>
    </row>
    <row r="14" spans="1:9" x14ac:dyDescent="0.25">
      <c r="A14" s="42" t="s">
        <v>113</v>
      </c>
    </row>
    <row r="15" spans="1:9" x14ac:dyDescent="0.25">
      <c r="A15" s="40" t="s">
        <v>129</v>
      </c>
      <c r="B15" s="49">
        <f t="shared" ref="B15:B22" si="0">SUM(C15:I15)</f>
        <v>12</v>
      </c>
      <c r="C15" s="49">
        <v>0</v>
      </c>
      <c r="D15" s="49">
        <v>0</v>
      </c>
      <c r="E15" s="49">
        <v>0</v>
      </c>
      <c r="F15" s="49">
        <v>2</v>
      </c>
      <c r="G15" s="49">
        <v>0</v>
      </c>
      <c r="H15" s="49">
        <v>0</v>
      </c>
      <c r="I15" s="49">
        <v>10</v>
      </c>
    </row>
    <row r="16" spans="1:9" x14ac:dyDescent="0.25">
      <c r="A16" s="38" t="s">
        <v>114</v>
      </c>
      <c r="B16" s="49">
        <f t="shared" si="0"/>
        <v>21988</v>
      </c>
      <c r="C16" s="49">
        <v>0</v>
      </c>
      <c r="D16" s="49">
        <v>0</v>
      </c>
      <c r="E16" s="49">
        <v>0</v>
      </c>
      <c r="F16" s="49">
        <v>12560</v>
      </c>
      <c r="G16" s="49">
        <v>0</v>
      </c>
      <c r="H16" s="49">
        <v>0</v>
      </c>
      <c r="I16" s="49">
        <v>9428</v>
      </c>
    </row>
    <row r="17" spans="1:9" x14ac:dyDescent="0.25">
      <c r="A17" s="40" t="s">
        <v>190</v>
      </c>
      <c r="B17" s="49">
        <f t="shared" si="0"/>
        <v>42</v>
      </c>
      <c r="C17" s="49">
        <v>3</v>
      </c>
      <c r="D17" s="49">
        <v>2</v>
      </c>
      <c r="E17" s="49">
        <v>1</v>
      </c>
      <c r="F17" s="49">
        <v>7</v>
      </c>
      <c r="G17" s="49">
        <v>3</v>
      </c>
      <c r="H17" s="49">
        <v>6</v>
      </c>
      <c r="I17" s="49">
        <v>20</v>
      </c>
    </row>
    <row r="18" spans="1:9" x14ac:dyDescent="0.25">
      <c r="A18" s="38" t="s">
        <v>114</v>
      </c>
      <c r="B18" s="49">
        <f t="shared" si="0"/>
        <v>97425</v>
      </c>
      <c r="C18" s="49">
        <v>4063</v>
      </c>
      <c r="D18" s="49">
        <v>5548</v>
      </c>
      <c r="E18" s="49">
        <v>1182</v>
      </c>
      <c r="F18" s="49">
        <v>40069</v>
      </c>
      <c r="G18" s="49">
        <v>22093</v>
      </c>
      <c r="H18" s="49">
        <v>13970</v>
      </c>
      <c r="I18" s="49">
        <v>10500</v>
      </c>
    </row>
    <row r="19" spans="1:9" x14ac:dyDescent="0.25">
      <c r="A19" s="40" t="s">
        <v>191</v>
      </c>
      <c r="B19" s="49">
        <f t="shared" si="0"/>
        <v>8</v>
      </c>
      <c r="C19" s="49">
        <v>1</v>
      </c>
      <c r="D19" s="49">
        <v>0</v>
      </c>
      <c r="E19" s="49">
        <v>0</v>
      </c>
      <c r="F19" s="49">
        <v>2</v>
      </c>
      <c r="G19" s="49">
        <v>0</v>
      </c>
      <c r="H19" s="49">
        <v>0</v>
      </c>
      <c r="I19" s="49">
        <v>5</v>
      </c>
    </row>
    <row r="20" spans="1:9" x14ac:dyDescent="0.25">
      <c r="A20" s="38" t="s">
        <v>114</v>
      </c>
      <c r="B20" s="49">
        <f t="shared" si="0"/>
        <v>20911</v>
      </c>
      <c r="C20" s="49">
        <v>1135</v>
      </c>
      <c r="D20" s="49">
        <v>0</v>
      </c>
      <c r="E20" s="49">
        <v>0</v>
      </c>
      <c r="F20" s="49">
        <v>9680</v>
      </c>
      <c r="G20" s="49">
        <v>0</v>
      </c>
      <c r="H20" s="49">
        <v>0</v>
      </c>
      <c r="I20" s="49">
        <v>10096</v>
      </c>
    </row>
    <row r="21" spans="1:9" x14ac:dyDescent="0.25">
      <c r="A21" s="40" t="s">
        <v>156</v>
      </c>
      <c r="B21" s="49">
        <f t="shared" si="0"/>
        <v>42</v>
      </c>
      <c r="C21" s="49">
        <v>3</v>
      </c>
      <c r="D21" s="49">
        <v>2</v>
      </c>
      <c r="E21" s="49">
        <v>1</v>
      </c>
      <c r="F21" s="49">
        <v>7</v>
      </c>
      <c r="G21" s="49">
        <v>3</v>
      </c>
      <c r="H21" s="49">
        <v>6</v>
      </c>
      <c r="I21" s="49">
        <v>20</v>
      </c>
    </row>
    <row r="22" spans="1:9" x14ac:dyDescent="0.25">
      <c r="A22" s="38" t="s">
        <v>114</v>
      </c>
      <c r="B22" s="49">
        <f t="shared" si="0"/>
        <v>97425</v>
      </c>
      <c r="C22" s="49">
        <v>4063</v>
      </c>
      <c r="D22" s="49">
        <v>5548</v>
      </c>
      <c r="E22" s="49">
        <v>1182</v>
      </c>
      <c r="F22" s="49">
        <v>40069</v>
      </c>
      <c r="G22" s="49">
        <v>22093</v>
      </c>
      <c r="H22" s="49">
        <v>13970</v>
      </c>
      <c r="I22" s="49">
        <v>10500</v>
      </c>
    </row>
    <row r="23" spans="1:9" x14ac:dyDescent="0.25">
      <c r="B23" s="49"/>
      <c r="C23" s="49"/>
      <c r="D23" s="49"/>
      <c r="E23" s="49"/>
      <c r="F23" s="49"/>
      <c r="G23" s="49"/>
      <c r="H23" s="49"/>
      <c r="I23" s="49"/>
    </row>
    <row r="24" spans="1:9" x14ac:dyDescent="0.25">
      <c r="A24" s="42" t="s">
        <v>15</v>
      </c>
      <c r="B24" s="49"/>
      <c r="C24" s="49"/>
      <c r="D24" s="49"/>
      <c r="E24" s="49"/>
      <c r="F24" s="49"/>
      <c r="G24" s="49"/>
      <c r="H24" s="49"/>
      <c r="I24" s="49"/>
    </row>
    <row r="25" spans="1:9" x14ac:dyDescent="0.25">
      <c r="A25" s="40" t="s">
        <v>130</v>
      </c>
      <c r="B25" s="49">
        <f>SUM(C25:I25)</f>
        <v>406772737.0253315</v>
      </c>
      <c r="C25" s="49">
        <v>2175685.3699999917</v>
      </c>
      <c r="D25" s="49">
        <v>181788444.1271922</v>
      </c>
      <c r="E25" s="49">
        <v>0</v>
      </c>
      <c r="F25" s="49">
        <v>160475045.49813929</v>
      </c>
      <c r="G25" s="49">
        <v>62333562.030000001</v>
      </c>
      <c r="H25" s="49">
        <v>0</v>
      </c>
      <c r="I25" s="49">
        <v>0</v>
      </c>
    </row>
    <row r="26" spans="1:9" x14ac:dyDescent="0.25">
      <c r="A26" s="40" t="s">
        <v>192</v>
      </c>
      <c r="B26" s="49">
        <f>SUM(C26:I26)</f>
        <v>2937758923</v>
      </c>
      <c r="C26" s="49">
        <v>255285000</v>
      </c>
      <c r="D26" s="49">
        <v>316363000</v>
      </c>
      <c r="E26" s="49">
        <v>114250000</v>
      </c>
      <c r="F26" s="49">
        <v>1148236000</v>
      </c>
      <c r="G26" s="49">
        <v>105300000</v>
      </c>
      <c r="H26" s="49">
        <v>998324923</v>
      </c>
      <c r="I26" s="49">
        <v>0</v>
      </c>
    </row>
    <row r="27" spans="1:9" x14ac:dyDescent="0.25">
      <c r="A27" s="40" t="s">
        <v>193</v>
      </c>
      <c r="B27" s="49">
        <f>SUM(C27:I27)</f>
        <v>376639777.42798603</v>
      </c>
      <c r="C27" s="49">
        <v>0</v>
      </c>
      <c r="D27" s="49">
        <v>93170471.697986007</v>
      </c>
      <c r="E27" s="49">
        <v>19942165.809999999</v>
      </c>
      <c r="F27" s="49">
        <v>242329935.04999998</v>
      </c>
      <c r="G27" s="49">
        <v>19334783.829999998</v>
      </c>
      <c r="H27" s="49">
        <v>1862421.04</v>
      </c>
      <c r="I27" s="49">
        <v>0</v>
      </c>
    </row>
    <row r="28" spans="1:9" x14ac:dyDescent="0.25">
      <c r="A28" s="40" t="s">
        <v>160</v>
      </c>
      <c r="B28" s="49">
        <f>SUM(C28:I28)</f>
        <v>2937758923</v>
      </c>
      <c r="C28" s="49">
        <v>255285000</v>
      </c>
      <c r="D28" s="49">
        <v>316363000</v>
      </c>
      <c r="E28" s="49">
        <v>114250000</v>
      </c>
      <c r="F28" s="49">
        <v>1148236000</v>
      </c>
      <c r="G28" s="49">
        <v>105300000</v>
      </c>
      <c r="H28" s="49">
        <v>998324923</v>
      </c>
      <c r="I28" s="49">
        <v>0</v>
      </c>
    </row>
    <row r="29" spans="1:9" x14ac:dyDescent="0.25">
      <c r="A29" s="40" t="s">
        <v>194</v>
      </c>
      <c r="B29" s="49">
        <f>B27</f>
        <v>376639777.42798603</v>
      </c>
      <c r="C29" s="49"/>
      <c r="D29" s="49"/>
      <c r="E29" s="49"/>
      <c r="F29" s="49"/>
      <c r="G29" s="49"/>
      <c r="H29" s="49"/>
      <c r="I29" s="49"/>
    </row>
    <row r="30" spans="1:9" x14ac:dyDescent="0.25">
      <c r="B30" s="49"/>
      <c r="C30" s="49"/>
      <c r="D30" s="49"/>
      <c r="E30" s="49"/>
      <c r="F30" s="49"/>
      <c r="G30" s="49"/>
      <c r="H30" s="49"/>
      <c r="I30" s="49"/>
    </row>
    <row r="31" spans="1:9" x14ac:dyDescent="0.25">
      <c r="A31" s="42" t="s">
        <v>17</v>
      </c>
      <c r="B31" s="49"/>
      <c r="C31" s="49"/>
      <c r="D31" s="49"/>
      <c r="E31" s="49"/>
      <c r="F31" s="49"/>
      <c r="G31" s="49"/>
      <c r="H31" s="49"/>
      <c r="I31" s="49"/>
    </row>
    <row r="32" spans="1:9" x14ac:dyDescent="0.25">
      <c r="A32" s="40" t="s">
        <v>192</v>
      </c>
      <c r="B32" s="49">
        <f>B26</f>
        <v>2937758923</v>
      </c>
      <c r="C32" s="49"/>
      <c r="D32" s="49"/>
      <c r="E32" s="49"/>
      <c r="F32" s="49"/>
      <c r="G32" s="49"/>
      <c r="H32" s="49"/>
      <c r="I32" s="49"/>
    </row>
    <row r="33" spans="1:9" x14ac:dyDescent="0.25">
      <c r="A33" s="40" t="s">
        <v>193</v>
      </c>
      <c r="B33" s="49">
        <v>0</v>
      </c>
      <c r="C33" s="49"/>
      <c r="D33" s="49"/>
      <c r="E33" s="49"/>
      <c r="F33" s="49"/>
      <c r="G33" s="49"/>
      <c r="H33" s="49"/>
      <c r="I33" s="49"/>
    </row>
    <row r="34" spans="1:9" x14ac:dyDescent="0.25">
      <c r="B34" s="41"/>
      <c r="C34" s="41"/>
      <c r="D34" s="41"/>
      <c r="E34" s="41"/>
      <c r="F34" s="41"/>
      <c r="G34" s="41"/>
      <c r="H34" s="41"/>
      <c r="I34" s="41"/>
    </row>
    <row r="35" spans="1:9" x14ac:dyDescent="0.25">
      <c r="A35" s="42" t="s">
        <v>18</v>
      </c>
      <c r="B35" s="41"/>
      <c r="C35" s="41"/>
      <c r="D35" s="41"/>
      <c r="E35" s="41"/>
      <c r="F35" s="41"/>
      <c r="G35" s="41"/>
      <c r="H35" s="41"/>
      <c r="I35" s="41"/>
    </row>
    <row r="36" spans="1:9" x14ac:dyDescent="0.25">
      <c r="A36" s="40" t="s">
        <v>131</v>
      </c>
      <c r="B36" s="39">
        <v>1.0347772084</v>
      </c>
      <c r="C36" s="39">
        <v>1.0347772084</v>
      </c>
      <c r="D36" s="39">
        <v>1.0347772084</v>
      </c>
      <c r="E36" s="39">
        <v>1.0347772084</v>
      </c>
      <c r="F36" s="39">
        <v>1.0347772084</v>
      </c>
      <c r="G36" s="39">
        <v>1.0347772084</v>
      </c>
      <c r="H36" s="39">
        <v>1.0347772084</v>
      </c>
      <c r="I36" s="39">
        <v>1.0347772084</v>
      </c>
    </row>
    <row r="37" spans="1:9" x14ac:dyDescent="0.25">
      <c r="A37" s="40" t="s">
        <v>195</v>
      </c>
      <c r="B37" s="39">
        <v>1.060947463</v>
      </c>
      <c r="C37" s="39">
        <v>1.060947463</v>
      </c>
      <c r="D37" s="39">
        <v>1.060947463</v>
      </c>
      <c r="E37" s="39">
        <v>1.060947463</v>
      </c>
      <c r="F37" s="39">
        <v>1.060947463</v>
      </c>
      <c r="G37" s="39">
        <v>1.060947463</v>
      </c>
      <c r="H37" s="39">
        <v>1.060947463</v>
      </c>
      <c r="I37" s="39">
        <v>1.060947463</v>
      </c>
    </row>
    <row r="38" spans="1:9" x14ac:dyDescent="0.25">
      <c r="A38" s="40" t="s">
        <v>100</v>
      </c>
      <c r="B38" s="49">
        <f>C38+F38</f>
        <v>264251</v>
      </c>
      <c r="C38" s="51">
        <v>80145</v>
      </c>
      <c r="D38" s="51">
        <v>80145</v>
      </c>
      <c r="E38" s="51">
        <v>80145</v>
      </c>
      <c r="F38" s="49">
        <v>184106</v>
      </c>
      <c r="G38" s="49">
        <v>184106</v>
      </c>
      <c r="H38" s="49">
        <v>184106</v>
      </c>
      <c r="I38" s="49">
        <v>0</v>
      </c>
    </row>
    <row r="39" spans="1:9" x14ac:dyDescent="0.25">
      <c r="B39" s="49"/>
      <c r="C39" s="49"/>
      <c r="D39" s="49"/>
      <c r="E39" s="49"/>
      <c r="F39" s="49"/>
      <c r="G39" s="49"/>
      <c r="H39" s="49"/>
      <c r="I39" s="49"/>
    </row>
    <row r="40" spans="1:9" x14ac:dyDescent="0.25">
      <c r="A40" s="42" t="s">
        <v>21</v>
      </c>
      <c r="B40" s="49"/>
      <c r="C40" s="49"/>
      <c r="D40" s="49"/>
      <c r="E40" s="49"/>
      <c r="F40" s="49"/>
      <c r="G40" s="49"/>
      <c r="H40" s="49"/>
      <c r="I40" s="49"/>
    </row>
    <row r="41" spans="1:9" x14ac:dyDescent="0.25">
      <c r="A41" s="40" t="s">
        <v>196</v>
      </c>
      <c r="B41" s="49">
        <f t="shared" ref="B41:I41" si="1">B25/B36</f>
        <v>393101755.35687947</v>
      </c>
      <c r="C41" s="49">
        <f t="shared" si="1"/>
        <v>2102564.0614602384</v>
      </c>
      <c r="D41" s="49">
        <f t="shared" si="1"/>
        <v>175678825.01807159</v>
      </c>
      <c r="E41" s="49">
        <f t="shared" si="1"/>
        <v>0</v>
      </c>
      <c r="F41" s="49">
        <f t="shared" si="1"/>
        <v>155081735.65812305</v>
      </c>
      <c r="G41" s="49">
        <f t="shared" si="1"/>
        <v>60238630.619224608</v>
      </c>
      <c r="H41" s="49">
        <f t="shared" si="1"/>
        <v>0</v>
      </c>
      <c r="I41" s="49">
        <f t="shared" si="1"/>
        <v>0</v>
      </c>
    </row>
    <row r="42" spans="1:9" x14ac:dyDescent="0.25">
      <c r="A42" s="40" t="s">
        <v>197</v>
      </c>
      <c r="B42" s="49">
        <f t="shared" ref="B42:I42" si="2">B27/B37</f>
        <v>355003231.13359106</v>
      </c>
      <c r="C42" s="49">
        <f t="shared" si="2"/>
        <v>0</v>
      </c>
      <c r="D42" s="49">
        <f t="shared" si="2"/>
        <v>87818176.627268121</v>
      </c>
      <c r="E42" s="49">
        <f t="shared" si="2"/>
        <v>18796562.983062621</v>
      </c>
      <c r="F42" s="49">
        <f t="shared" si="2"/>
        <v>228408986.77939531</v>
      </c>
      <c r="G42" s="49">
        <f t="shared" si="2"/>
        <v>18224072.825743679</v>
      </c>
      <c r="H42" s="49">
        <f t="shared" si="2"/>
        <v>1755431.9181212841</v>
      </c>
      <c r="I42" s="49">
        <f t="shared" si="2"/>
        <v>0</v>
      </c>
    </row>
    <row r="43" spans="1:9" x14ac:dyDescent="0.25">
      <c r="A43" s="40" t="s">
        <v>198</v>
      </c>
      <c r="B43" s="49">
        <f>B41/B16</f>
        <v>17878.01325072219</v>
      </c>
      <c r="C43" s="55" t="s">
        <v>224</v>
      </c>
      <c r="D43" s="55" t="s">
        <v>224</v>
      </c>
      <c r="E43" s="55" t="s">
        <v>224</v>
      </c>
      <c r="F43" s="49">
        <f t="shared" ref="F43:I43" si="3">F41/F16</f>
        <v>12347.27194730279</v>
      </c>
      <c r="G43" s="55" t="s">
        <v>224</v>
      </c>
      <c r="H43" s="55" t="s">
        <v>224</v>
      </c>
      <c r="I43" s="49">
        <f t="shared" si="3"/>
        <v>0</v>
      </c>
    </row>
    <row r="44" spans="1:9" x14ac:dyDescent="0.25">
      <c r="A44" s="40" t="s">
        <v>199</v>
      </c>
      <c r="B44" s="49">
        <f>B42/B20</f>
        <v>16976.865340423272</v>
      </c>
      <c r="C44" s="49">
        <f t="shared" ref="C44:I44" si="4">C42/C20</f>
        <v>0</v>
      </c>
      <c r="D44" s="55" t="s">
        <v>224</v>
      </c>
      <c r="E44" s="55" t="s">
        <v>224</v>
      </c>
      <c r="F44" s="49">
        <f t="shared" si="4"/>
        <v>23595.969708615219</v>
      </c>
      <c r="G44" s="55" t="s">
        <v>224</v>
      </c>
      <c r="H44" s="55" t="s">
        <v>224</v>
      </c>
      <c r="I44" s="49">
        <f t="shared" si="4"/>
        <v>0</v>
      </c>
    </row>
    <row r="45" spans="1:9" x14ac:dyDescent="0.25">
      <c r="B45" s="41"/>
      <c r="C45" s="41"/>
      <c r="D45" s="41"/>
      <c r="E45" s="41"/>
      <c r="F45" s="41"/>
      <c r="G45" s="41"/>
      <c r="H45" s="41"/>
      <c r="I45" s="41"/>
    </row>
    <row r="46" spans="1:9" x14ac:dyDescent="0.25">
      <c r="A46" s="42" t="s">
        <v>26</v>
      </c>
      <c r="B46" s="41"/>
      <c r="C46" s="41"/>
      <c r="D46" s="41"/>
      <c r="E46" s="41"/>
      <c r="F46" s="41"/>
      <c r="G46" s="41"/>
      <c r="H46" s="41"/>
      <c r="I46" s="41"/>
    </row>
    <row r="47" spans="1:9" x14ac:dyDescent="0.25">
      <c r="B47" s="41"/>
      <c r="C47" s="41"/>
      <c r="D47" s="41"/>
      <c r="E47" s="41"/>
      <c r="F47" s="41"/>
      <c r="G47" s="41"/>
      <c r="H47" s="41"/>
      <c r="I47" s="41"/>
    </row>
    <row r="48" spans="1:9" x14ac:dyDescent="0.25">
      <c r="A48" s="42" t="s">
        <v>27</v>
      </c>
      <c r="B48" s="41"/>
      <c r="C48" s="41"/>
      <c r="D48" s="41"/>
      <c r="E48" s="41"/>
      <c r="F48" s="41"/>
      <c r="G48" s="41"/>
      <c r="H48" s="41"/>
      <c r="I48" s="41"/>
    </row>
    <row r="49" spans="1:9" x14ac:dyDescent="0.25">
      <c r="A49" s="40" t="s">
        <v>28</v>
      </c>
      <c r="B49" s="50">
        <f>(B18/B38)*100</f>
        <v>36.868356221925367</v>
      </c>
      <c r="C49" s="50">
        <f t="shared" ref="C49:H49" si="5">(C18/C38)*100</f>
        <v>5.0695614199263836</v>
      </c>
      <c r="D49" s="50">
        <f t="shared" si="5"/>
        <v>6.9224530538399147</v>
      </c>
      <c r="E49" s="50">
        <f t="shared" si="5"/>
        <v>1.4748268762867303</v>
      </c>
      <c r="F49" s="50">
        <f t="shared" si="5"/>
        <v>21.764092425016024</v>
      </c>
      <c r="G49" s="50">
        <f t="shared" si="5"/>
        <v>12.00015208629811</v>
      </c>
      <c r="H49" s="50">
        <f t="shared" si="5"/>
        <v>7.5880199450316672</v>
      </c>
      <c r="I49" s="55" t="s">
        <v>224</v>
      </c>
    </row>
    <row r="50" spans="1:9" x14ac:dyDescent="0.25">
      <c r="A50" s="40" t="s">
        <v>29</v>
      </c>
      <c r="B50" s="50">
        <f>(B20/B38)*100</f>
        <v>7.9133096941922636</v>
      </c>
      <c r="C50" s="50">
        <f t="shared" ref="C50:H50" si="6">(C20/C38)*100</f>
        <v>1.4161831680079855</v>
      </c>
      <c r="D50" s="50">
        <f t="shared" si="6"/>
        <v>0</v>
      </c>
      <c r="E50" s="50">
        <f t="shared" si="6"/>
        <v>0</v>
      </c>
      <c r="F50" s="50">
        <f t="shared" si="6"/>
        <v>5.2578405918329656</v>
      </c>
      <c r="G50" s="50">
        <f t="shared" si="6"/>
        <v>0</v>
      </c>
      <c r="H50" s="50">
        <f t="shared" si="6"/>
        <v>0</v>
      </c>
      <c r="I50" s="55" t="s">
        <v>224</v>
      </c>
    </row>
    <row r="51" spans="1:9" x14ac:dyDescent="0.25">
      <c r="B51" s="50"/>
      <c r="C51" s="50"/>
      <c r="D51" s="50"/>
      <c r="E51" s="50"/>
      <c r="F51" s="50"/>
      <c r="G51" s="50"/>
      <c r="H51" s="50"/>
      <c r="I51" s="50"/>
    </row>
    <row r="52" spans="1:9" x14ac:dyDescent="0.25">
      <c r="A52" s="42" t="s">
        <v>30</v>
      </c>
      <c r="B52" s="50"/>
      <c r="C52" s="50"/>
      <c r="D52" s="50"/>
      <c r="E52" s="50"/>
      <c r="F52" s="50"/>
      <c r="G52" s="50"/>
      <c r="H52" s="50"/>
      <c r="I52" s="50"/>
    </row>
    <row r="53" spans="1:9" x14ac:dyDescent="0.25">
      <c r="A53" s="40" t="s">
        <v>31</v>
      </c>
      <c r="B53" s="50">
        <f>B20/B18*100</f>
        <v>21.463690017962538</v>
      </c>
      <c r="C53" s="50">
        <f t="shared" ref="C53:I53" si="7">C20/C18*100</f>
        <v>27.935023381737633</v>
      </c>
      <c r="D53" s="50">
        <f t="shared" si="7"/>
        <v>0</v>
      </c>
      <c r="E53" s="50">
        <f t="shared" si="7"/>
        <v>0</v>
      </c>
      <c r="F53" s="50">
        <f t="shared" si="7"/>
        <v>24.15832688612144</v>
      </c>
      <c r="G53" s="50">
        <f t="shared" si="7"/>
        <v>0</v>
      </c>
      <c r="H53" s="50">
        <f t="shared" si="7"/>
        <v>0</v>
      </c>
      <c r="I53" s="50">
        <f t="shared" si="7"/>
        <v>96.152380952380952</v>
      </c>
    </row>
    <row r="54" spans="1:9" x14ac:dyDescent="0.25">
      <c r="A54" s="40" t="s">
        <v>32</v>
      </c>
      <c r="B54" s="50">
        <f>B27/B26*100</f>
        <v>12.820649593785133</v>
      </c>
      <c r="C54" s="50">
        <f t="shared" ref="C54:H54" si="8">C27/C26*100</f>
        <v>0</v>
      </c>
      <c r="D54" s="50">
        <f t="shared" si="8"/>
        <v>29.450495695762779</v>
      </c>
      <c r="E54" s="50">
        <f t="shared" si="8"/>
        <v>17.454849724288842</v>
      </c>
      <c r="F54" s="50">
        <f t="shared" si="8"/>
        <v>21.104540795620412</v>
      </c>
      <c r="G54" s="50">
        <f t="shared" si="8"/>
        <v>18.361618072174739</v>
      </c>
      <c r="H54" s="50">
        <f t="shared" si="8"/>
        <v>0.18655459731520696</v>
      </c>
      <c r="I54" s="55" t="s">
        <v>224</v>
      </c>
    </row>
    <row r="55" spans="1:9" x14ac:dyDescent="0.25">
      <c r="A55" s="40" t="s">
        <v>33</v>
      </c>
      <c r="B55" s="50">
        <f t="shared" ref="B55" si="9">AVERAGE(B53:B54)</f>
        <v>17.142169805873834</v>
      </c>
      <c r="C55" s="50">
        <f t="shared" ref="C55:H55" si="10">AVERAGE(C53:C54)</f>
        <v>13.967511690868816</v>
      </c>
      <c r="D55" s="50">
        <f t="shared" si="10"/>
        <v>14.72524784788139</v>
      </c>
      <c r="E55" s="50">
        <f t="shared" si="10"/>
        <v>8.7274248621444208</v>
      </c>
      <c r="F55" s="50">
        <f t="shared" si="10"/>
        <v>22.631433840870926</v>
      </c>
      <c r="G55" s="50">
        <f t="shared" si="10"/>
        <v>9.1808090360873695</v>
      </c>
      <c r="H55" s="50">
        <f t="shared" si="10"/>
        <v>9.327729865760348E-2</v>
      </c>
      <c r="I55" s="55" t="s">
        <v>224</v>
      </c>
    </row>
    <row r="56" spans="1:9" x14ac:dyDescent="0.25">
      <c r="B56" s="50"/>
      <c r="C56" s="50"/>
      <c r="D56" s="50"/>
      <c r="E56" s="50"/>
      <c r="F56" s="50"/>
      <c r="G56" s="50"/>
      <c r="H56" s="50"/>
      <c r="I56" s="50"/>
    </row>
    <row r="57" spans="1:9" x14ac:dyDescent="0.25">
      <c r="A57" s="42" t="s">
        <v>34</v>
      </c>
      <c r="B57" s="50"/>
      <c r="C57" s="50"/>
      <c r="D57" s="50"/>
      <c r="E57" s="50"/>
      <c r="F57" s="50"/>
      <c r="G57" s="50"/>
      <c r="H57" s="50"/>
      <c r="I57" s="50"/>
    </row>
    <row r="58" spans="1:9" x14ac:dyDescent="0.25">
      <c r="A58" s="40" t="s">
        <v>35</v>
      </c>
      <c r="B58" s="50">
        <f>B20/B22*100</f>
        <v>21.463690017962538</v>
      </c>
      <c r="C58" s="50">
        <f t="shared" ref="C58:I58" si="11">C20/C22*100</f>
        <v>27.935023381737633</v>
      </c>
      <c r="D58" s="50">
        <f t="shared" si="11"/>
        <v>0</v>
      </c>
      <c r="E58" s="50">
        <f t="shared" si="11"/>
        <v>0</v>
      </c>
      <c r="F58" s="50">
        <f t="shared" si="11"/>
        <v>24.15832688612144</v>
      </c>
      <c r="G58" s="50">
        <f t="shared" si="11"/>
        <v>0</v>
      </c>
      <c r="H58" s="50">
        <f t="shared" si="11"/>
        <v>0</v>
      </c>
      <c r="I58" s="50">
        <f t="shared" si="11"/>
        <v>96.152380952380952</v>
      </c>
    </row>
    <row r="59" spans="1:9" x14ac:dyDescent="0.25">
      <c r="A59" s="40" t="s">
        <v>36</v>
      </c>
      <c r="B59" s="50">
        <f t="shared" ref="B59" si="12">B27/B28*100</f>
        <v>12.820649593785133</v>
      </c>
      <c r="C59" s="50">
        <f t="shared" ref="C59:H59" si="13">C27/C28*100</f>
        <v>0</v>
      </c>
      <c r="D59" s="50">
        <f t="shared" si="13"/>
        <v>29.450495695762779</v>
      </c>
      <c r="E59" s="50">
        <f t="shared" si="13"/>
        <v>17.454849724288842</v>
      </c>
      <c r="F59" s="50">
        <f t="shared" si="13"/>
        <v>21.104540795620412</v>
      </c>
      <c r="G59" s="50">
        <f t="shared" si="13"/>
        <v>18.361618072174739</v>
      </c>
      <c r="H59" s="50">
        <f t="shared" si="13"/>
        <v>0.18655459731520696</v>
      </c>
      <c r="I59" s="55" t="s">
        <v>224</v>
      </c>
    </row>
    <row r="60" spans="1:9" x14ac:dyDescent="0.25">
      <c r="A60" s="40" t="s">
        <v>37</v>
      </c>
      <c r="B60" s="50">
        <f t="shared" ref="B60" si="14">(B58+B59)/2</f>
        <v>17.142169805873834</v>
      </c>
      <c r="C60" s="50">
        <f t="shared" ref="C60:H60" si="15">(C58+C59)/2</f>
        <v>13.967511690868816</v>
      </c>
      <c r="D60" s="50">
        <f t="shared" si="15"/>
        <v>14.72524784788139</v>
      </c>
      <c r="E60" s="50">
        <f t="shared" si="15"/>
        <v>8.7274248621444208</v>
      </c>
      <c r="F60" s="50">
        <f t="shared" si="15"/>
        <v>22.631433840870926</v>
      </c>
      <c r="G60" s="50">
        <f t="shared" si="15"/>
        <v>9.1808090360873695</v>
      </c>
      <c r="H60" s="50">
        <f t="shared" si="15"/>
        <v>9.327729865760348E-2</v>
      </c>
      <c r="I60" s="55" t="s">
        <v>224</v>
      </c>
    </row>
    <row r="61" spans="1:9" x14ac:dyDescent="0.25">
      <c r="B61" s="50"/>
      <c r="C61" s="50"/>
      <c r="D61" s="50"/>
      <c r="E61" s="50"/>
      <c r="F61" s="50"/>
      <c r="G61" s="50"/>
      <c r="H61" s="50"/>
      <c r="I61" s="50"/>
    </row>
    <row r="62" spans="1:9" x14ac:dyDescent="0.25">
      <c r="A62" s="42" t="s">
        <v>92</v>
      </c>
      <c r="B62" s="50"/>
      <c r="C62" s="50"/>
      <c r="D62" s="50"/>
      <c r="E62" s="50"/>
      <c r="F62" s="50"/>
      <c r="G62" s="50"/>
      <c r="H62" s="50"/>
      <c r="I62" s="50"/>
    </row>
    <row r="63" spans="1:9" x14ac:dyDescent="0.25">
      <c r="A63" s="40" t="s">
        <v>38</v>
      </c>
      <c r="B63" s="50">
        <f>B29/B27*100</f>
        <v>100</v>
      </c>
      <c r="C63" s="50"/>
      <c r="D63" s="50"/>
      <c r="E63" s="50"/>
      <c r="F63" s="50"/>
      <c r="G63" s="50"/>
      <c r="H63" s="50"/>
      <c r="I63" s="50"/>
    </row>
    <row r="64" spans="1:9" x14ac:dyDescent="0.25">
      <c r="B64" s="50"/>
      <c r="C64" s="50"/>
      <c r="D64" s="50"/>
      <c r="E64" s="50"/>
      <c r="F64" s="50"/>
      <c r="G64" s="50"/>
      <c r="H64" s="50"/>
      <c r="I64" s="50"/>
    </row>
    <row r="65" spans="1:9" x14ac:dyDescent="0.25">
      <c r="A65" s="42" t="s">
        <v>39</v>
      </c>
      <c r="B65" s="50"/>
      <c r="C65" s="50"/>
      <c r="D65" s="50"/>
      <c r="E65" s="50"/>
      <c r="F65" s="50"/>
      <c r="G65" s="50"/>
      <c r="H65" s="50"/>
      <c r="I65" s="50"/>
    </row>
    <row r="66" spans="1:9" x14ac:dyDescent="0.25">
      <c r="A66" s="40" t="s">
        <v>115</v>
      </c>
      <c r="B66" s="50">
        <f>((B20/B16)-1)*100</f>
        <v>-4.8981262506821892</v>
      </c>
      <c r="C66" s="55" t="s">
        <v>224</v>
      </c>
      <c r="D66" s="55" t="s">
        <v>224</v>
      </c>
      <c r="E66" s="55" t="s">
        <v>224</v>
      </c>
      <c r="F66" s="50">
        <f t="shared" ref="F66:I66" si="16">((F20/F16)-1)*100</f>
        <v>-22.929936305732479</v>
      </c>
      <c r="G66" s="55" t="s">
        <v>224</v>
      </c>
      <c r="H66" s="55" t="s">
        <v>224</v>
      </c>
      <c r="I66" s="50">
        <f t="shared" si="16"/>
        <v>7.0852778956300488</v>
      </c>
    </row>
    <row r="67" spans="1:9" x14ac:dyDescent="0.25">
      <c r="A67" s="40" t="s">
        <v>41</v>
      </c>
      <c r="B67" s="50">
        <f>((B42/B41)-1)*100</f>
        <v>-9.6917715843574559</v>
      </c>
      <c r="C67" s="50">
        <f>((C42/C41)-1)*100</f>
        <v>-100</v>
      </c>
      <c r="D67" s="50">
        <f>((D42/D41)-1)*100</f>
        <v>-50.0120879006138</v>
      </c>
      <c r="E67" s="55" t="s">
        <v>224</v>
      </c>
      <c r="F67" s="50">
        <f t="shared" ref="F67:G67" si="17">((F42/F41)-1)*100</f>
        <v>47.282970370490204</v>
      </c>
      <c r="G67" s="50">
        <f t="shared" si="17"/>
        <v>-69.746867353376345</v>
      </c>
      <c r="H67" s="55" t="s">
        <v>224</v>
      </c>
      <c r="I67" s="55" t="s">
        <v>224</v>
      </c>
    </row>
    <row r="68" spans="1:9" x14ac:dyDescent="0.25">
      <c r="A68" s="40" t="s">
        <v>42</v>
      </c>
      <c r="B68" s="50">
        <f t="shared" ref="B68" si="18">((B44/B43)-1)*100</f>
        <v>-5.0405372099302737</v>
      </c>
      <c r="C68" s="55" t="s">
        <v>224</v>
      </c>
      <c r="D68" s="55" t="s">
        <v>224</v>
      </c>
      <c r="E68" s="55" t="s">
        <v>224</v>
      </c>
      <c r="F68" s="50">
        <f t="shared" ref="F68" si="19">((F44/F43)-1)*100</f>
        <v>91.102697092288949</v>
      </c>
      <c r="G68" s="55" t="s">
        <v>224</v>
      </c>
      <c r="H68" s="55" t="s">
        <v>224</v>
      </c>
      <c r="I68" s="55" t="s">
        <v>224</v>
      </c>
    </row>
    <row r="69" spans="1:9" x14ac:dyDescent="0.25">
      <c r="B69" s="50"/>
      <c r="C69" s="50"/>
      <c r="D69" s="50"/>
      <c r="E69" s="50"/>
      <c r="F69" s="50"/>
      <c r="G69" s="50"/>
      <c r="H69" s="50"/>
      <c r="I69" s="50"/>
    </row>
    <row r="70" spans="1:9" x14ac:dyDescent="0.25">
      <c r="A70" s="42" t="s">
        <v>43</v>
      </c>
      <c r="B70" s="50"/>
      <c r="C70" s="50"/>
      <c r="D70" s="50"/>
      <c r="E70" s="50"/>
      <c r="F70" s="50"/>
      <c r="G70" s="50"/>
      <c r="H70" s="50"/>
      <c r="I70" s="50"/>
    </row>
    <row r="71" spans="1:9" x14ac:dyDescent="0.25">
      <c r="A71" s="40" t="s">
        <v>116</v>
      </c>
      <c r="B71" s="50">
        <f>B26/B18</f>
        <v>30154.056176546062</v>
      </c>
      <c r="C71" s="50">
        <f t="shared" ref="C71:I71" si="20">C26/C18</f>
        <v>62831.651489047501</v>
      </c>
      <c r="D71" s="50">
        <f t="shared" si="20"/>
        <v>57022.891131939439</v>
      </c>
      <c r="E71" s="50">
        <f t="shared" si="20"/>
        <v>96658.206429780039</v>
      </c>
      <c r="F71" s="50">
        <f t="shared" si="20"/>
        <v>28656.467593401383</v>
      </c>
      <c r="G71" s="50">
        <f t="shared" si="20"/>
        <v>4766.2155433847829</v>
      </c>
      <c r="H71" s="50">
        <f t="shared" si="20"/>
        <v>71462.056048675731</v>
      </c>
      <c r="I71" s="50">
        <f t="shared" si="20"/>
        <v>0</v>
      </c>
    </row>
    <row r="72" spans="1:9" x14ac:dyDescent="0.25">
      <c r="A72" s="40" t="s">
        <v>117</v>
      </c>
      <c r="B72" s="50">
        <f>B27/B20</f>
        <v>18011.562212614703</v>
      </c>
      <c r="C72" s="50">
        <f t="shared" ref="C72:I72" si="21">C27/C20</f>
        <v>0</v>
      </c>
      <c r="D72" s="55" t="s">
        <v>224</v>
      </c>
      <c r="E72" s="55" t="s">
        <v>224</v>
      </c>
      <c r="F72" s="50">
        <f t="shared" si="21"/>
        <v>25034.084199380162</v>
      </c>
      <c r="G72" s="55" t="s">
        <v>224</v>
      </c>
      <c r="H72" s="55" t="s">
        <v>224</v>
      </c>
      <c r="I72" s="50">
        <f t="shared" si="21"/>
        <v>0</v>
      </c>
    </row>
    <row r="73" spans="1:9" x14ac:dyDescent="0.25">
      <c r="A73" s="40" t="s">
        <v>46</v>
      </c>
      <c r="B73" s="50">
        <f>(B72/B71)*B55</f>
        <v>10.239327542204899</v>
      </c>
      <c r="C73" s="50">
        <f t="shared" ref="C73:F73" si="22">(C72/C71)*C55</f>
        <v>0</v>
      </c>
      <c r="D73" s="55" t="s">
        <v>224</v>
      </c>
      <c r="E73" s="55" t="s">
        <v>224</v>
      </c>
      <c r="F73" s="50">
        <f t="shared" si="22"/>
        <v>19.770658001669521</v>
      </c>
      <c r="G73" s="55" t="s">
        <v>224</v>
      </c>
      <c r="H73" s="55" t="s">
        <v>224</v>
      </c>
      <c r="I73" s="55" t="s">
        <v>224</v>
      </c>
    </row>
    <row r="74" spans="1:9" x14ac:dyDescent="0.25">
      <c r="A74" s="40" t="s">
        <v>118</v>
      </c>
      <c r="B74" s="50">
        <f>B26/B17</f>
        <v>69946641.023809522</v>
      </c>
      <c r="C74" s="50">
        <f t="shared" ref="C74:I74" si="23">C26/C17</f>
        <v>85095000</v>
      </c>
      <c r="D74" s="50">
        <f t="shared" si="23"/>
        <v>158181500</v>
      </c>
      <c r="E74" s="50">
        <f t="shared" si="23"/>
        <v>114250000</v>
      </c>
      <c r="F74" s="50">
        <f t="shared" si="23"/>
        <v>164033714.2857143</v>
      </c>
      <c r="G74" s="50">
        <f t="shared" si="23"/>
        <v>35100000</v>
      </c>
      <c r="H74" s="50">
        <f t="shared" si="23"/>
        <v>166387487.16666666</v>
      </c>
      <c r="I74" s="50">
        <f t="shared" si="23"/>
        <v>0</v>
      </c>
    </row>
    <row r="75" spans="1:9" x14ac:dyDescent="0.25">
      <c r="A75" s="40" t="s">
        <v>119</v>
      </c>
      <c r="B75" s="50">
        <f>B27/B19</f>
        <v>47079972.178498253</v>
      </c>
      <c r="C75" s="50">
        <f t="shared" ref="C75:I75" si="24">C27/C19</f>
        <v>0</v>
      </c>
      <c r="D75" s="55" t="s">
        <v>224</v>
      </c>
      <c r="E75" s="55" t="s">
        <v>224</v>
      </c>
      <c r="F75" s="50">
        <f t="shared" si="24"/>
        <v>121164967.52499999</v>
      </c>
      <c r="G75" s="55" t="s">
        <v>224</v>
      </c>
      <c r="H75" s="55" t="s">
        <v>224</v>
      </c>
      <c r="I75" s="50">
        <f t="shared" si="24"/>
        <v>0</v>
      </c>
    </row>
    <row r="76" spans="1:9" x14ac:dyDescent="0.25">
      <c r="B76" s="50"/>
      <c r="C76" s="50"/>
      <c r="D76" s="50"/>
      <c r="E76" s="50"/>
      <c r="F76" s="50"/>
      <c r="G76" s="50"/>
      <c r="H76" s="50"/>
      <c r="I76" s="50"/>
    </row>
    <row r="77" spans="1:9" x14ac:dyDescent="0.25">
      <c r="A77" s="42" t="s">
        <v>47</v>
      </c>
      <c r="B77" s="50"/>
      <c r="C77" s="50"/>
      <c r="D77" s="50"/>
      <c r="E77" s="50"/>
      <c r="F77" s="50"/>
      <c r="G77" s="50"/>
      <c r="H77" s="50"/>
      <c r="I77" s="50"/>
    </row>
    <row r="78" spans="1:9" x14ac:dyDescent="0.25">
      <c r="A78" s="46" t="s">
        <v>48</v>
      </c>
      <c r="B78" s="50">
        <f>(B33/B32)*100</f>
        <v>0</v>
      </c>
      <c r="C78" s="50"/>
      <c r="D78" s="50"/>
      <c r="E78" s="50"/>
      <c r="F78" s="50"/>
      <c r="G78" s="50"/>
      <c r="H78" s="50"/>
      <c r="I78" s="50"/>
    </row>
    <row r="79" spans="1:9" x14ac:dyDescent="0.25">
      <c r="A79" s="46" t="s">
        <v>49</v>
      </c>
      <c r="B79" s="55" t="s">
        <v>224</v>
      </c>
      <c r="C79" s="50"/>
      <c r="D79" s="50"/>
      <c r="E79" s="50"/>
      <c r="F79" s="50"/>
      <c r="G79" s="50"/>
      <c r="H79" s="50"/>
      <c r="I79" s="50"/>
    </row>
    <row r="80" spans="1:9" ht="15.75" thickBot="1" x14ac:dyDescent="0.3">
      <c r="A80" s="47"/>
      <c r="B80" s="47"/>
      <c r="C80" s="47"/>
      <c r="D80" s="47"/>
      <c r="E80" s="47"/>
      <c r="F80" s="47"/>
      <c r="G80" s="47"/>
      <c r="H80" s="47"/>
      <c r="I80" s="47"/>
    </row>
    <row r="81" spans="1:6" ht="15.75" thickTop="1" x14ac:dyDescent="0.25">
      <c r="A81" s="80" t="s">
        <v>181</v>
      </c>
      <c r="B81" s="80"/>
      <c r="C81" s="80"/>
      <c r="D81" s="80"/>
      <c r="E81" s="80"/>
      <c r="F81" s="80"/>
    </row>
  </sheetData>
  <mergeCells count="6">
    <mergeCell ref="A81:F81"/>
    <mergeCell ref="C10:E10"/>
    <mergeCell ref="F10:H10"/>
    <mergeCell ref="A9:A10"/>
    <mergeCell ref="B9:B10"/>
    <mergeCell ref="C9:I9"/>
  </mergeCells>
  <pageMargins left="0.7" right="0.7" top="0.75" bottom="0.75" header="0.3" footer="0.3"/>
  <pageSetup paperSize="9" orientation="portrait" r:id="rId1"/>
  <ignoredErrors>
    <ignoredError sqref="C45:C48 F45:F48 C76:C79" evalErro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81"/>
  <sheetViews>
    <sheetView showGridLines="0" zoomScale="80" zoomScaleNormal="80" workbookViewId="0">
      <pane ySplit="11" topLeftCell="A12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.7109375" style="40" customWidth="1"/>
    <col min="2" max="9" width="17.140625" style="40" customWidth="1"/>
    <col min="10" max="16384" width="11.42578125" style="40"/>
  </cols>
  <sheetData>
    <row r="9" spans="1:9" s="42" customFormat="1" ht="21.75" customHeight="1" x14ac:dyDescent="0.25">
      <c r="A9" s="81" t="s">
        <v>0</v>
      </c>
      <c r="B9" s="81" t="s">
        <v>1</v>
      </c>
      <c r="C9" s="85" t="s">
        <v>2</v>
      </c>
      <c r="D9" s="85"/>
      <c r="E9" s="85"/>
      <c r="F9" s="85"/>
      <c r="G9" s="85"/>
      <c r="H9" s="85"/>
      <c r="I9" s="85"/>
    </row>
    <row r="10" spans="1:9" s="42" customFormat="1" ht="31.5" customHeight="1" thickBot="1" x14ac:dyDescent="0.3">
      <c r="A10" s="82"/>
      <c r="B10" s="83"/>
      <c r="C10" s="84" t="s">
        <v>124</v>
      </c>
      <c r="D10" s="84"/>
      <c r="E10" s="84"/>
      <c r="F10" s="84" t="s">
        <v>4</v>
      </c>
      <c r="G10" s="84"/>
      <c r="H10" s="84"/>
      <c r="I10" s="43" t="s">
        <v>125</v>
      </c>
    </row>
    <row r="11" spans="1:9" ht="30" customHeight="1" thickTop="1" x14ac:dyDescent="0.25">
      <c r="A11" s="44"/>
      <c r="B11" s="44"/>
      <c r="C11" s="45" t="s">
        <v>120</v>
      </c>
      <c r="D11" s="45" t="s">
        <v>121</v>
      </c>
      <c r="E11" s="45" t="s">
        <v>122</v>
      </c>
      <c r="F11" s="45" t="s">
        <v>120</v>
      </c>
      <c r="G11" s="45" t="s">
        <v>121</v>
      </c>
      <c r="H11" s="45" t="s">
        <v>122</v>
      </c>
      <c r="I11" s="45" t="s">
        <v>120</v>
      </c>
    </row>
    <row r="12" spans="1:9" x14ac:dyDescent="0.25">
      <c r="A12" s="42" t="s">
        <v>7</v>
      </c>
    </row>
    <row r="14" spans="1:9" x14ac:dyDescent="0.25">
      <c r="A14" s="42" t="s">
        <v>113</v>
      </c>
    </row>
    <row r="15" spans="1:9" x14ac:dyDescent="0.25">
      <c r="A15" s="40" t="s">
        <v>142</v>
      </c>
      <c r="B15" s="49">
        <f t="shared" ref="B15:B22" si="0">SUM(C15:I15)</f>
        <v>27</v>
      </c>
      <c r="C15" s="49">
        <f>'1 Trimestre'!C15+'2 Trimestre'!C15+'3 Trimestre'!C15</f>
        <v>1</v>
      </c>
      <c r="D15" s="49">
        <f>'3 Trimestre'!D15</f>
        <v>0</v>
      </c>
      <c r="E15" s="49">
        <f>'3 Trimestre'!E15</f>
        <v>0</v>
      </c>
      <c r="F15" s="49">
        <f>'1 Trimestre'!F15+'2 Trimestre'!F15+'3 Trimestre'!F15</f>
        <v>4</v>
      </c>
      <c r="G15" s="49">
        <f>'3 Trimestre'!G15</f>
        <v>0</v>
      </c>
      <c r="H15" s="49">
        <f>'3 Trimestre'!H15</f>
        <v>0</v>
      </c>
      <c r="I15" s="49">
        <f>'1 Trimestre'!I15+'2 Trimestre'!I15+'3 Trimestre'!I15</f>
        <v>22</v>
      </c>
    </row>
    <row r="16" spans="1:9" x14ac:dyDescent="0.25">
      <c r="A16" s="38" t="s">
        <v>114</v>
      </c>
      <c r="B16" s="49">
        <f t="shared" si="0"/>
        <v>36603</v>
      </c>
      <c r="C16" s="49">
        <f>'1 Trimestre'!C16+'2 Trimestre'!C16+'3 Trimestre'!C16</f>
        <v>3192</v>
      </c>
      <c r="D16" s="49">
        <f>'3 Trimestre'!D16</f>
        <v>0</v>
      </c>
      <c r="E16" s="49">
        <f>'3 Trimestre'!E16</f>
        <v>0</v>
      </c>
      <c r="F16" s="49">
        <f>'1 Trimestre'!F16+'2 Trimestre'!F16+'3 Trimestre'!F16</f>
        <v>16030</v>
      </c>
      <c r="G16" s="49">
        <f>'3 Trimestre'!G16</f>
        <v>0</v>
      </c>
      <c r="H16" s="49">
        <f>'3 Trimestre'!H16</f>
        <v>0</v>
      </c>
      <c r="I16" s="49">
        <f>'1 Trimestre'!I16+'2 Trimestre'!I16+'3 Trimestre'!I16</f>
        <v>17381</v>
      </c>
    </row>
    <row r="17" spans="1:9" x14ac:dyDescent="0.25">
      <c r="A17" s="40" t="s">
        <v>200</v>
      </c>
      <c r="B17" s="49">
        <f t="shared" si="0"/>
        <v>42</v>
      </c>
      <c r="C17" s="49">
        <f>'3 Trimestre'!C17</f>
        <v>3</v>
      </c>
      <c r="D17" s="49">
        <f>'3 Trimestre'!D17</f>
        <v>2</v>
      </c>
      <c r="E17" s="49">
        <f>'3 Trimestre'!E17</f>
        <v>1</v>
      </c>
      <c r="F17" s="49">
        <f>'3 Trimestre'!F17</f>
        <v>7</v>
      </c>
      <c r="G17" s="49">
        <f>'3 Trimestre'!G17</f>
        <v>3</v>
      </c>
      <c r="H17" s="49">
        <f>'3 Trimestre'!H17</f>
        <v>6</v>
      </c>
      <c r="I17" s="49">
        <f>'3 Trimestre'!I17</f>
        <v>20</v>
      </c>
    </row>
    <row r="18" spans="1:9" x14ac:dyDescent="0.25">
      <c r="A18" s="38" t="s">
        <v>114</v>
      </c>
      <c r="B18" s="49">
        <f t="shared" si="0"/>
        <v>97425</v>
      </c>
      <c r="C18" s="49">
        <f>'3 Trimestre'!C18</f>
        <v>4063</v>
      </c>
      <c r="D18" s="49">
        <f>'3 Trimestre'!D18</f>
        <v>5548</v>
      </c>
      <c r="E18" s="49">
        <f>'3 Trimestre'!E18</f>
        <v>1182</v>
      </c>
      <c r="F18" s="49">
        <f>'3 Trimestre'!F18</f>
        <v>40069</v>
      </c>
      <c r="G18" s="49">
        <f>'3 Trimestre'!G18</f>
        <v>22093</v>
      </c>
      <c r="H18" s="49">
        <f>'3 Trimestre'!H18</f>
        <v>13970</v>
      </c>
      <c r="I18" s="49">
        <f>'3 Trimestre'!I18</f>
        <v>10500</v>
      </c>
    </row>
    <row r="19" spans="1:9" x14ac:dyDescent="0.25">
      <c r="A19" s="40" t="s">
        <v>201</v>
      </c>
      <c r="B19" s="49">
        <f t="shared" si="0"/>
        <v>37</v>
      </c>
      <c r="C19" s="49">
        <f>'1 Trimestre'!C19+'2 Trimestre'!C19+'3 Trimestre'!C19</f>
        <v>1</v>
      </c>
      <c r="D19" s="49">
        <f>'1 Trimestre'!D19+'2 Trimestre'!D19+'3 Trimestre'!D19</f>
        <v>2</v>
      </c>
      <c r="E19" s="49">
        <f>'1 Trimestre'!E19+'2 Trimestre'!E19+'3 Trimestre'!E19</f>
        <v>1</v>
      </c>
      <c r="F19" s="49">
        <f>'1 Trimestre'!F19+'2 Trimestre'!F19+'3 Trimestre'!F19</f>
        <v>3</v>
      </c>
      <c r="G19" s="49">
        <f>'1 Trimestre'!G19+'2 Trimestre'!G19+'3 Trimestre'!G19</f>
        <v>3</v>
      </c>
      <c r="H19" s="49">
        <f>'1 Trimestre'!H19+'2 Trimestre'!H19+'3 Trimestre'!H19</f>
        <v>6</v>
      </c>
      <c r="I19" s="49">
        <f>'1 Trimestre'!I19+'2 Trimestre'!I19+'3 Trimestre'!I19</f>
        <v>21</v>
      </c>
    </row>
    <row r="20" spans="1:9" x14ac:dyDescent="0.25">
      <c r="A20" s="38" t="s">
        <v>114</v>
      </c>
      <c r="B20" s="49">
        <f t="shared" si="0"/>
        <v>31989</v>
      </c>
      <c r="C20" s="49">
        <f>'1 Trimestre'!C20+'2 Trimestre'!C20+'3 Trimestre'!C20</f>
        <v>1135</v>
      </c>
      <c r="D20" s="49">
        <f>'1 Trimestre'!D20+'2 Trimestre'!D20+'3 Trimestre'!D20</f>
        <v>0</v>
      </c>
      <c r="E20" s="49">
        <f>'1 Trimestre'!E20+'2 Trimestre'!E20+'3 Trimestre'!E20</f>
        <v>0</v>
      </c>
      <c r="F20" s="49">
        <f>'1 Trimestre'!F20+'2 Trimestre'!F20+'3 Trimestre'!F20</f>
        <v>10430</v>
      </c>
      <c r="G20" s="49">
        <f>'1 Trimestre'!G20+'2 Trimestre'!G20+'3 Trimestre'!G20</f>
        <v>0</v>
      </c>
      <c r="H20" s="49">
        <f>'1 Trimestre'!H20+'2 Trimestre'!H20+'3 Trimestre'!H20</f>
        <v>0</v>
      </c>
      <c r="I20" s="49">
        <f>'1 Trimestre'!I20+'2 Trimestre'!I20+'3 Trimestre'!I20</f>
        <v>20424</v>
      </c>
    </row>
    <row r="21" spans="1:9" x14ac:dyDescent="0.25">
      <c r="A21" s="40" t="s">
        <v>156</v>
      </c>
      <c r="B21" s="49">
        <f t="shared" si="0"/>
        <v>42</v>
      </c>
      <c r="C21" s="49">
        <f>'3 Trimestre'!C21</f>
        <v>3</v>
      </c>
      <c r="D21" s="49">
        <f>'3 Trimestre'!D21</f>
        <v>2</v>
      </c>
      <c r="E21" s="49">
        <f>'3 Trimestre'!E21</f>
        <v>1</v>
      </c>
      <c r="F21" s="49">
        <f>'3 Trimestre'!F21</f>
        <v>7</v>
      </c>
      <c r="G21" s="49">
        <f>'3 Trimestre'!G21</f>
        <v>3</v>
      </c>
      <c r="H21" s="49">
        <f>'3 Trimestre'!H21</f>
        <v>6</v>
      </c>
      <c r="I21" s="49">
        <f>'3 Trimestre'!I21</f>
        <v>20</v>
      </c>
    </row>
    <row r="22" spans="1:9" x14ac:dyDescent="0.25">
      <c r="A22" s="38" t="s">
        <v>114</v>
      </c>
      <c r="B22" s="49">
        <f t="shared" si="0"/>
        <v>97425</v>
      </c>
      <c r="C22" s="49">
        <f>'3 Trimestre'!C22</f>
        <v>4063</v>
      </c>
      <c r="D22" s="49">
        <f>'3 Trimestre'!D22</f>
        <v>5548</v>
      </c>
      <c r="E22" s="49">
        <f>'3 Trimestre'!E22</f>
        <v>1182</v>
      </c>
      <c r="F22" s="49">
        <f>'3 Trimestre'!F22</f>
        <v>40069</v>
      </c>
      <c r="G22" s="49">
        <f>'3 Trimestre'!G22</f>
        <v>22093</v>
      </c>
      <c r="H22" s="49">
        <f>'3 Trimestre'!H22</f>
        <v>13970</v>
      </c>
      <c r="I22" s="49">
        <f>'3 Trimestre'!I22</f>
        <v>10500</v>
      </c>
    </row>
    <row r="23" spans="1:9" x14ac:dyDescent="0.25">
      <c r="B23" s="49"/>
      <c r="C23" s="49"/>
      <c r="D23" s="49"/>
      <c r="E23" s="49"/>
      <c r="F23" s="49"/>
      <c r="G23" s="49"/>
      <c r="H23" s="49"/>
      <c r="I23" s="49"/>
    </row>
    <row r="24" spans="1:9" x14ac:dyDescent="0.25">
      <c r="A24" s="42" t="s">
        <v>15</v>
      </c>
      <c r="B24" s="49"/>
      <c r="C24" s="49"/>
      <c r="D24" s="49"/>
      <c r="E24" s="49"/>
      <c r="F24" s="49"/>
      <c r="G24" s="49"/>
      <c r="H24" s="49"/>
      <c r="I24" s="49"/>
    </row>
    <row r="25" spans="1:9" x14ac:dyDescent="0.25">
      <c r="A25" s="40" t="s">
        <v>143</v>
      </c>
      <c r="B25" s="49">
        <f>SUM(C25:I25)</f>
        <v>1227987742.1953313</v>
      </c>
      <c r="C25" s="49">
        <f>'1 Trimestre'!C25+'2 Trimestre'!C25+'3 Trimestre'!C25</f>
        <v>74041014.709999993</v>
      </c>
      <c r="D25" s="49">
        <f>'1 Trimestre'!D25+'2 Trimestre'!D25+'3 Trimestre'!D25</f>
        <v>498166249.90719217</v>
      </c>
      <c r="E25" s="49">
        <f>'1 Trimestre'!E25+'2 Trimestre'!E25+'3 Trimestre'!E25</f>
        <v>0</v>
      </c>
      <c r="F25" s="49">
        <f>'1 Trimestre'!F25+'2 Trimestre'!F25+'3 Trimestre'!F25</f>
        <v>382932089.36813927</v>
      </c>
      <c r="G25" s="49">
        <f>'1 Trimestre'!G25+'2 Trimestre'!G25+'3 Trimestre'!G25</f>
        <v>272848388.20999998</v>
      </c>
      <c r="H25" s="49">
        <f>'1 Trimestre'!H25+'2 Trimestre'!H25+'3 Trimestre'!H25</f>
        <v>0</v>
      </c>
      <c r="I25" s="49">
        <f>'1 Trimestre'!I25+'2 Trimestre'!I25+'3 Trimestre'!I25</f>
        <v>0</v>
      </c>
    </row>
    <row r="26" spans="1:9" x14ac:dyDescent="0.25">
      <c r="A26" s="40" t="s">
        <v>202</v>
      </c>
      <c r="B26" s="49">
        <f>SUM(C26:I26)</f>
        <v>2937758923</v>
      </c>
      <c r="C26" s="49">
        <f>'3 Trimestre'!C26</f>
        <v>255285000</v>
      </c>
      <c r="D26" s="49">
        <f>'3 Trimestre'!D26</f>
        <v>316363000</v>
      </c>
      <c r="E26" s="49">
        <f>'3 Trimestre'!E26</f>
        <v>114250000</v>
      </c>
      <c r="F26" s="49">
        <f>'3 Trimestre'!F26</f>
        <v>1148236000</v>
      </c>
      <c r="G26" s="49">
        <f>'3 Trimestre'!G26</f>
        <v>105300000</v>
      </c>
      <c r="H26" s="49">
        <f>'3 Trimestre'!H26</f>
        <v>998324923</v>
      </c>
      <c r="I26" s="49">
        <f>'3 Trimestre'!I26</f>
        <v>0</v>
      </c>
    </row>
    <row r="27" spans="1:9" x14ac:dyDescent="0.25">
      <c r="A27" s="40" t="s">
        <v>203</v>
      </c>
      <c r="B27" s="49">
        <f>SUM(C27:I27)</f>
        <v>625187086.577986</v>
      </c>
      <c r="C27" s="49">
        <f>'1 Trimestre'!C27+'2 Trimestre'!C27+'3 Trimestre'!C27</f>
        <v>0</v>
      </c>
      <c r="D27" s="49">
        <f>'1 Trimestre'!D27+'2 Trimestre'!D27+'3 Trimestre'!D27</f>
        <v>97751006.39798601</v>
      </c>
      <c r="E27" s="49">
        <f>'1 Trimestre'!E27+'2 Trimestre'!E27+'3 Trimestre'!E27</f>
        <v>20002060.329999998</v>
      </c>
      <c r="F27" s="49">
        <f>'1 Trimestre'!F27+'2 Trimestre'!F27+'3 Trimestre'!F27</f>
        <v>434802715.38999999</v>
      </c>
      <c r="G27" s="49">
        <f>'1 Trimestre'!G27+'2 Trimestre'!G27+'3 Trimestre'!G27</f>
        <v>45074101.570000008</v>
      </c>
      <c r="H27" s="49">
        <f>'1 Trimestre'!H27+'2 Trimestre'!H27+'3 Trimestre'!H27</f>
        <v>27557202.890000001</v>
      </c>
      <c r="I27" s="49">
        <f>'1 Trimestre'!I27+'2 Trimestre'!I27+'3 Trimestre'!I27</f>
        <v>0</v>
      </c>
    </row>
    <row r="28" spans="1:9" x14ac:dyDescent="0.25">
      <c r="A28" s="40" t="s">
        <v>160</v>
      </c>
      <c r="B28" s="49">
        <f>SUM(C28:I28)</f>
        <v>2937758923</v>
      </c>
      <c r="C28" s="49">
        <f>'3 Trimestre'!C28</f>
        <v>255285000</v>
      </c>
      <c r="D28" s="49">
        <f>'3 Trimestre'!D28</f>
        <v>316363000</v>
      </c>
      <c r="E28" s="49">
        <f>'3 Trimestre'!E28</f>
        <v>114250000</v>
      </c>
      <c r="F28" s="49">
        <f>'3 Trimestre'!F28</f>
        <v>1148236000</v>
      </c>
      <c r="G28" s="49">
        <f>'3 Trimestre'!G28</f>
        <v>105300000</v>
      </c>
      <c r="H28" s="49">
        <f>'3 Trimestre'!H28</f>
        <v>998324923</v>
      </c>
      <c r="I28" s="49">
        <f>'3 Trimestre'!I28</f>
        <v>0</v>
      </c>
    </row>
    <row r="29" spans="1:9" x14ac:dyDescent="0.25">
      <c r="A29" s="40" t="s">
        <v>204</v>
      </c>
      <c r="B29" s="49">
        <f>B27</f>
        <v>625187086.577986</v>
      </c>
      <c r="C29" s="49"/>
      <c r="D29" s="49"/>
      <c r="E29" s="49"/>
      <c r="F29" s="49"/>
      <c r="G29" s="49"/>
      <c r="H29" s="49"/>
      <c r="I29" s="49"/>
    </row>
    <row r="30" spans="1:9" x14ac:dyDescent="0.25">
      <c r="B30" s="49"/>
      <c r="C30" s="49"/>
      <c r="D30" s="49"/>
      <c r="E30" s="49"/>
      <c r="F30" s="49"/>
      <c r="G30" s="49"/>
      <c r="H30" s="49"/>
      <c r="I30" s="49"/>
    </row>
    <row r="31" spans="1:9" x14ac:dyDescent="0.25">
      <c r="A31" s="42" t="s">
        <v>17</v>
      </c>
      <c r="B31" s="49"/>
      <c r="C31" s="49"/>
      <c r="D31" s="49"/>
      <c r="E31" s="49"/>
      <c r="F31" s="49"/>
      <c r="G31" s="49"/>
      <c r="H31" s="49"/>
      <c r="I31" s="49"/>
    </row>
    <row r="32" spans="1:9" x14ac:dyDescent="0.25">
      <c r="A32" s="40" t="s">
        <v>202</v>
      </c>
      <c r="B32" s="49">
        <f>B26</f>
        <v>2937758923</v>
      </c>
      <c r="C32" s="49"/>
      <c r="D32" s="49"/>
      <c r="E32" s="49"/>
      <c r="F32" s="49"/>
      <c r="G32" s="49"/>
      <c r="H32" s="49"/>
      <c r="I32" s="49"/>
    </row>
    <row r="33" spans="1:9" x14ac:dyDescent="0.25">
      <c r="A33" s="40" t="s">
        <v>203</v>
      </c>
      <c r="B33" s="49">
        <f>+'1 Trimestre'!B33+'2 Trimestre'!B33+'3 Trimestre'!B33</f>
        <v>1301379443</v>
      </c>
      <c r="C33" s="49"/>
      <c r="D33" s="49"/>
      <c r="E33" s="49"/>
      <c r="F33" s="49"/>
      <c r="G33" s="49"/>
      <c r="H33" s="49"/>
      <c r="I33" s="49"/>
    </row>
    <row r="34" spans="1:9" x14ac:dyDescent="0.25">
      <c r="B34" s="41"/>
      <c r="C34" s="41"/>
      <c r="D34" s="41"/>
      <c r="E34" s="41"/>
      <c r="F34" s="41"/>
      <c r="G34" s="41"/>
      <c r="H34" s="41"/>
      <c r="I34" s="41"/>
    </row>
    <row r="35" spans="1:9" x14ac:dyDescent="0.25">
      <c r="A35" s="42" t="s">
        <v>18</v>
      </c>
      <c r="B35" s="41"/>
      <c r="C35" s="41"/>
      <c r="D35" s="41"/>
      <c r="E35" s="41"/>
      <c r="F35" s="41"/>
      <c r="G35" s="41"/>
      <c r="H35" s="41"/>
      <c r="I35" s="41"/>
    </row>
    <row r="36" spans="1:9" x14ac:dyDescent="0.25">
      <c r="A36" s="40" t="s">
        <v>144</v>
      </c>
      <c r="B36" s="50">
        <v>1.0347772084</v>
      </c>
      <c r="C36" s="50">
        <v>1.0347772084</v>
      </c>
      <c r="D36" s="50">
        <v>1.0347772084</v>
      </c>
      <c r="E36" s="50">
        <v>1.0347772084</v>
      </c>
      <c r="F36" s="50">
        <v>1.0347772084</v>
      </c>
      <c r="G36" s="50">
        <v>1.0347772084</v>
      </c>
      <c r="H36" s="50">
        <v>1.0347772084</v>
      </c>
      <c r="I36" s="50">
        <v>1.0347772084</v>
      </c>
    </row>
    <row r="37" spans="1:9" x14ac:dyDescent="0.25">
      <c r="A37" s="40" t="s">
        <v>205</v>
      </c>
      <c r="B37" s="50">
        <v>1.060947463</v>
      </c>
      <c r="C37" s="50">
        <v>1.060947463</v>
      </c>
      <c r="D37" s="50">
        <v>1.060947463</v>
      </c>
      <c r="E37" s="50">
        <v>1.060947463</v>
      </c>
      <c r="F37" s="50">
        <v>1.060947463</v>
      </c>
      <c r="G37" s="50">
        <v>1.060947463</v>
      </c>
      <c r="H37" s="50">
        <v>1.060947463</v>
      </c>
      <c r="I37" s="50">
        <v>1.060947463</v>
      </c>
    </row>
    <row r="38" spans="1:9" x14ac:dyDescent="0.25">
      <c r="A38" s="40" t="s">
        <v>100</v>
      </c>
      <c r="B38" s="49">
        <f>C38+F38</f>
        <v>264251</v>
      </c>
      <c r="C38" s="51">
        <v>80145</v>
      </c>
      <c r="D38" s="51">
        <v>80145</v>
      </c>
      <c r="E38" s="51">
        <v>80145</v>
      </c>
      <c r="F38" s="49">
        <v>184106</v>
      </c>
      <c r="G38" s="49">
        <v>184106</v>
      </c>
      <c r="H38" s="49">
        <v>184106</v>
      </c>
      <c r="I38" s="49">
        <v>0</v>
      </c>
    </row>
    <row r="39" spans="1:9" x14ac:dyDescent="0.25">
      <c r="B39" s="49"/>
      <c r="C39" s="49"/>
      <c r="D39" s="49"/>
      <c r="E39" s="49"/>
      <c r="F39" s="49"/>
      <c r="G39" s="49"/>
      <c r="H39" s="49"/>
      <c r="I39" s="49"/>
    </row>
    <row r="40" spans="1:9" x14ac:dyDescent="0.25">
      <c r="A40" s="42" t="s">
        <v>21</v>
      </c>
      <c r="B40" s="49"/>
      <c r="C40" s="49"/>
      <c r="D40" s="49"/>
      <c r="E40" s="49"/>
      <c r="F40" s="49"/>
      <c r="G40" s="49"/>
      <c r="H40" s="49"/>
      <c r="I40" s="49"/>
    </row>
    <row r="41" spans="1:9" x14ac:dyDescent="0.25">
      <c r="A41" s="40" t="s">
        <v>145</v>
      </c>
      <c r="B41" s="49">
        <f t="shared" ref="B41:I41" si="1">B25/B36</f>
        <v>1186717036.5049677</v>
      </c>
      <c r="C41" s="49">
        <f t="shared" si="1"/>
        <v>71552614.52316308</v>
      </c>
      <c r="D41" s="49">
        <f t="shared" si="1"/>
        <v>481423678.31764489</v>
      </c>
      <c r="E41" s="49">
        <f t="shared" si="1"/>
        <v>0</v>
      </c>
      <c r="F41" s="49">
        <f t="shared" si="1"/>
        <v>370062353.77008259</v>
      </c>
      <c r="G41" s="49">
        <f t="shared" si="1"/>
        <v>263678389.89407721</v>
      </c>
      <c r="H41" s="49">
        <f t="shared" si="1"/>
        <v>0</v>
      </c>
      <c r="I41" s="49">
        <f t="shared" si="1"/>
        <v>0</v>
      </c>
    </row>
    <row r="42" spans="1:9" x14ac:dyDescent="0.25">
      <c r="A42" s="40" t="s">
        <v>206</v>
      </c>
      <c r="B42" s="49">
        <f t="shared" ref="B42:I42" si="2">B27/B37</f>
        <v>589272427.12864292</v>
      </c>
      <c r="C42" s="49">
        <f t="shared" si="2"/>
        <v>0</v>
      </c>
      <c r="D42" s="49">
        <f t="shared" si="2"/>
        <v>92135576.74343203</v>
      </c>
      <c r="E42" s="49">
        <f t="shared" si="2"/>
        <v>18853016.786939617</v>
      </c>
      <c r="F42" s="49">
        <f t="shared" si="2"/>
        <v>409824925.88325268</v>
      </c>
      <c r="G42" s="49">
        <f t="shared" si="2"/>
        <v>42484763.046179235</v>
      </c>
      <c r="H42" s="49">
        <f t="shared" si="2"/>
        <v>25974144.668839272</v>
      </c>
      <c r="I42" s="49">
        <f t="shared" si="2"/>
        <v>0</v>
      </c>
    </row>
    <row r="43" spans="1:9" x14ac:dyDescent="0.25">
      <c r="A43" s="40" t="s">
        <v>146</v>
      </c>
      <c r="B43" s="49">
        <f>B41/B16</f>
        <v>32421.3052619995</v>
      </c>
      <c r="C43" s="49">
        <f t="shared" ref="C43:I43" si="3">C41/C16</f>
        <v>22416.232620038558</v>
      </c>
      <c r="D43" s="55" t="s">
        <v>224</v>
      </c>
      <c r="E43" s="55" t="s">
        <v>224</v>
      </c>
      <c r="F43" s="49">
        <f t="shared" si="3"/>
        <v>23085.611588900974</v>
      </c>
      <c r="G43" s="55" t="s">
        <v>224</v>
      </c>
      <c r="H43" s="55" t="s">
        <v>224</v>
      </c>
      <c r="I43" s="49">
        <f t="shared" si="3"/>
        <v>0</v>
      </c>
    </row>
    <row r="44" spans="1:9" x14ac:dyDescent="0.25">
      <c r="A44" s="40" t="s">
        <v>207</v>
      </c>
      <c r="B44" s="49">
        <f>B42/B20</f>
        <v>18421.095599382377</v>
      </c>
      <c r="C44" s="49">
        <f t="shared" ref="C44:I44" si="4">C42/C20</f>
        <v>0</v>
      </c>
      <c r="D44" s="55" t="s">
        <v>224</v>
      </c>
      <c r="E44" s="55" t="s">
        <v>224</v>
      </c>
      <c r="F44" s="49">
        <f t="shared" si="4"/>
        <v>39292.897975383763</v>
      </c>
      <c r="G44" s="55" t="s">
        <v>224</v>
      </c>
      <c r="H44" s="55" t="s">
        <v>224</v>
      </c>
      <c r="I44" s="49">
        <f t="shared" si="4"/>
        <v>0</v>
      </c>
    </row>
    <row r="45" spans="1:9" x14ac:dyDescent="0.25">
      <c r="B45" s="41"/>
      <c r="C45" s="41"/>
      <c r="D45" s="41"/>
      <c r="E45" s="41"/>
      <c r="F45" s="41"/>
      <c r="G45" s="41"/>
      <c r="H45" s="41"/>
      <c r="I45" s="41"/>
    </row>
    <row r="46" spans="1:9" x14ac:dyDescent="0.25">
      <c r="A46" s="42" t="s">
        <v>26</v>
      </c>
      <c r="B46" s="41"/>
      <c r="C46" s="41"/>
      <c r="D46" s="41"/>
      <c r="E46" s="41"/>
      <c r="F46" s="41"/>
      <c r="G46" s="41"/>
      <c r="H46" s="41"/>
      <c r="I46" s="41"/>
    </row>
    <row r="47" spans="1:9" x14ac:dyDescent="0.25">
      <c r="B47" s="41"/>
      <c r="C47" s="41"/>
      <c r="D47" s="41"/>
      <c r="E47" s="41"/>
      <c r="F47" s="41"/>
      <c r="G47" s="41"/>
      <c r="H47" s="41"/>
      <c r="I47" s="41"/>
    </row>
    <row r="48" spans="1:9" x14ac:dyDescent="0.25">
      <c r="A48" s="42" t="s">
        <v>27</v>
      </c>
      <c r="B48" s="41"/>
      <c r="C48" s="41"/>
      <c r="D48" s="41"/>
      <c r="E48" s="41"/>
      <c r="F48" s="41"/>
      <c r="G48" s="41"/>
      <c r="H48" s="41"/>
      <c r="I48" s="41"/>
    </row>
    <row r="49" spans="1:9" x14ac:dyDescent="0.25">
      <c r="A49" s="40" t="s">
        <v>28</v>
      </c>
      <c r="B49" s="50">
        <f>(B18/B38)*100</f>
        <v>36.868356221925367</v>
      </c>
      <c r="C49" s="50">
        <f t="shared" ref="C49:H49" si="5">(C18/C38)*100</f>
        <v>5.0695614199263836</v>
      </c>
      <c r="D49" s="50">
        <f t="shared" si="5"/>
        <v>6.9224530538399147</v>
      </c>
      <c r="E49" s="50">
        <f t="shared" si="5"/>
        <v>1.4748268762867303</v>
      </c>
      <c r="F49" s="50">
        <f t="shared" si="5"/>
        <v>21.764092425016024</v>
      </c>
      <c r="G49" s="50">
        <f t="shared" si="5"/>
        <v>12.00015208629811</v>
      </c>
      <c r="H49" s="50">
        <f t="shared" si="5"/>
        <v>7.5880199450316672</v>
      </c>
      <c r="I49" s="55" t="s">
        <v>224</v>
      </c>
    </row>
    <row r="50" spans="1:9" x14ac:dyDescent="0.25">
      <c r="A50" s="40" t="s">
        <v>29</v>
      </c>
      <c r="B50" s="50">
        <f>(B20/B38)*100</f>
        <v>12.105536024461591</v>
      </c>
      <c r="C50" s="50">
        <f t="shared" ref="C50:H50" si="6">(C20/C38)*100</f>
        <v>1.4161831680079855</v>
      </c>
      <c r="D50" s="50">
        <f t="shared" si="6"/>
        <v>0</v>
      </c>
      <c r="E50" s="50">
        <f t="shared" si="6"/>
        <v>0</v>
      </c>
      <c r="F50" s="50">
        <f t="shared" si="6"/>
        <v>5.6652146046299414</v>
      </c>
      <c r="G50" s="50">
        <f t="shared" si="6"/>
        <v>0</v>
      </c>
      <c r="H50" s="50">
        <f t="shared" si="6"/>
        <v>0</v>
      </c>
      <c r="I50" s="55" t="s">
        <v>224</v>
      </c>
    </row>
    <row r="51" spans="1:9" x14ac:dyDescent="0.25">
      <c r="B51" s="50"/>
      <c r="C51" s="50"/>
      <c r="D51" s="50"/>
      <c r="E51" s="50"/>
      <c r="F51" s="50"/>
      <c r="G51" s="50"/>
      <c r="H51" s="50"/>
      <c r="I51" s="50"/>
    </row>
    <row r="52" spans="1:9" x14ac:dyDescent="0.25">
      <c r="A52" s="42" t="s">
        <v>30</v>
      </c>
      <c r="B52" s="50"/>
      <c r="C52" s="50"/>
      <c r="D52" s="50"/>
      <c r="E52" s="50"/>
      <c r="F52" s="50"/>
      <c r="G52" s="50"/>
      <c r="H52" s="50"/>
      <c r="I52" s="50"/>
    </row>
    <row r="53" spans="1:9" x14ac:dyDescent="0.25">
      <c r="A53" s="40" t="s">
        <v>31</v>
      </c>
      <c r="B53" s="50">
        <f>B20/B18*100</f>
        <v>32.834488067744417</v>
      </c>
      <c r="C53" s="50">
        <f t="shared" ref="C53:I53" si="7">C20/C18*100</f>
        <v>27.935023381737633</v>
      </c>
      <c r="D53" s="50">
        <f t="shared" si="7"/>
        <v>0</v>
      </c>
      <c r="E53" s="50">
        <f t="shared" si="7"/>
        <v>0</v>
      </c>
      <c r="F53" s="50">
        <f t="shared" si="7"/>
        <v>26.030098080810603</v>
      </c>
      <c r="G53" s="50">
        <f t="shared" si="7"/>
        <v>0</v>
      </c>
      <c r="H53" s="50">
        <f t="shared" si="7"/>
        <v>0</v>
      </c>
      <c r="I53" s="50">
        <f t="shared" si="7"/>
        <v>194.51428571428571</v>
      </c>
    </row>
    <row r="54" spans="1:9" x14ac:dyDescent="0.25">
      <c r="A54" s="40" t="s">
        <v>32</v>
      </c>
      <c r="B54" s="50">
        <f t="shared" ref="B54" si="8">B27/B26*100</f>
        <v>21.28108884916783</v>
      </c>
      <c r="C54" s="50">
        <f t="shared" ref="C54:H54" si="9">C27/C26*100</f>
        <v>0</v>
      </c>
      <c r="D54" s="50">
        <f t="shared" si="9"/>
        <v>30.898368771944256</v>
      </c>
      <c r="E54" s="50">
        <f t="shared" si="9"/>
        <v>17.507273811816191</v>
      </c>
      <c r="F54" s="50">
        <f t="shared" si="9"/>
        <v>37.867016483545193</v>
      </c>
      <c r="G54" s="50">
        <f t="shared" si="9"/>
        <v>42.805414596391273</v>
      </c>
      <c r="H54" s="50">
        <f t="shared" si="9"/>
        <v>2.7603440778769377</v>
      </c>
      <c r="I54" s="55" t="s">
        <v>224</v>
      </c>
    </row>
    <row r="55" spans="1:9" x14ac:dyDescent="0.25">
      <c r="A55" s="40" t="s">
        <v>33</v>
      </c>
      <c r="B55" s="50">
        <f t="shared" ref="B55" si="10">AVERAGE(B53:B54)</f>
        <v>27.057788458456123</v>
      </c>
      <c r="C55" s="50">
        <f t="shared" ref="C55:H55" si="11">AVERAGE(C53:C54)</f>
        <v>13.967511690868816</v>
      </c>
      <c r="D55" s="50">
        <f t="shared" si="11"/>
        <v>15.449184385972128</v>
      </c>
      <c r="E55" s="50">
        <f t="shared" si="11"/>
        <v>8.7536369059080954</v>
      </c>
      <c r="F55" s="50">
        <f t="shared" si="11"/>
        <v>31.948557282177898</v>
      </c>
      <c r="G55" s="50">
        <f t="shared" si="11"/>
        <v>21.402707298195637</v>
      </c>
      <c r="H55" s="50">
        <f t="shared" si="11"/>
        <v>1.3801720389384688</v>
      </c>
      <c r="I55" s="55" t="s">
        <v>224</v>
      </c>
    </row>
    <row r="56" spans="1:9" x14ac:dyDescent="0.25">
      <c r="B56" s="50"/>
      <c r="C56" s="50"/>
      <c r="D56" s="50"/>
      <c r="E56" s="50"/>
      <c r="F56" s="50"/>
      <c r="G56" s="50"/>
      <c r="H56" s="50"/>
      <c r="I56" s="50"/>
    </row>
    <row r="57" spans="1:9" x14ac:dyDescent="0.25">
      <c r="A57" s="42" t="s">
        <v>34</v>
      </c>
      <c r="B57" s="50"/>
      <c r="C57" s="50"/>
      <c r="D57" s="50"/>
      <c r="E57" s="50"/>
      <c r="F57" s="50"/>
      <c r="G57" s="50"/>
      <c r="H57" s="50"/>
      <c r="I57" s="50"/>
    </row>
    <row r="58" spans="1:9" x14ac:dyDescent="0.25">
      <c r="A58" s="40" t="s">
        <v>35</v>
      </c>
      <c r="B58" s="50">
        <f>B20/B22*100</f>
        <v>32.834488067744417</v>
      </c>
      <c r="C58" s="50">
        <f t="shared" ref="C58:I58" si="12">C20/C22*100</f>
        <v>27.935023381737633</v>
      </c>
      <c r="D58" s="50">
        <f t="shared" si="12"/>
        <v>0</v>
      </c>
      <c r="E58" s="50">
        <f t="shared" si="12"/>
        <v>0</v>
      </c>
      <c r="F58" s="50">
        <f t="shared" si="12"/>
        <v>26.030098080810603</v>
      </c>
      <c r="G58" s="50">
        <f t="shared" si="12"/>
        <v>0</v>
      </c>
      <c r="H58" s="50">
        <f t="shared" si="12"/>
        <v>0</v>
      </c>
      <c r="I58" s="50">
        <f t="shared" si="12"/>
        <v>194.51428571428571</v>
      </c>
    </row>
    <row r="59" spans="1:9" x14ac:dyDescent="0.25">
      <c r="A59" s="40" t="s">
        <v>36</v>
      </c>
      <c r="B59" s="50">
        <f t="shared" ref="B59" si="13">B27/B28*100</f>
        <v>21.28108884916783</v>
      </c>
      <c r="C59" s="50">
        <f t="shared" ref="C59:H59" si="14">C27/C28*100</f>
        <v>0</v>
      </c>
      <c r="D59" s="50">
        <f t="shared" si="14"/>
        <v>30.898368771944256</v>
      </c>
      <c r="E59" s="50">
        <f t="shared" si="14"/>
        <v>17.507273811816191</v>
      </c>
      <c r="F59" s="50">
        <f t="shared" si="14"/>
        <v>37.867016483545193</v>
      </c>
      <c r="G59" s="50">
        <f t="shared" si="14"/>
        <v>42.805414596391273</v>
      </c>
      <c r="H59" s="50">
        <f t="shared" si="14"/>
        <v>2.7603440778769377</v>
      </c>
      <c r="I59" s="55" t="s">
        <v>224</v>
      </c>
    </row>
    <row r="60" spans="1:9" x14ac:dyDescent="0.25">
      <c r="A60" s="40" t="s">
        <v>37</v>
      </c>
      <c r="B60" s="50">
        <f t="shared" ref="B60" si="15">(B58+B59)/2</f>
        <v>27.057788458456123</v>
      </c>
      <c r="C60" s="50">
        <f t="shared" ref="C60:H60" si="16">(C58+C59)/2</f>
        <v>13.967511690868816</v>
      </c>
      <c r="D60" s="50">
        <f t="shared" si="16"/>
        <v>15.449184385972128</v>
      </c>
      <c r="E60" s="50">
        <f t="shared" si="16"/>
        <v>8.7536369059080954</v>
      </c>
      <c r="F60" s="50">
        <f t="shared" si="16"/>
        <v>31.948557282177898</v>
      </c>
      <c r="G60" s="50">
        <f t="shared" si="16"/>
        <v>21.402707298195637</v>
      </c>
      <c r="H60" s="50">
        <f t="shared" si="16"/>
        <v>1.3801720389384688</v>
      </c>
      <c r="I60" s="55" t="s">
        <v>224</v>
      </c>
    </row>
    <row r="61" spans="1:9" x14ac:dyDescent="0.25">
      <c r="B61" s="50"/>
      <c r="C61" s="50"/>
      <c r="D61" s="50"/>
      <c r="E61" s="50"/>
      <c r="F61" s="50"/>
      <c r="G61" s="50"/>
      <c r="H61" s="50"/>
      <c r="I61" s="50"/>
    </row>
    <row r="62" spans="1:9" x14ac:dyDescent="0.25">
      <c r="A62" s="42" t="s">
        <v>92</v>
      </c>
      <c r="B62" s="50"/>
      <c r="C62" s="50"/>
      <c r="D62" s="50"/>
      <c r="E62" s="50"/>
      <c r="F62" s="50"/>
      <c r="G62" s="50"/>
      <c r="H62" s="50"/>
      <c r="I62" s="50"/>
    </row>
    <row r="63" spans="1:9" x14ac:dyDescent="0.25">
      <c r="A63" s="40" t="s">
        <v>38</v>
      </c>
      <c r="B63" s="50">
        <f t="shared" ref="B63" si="17">B29/B27*100</f>
        <v>100</v>
      </c>
      <c r="C63" s="50"/>
      <c r="D63" s="50"/>
      <c r="E63" s="50"/>
      <c r="F63" s="50"/>
      <c r="G63" s="50"/>
      <c r="H63" s="50"/>
      <c r="I63" s="50"/>
    </row>
    <row r="64" spans="1:9" x14ac:dyDescent="0.25">
      <c r="B64" s="50"/>
      <c r="C64" s="50"/>
      <c r="D64" s="50"/>
      <c r="E64" s="50"/>
      <c r="F64" s="50"/>
      <c r="G64" s="50"/>
      <c r="H64" s="50"/>
      <c r="I64" s="50"/>
    </row>
    <row r="65" spans="1:9" x14ac:dyDescent="0.25">
      <c r="A65" s="42" t="s">
        <v>39</v>
      </c>
      <c r="B65" s="50"/>
      <c r="C65" s="50"/>
      <c r="D65" s="50"/>
      <c r="E65" s="50"/>
      <c r="F65" s="50"/>
      <c r="G65" s="50"/>
      <c r="H65" s="50"/>
      <c r="I65" s="50"/>
    </row>
    <row r="66" spans="1:9" x14ac:dyDescent="0.25">
      <c r="A66" s="40" t="s">
        <v>115</v>
      </c>
      <c r="B66" s="50">
        <f>((B20/B16)-1)*100</f>
        <v>-12.605524137365787</v>
      </c>
      <c r="C66" s="50">
        <f t="shared" ref="C66:I66" si="18">((C20/C16)-1)*100</f>
        <v>-64.442355889724311</v>
      </c>
      <c r="D66" s="55" t="s">
        <v>224</v>
      </c>
      <c r="E66" s="55" t="s">
        <v>224</v>
      </c>
      <c r="F66" s="50">
        <f t="shared" si="18"/>
        <v>-34.93449781659389</v>
      </c>
      <c r="G66" s="55" t="s">
        <v>224</v>
      </c>
      <c r="H66" s="55" t="s">
        <v>224</v>
      </c>
      <c r="I66" s="50">
        <f t="shared" si="18"/>
        <v>17.507623266785565</v>
      </c>
    </row>
    <row r="67" spans="1:9" x14ac:dyDescent="0.25">
      <c r="A67" s="40" t="s">
        <v>41</v>
      </c>
      <c r="B67" s="50">
        <f>((B42/B41)-1)*100</f>
        <v>-50.34431890654195</v>
      </c>
      <c r="C67" s="50">
        <f t="shared" ref="C67:G67" si="19">((C42/C41)-1)*100</f>
        <v>-100</v>
      </c>
      <c r="D67" s="50">
        <f t="shared" si="19"/>
        <v>-80.861851858761156</v>
      </c>
      <c r="E67" s="55" t="s">
        <v>224</v>
      </c>
      <c r="F67" s="50">
        <f t="shared" si="19"/>
        <v>10.74483035306919</v>
      </c>
      <c r="G67" s="50">
        <f t="shared" si="19"/>
        <v>-83.887658346500871</v>
      </c>
      <c r="H67" s="55" t="s">
        <v>224</v>
      </c>
      <c r="I67" s="55" t="s">
        <v>224</v>
      </c>
    </row>
    <row r="68" spans="1:9" x14ac:dyDescent="0.25">
      <c r="A68" s="40" t="s">
        <v>42</v>
      </c>
      <c r="B68" s="50">
        <f t="shared" ref="B68" si="20">((B44/B43)-1)*100</f>
        <v>-43.182128385887495</v>
      </c>
      <c r="C68" s="50">
        <f t="shared" ref="C68:F68" si="21">((C44/C43)-1)*100</f>
        <v>-100</v>
      </c>
      <c r="D68" s="55" t="s">
        <v>224</v>
      </c>
      <c r="E68" s="55" t="s">
        <v>224</v>
      </c>
      <c r="F68" s="50">
        <f t="shared" si="21"/>
        <v>70.205141952032463</v>
      </c>
      <c r="G68" s="55" t="s">
        <v>224</v>
      </c>
      <c r="H68" s="55" t="s">
        <v>224</v>
      </c>
      <c r="I68" s="55" t="s">
        <v>224</v>
      </c>
    </row>
    <row r="69" spans="1:9" x14ac:dyDescent="0.25">
      <c r="B69" s="50"/>
      <c r="C69" s="50"/>
      <c r="D69" s="50"/>
      <c r="E69" s="50"/>
      <c r="F69" s="50"/>
      <c r="G69" s="50"/>
      <c r="H69" s="50"/>
      <c r="I69" s="50"/>
    </row>
    <row r="70" spans="1:9" x14ac:dyDescent="0.25">
      <c r="A70" s="42" t="s">
        <v>43</v>
      </c>
      <c r="B70" s="50"/>
      <c r="C70" s="50"/>
      <c r="D70" s="50"/>
      <c r="E70" s="50"/>
      <c r="F70" s="50"/>
      <c r="G70" s="50"/>
      <c r="H70" s="50"/>
      <c r="I70" s="50"/>
    </row>
    <row r="71" spans="1:9" x14ac:dyDescent="0.25">
      <c r="A71" s="40" t="s">
        <v>116</v>
      </c>
      <c r="B71" s="50">
        <f>B26/B18</f>
        <v>30154.056176546062</v>
      </c>
      <c r="C71" s="50">
        <f t="shared" ref="C71:I71" si="22">C26/C18</f>
        <v>62831.651489047501</v>
      </c>
      <c r="D71" s="50">
        <f t="shared" si="22"/>
        <v>57022.891131939439</v>
      </c>
      <c r="E71" s="50">
        <f t="shared" si="22"/>
        <v>96658.206429780039</v>
      </c>
      <c r="F71" s="50">
        <f t="shared" si="22"/>
        <v>28656.467593401383</v>
      </c>
      <c r="G71" s="50">
        <f t="shared" si="22"/>
        <v>4766.2155433847829</v>
      </c>
      <c r="H71" s="50">
        <f t="shared" si="22"/>
        <v>71462.056048675731</v>
      </c>
      <c r="I71" s="50">
        <f t="shared" si="22"/>
        <v>0</v>
      </c>
    </row>
    <row r="72" spans="1:9" x14ac:dyDescent="0.25">
      <c r="A72" s="40" t="s">
        <v>117</v>
      </c>
      <c r="B72" s="50">
        <f>B27/B20</f>
        <v>19543.814641845198</v>
      </c>
      <c r="C72" s="50">
        <f t="shared" ref="C72:I72" si="23">C27/C20</f>
        <v>0</v>
      </c>
      <c r="D72" s="55" t="s">
        <v>224</v>
      </c>
      <c r="E72" s="55" t="s">
        <v>224</v>
      </c>
      <c r="F72" s="50">
        <f t="shared" si="23"/>
        <v>41687.700420901245</v>
      </c>
      <c r="G72" s="55" t="s">
        <v>224</v>
      </c>
      <c r="H72" s="55" t="s">
        <v>224</v>
      </c>
      <c r="I72" s="50">
        <f t="shared" si="23"/>
        <v>0</v>
      </c>
    </row>
    <row r="73" spans="1:9" x14ac:dyDescent="0.25">
      <c r="A73" s="40" t="s">
        <v>46</v>
      </c>
      <c r="B73" s="50">
        <f>(B72/B71)*B55</f>
        <v>17.537023846948891</v>
      </c>
      <c r="C73" s="50">
        <f t="shared" ref="C73:F73" si="24">(C72/C71)*C55</f>
        <v>0</v>
      </c>
      <c r="D73" s="55" t="s">
        <v>224</v>
      </c>
      <c r="E73" s="55" t="s">
        <v>224</v>
      </c>
      <c r="F73" s="50">
        <f t="shared" si="24"/>
        <v>46.476833912569113</v>
      </c>
      <c r="G73" s="55" t="s">
        <v>224</v>
      </c>
      <c r="H73" s="55" t="s">
        <v>224</v>
      </c>
      <c r="I73" s="55" t="s">
        <v>224</v>
      </c>
    </row>
    <row r="74" spans="1:9" x14ac:dyDescent="0.25">
      <c r="A74" s="40" t="s">
        <v>118</v>
      </c>
      <c r="B74" s="50">
        <f>B26/B17</f>
        <v>69946641.023809522</v>
      </c>
      <c r="C74" s="50">
        <f t="shared" ref="C74:I74" si="25">C26/C17</f>
        <v>85095000</v>
      </c>
      <c r="D74" s="50">
        <f t="shared" si="25"/>
        <v>158181500</v>
      </c>
      <c r="E74" s="50">
        <f t="shared" si="25"/>
        <v>114250000</v>
      </c>
      <c r="F74" s="50">
        <f t="shared" si="25"/>
        <v>164033714.2857143</v>
      </c>
      <c r="G74" s="50">
        <f t="shared" si="25"/>
        <v>35100000</v>
      </c>
      <c r="H74" s="50">
        <f t="shared" si="25"/>
        <v>166387487.16666666</v>
      </c>
      <c r="I74" s="50">
        <f t="shared" si="25"/>
        <v>0</v>
      </c>
    </row>
    <row r="75" spans="1:9" x14ac:dyDescent="0.25">
      <c r="A75" s="40" t="s">
        <v>119</v>
      </c>
      <c r="B75" s="50">
        <f>B27/B19</f>
        <v>16896948.285891514</v>
      </c>
      <c r="C75" s="50">
        <f t="shared" ref="C75:I75" si="26">C27/C19</f>
        <v>0</v>
      </c>
      <c r="D75" s="50">
        <f t="shared" si="26"/>
        <v>48875503.198993005</v>
      </c>
      <c r="E75" s="50">
        <f t="shared" si="26"/>
        <v>20002060.329999998</v>
      </c>
      <c r="F75" s="50">
        <f t="shared" si="26"/>
        <v>144934238.46333334</v>
      </c>
      <c r="G75" s="50">
        <f t="shared" si="26"/>
        <v>15024700.523333335</v>
      </c>
      <c r="H75" s="50">
        <f t="shared" si="26"/>
        <v>4592867.1483333334</v>
      </c>
      <c r="I75" s="50">
        <f t="shared" si="26"/>
        <v>0</v>
      </c>
    </row>
    <row r="76" spans="1:9" x14ac:dyDescent="0.25">
      <c r="B76" s="50"/>
      <c r="C76" s="50"/>
      <c r="D76" s="50"/>
      <c r="E76" s="50"/>
      <c r="F76" s="50"/>
      <c r="G76" s="50"/>
      <c r="H76" s="50"/>
      <c r="I76" s="50"/>
    </row>
    <row r="77" spans="1:9" x14ac:dyDescent="0.25">
      <c r="A77" s="42" t="s">
        <v>47</v>
      </c>
      <c r="B77" s="50"/>
      <c r="C77" s="50"/>
      <c r="D77" s="50"/>
      <c r="E77" s="50"/>
      <c r="F77" s="50"/>
      <c r="G77" s="50"/>
      <c r="H77" s="50"/>
      <c r="I77" s="50"/>
    </row>
    <row r="78" spans="1:9" x14ac:dyDescent="0.25">
      <c r="A78" s="40" t="s">
        <v>48</v>
      </c>
      <c r="B78" s="50">
        <f>(B33/B32)*100</f>
        <v>44.298374274736226</v>
      </c>
      <c r="C78" s="50"/>
      <c r="D78" s="50"/>
      <c r="E78" s="50"/>
      <c r="F78" s="50"/>
      <c r="G78" s="50"/>
      <c r="H78" s="50"/>
      <c r="I78" s="50"/>
    </row>
    <row r="79" spans="1:9" x14ac:dyDescent="0.25">
      <c r="A79" s="46" t="s">
        <v>49</v>
      </c>
      <c r="B79" s="50">
        <f>(B27/B33)*100</f>
        <v>48.040338268812349</v>
      </c>
      <c r="C79" s="50"/>
      <c r="D79" s="50"/>
      <c r="E79" s="50"/>
      <c r="F79" s="50"/>
      <c r="G79" s="50"/>
      <c r="H79" s="50"/>
      <c r="I79" s="50"/>
    </row>
    <row r="80" spans="1:9" ht="15.75" thickBot="1" x14ac:dyDescent="0.3">
      <c r="A80" s="47"/>
      <c r="B80" s="47"/>
      <c r="C80" s="47"/>
      <c r="D80" s="47"/>
      <c r="E80" s="47"/>
      <c r="F80" s="47"/>
      <c r="G80" s="47"/>
      <c r="H80" s="47"/>
      <c r="I80" s="47"/>
    </row>
    <row r="81" spans="1:6" ht="15.75" thickTop="1" x14ac:dyDescent="0.25">
      <c r="A81" s="80" t="s">
        <v>181</v>
      </c>
      <c r="B81" s="80"/>
      <c r="C81" s="80"/>
      <c r="D81" s="80"/>
      <c r="E81" s="80"/>
      <c r="F81" s="80"/>
    </row>
  </sheetData>
  <mergeCells count="6">
    <mergeCell ref="A81:F81"/>
    <mergeCell ref="C10:E10"/>
    <mergeCell ref="F10:H10"/>
    <mergeCell ref="A9:A10"/>
    <mergeCell ref="B9:B10"/>
    <mergeCell ref="C9:I9"/>
  </mergeCells>
  <pageMargins left="0.7" right="0.7" top="0.75" bottom="0.75" header="0.3" footer="0.3"/>
  <pageSetup orientation="portrait" r:id="rId1"/>
  <ignoredErrors>
    <ignoredError sqref="E79:I79 F77:I78 F45:F48 I45:I48 I76 F76" evalErro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81"/>
  <sheetViews>
    <sheetView showGridLines="0" zoomScale="80" zoomScaleNormal="80" workbookViewId="0">
      <pane ySplit="11" topLeftCell="A12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.7109375" style="40" customWidth="1"/>
    <col min="2" max="9" width="17.140625" style="40" customWidth="1"/>
    <col min="10" max="16384" width="11.42578125" style="40"/>
  </cols>
  <sheetData>
    <row r="9" spans="1:9" s="42" customFormat="1" ht="21.75" customHeight="1" x14ac:dyDescent="0.25">
      <c r="A9" s="81" t="s">
        <v>0</v>
      </c>
      <c r="B9" s="81" t="s">
        <v>1</v>
      </c>
      <c r="C9" s="85" t="s">
        <v>2</v>
      </c>
      <c r="D9" s="85"/>
      <c r="E9" s="85"/>
      <c r="F9" s="85"/>
      <c r="G9" s="85"/>
      <c r="H9" s="85"/>
      <c r="I9" s="85"/>
    </row>
    <row r="10" spans="1:9" s="42" customFormat="1" ht="31.5" customHeight="1" thickBot="1" x14ac:dyDescent="0.3">
      <c r="A10" s="82"/>
      <c r="B10" s="83"/>
      <c r="C10" s="84" t="s">
        <v>124</v>
      </c>
      <c r="D10" s="84"/>
      <c r="E10" s="84"/>
      <c r="F10" s="84" t="s">
        <v>4</v>
      </c>
      <c r="G10" s="84"/>
      <c r="H10" s="84"/>
      <c r="I10" s="43" t="s">
        <v>125</v>
      </c>
    </row>
    <row r="11" spans="1:9" ht="30" customHeight="1" thickTop="1" x14ac:dyDescent="0.25">
      <c r="A11" s="44"/>
      <c r="B11" s="44"/>
      <c r="C11" s="45" t="s">
        <v>120</v>
      </c>
      <c r="D11" s="45" t="s">
        <v>121</v>
      </c>
      <c r="E11" s="45" t="s">
        <v>122</v>
      </c>
      <c r="F11" s="45" t="s">
        <v>120</v>
      </c>
      <c r="G11" s="45" t="s">
        <v>121</v>
      </c>
      <c r="H11" s="45" t="s">
        <v>122</v>
      </c>
      <c r="I11" s="45" t="s">
        <v>120</v>
      </c>
    </row>
    <row r="12" spans="1:9" x14ac:dyDescent="0.25">
      <c r="A12" s="42" t="s">
        <v>7</v>
      </c>
    </row>
    <row r="14" spans="1:9" x14ac:dyDescent="0.25">
      <c r="A14" s="42" t="s">
        <v>113</v>
      </c>
    </row>
    <row r="15" spans="1:9" x14ac:dyDescent="0.25">
      <c r="A15" s="40" t="s">
        <v>132</v>
      </c>
      <c r="B15" s="49">
        <f t="shared" ref="B15:B22" si="0">SUM(C15:I15)</f>
        <v>6</v>
      </c>
      <c r="C15" s="49">
        <v>1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5</v>
      </c>
    </row>
    <row r="16" spans="1:9" x14ac:dyDescent="0.25">
      <c r="A16" s="38" t="s">
        <v>114</v>
      </c>
      <c r="B16" s="49">
        <f t="shared" si="0"/>
        <v>4092</v>
      </c>
      <c r="C16" s="49">
        <v>1524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2568</v>
      </c>
    </row>
    <row r="17" spans="1:9" x14ac:dyDescent="0.25">
      <c r="A17" s="40" t="s">
        <v>208</v>
      </c>
      <c r="B17" s="49">
        <f t="shared" si="0"/>
        <v>42</v>
      </c>
      <c r="C17" s="49">
        <v>2</v>
      </c>
      <c r="D17" s="49">
        <v>3</v>
      </c>
      <c r="E17" s="49">
        <v>1</v>
      </c>
      <c r="F17" s="49">
        <v>4</v>
      </c>
      <c r="G17" s="49">
        <v>6</v>
      </c>
      <c r="H17" s="49">
        <v>6</v>
      </c>
      <c r="I17" s="49">
        <v>20</v>
      </c>
    </row>
    <row r="18" spans="1:9" x14ac:dyDescent="0.25">
      <c r="A18" s="38" t="s">
        <v>114</v>
      </c>
      <c r="B18" s="49">
        <f t="shared" si="0"/>
        <v>97253</v>
      </c>
      <c r="C18" s="49">
        <v>1510</v>
      </c>
      <c r="D18" s="49">
        <v>8101</v>
      </c>
      <c r="E18" s="49">
        <v>1182</v>
      </c>
      <c r="F18" s="49">
        <v>26234</v>
      </c>
      <c r="G18" s="49">
        <v>35928</v>
      </c>
      <c r="H18" s="49">
        <v>13970</v>
      </c>
      <c r="I18" s="49">
        <v>10328</v>
      </c>
    </row>
    <row r="19" spans="1:9" x14ac:dyDescent="0.25">
      <c r="A19" s="40" t="s">
        <v>209</v>
      </c>
      <c r="B19" s="49">
        <f t="shared" si="0"/>
        <v>11</v>
      </c>
      <c r="C19" s="49">
        <v>1</v>
      </c>
      <c r="D19" s="49">
        <v>1</v>
      </c>
      <c r="E19" s="49">
        <v>0</v>
      </c>
      <c r="F19" s="49">
        <v>0</v>
      </c>
      <c r="G19" s="49">
        <v>3</v>
      </c>
      <c r="H19" s="49">
        <v>0</v>
      </c>
      <c r="I19" s="49">
        <v>6</v>
      </c>
    </row>
    <row r="20" spans="1:9" x14ac:dyDescent="0.25">
      <c r="A20" s="38" t="s">
        <v>114</v>
      </c>
      <c r="B20" s="49">
        <f t="shared" si="0"/>
        <v>5679</v>
      </c>
      <c r="C20" s="49">
        <v>375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5304</v>
      </c>
    </row>
    <row r="21" spans="1:9" x14ac:dyDescent="0.25">
      <c r="A21" s="40" t="s">
        <v>156</v>
      </c>
      <c r="B21" s="49">
        <f t="shared" si="0"/>
        <v>42</v>
      </c>
      <c r="C21" s="49">
        <v>2</v>
      </c>
      <c r="D21" s="49">
        <v>3</v>
      </c>
      <c r="E21" s="49">
        <v>1</v>
      </c>
      <c r="F21" s="49">
        <v>4</v>
      </c>
      <c r="G21" s="49">
        <v>6</v>
      </c>
      <c r="H21" s="49">
        <v>6</v>
      </c>
      <c r="I21" s="49">
        <v>20</v>
      </c>
    </row>
    <row r="22" spans="1:9" x14ac:dyDescent="0.25">
      <c r="A22" s="38" t="s">
        <v>114</v>
      </c>
      <c r="B22" s="49">
        <f t="shared" si="0"/>
        <v>97253</v>
      </c>
      <c r="C22" s="49">
        <v>1510</v>
      </c>
      <c r="D22" s="49">
        <v>8101</v>
      </c>
      <c r="E22" s="49">
        <v>1182</v>
      </c>
      <c r="F22" s="49">
        <v>26234</v>
      </c>
      <c r="G22" s="49">
        <v>35928</v>
      </c>
      <c r="H22" s="49">
        <v>13970</v>
      </c>
      <c r="I22" s="49">
        <v>10328</v>
      </c>
    </row>
    <row r="23" spans="1:9" x14ac:dyDescent="0.25">
      <c r="B23" s="49"/>
      <c r="C23" s="49"/>
      <c r="D23" s="49"/>
      <c r="E23" s="49"/>
      <c r="F23" s="49"/>
      <c r="G23" s="49"/>
      <c r="H23" s="49"/>
      <c r="I23" s="49"/>
    </row>
    <row r="24" spans="1:9" x14ac:dyDescent="0.25">
      <c r="A24" s="42" t="s">
        <v>15</v>
      </c>
      <c r="B24" s="49"/>
      <c r="C24" s="49"/>
      <c r="D24" s="49"/>
      <c r="E24" s="49"/>
      <c r="F24" s="49"/>
      <c r="G24" s="49"/>
      <c r="H24" s="49"/>
      <c r="I24" s="49"/>
    </row>
    <row r="25" spans="1:9" x14ac:dyDescent="0.25">
      <c r="A25" s="40" t="s">
        <v>133</v>
      </c>
      <c r="B25" s="49">
        <f>SUM(C25:I25)</f>
        <v>415608764.36906189</v>
      </c>
      <c r="C25" s="49">
        <v>4905183.34</v>
      </c>
      <c r="D25" s="49">
        <v>135817310.7260989</v>
      </c>
      <c r="E25" s="49">
        <v>0</v>
      </c>
      <c r="F25" s="49">
        <v>60725112.778630972</v>
      </c>
      <c r="G25" s="49">
        <v>214161157.52433202</v>
      </c>
      <c r="H25" s="49">
        <v>0</v>
      </c>
      <c r="I25" s="49">
        <v>0</v>
      </c>
    </row>
    <row r="26" spans="1:9" x14ac:dyDescent="0.25">
      <c r="A26" s="40" t="s">
        <v>210</v>
      </c>
      <c r="B26" s="49">
        <f>SUM(C26:I26)</f>
        <v>2832358923.3800001</v>
      </c>
      <c r="C26" s="49">
        <v>4085000</v>
      </c>
      <c r="D26" s="49">
        <v>554563000</v>
      </c>
      <c r="E26" s="49">
        <v>88750000</v>
      </c>
      <c r="F26" s="49">
        <v>988836000</v>
      </c>
      <c r="G26" s="49">
        <v>199500000</v>
      </c>
      <c r="H26" s="49">
        <v>996624923.38</v>
      </c>
      <c r="I26" s="49">
        <v>0</v>
      </c>
    </row>
    <row r="27" spans="1:9" x14ac:dyDescent="0.25">
      <c r="A27" s="40" t="s">
        <v>211</v>
      </c>
      <c r="B27" s="49">
        <f>SUM(C27:I27)</f>
        <v>1044985331.954376</v>
      </c>
      <c r="C27" s="49">
        <v>0</v>
      </c>
      <c r="D27" s="49">
        <v>60317067.712013997</v>
      </c>
      <c r="E27" s="49">
        <v>4857343.4499999993</v>
      </c>
      <c r="F27" s="49">
        <v>531864352.95999998</v>
      </c>
      <c r="G27" s="49">
        <v>13393545.65</v>
      </c>
      <c r="H27" s="49">
        <v>434553022.18236214</v>
      </c>
      <c r="I27" s="49">
        <v>0</v>
      </c>
    </row>
    <row r="28" spans="1:9" x14ac:dyDescent="0.25">
      <c r="A28" s="40" t="s">
        <v>160</v>
      </c>
      <c r="B28" s="49">
        <f>SUM(C28:I28)</f>
        <v>2832358923.3800001</v>
      </c>
      <c r="C28" s="49">
        <v>4085000</v>
      </c>
      <c r="D28" s="49">
        <v>554563000</v>
      </c>
      <c r="E28" s="49">
        <v>88750000</v>
      </c>
      <c r="F28" s="49">
        <v>988836000</v>
      </c>
      <c r="G28" s="49">
        <v>199500000</v>
      </c>
      <c r="H28" s="49">
        <v>996624923.38</v>
      </c>
      <c r="I28" s="49">
        <v>0</v>
      </c>
    </row>
    <row r="29" spans="1:9" x14ac:dyDescent="0.25">
      <c r="A29" s="40" t="s">
        <v>212</v>
      </c>
      <c r="B29" s="49">
        <f>B27</f>
        <v>1044985331.954376</v>
      </c>
      <c r="C29" s="49"/>
      <c r="D29" s="49"/>
      <c r="E29" s="49"/>
      <c r="F29" s="49"/>
      <c r="G29" s="49"/>
      <c r="H29" s="49"/>
      <c r="I29" s="49"/>
    </row>
    <row r="30" spans="1:9" x14ac:dyDescent="0.25">
      <c r="B30" s="49"/>
      <c r="C30" s="49"/>
      <c r="D30" s="49"/>
      <c r="E30" s="49"/>
      <c r="F30" s="49"/>
      <c r="G30" s="49"/>
      <c r="H30" s="49"/>
      <c r="I30" s="49"/>
    </row>
    <row r="31" spans="1:9" x14ac:dyDescent="0.25">
      <c r="A31" s="42" t="s">
        <v>17</v>
      </c>
      <c r="B31" s="49"/>
      <c r="C31" s="49"/>
      <c r="D31" s="49"/>
      <c r="E31" s="49"/>
      <c r="F31" s="49"/>
      <c r="G31" s="49"/>
      <c r="H31" s="49"/>
      <c r="I31" s="49"/>
    </row>
    <row r="32" spans="1:9" x14ac:dyDescent="0.25">
      <c r="A32" s="40" t="s">
        <v>210</v>
      </c>
      <c r="B32" s="49">
        <f>B26</f>
        <v>2832358923.3800001</v>
      </c>
      <c r="C32" s="49"/>
      <c r="D32" s="49"/>
      <c r="E32" s="49"/>
      <c r="F32" s="49"/>
      <c r="G32" s="49"/>
      <c r="H32" s="49"/>
      <c r="I32" s="49"/>
    </row>
    <row r="33" spans="1:9" x14ac:dyDescent="0.25">
      <c r="A33" s="40" t="s">
        <v>211</v>
      </c>
      <c r="B33" s="49">
        <v>987983911</v>
      </c>
      <c r="C33" s="49"/>
      <c r="D33" s="49"/>
      <c r="E33" s="49"/>
      <c r="F33" s="49"/>
      <c r="G33" s="49"/>
      <c r="H33" s="49"/>
      <c r="I33" s="49"/>
    </row>
    <row r="34" spans="1:9" x14ac:dyDescent="0.25">
      <c r="B34" s="41"/>
      <c r="C34" s="41"/>
      <c r="D34" s="41"/>
      <c r="E34" s="41"/>
      <c r="F34" s="41"/>
      <c r="G34" s="41"/>
      <c r="H34" s="41"/>
      <c r="I34" s="41"/>
    </row>
    <row r="35" spans="1:9" x14ac:dyDescent="0.25">
      <c r="A35" s="42" t="s">
        <v>18</v>
      </c>
      <c r="B35" s="41"/>
      <c r="C35" s="41"/>
      <c r="D35" s="41"/>
      <c r="E35" s="41"/>
      <c r="F35" s="41"/>
      <c r="G35" s="41"/>
      <c r="H35" s="41"/>
      <c r="I35" s="41"/>
    </row>
    <row r="36" spans="1:9" x14ac:dyDescent="0.25">
      <c r="A36" s="40" t="s">
        <v>134</v>
      </c>
      <c r="B36" s="50">
        <v>1.0451999999999999</v>
      </c>
      <c r="C36" s="50">
        <v>1.0451999999999999</v>
      </c>
      <c r="D36" s="50">
        <v>1.0451999999999999</v>
      </c>
      <c r="E36" s="50">
        <v>1.0451999999999999</v>
      </c>
      <c r="F36" s="50">
        <v>1.0451999999999999</v>
      </c>
      <c r="G36" s="50">
        <v>1.0451999999999999</v>
      </c>
      <c r="H36" s="50">
        <v>1.0451999999999999</v>
      </c>
      <c r="I36" s="50">
        <v>1.0451999999999999</v>
      </c>
    </row>
    <row r="37" spans="1:9" x14ac:dyDescent="0.25">
      <c r="A37" s="40" t="s">
        <v>213</v>
      </c>
      <c r="B37" s="50">
        <v>1.0610999999999999</v>
      </c>
      <c r="C37" s="50">
        <v>1.0610999999999999</v>
      </c>
      <c r="D37" s="50">
        <v>1.0610999999999999</v>
      </c>
      <c r="E37" s="50">
        <v>1.0610999999999999</v>
      </c>
      <c r="F37" s="50">
        <v>1.0610999999999999</v>
      </c>
      <c r="G37" s="50">
        <v>1.0610999999999999</v>
      </c>
      <c r="H37" s="50">
        <v>1.0610999999999999</v>
      </c>
      <c r="I37" s="50">
        <v>1.0610999999999999</v>
      </c>
    </row>
    <row r="38" spans="1:9" x14ac:dyDescent="0.25">
      <c r="A38" s="40" t="s">
        <v>100</v>
      </c>
      <c r="B38" s="49">
        <f>C38+F38</f>
        <v>264251</v>
      </c>
      <c r="C38" s="51">
        <v>80145</v>
      </c>
      <c r="D38" s="51">
        <v>80145</v>
      </c>
      <c r="E38" s="51">
        <v>80145</v>
      </c>
      <c r="F38" s="49">
        <v>184106</v>
      </c>
      <c r="G38" s="49">
        <v>184106</v>
      </c>
      <c r="H38" s="49">
        <v>184106</v>
      </c>
      <c r="I38" s="49">
        <v>0</v>
      </c>
    </row>
    <row r="39" spans="1:9" x14ac:dyDescent="0.25">
      <c r="B39" s="49"/>
      <c r="C39" s="49"/>
      <c r="D39" s="49"/>
      <c r="E39" s="49"/>
      <c r="F39" s="49"/>
      <c r="G39" s="49"/>
      <c r="H39" s="49"/>
      <c r="I39" s="49"/>
    </row>
    <row r="40" spans="1:9" x14ac:dyDescent="0.25">
      <c r="A40" s="42" t="s">
        <v>21</v>
      </c>
      <c r="B40" s="49"/>
      <c r="C40" s="49"/>
      <c r="D40" s="49"/>
      <c r="E40" s="49"/>
      <c r="F40" s="49"/>
      <c r="G40" s="49"/>
      <c r="H40" s="49"/>
      <c r="I40" s="49"/>
    </row>
    <row r="41" spans="1:9" x14ac:dyDescent="0.25">
      <c r="A41" s="40" t="s">
        <v>135</v>
      </c>
      <c r="B41" s="49">
        <f t="shared" ref="B41:I41" si="1">B25/B36</f>
        <v>397635633.72470522</v>
      </c>
      <c r="C41" s="49">
        <f t="shared" si="1"/>
        <v>4693057.1565250671</v>
      </c>
      <c r="D41" s="49">
        <f t="shared" si="1"/>
        <v>129943848.76205407</v>
      </c>
      <c r="E41" s="49">
        <f t="shared" si="1"/>
        <v>0</v>
      </c>
      <c r="F41" s="49">
        <f t="shared" si="1"/>
        <v>58099036.336233236</v>
      </c>
      <c r="G41" s="49">
        <f t="shared" si="1"/>
        <v>204899691.46989289</v>
      </c>
      <c r="H41" s="49">
        <f t="shared" si="1"/>
        <v>0</v>
      </c>
      <c r="I41" s="49">
        <f t="shared" si="1"/>
        <v>0</v>
      </c>
    </row>
    <row r="42" spans="1:9" x14ac:dyDescent="0.25">
      <c r="A42" s="40" t="s">
        <v>214</v>
      </c>
      <c r="B42" s="49">
        <f t="shared" ref="B42:I42" si="2">B27/B37</f>
        <v>984813242.81818497</v>
      </c>
      <c r="C42" s="49">
        <f t="shared" si="2"/>
        <v>0</v>
      </c>
      <c r="D42" s="49">
        <f t="shared" si="2"/>
        <v>56843905.109804921</v>
      </c>
      <c r="E42" s="49">
        <f t="shared" si="2"/>
        <v>4577649.090566393</v>
      </c>
      <c r="F42" s="49">
        <f t="shared" si="2"/>
        <v>501238670.2101593</v>
      </c>
      <c r="G42" s="49">
        <f t="shared" si="2"/>
        <v>12622321.78870983</v>
      </c>
      <c r="H42" s="49">
        <f t="shared" si="2"/>
        <v>409530696.61894464</v>
      </c>
      <c r="I42" s="49">
        <f t="shared" si="2"/>
        <v>0</v>
      </c>
    </row>
    <row r="43" spans="1:9" x14ac:dyDescent="0.25">
      <c r="A43" s="40" t="s">
        <v>136</v>
      </c>
      <c r="B43" s="49">
        <f>B41/B16</f>
        <v>97173.908534874194</v>
      </c>
      <c r="C43" s="49">
        <f t="shared" ref="C43:I43" si="3">C41/C16</f>
        <v>3079.4338297408576</v>
      </c>
      <c r="D43" s="55" t="s">
        <v>224</v>
      </c>
      <c r="E43" s="55" t="s">
        <v>224</v>
      </c>
      <c r="F43" s="55" t="s">
        <v>224</v>
      </c>
      <c r="G43" s="55" t="s">
        <v>224</v>
      </c>
      <c r="H43" s="55" t="s">
        <v>224</v>
      </c>
      <c r="I43" s="49">
        <f t="shared" si="3"/>
        <v>0</v>
      </c>
    </row>
    <row r="44" spans="1:9" x14ac:dyDescent="0.25">
      <c r="A44" s="40" t="s">
        <v>215</v>
      </c>
      <c r="B44" s="49">
        <f>B42/B20</f>
        <v>173413.14365525357</v>
      </c>
      <c r="C44" s="49">
        <f t="shared" ref="C44:I44" si="4">C42/C20</f>
        <v>0</v>
      </c>
      <c r="D44" s="55" t="s">
        <v>224</v>
      </c>
      <c r="E44" s="55" t="s">
        <v>224</v>
      </c>
      <c r="F44" s="55" t="s">
        <v>224</v>
      </c>
      <c r="G44" s="55" t="s">
        <v>224</v>
      </c>
      <c r="H44" s="55" t="s">
        <v>224</v>
      </c>
      <c r="I44" s="49">
        <f t="shared" si="4"/>
        <v>0</v>
      </c>
    </row>
    <row r="45" spans="1:9" x14ac:dyDescent="0.25">
      <c r="B45" s="41"/>
      <c r="C45" s="41"/>
      <c r="D45" s="41"/>
      <c r="E45" s="41"/>
      <c r="F45" s="41"/>
      <c r="G45" s="41"/>
      <c r="H45" s="41"/>
      <c r="I45" s="41"/>
    </row>
    <row r="46" spans="1:9" x14ac:dyDescent="0.25">
      <c r="A46" s="42" t="s">
        <v>26</v>
      </c>
      <c r="B46" s="41"/>
      <c r="C46" s="41"/>
      <c r="D46" s="41"/>
      <c r="E46" s="41"/>
      <c r="F46" s="41"/>
      <c r="G46" s="41"/>
      <c r="H46" s="41"/>
      <c r="I46" s="41"/>
    </row>
    <row r="47" spans="1:9" x14ac:dyDescent="0.25">
      <c r="B47" s="41"/>
      <c r="C47" s="41"/>
      <c r="D47" s="41"/>
      <c r="E47" s="41"/>
      <c r="F47" s="41"/>
      <c r="G47" s="41"/>
      <c r="H47" s="41"/>
      <c r="I47" s="41"/>
    </row>
    <row r="48" spans="1:9" x14ac:dyDescent="0.25">
      <c r="A48" s="42" t="s">
        <v>27</v>
      </c>
      <c r="B48" s="41"/>
      <c r="C48" s="41"/>
      <c r="D48" s="41"/>
      <c r="E48" s="41"/>
      <c r="F48" s="41"/>
      <c r="G48" s="41"/>
      <c r="H48" s="41"/>
      <c r="I48" s="41"/>
    </row>
    <row r="49" spans="1:9" x14ac:dyDescent="0.25">
      <c r="A49" s="40" t="s">
        <v>28</v>
      </c>
      <c r="B49" s="50">
        <f>(B18/B38)*100</f>
        <v>36.803266591233339</v>
      </c>
      <c r="C49" s="50">
        <f t="shared" ref="C49:H49" si="5">(C18/C38)*100</f>
        <v>1.8840850957639279</v>
      </c>
      <c r="D49" s="50">
        <f t="shared" si="5"/>
        <v>10.107929378002371</v>
      </c>
      <c r="E49" s="50">
        <f t="shared" si="5"/>
        <v>1.4748268762867303</v>
      </c>
      <c r="F49" s="50">
        <f t="shared" si="5"/>
        <v>14.249399802287813</v>
      </c>
      <c r="G49" s="50">
        <f t="shared" si="5"/>
        <v>19.51484470902632</v>
      </c>
      <c r="H49" s="50">
        <f t="shared" si="5"/>
        <v>7.5880199450316672</v>
      </c>
      <c r="I49" s="55" t="s">
        <v>224</v>
      </c>
    </row>
    <row r="50" spans="1:9" x14ac:dyDescent="0.25">
      <c r="A50" s="40" t="s">
        <v>29</v>
      </c>
      <c r="B50" s="50">
        <f>(B20/B38)*100</f>
        <v>2.149093097093294</v>
      </c>
      <c r="C50" s="50">
        <f t="shared" ref="C50:H50" si="6">(C20/C38)*100</f>
        <v>0.46790192775594236</v>
      </c>
      <c r="D50" s="50">
        <f t="shared" si="6"/>
        <v>0</v>
      </c>
      <c r="E50" s="50">
        <f t="shared" si="6"/>
        <v>0</v>
      </c>
      <c r="F50" s="50">
        <f t="shared" si="6"/>
        <v>0</v>
      </c>
      <c r="G50" s="50">
        <f t="shared" si="6"/>
        <v>0</v>
      </c>
      <c r="H50" s="50">
        <f t="shared" si="6"/>
        <v>0</v>
      </c>
      <c r="I50" s="55" t="s">
        <v>224</v>
      </c>
    </row>
    <row r="51" spans="1:9" x14ac:dyDescent="0.25">
      <c r="B51" s="50"/>
      <c r="C51" s="50"/>
      <c r="D51" s="50"/>
      <c r="E51" s="50"/>
      <c r="F51" s="50"/>
      <c r="G51" s="50"/>
      <c r="H51" s="50"/>
      <c r="I51" s="50"/>
    </row>
    <row r="52" spans="1:9" x14ac:dyDescent="0.25">
      <c r="A52" s="42" t="s">
        <v>30</v>
      </c>
      <c r="B52" s="50"/>
      <c r="C52" s="50"/>
      <c r="D52" s="50"/>
      <c r="E52" s="50"/>
      <c r="F52" s="50"/>
      <c r="G52" s="50"/>
      <c r="H52" s="50"/>
      <c r="I52" s="50"/>
    </row>
    <row r="53" spans="1:9" x14ac:dyDescent="0.25">
      <c r="A53" s="40" t="s">
        <v>31</v>
      </c>
      <c r="B53" s="50">
        <f>B20/B18*100</f>
        <v>5.8394085529495232</v>
      </c>
      <c r="C53" s="50">
        <f t="shared" ref="C53:I53" si="7">C20/C18*100</f>
        <v>24.834437086092713</v>
      </c>
      <c r="D53" s="50">
        <f t="shared" si="7"/>
        <v>0</v>
      </c>
      <c r="E53" s="50">
        <f t="shared" si="7"/>
        <v>0</v>
      </c>
      <c r="F53" s="50">
        <f t="shared" si="7"/>
        <v>0</v>
      </c>
      <c r="G53" s="50">
        <f t="shared" si="7"/>
        <v>0</v>
      </c>
      <c r="H53" s="50">
        <f t="shared" si="7"/>
        <v>0</v>
      </c>
      <c r="I53" s="50">
        <f t="shared" si="7"/>
        <v>51.355538342370252</v>
      </c>
    </row>
    <row r="54" spans="1:9" x14ac:dyDescent="0.25">
      <c r="A54" s="40" t="s">
        <v>32</v>
      </c>
      <c r="B54" s="50">
        <f>B27/B26*100</f>
        <v>36.894523618755954</v>
      </c>
      <c r="C54" s="50">
        <f t="shared" ref="C54:H54" si="8">C27/C26*100</f>
        <v>0</v>
      </c>
      <c r="D54" s="50">
        <f t="shared" si="8"/>
        <v>10.876504150477762</v>
      </c>
      <c r="E54" s="50">
        <f t="shared" si="8"/>
        <v>5.4730630422535205</v>
      </c>
      <c r="F54" s="50">
        <f t="shared" si="8"/>
        <v>53.786912385875915</v>
      </c>
      <c r="G54" s="50">
        <f t="shared" si="8"/>
        <v>6.7135567167919792</v>
      </c>
      <c r="H54" s="50">
        <f t="shared" si="8"/>
        <v>43.602463874633884</v>
      </c>
      <c r="I54" s="55" t="s">
        <v>224</v>
      </c>
    </row>
    <row r="55" spans="1:9" x14ac:dyDescent="0.25">
      <c r="A55" s="40" t="s">
        <v>33</v>
      </c>
      <c r="B55" s="50">
        <f t="shared" ref="B55" si="9">AVERAGE(B53:B54)</f>
        <v>21.366966085852738</v>
      </c>
      <c r="C55" s="50">
        <f t="shared" ref="C55:H55" si="10">AVERAGE(C53:C54)</f>
        <v>12.417218543046356</v>
      </c>
      <c r="D55" s="50">
        <f t="shared" si="10"/>
        <v>5.4382520752388812</v>
      </c>
      <c r="E55" s="50">
        <f t="shared" si="10"/>
        <v>2.7365315211267602</v>
      </c>
      <c r="F55" s="50">
        <f t="shared" si="10"/>
        <v>26.893456192937958</v>
      </c>
      <c r="G55" s="50">
        <f t="shared" si="10"/>
        <v>3.3567783583959896</v>
      </c>
      <c r="H55" s="50">
        <f t="shared" si="10"/>
        <v>21.801231937316942</v>
      </c>
      <c r="I55" s="55" t="s">
        <v>224</v>
      </c>
    </row>
    <row r="56" spans="1:9" x14ac:dyDescent="0.25">
      <c r="B56" s="50"/>
      <c r="C56" s="50"/>
      <c r="D56" s="50"/>
      <c r="E56" s="50"/>
      <c r="F56" s="50"/>
      <c r="G56" s="50"/>
      <c r="H56" s="50"/>
      <c r="I56" s="50"/>
    </row>
    <row r="57" spans="1:9" x14ac:dyDescent="0.25">
      <c r="A57" s="42" t="s">
        <v>34</v>
      </c>
      <c r="B57" s="50"/>
      <c r="C57" s="50"/>
      <c r="D57" s="50"/>
      <c r="E57" s="50"/>
      <c r="F57" s="50"/>
      <c r="G57" s="50"/>
      <c r="H57" s="50"/>
      <c r="I57" s="50"/>
    </row>
    <row r="58" spans="1:9" x14ac:dyDescent="0.25">
      <c r="A58" s="40" t="s">
        <v>35</v>
      </c>
      <c r="B58" s="50">
        <f>B20/B22*100</f>
        <v>5.8394085529495232</v>
      </c>
      <c r="C58" s="50">
        <f t="shared" ref="C58:I58" si="11">C20/C22*100</f>
        <v>24.834437086092713</v>
      </c>
      <c r="D58" s="50">
        <f t="shared" si="11"/>
        <v>0</v>
      </c>
      <c r="E58" s="50">
        <f t="shared" si="11"/>
        <v>0</v>
      </c>
      <c r="F58" s="50">
        <f t="shared" si="11"/>
        <v>0</v>
      </c>
      <c r="G58" s="50">
        <f t="shared" si="11"/>
        <v>0</v>
      </c>
      <c r="H58" s="50">
        <f t="shared" si="11"/>
        <v>0</v>
      </c>
      <c r="I58" s="50">
        <f t="shared" si="11"/>
        <v>51.355538342370252</v>
      </c>
    </row>
    <row r="59" spans="1:9" x14ac:dyDescent="0.25">
      <c r="A59" s="40" t="s">
        <v>36</v>
      </c>
      <c r="B59" s="50">
        <f t="shared" ref="B59" si="12">B27/B28*100</f>
        <v>36.894523618755954</v>
      </c>
      <c r="C59" s="50">
        <f t="shared" ref="C59:H59" si="13">C27/C28*100</f>
        <v>0</v>
      </c>
      <c r="D59" s="50">
        <f t="shared" si="13"/>
        <v>10.876504150477762</v>
      </c>
      <c r="E59" s="50">
        <f t="shared" si="13"/>
        <v>5.4730630422535205</v>
      </c>
      <c r="F59" s="50">
        <f t="shared" si="13"/>
        <v>53.786912385875915</v>
      </c>
      <c r="G59" s="50">
        <f t="shared" si="13"/>
        <v>6.7135567167919792</v>
      </c>
      <c r="H59" s="50">
        <f t="shared" si="13"/>
        <v>43.602463874633884</v>
      </c>
      <c r="I59" s="55" t="s">
        <v>224</v>
      </c>
    </row>
    <row r="60" spans="1:9" x14ac:dyDescent="0.25">
      <c r="A60" s="40" t="s">
        <v>37</v>
      </c>
      <c r="B60" s="50">
        <f t="shared" ref="B60" si="14">(B58+B59)/2</f>
        <v>21.366966085852738</v>
      </c>
      <c r="C60" s="50">
        <f t="shared" ref="C60:H60" si="15">(C58+C59)/2</f>
        <v>12.417218543046356</v>
      </c>
      <c r="D60" s="50">
        <f t="shared" si="15"/>
        <v>5.4382520752388812</v>
      </c>
      <c r="E60" s="50">
        <f t="shared" si="15"/>
        <v>2.7365315211267602</v>
      </c>
      <c r="F60" s="50">
        <f t="shared" si="15"/>
        <v>26.893456192937958</v>
      </c>
      <c r="G60" s="50">
        <f t="shared" si="15"/>
        <v>3.3567783583959896</v>
      </c>
      <c r="H60" s="50">
        <f t="shared" si="15"/>
        <v>21.801231937316942</v>
      </c>
      <c r="I60" s="55" t="s">
        <v>224</v>
      </c>
    </row>
    <row r="61" spans="1:9" x14ac:dyDescent="0.25">
      <c r="B61" s="50"/>
      <c r="C61" s="50"/>
      <c r="D61" s="50"/>
      <c r="E61" s="50"/>
      <c r="F61" s="50"/>
      <c r="G61" s="50"/>
      <c r="H61" s="50"/>
      <c r="I61" s="50"/>
    </row>
    <row r="62" spans="1:9" x14ac:dyDescent="0.25">
      <c r="A62" s="42" t="s">
        <v>92</v>
      </c>
      <c r="B62" s="50"/>
      <c r="C62" s="50"/>
      <c r="D62" s="50"/>
      <c r="E62" s="50"/>
      <c r="F62" s="50"/>
      <c r="G62" s="50"/>
      <c r="H62" s="50"/>
      <c r="I62" s="50"/>
    </row>
    <row r="63" spans="1:9" x14ac:dyDescent="0.25">
      <c r="A63" s="40" t="s">
        <v>38</v>
      </c>
      <c r="B63" s="50">
        <f>B29/B27*100</f>
        <v>100</v>
      </c>
      <c r="C63" s="50"/>
      <c r="D63" s="50"/>
      <c r="E63" s="50"/>
      <c r="F63" s="50"/>
      <c r="G63" s="50"/>
      <c r="H63" s="50"/>
      <c r="I63" s="50"/>
    </row>
    <row r="64" spans="1:9" x14ac:dyDescent="0.25">
      <c r="B64" s="50"/>
      <c r="C64" s="50"/>
      <c r="D64" s="50"/>
      <c r="E64" s="50"/>
      <c r="F64" s="50"/>
      <c r="G64" s="50"/>
      <c r="H64" s="50"/>
      <c r="I64" s="50"/>
    </row>
    <row r="65" spans="1:9" x14ac:dyDescent="0.25">
      <c r="A65" s="42" t="s">
        <v>39</v>
      </c>
      <c r="B65" s="50"/>
      <c r="C65" s="50"/>
      <c r="D65" s="50"/>
      <c r="E65" s="50"/>
      <c r="F65" s="50"/>
      <c r="G65" s="50"/>
      <c r="H65" s="50"/>
      <c r="I65" s="50"/>
    </row>
    <row r="66" spans="1:9" x14ac:dyDescent="0.25">
      <c r="A66" s="40" t="s">
        <v>115</v>
      </c>
      <c r="B66" s="50">
        <f>((B20/B16)-1)*100</f>
        <v>38.782991202346054</v>
      </c>
      <c r="C66" s="50">
        <f t="shared" ref="C66:I66" si="16">((C20/C16)-1)*100</f>
        <v>-75.393700787401571</v>
      </c>
      <c r="D66" s="55" t="s">
        <v>224</v>
      </c>
      <c r="E66" s="55" t="s">
        <v>224</v>
      </c>
      <c r="F66" s="55" t="s">
        <v>224</v>
      </c>
      <c r="G66" s="55" t="s">
        <v>224</v>
      </c>
      <c r="H66" s="55" t="s">
        <v>224</v>
      </c>
      <c r="I66" s="50">
        <f t="shared" si="16"/>
        <v>106.54205607476635</v>
      </c>
    </row>
    <row r="67" spans="1:9" x14ac:dyDescent="0.25">
      <c r="A67" s="40" t="s">
        <v>41</v>
      </c>
      <c r="B67" s="50">
        <f>((B42/B41)-1)*100</f>
        <v>147.66725094361135</v>
      </c>
      <c r="C67" s="50">
        <f t="shared" ref="C67:G67" si="17">((C42/C41)-1)*100</f>
        <v>-100</v>
      </c>
      <c r="D67" s="50">
        <f t="shared" si="17"/>
        <v>-56.255024265216051</v>
      </c>
      <c r="E67" s="55" t="s">
        <v>224</v>
      </c>
      <c r="F67" s="50">
        <f t="shared" si="17"/>
        <v>762.73146994963793</v>
      </c>
      <c r="G67" s="50">
        <f t="shared" si="17"/>
        <v>-93.839755590571741</v>
      </c>
      <c r="H67" s="55" t="s">
        <v>224</v>
      </c>
      <c r="I67" s="55" t="s">
        <v>224</v>
      </c>
    </row>
    <row r="68" spans="1:9" x14ac:dyDescent="0.25">
      <c r="A68" s="40" t="s">
        <v>42</v>
      </c>
      <c r="B68" s="50">
        <f t="shared" ref="B68:C68" si="18">((B44/B43)-1)*100</f>
        <v>78.456487209237153</v>
      </c>
      <c r="C68" s="50">
        <f t="shared" si="18"/>
        <v>-100</v>
      </c>
      <c r="D68" s="55" t="s">
        <v>224</v>
      </c>
      <c r="E68" s="55" t="s">
        <v>224</v>
      </c>
      <c r="F68" s="55" t="s">
        <v>224</v>
      </c>
      <c r="G68" s="55" t="s">
        <v>224</v>
      </c>
      <c r="H68" s="55" t="s">
        <v>224</v>
      </c>
      <c r="I68" s="55" t="s">
        <v>224</v>
      </c>
    </row>
    <row r="69" spans="1:9" x14ac:dyDescent="0.25">
      <c r="B69" s="50"/>
      <c r="C69" s="50"/>
      <c r="D69" s="50"/>
      <c r="E69" s="50"/>
      <c r="F69" s="50"/>
      <c r="G69" s="50"/>
      <c r="H69" s="50"/>
      <c r="I69" s="50"/>
    </row>
    <row r="70" spans="1:9" x14ac:dyDescent="0.25">
      <c r="A70" s="42" t="s">
        <v>43</v>
      </c>
      <c r="B70" s="50"/>
      <c r="C70" s="50"/>
      <c r="D70" s="50"/>
      <c r="E70" s="50"/>
      <c r="F70" s="50"/>
      <c r="G70" s="50"/>
      <c r="H70" s="50"/>
      <c r="I70" s="50"/>
    </row>
    <row r="71" spans="1:9" x14ac:dyDescent="0.25">
      <c r="A71" s="40" t="s">
        <v>116</v>
      </c>
      <c r="B71" s="50">
        <f>B26/B18</f>
        <v>29123.614936094516</v>
      </c>
      <c r="C71" s="50">
        <f t="shared" ref="C71:I71" si="19">C26/C18</f>
        <v>2705.298013245033</v>
      </c>
      <c r="D71" s="50">
        <f t="shared" si="19"/>
        <v>68456.116528823608</v>
      </c>
      <c r="E71" s="50">
        <f t="shared" si="19"/>
        <v>75084.602368866326</v>
      </c>
      <c r="F71" s="50">
        <f t="shared" si="19"/>
        <v>37692.917587863078</v>
      </c>
      <c r="G71" s="50">
        <f t="shared" si="19"/>
        <v>5552.7722110888444</v>
      </c>
      <c r="H71" s="50">
        <f t="shared" si="19"/>
        <v>71340.366741589125</v>
      </c>
      <c r="I71" s="50">
        <f t="shared" si="19"/>
        <v>0</v>
      </c>
    </row>
    <row r="72" spans="1:9" x14ac:dyDescent="0.25">
      <c r="A72" s="40" t="s">
        <v>117</v>
      </c>
      <c r="B72" s="50">
        <f>B27/B20</f>
        <v>184008.68673258953</v>
      </c>
      <c r="C72" s="50">
        <f t="shared" ref="C72:I72" si="20">C27/C20</f>
        <v>0</v>
      </c>
      <c r="D72" s="55" t="s">
        <v>224</v>
      </c>
      <c r="E72" s="55" t="s">
        <v>224</v>
      </c>
      <c r="F72" s="55" t="s">
        <v>224</v>
      </c>
      <c r="G72" s="55" t="s">
        <v>224</v>
      </c>
      <c r="H72" s="55" t="s">
        <v>224</v>
      </c>
      <c r="I72" s="50">
        <f t="shared" si="20"/>
        <v>0</v>
      </c>
    </row>
    <row r="73" spans="1:9" x14ac:dyDescent="0.25">
      <c r="A73" s="40" t="s">
        <v>46</v>
      </c>
      <c r="B73" s="50">
        <f>(B72/B71)*B55</f>
        <v>135.00066449665758</v>
      </c>
      <c r="C73" s="50">
        <f t="shared" ref="C73" si="21">(C72/C71)*C55</f>
        <v>0</v>
      </c>
      <c r="D73" s="55" t="s">
        <v>224</v>
      </c>
      <c r="E73" s="55" t="s">
        <v>224</v>
      </c>
      <c r="F73" s="55" t="s">
        <v>224</v>
      </c>
      <c r="G73" s="55" t="s">
        <v>224</v>
      </c>
      <c r="H73" s="55" t="s">
        <v>224</v>
      </c>
      <c r="I73" s="55" t="s">
        <v>224</v>
      </c>
    </row>
    <row r="74" spans="1:9" x14ac:dyDescent="0.25">
      <c r="A74" s="40" t="s">
        <v>118</v>
      </c>
      <c r="B74" s="50">
        <f>B26/B17</f>
        <v>67437117.223333329</v>
      </c>
      <c r="C74" s="50">
        <f t="shared" ref="C74:I74" si="22">C26/C17</f>
        <v>2042500</v>
      </c>
      <c r="D74" s="50">
        <f t="shared" si="22"/>
        <v>184854333.33333334</v>
      </c>
      <c r="E74" s="50">
        <f t="shared" si="22"/>
        <v>88750000</v>
      </c>
      <c r="F74" s="50">
        <f t="shared" si="22"/>
        <v>247209000</v>
      </c>
      <c r="G74" s="50">
        <f t="shared" si="22"/>
        <v>33250000</v>
      </c>
      <c r="H74" s="50">
        <f t="shared" si="22"/>
        <v>166104153.89666668</v>
      </c>
      <c r="I74" s="50">
        <f t="shared" si="22"/>
        <v>0</v>
      </c>
    </row>
    <row r="75" spans="1:9" x14ac:dyDescent="0.25">
      <c r="A75" s="40" t="s">
        <v>119</v>
      </c>
      <c r="B75" s="50">
        <f>B27/B19</f>
        <v>94998666.541306913</v>
      </c>
      <c r="C75" s="50">
        <f t="shared" ref="C75:I75" si="23">C27/C19</f>
        <v>0</v>
      </c>
      <c r="D75" s="50">
        <f t="shared" si="23"/>
        <v>60317067.712013997</v>
      </c>
      <c r="E75" s="55" t="s">
        <v>224</v>
      </c>
      <c r="F75" s="55" t="s">
        <v>224</v>
      </c>
      <c r="G75" s="50">
        <f t="shared" si="23"/>
        <v>4464515.2166666668</v>
      </c>
      <c r="H75" s="55" t="s">
        <v>224</v>
      </c>
      <c r="I75" s="50">
        <f t="shared" si="23"/>
        <v>0</v>
      </c>
    </row>
    <row r="76" spans="1:9" x14ac:dyDescent="0.25">
      <c r="B76" s="50"/>
      <c r="C76" s="50"/>
      <c r="D76" s="50"/>
      <c r="E76" s="50"/>
      <c r="F76" s="50"/>
      <c r="G76" s="50"/>
      <c r="H76" s="50"/>
      <c r="I76" s="50"/>
    </row>
    <row r="77" spans="1:9" x14ac:dyDescent="0.25">
      <c r="A77" s="42" t="s">
        <v>47</v>
      </c>
      <c r="B77" s="50"/>
      <c r="C77" s="50"/>
      <c r="D77" s="50"/>
      <c r="E77" s="50"/>
      <c r="F77" s="50"/>
      <c r="G77" s="50"/>
      <c r="H77" s="50"/>
      <c r="I77" s="50"/>
    </row>
    <row r="78" spans="1:9" x14ac:dyDescent="0.25">
      <c r="A78" s="40" t="s">
        <v>48</v>
      </c>
      <c r="B78" s="50">
        <f>(B33/B32)*100</f>
        <v>34.882016641485102</v>
      </c>
      <c r="C78" s="50"/>
      <c r="D78" s="50"/>
      <c r="E78" s="50"/>
      <c r="F78" s="50"/>
      <c r="G78" s="50"/>
      <c r="H78" s="50"/>
      <c r="I78" s="50"/>
    </row>
    <row r="79" spans="1:9" x14ac:dyDescent="0.25">
      <c r="A79" s="40" t="s">
        <v>49</v>
      </c>
      <c r="B79" s="50">
        <f>(B27/B33)*100</f>
        <v>105.76946854293216</v>
      </c>
      <c r="C79" s="50"/>
      <c r="D79" s="50"/>
      <c r="E79" s="50"/>
      <c r="F79" s="50"/>
      <c r="G79" s="50"/>
      <c r="H79" s="50"/>
      <c r="I79" s="50"/>
    </row>
    <row r="80" spans="1:9" ht="15.75" thickBot="1" x14ac:dyDescent="0.3">
      <c r="A80" s="47"/>
      <c r="B80" s="47"/>
      <c r="C80" s="47"/>
      <c r="D80" s="47"/>
      <c r="E80" s="47"/>
      <c r="F80" s="47"/>
      <c r="G80" s="47"/>
      <c r="H80" s="47"/>
      <c r="I80" s="47"/>
    </row>
    <row r="81" spans="1:6" ht="15.75" thickTop="1" x14ac:dyDescent="0.25">
      <c r="A81" s="80" t="s">
        <v>181</v>
      </c>
      <c r="B81" s="80"/>
      <c r="C81" s="80"/>
      <c r="D81" s="80"/>
      <c r="E81" s="80"/>
      <c r="F81" s="80"/>
    </row>
  </sheetData>
  <mergeCells count="6">
    <mergeCell ref="A81:F81"/>
    <mergeCell ref="C10:E10"/>
    <mergeCell ref="F10:H10"/>
    <mergeCell ref="A9:A10"/>
    <mergeCell ref="B9:B10"/>
    <mergeCell ref="C9:I9"/>
  </mergeCells>
  <pageMargins left="0.7" right="0.7" top="0.75" bottom="0.75" header="0.3" footer="0.3"/>
  <pageSetup orientation="portrait" horizontalDpi="300" verticalDpi="300" r:id="rId1"/>
  <ignoredErrors>
    <ignoredError sqref="C78:I79 C45:C48 F45:F48 C77:F77 I77 I45:I48 I76 F76 C76" evalErro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93"/>
  <sheetViews>
    <sheetView showGridLines="0" tabSelected="1" zoomScale="80" zoomScaleNormal="80" workbookViewId="0">
      <pane ySplit="11" topLeftCell="A12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.85546875" style="40" customWidth="1"/>
    <col min="2" max="9" width="17.140625" style="40" customWidth="1"/>
    <col min="10" max="10" width="11.42578125" style="40" customWidth="1"/>
    <col min="11" max="16384" width="11.42578125" style="40"/>
  </cols>
  <sheetData>
    <row r="9" spans="1:9" s="42" customFormat="1" ht="21.75" customHeight="1" x14ac:dyDescent="0.25">
      <c r="A9" s="81" t="s">
        <v>0</v>
      </c>
      <c r="B9" s="81" t="s">
        <v>1</v>
      </c>
      <c r="C9" s="85" t="s">
        <v>2</v>
      </c>
      <c r="D9" s="85"/>
      <c r="E9" s="85"/>
      <c r="F9" s="85"/>
      <c r="G9" s="85"/>
      <c r="H9" s="85"/>
      <c r="I9" s="85"/>
    </row>
    <row r="10" spans="1:9" s="42" customFormat="1" ht="31.5" customHeight="1" thickBot="1" x14ac:dyDescent="0.3">
      <c r="A10" s="82"/>
      <c r="B10" s="83"/>
      <c r="C10" s="84" t="s">
        <v>124</v>
      </c>
      <c r="D10" s="84"/>
      <c r="E10" s="84"/>
      <c r="F10" s="84" t="s">
        <v>4</v>
      </c>
      <c r="G10" s="84"/>
      <c r="H10" s="84"/>
      <c r="I10" s="57" t="s">
        <v>125</v>
      </c>
    </row>
    <row r="11" spans="1:9" ht="59.25" customHeight="1" thickTop="1" x14ac:dyDescent="0.25">
      <c r="A11" s="44"/>
      <c r="B11" s="44"/>
      <c r="C11" s="45" t="s">
        <v>226</v>
      </c>
      <c r="D11" s="45" t="s">
        <v>121</v>
      </c>
      <c r="E11" s="45" t="s">
        <v>122</v>
      </c>
      <c r="F11" s="45" t="s">
        <v>227</v>
      </c>
      <c r="G11" s="45" t="s">
        <v>121</v>
      </c>
      <c r="H11" s="45" t="s">
        <v>122</v>
      </c>
      <c r="I11" s="58" t="s">
        <v>120</v>
      </c>
    </row>
    <row r="12" spans="1:9" x14ac:dyDescent="0.25">
      <c r="A12" s="42" t="s">
        <v>7</v>
      </c>
      <c r="I12" s="59"/>
    </row>
    <row r="13" spans="1:9" x14ac:dyDescent="0.25">
      <c r="I13" s="59"/>
    </row>
    <row r="14" spans="1:9" x14ac:dyDescent="0.25">
      <c r="A14" s="42" t="s">
        <v>113</v>
      </c>
      <c r="I14" s="59"/>
    </row>
    <row r="15" spans="1:9" x14ac:dyDescent="0.25">
      <c r="A15" s="40" t="s">
        <v>147</v>
      </c>
      <c r="B15" s="49">
        <f t="shared" ref="B15:B22" si="0">SUM(C15:H15)</f>
        <v>15</v>
      </c>
      <c r="C15" s="49">
        <f>'1 Trimestre'!C15+'2 Trimestre'!C15+'3 Trimestre'!C15+'4 Trimestre'!C15</f>
        <v>2</v>
      </c>
      <c r="D15" s="49">
        <f>'1 Trimestre'!D15+'2 Trimestre'!D15+'3 Trimestre'!D15+'4 Trimestre'!D15</f>
        <v>3</v>
      </c>
      <c r="E15" s="49">
        <f>'1 Trimestre'!E15+'2 Trimestre'!E15+'3 Trimestre'!E15+'4 Trimestre'!E15</f>
        <v>0</v>
      </c>
      <c r="F15" s="49">
        <f>'1 Trimestre'!F15+'2 Trimestre'!F15+'3 Trimestre'!F15+'4 Trimestre'!F15</f>
        <v>4</v>
      </c>
      <c r="G15" s="49">
        <f>'1 Trimestre'!G15+'2 Trimestre'!G15+'3 Trimestre'!G15+'4 Trimestre'!G15</f>
        <v>5</v>
      </c>
      <c r="H15" s="49">
        <f>'1 Trimestre'!H15+'2 Trimestre'!H15+'3 Trimestre'!H15+'4 Trimestre'!H15</f>
        <v>1</v>
      </c>
      <c r="I15" s="60">
        <f>'1 Trimestre'!I15+'2 Trimestre'!I15+'3 Trimestre'!I15+'4 Trimestre'!I15</f>
        <v>27</v>
      </c>
    </row>
    <row r="16" spans="1:9" x14ac:dyDescent="0.25">
      <c r="A16" s="38" t="s">
        <v>114</v>
      </c>
      <c r="B16" s="49">
        <f t="shared" si="0"/>
        <v>20746</v>
      </c>
      <c r="C16" s="49">
        <f>'1 Trimestre'!C16+'2 Trimestre'!C16+'3 Trimestre'!C16+'4 Trimestre'!C16</f>
        <v>4716</v>
      </c>
      <c r="D16" s="49">
        <f>'1 Trimestre'!D16+'2 Trimestre'!D16+'3 Trimestre'!D16+'4 Trimestre'!D16</f>
        <v>0</v>
      </c>
      <c r="E16" s="49">
        <f>'1 Trimestre'!E16+'2 Trimestre'!E16+'3 Trimestre'!E16+'4 Trimestre'!E16</f>
        <v>0</v>
      </c>
      <c r="F16" s="49">
        <f>'1 Trimestre'!F16+'2 Trimestre'!F16+'3 Trimestre'!F16+'4 Trimestre'!F16</f>
        <v>16030</v>
      </c>
      <c r="G16" s="49">
        <f>'1 Trimestre'!G16+'2 Trimestre'!G16+'3 Trimestre'!G16+'4 Trimestre'!G16</f>
        <v>0</v>
      </c>
      <c r="H16" s="49">
        <f>'1 Trimestre'!H16+'2 Trimestre'!H16+'3 Trimestre'!H16+'4 Trimestre'!H16</f>
        <v>0</v>
      </c>
      <c r="I16" s="60">
        <f>'1 Trimestre'!I16+'2 Trimestre'!I16+'3 Trimestre'!I16+'4 Trimestre'!I16</f>
        <v>19949</v>
      </c>
    </row>
    <row r="17" spans="1:9" x14ac:dyDescent="0.25">
      <c r="A17" s="40" t="s">
        <v>216</v>
      </c>
      <c r="B17" s="49">
        <f t="shared" si="0"/>
        <v>22</v>
      </c>
      <c r="C17" s="49">
        <f>'4 Trimestre'!C17</f>
        <v>2</v>
      </c>
      <c r="D17" s="49">
        <f>'4 Trimestre'!D17</f>
        <v>3</v>
      </c>
      <c r="E17" s="49">
        <f>'4 Trimestre'!E17</f>
        <v>1</v>
      </c>
      <c r="F17" s="49">
        <f>'4 Trimestre'!F17</f>
        <v>4</v>
      </c>
      <c r="G17" s="49">
        <f>'4 Trimestre'!G17</f>
        <v>6</v>
      </c>
      <c r="H17" s="49">
        <f>'4 Trimestre'!H17</f>
        <v>6</v>
      </c>
      <c r="I17" s="60">
        <f>'4 Trimestre'!I17</f>
        <v>20</v>
      </c>
    </row>
    <row r="18" spans="1:9" x14ac:dyDescent="0.25">
      <c r="A18" s="38" t="s">
        <v>114</v>
      </c>
      <c r="B18" s="49">
        <f t="shared" si="0"/>
        <v>86925</v>
      </c>
      <c r="C18" s="49">
        <f>'4 Trimestre'!C18</f>
        <v>1510</v>
      </c>
      <c r="D18" s="49">
        <f>'4 Trimestre'!D18</f>
        <v>8101</v>
      </c>
      <c r="E18" s="49">
        <f>'4 Trimestre'!E18</f>
        <v>1182</v>
      </c>
      <c r="F18" s="49">
        <f>'4 Trimestre'!F18</f>
        <v>26234</v>
      </c>
      <c r="G18" s="49">
        <f>'4 Trimestre'!G18</f>
        <v>35928</v>
      </c>
      <c r="H18" s="49">
        <f>'4 Trimestre'!H18</f>
        <v>13970</v>
      </c>
      <c r="I18" s="60">
        <f>'4 Trimestre'!I18</f>
        <v>10328</v>
      </c>
    </row>
    <row r="19" spans="1:9" x14ac:dyDescent="0.25">
      <c r="A19" s="40" t="s">
        <v>217</v>
      </c>
      <c r="B19" s="49">
        <f t="shared" si="0"/>
        <v>21</v>
      </c>
      <c r="C19" s="49">
        <f>'1 Trimestre'!C19+'2 Trimestre'!C19+'3 Trimestre'!C19+'4 Trimestre'!C19</f>
        <v>2</v>
      </c>
      <c r="D19" s="49">
        <f>'1 Trimestre'!D19+'2 Trimestre'!D19+'3 Trimestre'!D19+'4 Trimestre'!D19</f>
        <v>3</v>
      </c>
      <c r="E19" s="49">
        <f>'1 Trimestre'!E19+'2 Trimestre'!E19+'3 Trimestre'!E19+'4 Trimestre'!E19</f>
        <v>1</v>
      </c>
      <c r="F19" s="49">
        <f>'1 Trimestre'!F19+'2 Trimestre'!F19+'3 Trimestre'!F19+'4 Trimestre'!F19</f>
        <v>3</v>
      </c>
      <c r="G19" s="49">
        <f>'1 Trimestre'!G19+'2 Trimestre'!G19+'3 Trimestre'!G19+'4 Trimestre'!G19</f>
        <v>6</v>
      </c>
      <c r="H19" s="49">
        <f>'1 Trimestre'!H19+'2 Trimestre'!H19+'3 Trimestre'!H19+'4 Trimestre'!H19</f>
        <v>6</v>
      </c>
      <c r="I19" s="60">
        <f>'1 Trimestre'!I19+'2 Trimestre'!I19+'3 Trimestre'!I19+'4 Trimestre'!I19</f>
        <v>27</v>
      </c>
    </row>
    <row r="20" spans="1:9" x14ac:dyDescent="0.25">
      <c r="A20" s="38" t="s">
        <v>114</v>
      </c>
      <c r="B20" s="49">
        <f t="shared" si="0"/>
        <v>11940</v>
      </c>
      <c r="C20" s="49">
        <f>'1 Trimestre'!C20+'2 Trimestre'!C20+'3 Trimestre'!C20+'4 Trimestre'!C20</f>
        <v>1510</v>
      </c>
      <c r="D20" s="49">
        <f>'1 Trimestre'!D20+'2 Trimestre'!D20+'3 Trimestre'!D20+'4 Trimestre'!D20</f>
        <v>0</v>
      </c>
      <c r="E20" s="49">
        <f>'1 Trimestre'!E20+'2 Trimestre'!E20+'3 Trimestre'!E20+'4 Trimestre'!E20</f>
        <v>0</v>
      </c>
      <c r="F20" s="49">
        <f>'1 Trimestre'!F20+'2 Trimestre'!F20+'3 Trimestre'!F20+'4 Trimestre'!F20</f>
        <v>10430</v>
      </c>
      <c r="G20" s="49">
        <f>'1 Trimestre'!G20+'2 Trimestre'!G20+'3 Trimestre'!G20+'4 Trimestre'!G20</f>
        <v>0</v>
      </c>
      <c r="H20" s="49">
        <f>'1 Trimestre'!H20+'2 Trimestre'!H20+'3 Trimestre'!H20+'4 Trimestre'!H20</f>
        <v>0</v>
      </c>
      <c r="I20" s="60">
        <f>'1 Trimestre'!I20+'2 Trimestre'!I20+'3 Trimestre'!I20+'4 Trimestre'!I20</f>
        <v>25728</v>
      </c>
    </row>
    <row r="21" spans="1:9" x14ac:dyDescent="0.25">
      <c r="A21" s="40" t="s">
        <v>156</v>
      </c>
      <c r="B21" s="49">
        <f t="shared" si="0"/>
        <v>22</v>
      </c>
      <c r="C21" s="49">
        <f>'4 Trimestre'!C21</f>
        <v>2</v>
      </c>
      <c r="D21" s="49">
        <f>'4 Trimestre'!D21</f>
        <v>3</v>
      </c>
      <c r="E21" s="49">
        <f>'4 Trimestre'!E21</f>
        <v>1</v>
      </c>
      <c r="F21" s="49">
        <f>'4 Trimestre'!F21</f>
        <v>4</v>
      </c>
      <c r="G21" s="49">
        <f>'4 Trimestre'!G21</f>
        <v>6</v>
      </c>
      <c r="H21" s="49">
        <f>'4 Trimestre'!H21</f>
        <v>6</v>
      </c>
      <c r="I21" s="60">
        <f>'4 Trimestre'!I21</f>
        <v>20</v>
      </c>
    </row>
    <row r="22" spans="1:9" x14ac:dyDescent="0.25">
      <c r="A22" s="38" t="s">
        <v>114</v>
      </c>
      <c r="B22" s="49">
        <f t="shared" si="0"/>
        <v>86925</v>
      </c>
      <c r="C22" s="49">
        <f>'4 Trimestre'!C22</f>
        <v>1510</v>
      </c>
      <c r="D22" s="49">
        <f>'4 Trimestre'!D22</f>
        <v>8101</v>
      </c>
      <c r="E22" s="49">
        <f>'4 Trimestre'!E22</f>
        <v>1182</v>
      </c>
      <c r="F22" s="49">
        <f>'4 Trimestre'!F22</f>
        <v>26234</v>
      </c>
      <c r="G22" s="49">
        <f>'4 Trimestre'!G22</f>
        <v>35928</v>
      </c>
      <c r="H22" s="49">
        <f>'4 Trimestre'!H22</f>
        <v>13970</v>
      </c>
      <c r="I22" s="60">
        <f>'4 Trimestre'!I22</f>
        <v>10328</v>
      </c>
    </row>
    <row r="23" spans="1:9" x14ac:dyDescent="0.25">
      <c r="B23" s="49"/>
      <c r="C23" s="49"/>
      <c r="D23" s="49"/>
      <c r="E23" s="49"/>
      <c r="F23" s="49"/>
      <c r="G23" s="49"/>
      <c r="H23" s="49"/>
      <c r="I23" s="60"/>
    </row>
    <row r="24" spans="1:9" x14ac:dyDescent="0.25">
      <c r="A24" s="42" t="s">
        <v>15</v>
      </c>
      <c r="B24" s="49"/>
      <c r="C24" s="49"/>
      <c r="D24" s="49"/>
      <c r="E24" s="49"/>
      <c r="F24" s="49"/>
      <c r="G24" s="49"/>
      <c r="H24" s="49"/>
      <c r="I24" s="60"/>
    </row>
    <row r="25" spans="1:9" x14ac:dyDescent="0.25">
      <c r="A25" s="40" t="s">
        <v>148</v>
      </c>
      <c r="B25" s="49">
        <f>SUM(C25:H25)</f>
        <v>1643596506.564393</v>
      </c>
      <c r="C25" s="49">
        <f>'1 Trimestre'!C25+'2 Trimestre'!C25+'3 Trimestre'!C25+'4 Trimestre'!C25</f>
        <v>78946198.049999997</v>
      </c>
      <c r="D25" s="49">
        <f>'1 Trimestre'!D25+'2 Trimestre'!D25+'3 Trimestre'!D25+'4 Trimestre'!D25</f>
        <v>633983560.63329101</v>
      </c>
      <c r="E25" s="49">
        <f>'1 Trimestre'!E25+'2 Trimestre'!E25+'3 Trimestre'!E25+'4 Trimestre'!E25</f>
        <v>0</v>
      </c>
      <c r="F25" s="49">
        <f>'1 Trimestre'!F25+'2 Trimestre'!F25+'3 Trimestre'!F25+'4 Trimestre'!F25</f>
        <v>443657202.14677024</v>
      </c>
      <c r="G25" s="49">
        <f>'1 Trimestre'!G25+'2 Trimestre'!G25+'3 Trimestre'!G25+'4 Trimestre'!G25</f>
        <v>487009545.73433197</v>
      </c>
      <c r="H25" s="49">
        <f>'1 Trimestre'!H25+'2 Trimestre'!H25+'3 Trimestre'!H25+'4 Trimestre'!H25</f>
        <v>0</v>
      </c>
      <c r="I25" s="60">
        <f>'1 Trimestre'!I25+'2 Trimestre'!I25+'3 Trimestre'!I25+'4 Trimestre'!I25</f>
        <v>0</v>
      </c>
    </row>
    <row r="26" spans="1:9" x14ac:dyDescent="0.25">
      <c r="A26" s="40" t="s">
        <v>218</v>
      </c>
      <c r="B26" s="49">
        <f>SUM(C26:H26)</f>
        <v>2832358923.3800001</v>
      </c>
      <c r="C26" s="49">
        <f>'4 Trimestre'!C26</f>
        <v>4085000</v>
      </c>
      <c r="D26" s="49">
        <f>'4 Trimestre'!D26</f>
        <v>554563000</v>
      </c>
      <c r="E26" s="49">
        <f>'4 Trimestre'!E26</f>
        <v>88750000</v>
      </c>
      <c r="F26" s="49">
        <f>'4 Trimestre'!F26</f>
        <v>988836000</v>
      </c>
      <c r="G26" s="49">
        <f>'4 Trimestre'!G26</f>
        <v>199500000</v>
      </c>
      <c r="H26" s="49">
        <f>'4 Trimestre'!H26</f>
        <v>996624923.38</v>
      </c>
      <c r="I26" s="60">
        <f>'4 Trimestre'!I26</f>
        <v>0</v>
      </c>
    </row>
    <row r="27" spans="1:9" x14ac:dyDescent="0.25">
      <c r="A27" s="40" t="s">
        <v>219</v>
      </c>
      <c r="B27" s="49">
        <f>SUM(C27:H27)</f>
        <v>1670172418.5323622</v>
      </c>
      <c r="C27" s="49">
        <f>'1 Trimestre'!C27+'2 Trimestre'!C27+'3 Trimestre'!C27+'4 Trimestre'!C27</f>
        <v>0</v>
      </c>
      <c r="D27" s="49">
        <f>'1 Trimestre'!D27+'2 Trimestre'!D27+'3 Trimestre'!D27+'4 Trimestre'!D27</f>
        <v>158068074.11000001</v>
      </c>
      <c r="E27" s="49">
        <f>'1 Trimestre'!E27+'2 Trimestre'!E27+'3 Trimestre'!E27+'4 Trimestre'!E27</f>
        <v>24859403.779999997</v>
      </c>
      <c r="F27" s="49">
        <f>'1 Trimestre'!F27+'2 Trimestre'!F27+'3 Trimestre'!F27+'4 Trimestre'!F27</f>
        <v>966667068.3499999</v>
      </c>
      <c r="G27" s="49">
        <f>'1 Trimestre'!G27+'2 Trimestre'!G27+'3 Trimestre'!G27+'4 Trimestre'!G27</f>
        <v>58467647.220000006</v>
      </c>
      <c r="H27" s="49">
        <f>'1 Trimestre'!H27+'2 Trimestre'!H27+'3 Trimestre'!H27+'4 Trimestre'!H27</f>
        <v>462110225.07236212</v>
      </c>
      <c r="I27" s="60">
        <f>'1 Trimestre'!I27+'2 Trimestre'!I27+'3 Trimestre'!I27+'4 Trimestre'!I27</f>
        <v>0</v>
      </c>
    </row>
    <row r="28" spans="1:9" x14ac:dyDescent="0.25">
      <c r="A28" s="40" t="s">
        <v>160</v>
      </c>
      <c r="B28" s="49">
        <f>SUM(C28:H28)</f>
        <v>2832358923.3800001</v>
      </c>
      <c r="C28" s="49">
        <f>'4 Trimestre'!C28</f>
        <v>4085000</v>
      </c>
      <c r="D28" s="49">
        <f>'4 Trimestre'!D28</f>
        <v>554563000</v>
      </c>
      <c r="E28" s="49">
        <f>'4 Trimestre'!E28</f>
        <v>88750000</v>
      </c>
      <c r="F28" s="49">
        <f>'4 Trimestre'!F28</f>
        <v>988836000</v>
      </c>
      <c r="G28" s="49">
        <f>'4 Trimestre'!G28</f>
        <v>199500000</v>
      </c>
      <c r="H28" s="49">
        <f>'4 Trimestre'!H28</f>
        <v>996624923.38</v>
      </c>
      <c r="I28" s="60">
        <f>'4 Trimestre'!I28</f>
        <v>0</v>
      </c>
    </row>
    <row r="29" spans="1:9" x14ac:dyDescent="0.25">
      <c r="A29" s="40" t="s">
        <v>220</v>
      </c>
      <c r="B29" s="49">
        <f>B27</f>
        <v>1670172418.5323622</v>
      </c>
      <c r="C29" s="49"/>
      <c r="D29" s="49"/>
      <c r="E29" s="49"/>
      <c r="F29" s="49"/>
      <c r="G29" s="49"/>
      <c r="H29" s="49"/>
      <c r="I29" s="60"/>
    </row>
    <row r="30" spans="1:9" x14ac:dyDescent="0.25">
      <c r="B30" s="49"/>
      <c r="C30" s="49"/>
      <c r="D30" s="49"/>
      <c r="E30" s="49"/>
      <c r="F30" s="49"/>
      <c r="G30" s="49"/>
      <c r="H30" s="49"/>
      <c r="I30" s="60"/>
    </row>
    <row r="31" spans="1:9" x14ac:dyDescent="0.25">
      <c r="A31" s="42" t="s">
        <v>17</v>
      </c>
      <c r="B31" s="49"/>
      <c r="C31" s="49"/>
      <c r="D31" s="49"/>
      <c r="E31" s="49"/>
      <c r="F31" s="49"/>
      <c r="G31" s="49"/>
      <c r="H31" s="49"/>
      <c r="I31" s="60"/>
    </row>
    <row r="32" spans="1:9" x14ac:dyDescent="0.25">
      <c r="A32" s="40" t="s">
        <v>218</v>
      </c>
      <c r="B32" s="49">
        <f>B26</f>
        <v>2832358923.3800001</v>
      </c>
      <c r="C32" s="49"/>
      <c r="D32" s="49"/>
      <c r="E32" s="49"/>
      <c r="F32" s="49"/>
      <c r="G32" s="49"/>
      <c r="H32" s="49"/>
      <c r="I32" s="60"/>
    </row>
    <row r="33" spans="1:9" x14ac:dyDescent="0.25">
      <c r="A33" s="40" t="s">
        <v>219</v>
      </c>
      <c r="B33" s="49">
        <f>+'1 Trimestre'!B33+'2 Trimestre'!B33+'3 Trimestre'!B33+'4 Trimestre'!B33</f>
        <v>2289363354</v>
      </c>
      <c r="C33" s="49"/>
      <c r="D33" s="49"/>
      <c r="E33" s="49"/>
      <c r="F33" s="49"/>
      <c r="G33" s="49"/>
      <c r="H33" s="49"/>
      <c r="I33" s="60"/>
    </row>
    <row r="34" spans="1:9" x14ac:dyDescent="0.25">
      <c r="B34" s="41"/>
      <c r="C34" s="41"/>
      <c r="D34" s="41"/>
      <c r="E34" s="41"/>
      <c r="F34" s="41"/>
      <c r="G34" s="41"/>
      <c r="H34" s="41"/>
      <c r="I34" s="61"/>
    </row>
    <row r="35" spans="1:9" x14ac:dyDescent="0.25">
      <c r="A35" s="42" t="s">
        <v>18</v>
      </c>
      <c r="B35" s="41"/>
      <c r="C35" s="41"/>
      <c r="D35" s="41"/>
      <c r="E35" s="41"/>
      <c r="F35" s="41"/>
      <c r="G35" s="41"/>
      <c r="H35" s="41"/>
      <c r="I35" s="61"/>
    </row>
    <row r="36" spans="1:9" x14ac:dyDescent="0.25">
      <c r="A36" s="40" t="s">
        <v>149</v>
      </c>
      <c r="B36" s="39">
        <v>1.0451999999999999</v>
      </c>
      <c r="C36" s="39">
        <v>1.0451999999999999</v>
      </c>
      <c r="D36" s="39">
        <v>1.0451999999999999</v>
      </c>
      <c r="E36" s="39">
        <v>1.0451999999999999</v>
      </c>
      <c r="F36" s="39">
        <v>1.0451999999999999</v>
      </c>
      <c r="G36" s="39">
        <v>1.0451999999999999</v>
      </c>
      <c r="H36" s="39">
        <v>1.0451999999999999</v>
      </c>
      <c r="I36" s="62">
        <v>1.0451999999999999</v>
      </c>
    </row>
    <row r="37" spans="1:9" x14ac:dyDescent="0.25">
      <c r="A37" s="40" t="s">
        <v>221</v>
      </c>
      <c r="B37" s="39">
        <v>1.0610999999999999</v>
      </c>
      <c r="C37" s="39">
        <v>1.0610999999999999</v>
      </c>
      <c r="D37" s="39">
        <v>1.0610999999999999</v>
      </c>
      <c r="E37" s="39">
        <v>1.0610999999999999</v>
      </c>
      <c r="F37" s="39">
        <v>1.0610999999999999</v>
      </c>
      <c r="G37" s="39">
        <v>1.0610999999999999</v>
      </c>
      <c r="H37" s="39">
        <v>1.0610999999999999</v>
      </c>
      <c r="I37" s="62">
        <v>1.0610999999999999</v>
      </c>
    </row>
    <row r="38" spans="1:9" x14ac:dyDescent="0.25">
      <c r="A38" s="40" t="s">
        <v>100</v>
      </c>
      <c r="B38" s="49">
        <f>C38+F38</f>
        <v>264251</v>
      </c>
      <c r="C38" s="51">
        <v>80145</v>
      </c>
      <c r="D38" s="51">
        <v>80145</v>
      </c>
      <c r="E38" s="51">
        <v>80145</v>
      </c>
      <c r="F38" s="49">
        <v>184106</v>
      </c>
      <c r="G38" s="49">
        <v>184106</v>
      </c>
      <c r="H38" s="49">
        <v>184106</v>
      </c>
      <c r="I38" s="60">
        <v>0</v>
      </c>
    </row>
    <row r="39" spans="1:9" x14ac:dyDescent="0.25">
      <c r="B39" s="49"/>
      <c r="C39" s="49"/>
      <c r="D39" s="49"/>
      <c r="E39" s="49"/>
      <c r="F39" s="49"/>
      <c r="G39" s="49"/>
      <c r="H39" s="49"/>
      <c r="I39" s="60"/>
    </row>
    <row r="40" spans="1:9" x14ac:dyDescent="0.25">
      <c r="A40" s="42" t="s">
        <v>21</v>
      </c>
      <c r="B40" s="49"/>
      <c r="C40" s="49"/>
      <c r="D40" s="49"/>
      <c r="E40" s="49"/>
      <c r="F40" s="49"/>
      <c r="G40" s="49"/>
      <c r="H40" s="49"/>
      <c r="I40" s="60"/>
    </row>
    <row r="41" spans="1:9" x14ac:dyDescent="0.25">
      <c r="A41" s="40" t="s">
        <v>150</v>
      </c>
      <c r="B41" s="49">
        <f t="shared" ref="B41:I41" si="1">B25/B36</f>
        <v>1572518662.9969318</v>
      </c>
      <c r="C41" s="49">
        <f t="shared" si="1"/>
        <v>75532145.091848448</v>
      </c>
      <c r="D41" s="49">
        <f t="shared" si="1"/>
        <v>606566743.81294596</v>
      </c>
      <c r="E41" s="49">
        <f t="shared" si="1"/>
        <v>0</v>
      </c>
      <c r="F41" s="49">
        <f t="shared" si="1"/>
        <v>424471108.06235194</v>
      </c>
      <c r="G41" s="49">
        <f t="shared" si="1"/>
        <v>465948666.02978569</v>
      </c>
      <c r="H41" s="49">
        <f t="shared" si="1"/>
        <v>0</v>
      </c>
      <c r="I41" s="60">
        <f t="shared" si="1"/>
        <v>0</v>
      </c>
    </row>
    <row r="42" spans="1:9" x14ac:dyDescent="0.25">
      <c r="A42" s="40" t="s">
        <v>222</v>
      </c>
      <c r="B42" s="49">
        <f t="shared" ref="B42:I42" si="2">B27/B37</f>
        <v>1574000959.8834815</v>
      </c>
      <c r="C42" s="49">
        <f t="shared" si="2"/>
        <v>0</v>
      </c>
      <c r="D42" s="49">
        <f t="shared" si="2"/>
        <v>148966237.02761286</v>
      </c>
      <c r="E42" s="49">
        <f t="shared" si="2"/>
        <v>23427955.68749411</v>
      </c>
      <c r="F42" s="49">
        <f t="shared" si="2"/>
        <v>911004682.26368856</v>
      </c>
      <c r="G42" s="49">
        <f t="shared" si="2"/>
        <v>55100977.495052315</v>
      </c>
      <c r="H42" s="49">
        <f t="shared" si="2"/>
        <v>435501107.40963352</v>
      </c>
      <c r="I42" s="60">
        <f t="shared" si="2"/>
        <v>0</v>
      </c>
    </row>
    <row r="43" spans="1:9" x14ac:dyDescent="0.25">
      <c r="A43" s="40" t="s">
        <v>151</v>
      </c>
      <c r="B43" s="49">
        <f>B41/B16</f>
        <v>75798.64373840412</v>
      </c>
      <c r="C43" s="49">
        <f t="shared" ref="C43:I43" si="3">C41/C16</f>
        <v>16016.146117864388</v>
      </c>
      <c r="D43" s="55" t="s">
        <v>224</v>
      </c>
      <c r="E43" s="55" t="s">
        <v>224</v>
      </c>
      <c r="F43" s="49">
        <f t="shared" si="3"/>
        <v>26479.794638948966</v>
      </c>
      <c r="G43" s="55" t="s">
        <v>224</v>
      </c>
      <c r="H43" s="55" t="s">
        <v>224</v>
      </c>
      <c r="I43" s="60">
        <f t="shared" si="3"/>
        <v>0</v>
      </c>
    </row>
    <row r="44" spans="1:9" x14ac:dyDescent="0.25">
      <c r="A44" s="40" t="s">
        <v>223</v>
      </c>
      <c r="B44" s="49">
        <f>B42/B20</f>
        <v>131825.8760371425</v>
      </c>
      <c r="C44" s="49">
        <f t="shared" ref="C44:I44" si="4">C42/C20</f>
        <v>0</v>
      </c>
      <c r="D44" s="55" t="s">
        <v>224</v>
      </c>
      <c r="E44" s="55" t="s">
        <v>224</v>
      </c>
      <c r="F44" s="49">
        <f t="shared" si="4"/>
        <v>87344.648347429393</v>
      </c>
      <c r="G44" s="55" t="s">
        <v>224</v>
      </c>
      <c r="H44" s="55" t="s">
        <v>224</v>
      </c>
      <c r="I44" s="60">
        <f t="shared" si="4"/>
        <v>0</v>
      </c>
    </row>
    <row r="45" spans="1:9" x14ac:dyDescent="0.25">
      <c r="B45" s="41"/>
      <c r="C45" s="41"/>
      <c r="D45" s="41"/>
      <c r="E45" s="41"/>
      <c r="F45" s="41"/>
      <c r="G45" s="41"/>
      <c r="H45" s="41"/>
      <c r="I45" s="61"/>
    </row>
    <row r="46" spans="1:9" x14ac:dyDescent="0.25">
      <c r="A46" s="42" t="s">
        <v>26</v>
      </c>
      <c r="B46" s="41"/>
      <c r="C46" s="41"/>
      <c r="D46" s="41"/>
      <c r="E46" s="41"/>
      <c r="F46" s="41"/>
      <c r="G46" s="41"/>
      <c r="H46" s="41"/>
      <c r="I46" s="61"/>
    </row>
    <row r="47" spans="1:9" x14ac:dyDescent="0.25">
      <c r="B47" s="41"/>
      <c r="C47" s="41"/>
      <c r="D47" s="41"/>
      <c r="E47" s="41"/>
      <c r="F47" s="41"/>
      <c r="G47" s="41"/>
      <c r="H47" s="41"/>
      <c r="I47" s="61"/>
    </row>
    <row r="48" spans="1:9" x14ac:dyDescent="0.25">
      <c r="A48" s="42" t="s">
        <v>27</v>
      </c>
      <c r="B48" s="41"/>
      <c r="C48" s="41"/>
      <c r="D48" s="41"/>
      <c r="E48" s="41"/>
      <c r="F48" s="41"/>
      <c r="G48" s="41"/>
      <c r="H48" s="41"/>
      <c r="I48" s="61"/>
    </row>
    <row r="49" spans="1:9" x14ac:dyDescent="0.25">
      <c r="A49" s="40" t="s">
        <v>28</v>
      </c>
      <c r="B49" s="50">
        <f>(B18/B38)*100</f>
        <v>32.894861325028096</v>
      </c>
      <c r="C49" s="50">
        <f t="shared" ref="C49:H49" si="5">(C18/C38)*100</f>
        <v>1.8840850957639279</v>
      </c>
      <c r="D49" s="50">
        <f t="shared" si="5"/>
        <v>10.107929378002371</v>
      </c>
      <c r="E49" s="50">
        <f t="shared" si="5"/>
        <v>1.4748268762867303</v>
      </c>
      <c r="F49" s="50">
        <f t="shared" si="5"/>
        <v>14.249399802287813</v>
      </c>
      <c r="G49" s="50">
        <f t="shared" si="5"/>
        <v>19.51484470902632</v>
      </c>
      <c r="H49" s="50">
        <f t="shared" si="5"/>
        <v>7.5880199450316672</v>
      </c>
      <c r="I49" s="63" t="s">
        <v>224</v>
      </c>
    </row>
    <row r="50" spans="1:9" x14ac:dyDescent="0.25">
      <c r="A50" s="40" t="s">
        <v>29</v>
      </c>
      <c r="B50" s="50">
        <f>(B20/B38)*100</f>
        <v>4.5184313399003226</v>
      </c>
      <c r="C50" s="50">
        <f t="shared" ref="C50:H50" si="6">(C20/C38)*100</f>
        <v>1.8840850957639279</v>
      </c>
      <c r="D50" s="50">
        <f t="shared" si="6"/>
        <v>0</v>
      </c>
      <c r="E50" s="50">
        <f t="shared" si="6"/>
        <v>0</v>
      </c>
      <c r="F50" s="50">
        <f t="shared" si="6"/>
        <v>5.6652146046299414</v>
      </c>
      <c r="G50" s="50">
        <f t="shared" si="6"/>
        <v>0</v>
      </c>
      <c r="H50" s="50">
        <f t="shared" si="6"/>
        <v>0</v>
      </c>
      <c r="I50" s="63" t="s">
        <v>224</v>
      </c>
    </row>
    <row r="51" spans="1:9" x14ac:dyDescent="0.25">
      <c r="B51" s="50"/>
      <c r="C51" s="50"/>
      <c r="D51" s="50"/>
      <c r="E51" s="50"/>
      <c r="F51" s="50"/>
      <c r="G51" s="50"/>
      <c r="H51" s="50"/>
      <c r="I51" s="64"/>
    </row>
    <row r="52" spans="1:9" x14ac:dyDescent="0.25">
      <c r="A52" s="42" t="s">
        <v>30</v>
      </c>
      <c r="B52" s="50">
        <f>B19/B17*100</f>
        <v>95.454545454545453</v>
      </c>
      <c r="C52" s="50">
        <f t="shared" ref="C52:I52" si="7">C19/C17*100</f>
        <v>100</v>
      </c>
      <c r="D52" s="50">
        <f t="shared" si="7"/>
        <v>100</v>
      </c>
      <c r="E52" s="50">
        <f t="shared" si="7"/>
        <v>100</v>
      </c>
      <c r="F52" s="50">
        <f t="shared" si="7"/>
        <v>75</v>
      </c>
      <c r="G52" s="50">
        <f t="shared" si="7"/>
        <v>100</v>
      </c>
      <c r="H52" s="50">
        <f t="shared" si="7"/>
        <v>100</v>
      </c>
      <c r="I52" s="64">
        <f t="shared" si="7"/>
        <v>135</v>
      </c>
    </row>
    <row r="53" spans="1:9" x14ac:dyDescent="0.25">
      <c r="A53" s="40" t="s">
        <v>31</v>
      </c>
      <c r="B53" s="50">
        <f>B20/B18*100</f>
        <v>13.735979292493528</v>
      </c>
      <c r="C53" s="50">
        <f t="shared" ref="C53:I53" si="8">C20/C18*100</f>
        <v>100</v>
      </c>
      <c r="D53" s="50">
        <f t="shared" si="8"/>
        <v>0</v>
      </c>
      <c r="E53" s="50">
        <f t="shared" si="8"/>
        <v>0</v>
      </c>
      <c r="F53" s="50">
        <f t="shared" si="8"/>
        <v>39.757566516734009</v>
      </c>
      <c r="G53" s="50">
        <f t="shared" si="8"/>
        <v>0</v>
      </c>
      <c r="H53" s="50">
        <f t="shared" si="8"/>
        <v>0</v>
      </c>
      <c r="I53" s="64">
        <f t="shared" si="8"/>
        <v>249.10921766072812</v>
      </c>
    </row>
    <row r="54" spans="1:9" x14ac:dyDescent="0.25">
      <c r="A54" s="40" t="s">
        <v>32</v>
      </c>
      <c r="B54" s="50">
        <f>B27/B26*100</f>
        <v>58.967541322032005</v>
      </c>
      <c r="C54" s="50">
        <f>C27/C26*100</f>
        <v>0</v>
      </c>
      <c r="D54" s="50">
        <f t="shared" ref="D54:H54" si="9">D27/D26*100</f>
        <v>28.503177116035509</v>
      </c>
      <c r="E54" s="50">
        <f t="shared" si="9"/>
        <v>28.010595808450699</v>
      </c>
      <c r="F54" s="50">
        <f t="shared" si="9"/>
        <v>97.758078017992872</v>
      </c>
      <c r="G54" s="50">
        <f t="shared" si="9"/>
        <v>29.30709133834587</v>
      </c>
      <c r="H54" s="50">
        <f t="shared" si="9"/>
        <v>46.367516427859343</v>
      </c>
      <c r="I54" s="63" t="s">
        <v>224</v>
      </c>
    </row>
    <row r="55" spans="1:9" x14ac:dyDescent="0.25">
      <c r="A55" s="40" t="s">
        <v>33</v>
      </c>
      <c r="B55" s="50">
        <f>AVERAGE(B53:B54)</f>
        <v>36.351760307262765</v>
      </c>
      <c r="C55" s="50">
        <f>AVERAGE(C53:C54)</f>
        <v>50</v>
      </c>
      <c r="D55" s="50">
        <f t="shared" ref="D55:H55" si="10">AVERAGE(D53:D54)</f>
        <v>14.251588558017755</v>
      </c>
      <c r="E55" s="50">
        <f t="shared" si="10"/>
        <v>14.005297904225349</v>
      </c>
      <c r="F55" s="50">
        <f t="shared" si="10"/>
        <v>68.757822267363437</v>
      </c>
      <c r="G55" s="50">
        <f t="shared" si="10"/>
        <v>14.653545669172935</v>
      </c>
      <c r="H55" s="50">
        <f t="shared" si="10"/>
        <v>23.183758213929671</v>
      </c>
      <c r="I55" s="63" t="s">
        <v>224</v>
      </c>
    </row>
    <row r="56" spans="1:9" x14ac:dyDescent="0.25">
      <c r="B56" s="50"/>
      <c r="C56" s="50"/>
      <c r="D56" s="50"/>
      <c r="E56" s="50"/>
      <c r="F56" s="50"/>
      <c r="G56" s="50"/>
      <c r="H56" s="50"/>
      <c r="I56" s="64"/>
    </row>
    <row r="57" spans="1:9" x14ac:dyDescent="0.25">
      <c r="A57" s="42" t="s">
        <v>34</v>
      </c>
      <c r="B57" s="50"/>
      <c r="C57" s="50"/>
      <c r="D57" s="50"/>
      <c r="E57" s="50"/>
      <c r="F57" s="50"/>
      <c r="G57" s="50"/>
      <c r="H57" s="50"/>
      <c r="I57" s="64"/>
    </row>
    <row r="58" spans="1:9" x14ac:dyDescent="0.25">
      <c r="A58" s="40" t="s">
        <v>35</v>
      </c>
      <c r="B58" s="50">
        <f>B20/B22*100</f>
        <v>13.735979292493528</v>
      </c>
      <c r="C58" s="50">
        <f t="shared" ref="C58:I58" si="11">C20/C22*100</f>
        <v>100</v>
      </c>
      <c r="D58" s="50">
        <f t="shared" si="11"/>
        <v>0</v>
      </c>
      <c r="E58" s="50">
        <f t="shared" si="11"/>
        <v>0</v>
      </c>
      <c r="F58" s="50">
        <f t="shared" si="11"/>
        <v>39.757566516734009</v>
      </c>
      <c r="G58" s="50">
        <f t="shared" si="11"/>
        <v>0</v>
      </c>
      <c r="H58" s="50">
        <f t="shared" si="11"/>
        <v>0</v>
      </c>
      <c r="I58" s="64">
        <f t="shared" si="11"/>
        <v>249.10921766072812</v>
      </c>
    </row>
    <row r="59" spans="1:9" x14ac:dyDescent="0.25">
      <c r="A59" s="40" t="s">
        <v>36</v>
      </c>
      <c r="B59" s="50">
        <f t="shared" ref="B59" si="12">B27/B28*100</f>
        <v>58.967541322032005</v>
      </c>
      <c r="C59" s="50">
        <f t="shared" ref="C59:H59" si="13">C27/C28*100</f>
        <v>0</v>
      </c>
      <c r="D59" s="50">
        <f t="shared" si="13"/>
        <v>28.503177116035509</v>
      </c>
      <c r="E59" s="50">
        <f t="shared" si="13"/>
        <v>28.010595808450699</v>
      </c>
      <c r="F59" s="50">
        <f t="shared" si="13"/>
        <v>97.758078017992872</v>
      </c>
      <c r="G59" s="50">
        <f t="shared" si="13"/>
        <v>29.30709133834587</v>
      </c>
      <c r="H59" s="50">
        <f t="shared" si="13"/>
        <v>46.367516427859343</v>
      </c>
      <c r="I59" s="63" t="s">
        <v>224</v>
      </c>
    </row>
    <row r="60" spans="1:9" x14ac:dyDescent="0.25">
      <c r="A60" s="40" t="s">
        <v>37</v>
      </c>
      <c r="B60" s="50">
        <f>(B58+B59)/2</f>
        <v>36.351760307262765</v>
      </c>
      <c r="C60" s="50">
        <f>(C58+C59)/2</f>
        <v>50</v>
      </c>
      <c r="D60" s="50">
        <f t="shared" ref="D60:H60" si="14">(D58+D59)/2</f>
        <v>14.251588558017755</v>
      </c>
      <c r="E60" s="50">
        <f t="shared" si="14"/>
        <v>14.005297904225349</v>
      </c>
      <c r="F60" s="50">
        <f t="shared" si="14"/>
        <v>68.757822267363437</v>
      </c>
      <c r="G60" s="50">
        <f t="shared" si="14"/>
        <v>14.653545669172935</v>
      </c>
      <c r="H60" s="50">
        <f t="shared" si="14"/>
        <v>23.183758213929671</v>
      </c>
      <c r="I60" s="63" t="s">
        <v>224</v>
      </c>
    </row>
    <row r="61" spans="1:9" x14ac:dyDescent="0.25">
      <c r="B61" s="50"/>
      <c r="C61" s="50"/>
      <c r="D61" s="50"/>
      <c r="E61" s="50"/>
      <c r="F61" s="50"/>
      <c r="G61" s="50"/>
      <c r="H61" s="50"/>
      <c r="I61" s="64"/>
    </row>
    <row r="62" spans="1:9" x14ac:dyDescent="0.25">
      <c r="A62" s="42" t="s">
        <v>92</v>
      </c>
      <c r="B62" s="50"/>
      <c r="C62" s="50"/>
      <c r="D62" s="50"/>
      <c r="E62" s="50"/>
      <c r="F62" s="50"/>
      <c r="G62" s="50"/>
      <c r="H62" s="50"/>
      <c r="I62" s="64"/>
    </row>
    <row r="63" spans="1:9" x14ac:dyDescent="0.25">
      <c r="A63" s="40" t="s">
        <v>38</v>
      </c>
      <c r="B63" s="50">
        <f t="shared" ref="B63" si="15">B29/B27*100</f>
        <v>100</v>
      </c>
      <c r="C63" s="50"/>
      <c r="D63" s="50"/>
      <c r="E63" s="50"/>
      <c r="F63" s="50"/>
      <c r="G63" s="50"/>
      <c r="H63" s="50"/>
      <c r="I63" s="64"/>
    </row>
    <row r="64" spans="1:9" x14ac:dyDescent="0.25">
      <c r="B64" s="50"/>
      <c r="C64" s="50"/>
      <c r="D64" s="50"/>
      <c r="E64" s="50"/>
      <c r="F64" s="50"/>
      <c r="G64" s="50"/>
      <c r="H64" s="50"/>
      <c r="I64" s="64"/>
    </row>
    <row r="65" spans="1:9" x14ac:dyDescent="0.25">
      <c r="A65" s="42" t="s">
        <v>39</v>
      </c>
      <c r="B65" s="50">
        <f>((B19/B15)-1)*100</f>
        <v>39.999999999999993</v>
      </c>
      <c r="C65" s="50">
        <f>((C19/C15)-1)*100</f>
        <v>0</v>
      </c>
      <c r="D65" s="50">
        <f t="shared" ref="D65:I65" si="16">((D19/D15)-1)*100</f>
        <v>0</v>
      </c>
      <c r="E65" s="55" t="s">
        <v>224</v>
      </c>
      <c r="F65" s="50">
        <f t="shared" si="16"/>
        <v>-25</v>
      </c>
      <c r="G65" s="50">
        <f t="shared" si="16"/>
        <v>19.999999999999996</v>
      </c>
      <c r="H65" s="50">
        <f t="shared" si="16"/>
        <v>500</v>
      </c>
      <c r="I65" s="64">
        <f t="shared" si="16"/>
        <v>0</v>
      </c>
    </row>
    <row r="66" spans="1:9" x14ac:dyDescent="0.25">
      <c r="A66" s="40" t="s">
        <v>115</v>
      </c>
      <c r="B66" s="50">
        <f>((B20/B16)-1)*100</f>
        <v>-42.446736720331636</v>
      </c>
      <c r="C66" s="50">
        <f t="shared" ref="C66:I66" si="17">((C20/C16)-1)*100</f>
        <v>-67.981340118744697</v>
      </c>
      <c r="D66" s="55" t="s">
        <v>224</v>
      </c>
      <c r="E66" s="55" t="s">
        <v>224</v>
      </c>
      <c r="F66" s="50">
        <f t="shared" si="17"/>
        <v>-34.93449781659389</v>
      </c>
      <c r="G66" s="55" t="s">
        <v>224</v>
      </c>
      <c r="H66" s="55" t="s">
        <v>224</v>
      </c>
      <c r="I66" s="64">
        <f t="shared" si="17"/>
        <v>28.968870620081198</v>
      </c>
    </row>
    <row r="67" spans="1:9" x14ac:dyDescent="0.25">
      <c r="A67" s="40" t="s">
        <v>41</v>
      </c>
      <c r="B67" s="50">
        <f>((B42/B41)-1)*100</f>
        <v>9.4262594233684993E-2</v>
      </c>
      <c r="C67" s="50">
        <f t="shared" ref="C67:G67" si="18">((C42/C41)-1)*100</f>
        <v>-100</v>
      </c>
      <c r="D67" s="50">
        <f t="shared" si="18"/>
        <v>-75.441080714185787</v>
      </c>
      <c r="E67" s="55" t="s">
        <v>224</v>
      </c>
      <c r="F67" s="50">
        <f t="shared" si="18"/>
        <v>114.62112849618688</v>
      </c>
      <c r="G67" s="50">
        <f t="shared" si="18"/>
        <v>-88.174453215082281</v>
      </c>
      <c r="H67" s="55" t="s">
        <v>224</v>
      </c>
      <c r="I67" s="63" t="s">
        <v>224</v>
      </c>
    </row>
    <row r="68" spans="1:9" x14ac:dyDescent="0.25">
      <c r="A68" s="40" t="s">
        <v>42</v>
      </c>
      <c r="B68" s="50">
        <f t="shared" ref="B68" si="19">((B44/B43)-1)*100</f>
        <v>73.915877033498461</v>
      </c>
      <c r="C68" s="50">
        <f t="shared" ref="C68:F68" si="20">((C44/C43)-1)*100</f>
        <v>-100</v>
      </c>
      <c r="D68" s="55" t="s">
        <v>224</v>
      </c>
      <c r="E68" s="55" t="s">
        <v>224</v>
      </c>
      <c r="F68" s="50">
        <f t="shared" si="20"/>
        <v>229.85394916528051</v>
      </c>
      <c r="G68" s="55" t="s">
        <v>224</v>
      </c>
      <c r="H68" s="55" t="s">
        <v>224</v>
      </c>
      <c r="I68" s="63" t="s">
        <v>224</v>
      </c>
    </row>
    <row r="69" spans="1:9" x14ac:dyDescent="0.25">
      <c r="B69" s="50"/>
      <c r="C69" s="50"/>
      <c r="D69" s="50"/>
      <c r="E69" s="50"/>
      <c r="F69" s="50"/>
      <c r="G69" s="50"/>
      <c r="H69" s="50"/>
      <c r="I69" s="64"/>
    </row>
    <row r="70" spans="1:9" x14ac:dyDescent="0.25">
      <c r="A70" s="42" t="s">
        <v>43</v>
      </c>
      <c r="B70" s="50"/>
      <c r="C70" s="50"/>
      <c r="D70" s="50"/>
      <c r="E70" s="50"/>
      <c r="F70" s="50"/>
      <c r="G70" s="50"/>
      <c r="H70" s="50"/>
      <c r="I70" s="64"/>
    </row>
    <row r="71" spans="1:9" x14ac:dyDescent="0.25">
      <c r="A71" s="40" t="s">
        <v>116</v>
      </c>
      <c r="B71" s="50">
        <f>B26/B18</f>
        <v>32583.939296865115</v>
      </c>
      <c r="C71" s="50">
        <f>C26/C18</f>
        <v>2705.298013245033</v>
      </c>
      <c r="D71" s="50">
        <f t="shared" ref="D71:I71" si="21">D26/D18</f>
        <v>68456.116528823608</v>
      </c>
      <c r="E71" s="50">
        <f t="shared" si="21"/>
        <v>75084.602368866326</v>
      </c>
      <c r="F71" s="50">
        <f t="shared" si="21"/>
        <v>37692.917587863078</v>
      </c>
      <c r="G71" s="50">
        <f t="shared" si="21"/>
        <v>5552.7722110888444</v>
      </c>
      <c r="H71" s="50">
        <f t="shared" si="21"/>
        <v>71340.366741589125</v>
      </c>
      <c r="I71" s="64">
        <f t="shared" si="21"/>
        <v>0</v>
      </c>
    </row>
    <row r="72" spans="1:9" x14ac:dyDescent="0.25">
      <c r="A72" s="40" t="s">
        <v>117</v>
      </c>
      <c r="B72" s="50">
        <f>B27/B20</f>
        <v>139880.43706301192</v>
      </c>
      <c r="C72" s="50">
        <f>C27/C20</f>
        <v>0</v>
      </c>
      <c r="D72" s="56" t="s">
        <v>224</v>
      </c>
      <c r="E72" s="56" t="s">
        <v>224</v>
      </c>
      <c r="F72" s="50">
        <f t="shared" ref="F72:I72" si="22">F27/F20</f>
        <v>92681.406361457324</v>
      </c>
      <c r="G72" s="56" t="s">
        <v>224</v>
      </c>
      <c r="H72" s="56" t="s">
        <v>224</v>
      </c>
      <c r="I72" s="64">
        <f t="shared" si="22"/>
        <v>0</v>
      </c>
    </row>
    <row r="73" spans="1:9" x14ac:dyDescent="0.25">
      <c r="A73" s="40" t="s">
        <v>46</v>
      </c>
      <c r="B73" s="50">
        <f>(B72/B71)*B55</f>
        <v>156.05541348031483</v>
      </c>
      <c r="C73" s="50">
        <f>(C72/C71)*C55</f>
        <v>0</v>
      </c>
      <c r="D73" s="56" t="s">
        <v>224</v>
      </c>
      <c r="E73" s="56" t="s">
        <v>224</v>
      </c>
      <c r="F73" s="50">
        <f t="shared" ref="F73" si="23">(F72/F71)*F55</f>
        <v>169.06549224362257</v>
      </c>
      <c r="G73" s="56" t="s">
        <v>224</v>
      </c>
      <c r="H73" s="56" t="s">
        <v>224</v>
      </c>
      <c r="I73" s="65" t="s">
        <v>224</v>
      </c>
    </row>
    <row r="74" spans="1:9" x14ac:dyDescent="0.25">
      <c r="A74" s="40" t="s">
        <v>118</v>
      </c>
      <c r="B74" s="50">
        <f>B26/B17</f>
        <v>128743587.42636365</v>
      </c>
      <c r="C74" s="50">
        <f>C26/C17</f>
        <v>2042500</v>
      </c>
      <c r="D74" s="50">
        <f t="shared" ref="D74:I74" si="24">D26/D17</f>
        <v>184854333.33333334</v>
      </c>
      <c r="E74" s="50">
        <f t="shared" si="24"/>
        <v>88750000</v>
      </c>
      <c r="F74" s="50">
        <f t="shared" si="24"/>
        <v>247209000</v>
      </c>
      <c r="G74" s="50">
        <f t="shared" si="24"/>
        <v>33250000</v>
      </c>
      <c r="H74" s="50">
        <f t="shared" si="24"/>
        <v>166104153.89666668</v>
      </c>
      <c r="I74" s="64">
        <f t="shared" si="24"/>
        <v>0</v>
      </c>
    </row>
    <row r="75" spans="1:9" x14ac:dyDescent="0.25">
      <c r="A75" s="40" t="s">
        <v>119</v>
      </c>
      <c r="B75" s="50">
        <f>B27/B19</f>
        <v>79532019.930112481</v>
      </c>
      <c r="C75" s="50">
        <f t="shared" ref="C75:I75" si="25">C27/C19</f>
        <v>0</v>
      </c>
      <c r="D75" s="50">
        <f t="shared" si="25"/>
        <v>52689358.036666669</v>
      </c>
      <c r="E75" s="50">
        <f t="shared" si="25"/>
        <v>24859403.779999997</v>
      </c>
      <c r="F75" s="50">
        <f t="shared" si="25"/>
        <v>322222356.11666662</v>
      </c>
      <c r="G75" s="50">
        <f t="shared" si="25"/>
        <v>9744607.870000001</v>
      </c>
      <c r="H75" s="50">
        <f t="shared" si="25"/>
        <v>77018370.845393687</v>
      </c>
      <c r="I75" s="64">
        <f t="shared" si="25"/>
        <v>0</v>
      </c>
    </row>
    <row r="76" spans="1:9" x14ac:dyDescent="0.25"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42" t="s">
        <v>47</v>
      </c>
      <c r="B77" s="50"/>
      <c r="C77" s="50"/>
      <c r="D77" s="50"/>
      <c r="E77" s="50"/>
      <c r="F77" s="50"/>
      <c r="G77" s="50"/>
      <c r="H77" s="50"/>
      <c r="I77" s="50"/>
    </row>
    <row r="78" spans="1:9" x14ac:dyDescent="0.25">
      <c r="A78" s="40" t="s">
        <v>48</v>
      </c>
      <c r="B78" s="50">
        <f>(B33/B32)*100</f>
        <v>80.828857356396924</v>
      </c>
      <c r="C78" s="50"/>
      <c r="D78" s="50"/>
      <c r="E78" s="50"/>
      <c r="F78" s="50"/>
      <c r="G78" s="50"/>
      <c r="H78" s="50"/>
      <c r="I78" s="50"/>
    </row>
    <row r="79" spans="1:9" x14ac:dyDescent="0.25">
      <c r="A79" s="40" t="s">
        <v>49</v>
      </c>
      <c r="B79" s="50">
        <f>(B27/B33)*100</f>
        <v>72.953575307922151</v>
      </c>
      <c r="C79" s="50"/>
      <c r="D79" s="50"/>
      <c r="E79" s="50"/>
      <c r="F79" s="50"/>
      <c r="G79" s="50"/>
      <c r="H79" s="50"/>
      <c r="I79" s="50"/>
    </row>
    <row r="80" spans="1:9" ht="15.75" thickBot="1" x14ac:dyDescent="0.3">
      <c r="A80" s="47"/>
      <c r="B80" s="47"/>
      <c r="C80" s="47"/>
      <c r="D80" s="47"/>
      <c r="E80" s="47"/>
      <c r="F80" s="47"/>
      <c r="G80" s="47"/>
      <c r="H80" s="47"/>
      <c r="I80" s="47"/>
    </row>
    <row r="81" spans="1:6" ht="15.75" thickTop="1" x14ac:dyDescent="0.25">
      <c r="A81" s="80" t="s">
        <v>181</v>
      </c>
      <c r="B81" s="80"/>
      <c r="C81" s="80"/>
      <c r="D81" s="80"/>
      <c r="E81" s="80"/>
      <c r="F81" s="80"/>
    </row>
    <row r="82" spans="1:6" x14ac:dyDescent="0.25">
      <c r="A82" s="66" t="s">
        <v>225</v>
      </c>
    </row>
    <row r="90" spans="1:6" x14ac:dyDescent="0.25">
      <c r="A90" s="53"/>
    </row>
    <row r="92" spans="1:6" x14ac:dyDescent="0.25">
      <c r="A92" s="54"/>
    </row>
    <row r="93" spans="1:6" x14ac:dyDescent="0.25">
      <c r="A93" s="54"/>
    </row>
  </sheetData>
  <mergeCells count="6">
    <mergeCell ref="A81:F81"/>
    <mergeCell ref="A9:A10"/>
    <mergeCell ref="B9:B10"/>
    <mergeCell ref="C10:E10"/>
    <mergeCell ref="F10:H10"/>
    <mergeCell ref="C9:I9"/>
  </mergeCells>
  <pageMargins left="0.7" right="0.7" top="0.75" bottom="0.75" header="0.3" footer="0.3"/>
  <pageSetup orientation="portrait" r:id="rId1"/>
  <ignoredErrors>
    <ignoredError sqref="E79:I79 F78:I78 F45:F48 I45:I48 I76:I77 F76:F7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82"/>
  <sheetViews>
    <sheetView topLeftCell="A34" zoomScale="90" zoomScaleNormal="90" workbookViewId="0">
      <selection activeCell="A80" sqref="A80:A82"/>
    </sheetView>
  </sheetViews>
  <sheetFormatPr baseColWidth="10" defaultColWidth="11.42578125" defaultRowHeight="15" x14ac:dyDescent="0.25"/>
  <cols>
    <col min="1" max="1" width="50.7109375" customWidth="1"/>
    <col min="3" max="4" width="18.5703125" customWidth="1"/>
    <col min="5" max="5" width="18.140625" bestFit="1" customWidth="1"/>
    <col min="6" max="6" width="26.140625" customWidth="1"/>
    <col min="7" max="7" width="24.28515625" customWidth="1"/>
  </cols>
  <sheetData>
    <row r="2" spans="1:8" x14ac:dyDescent="0.25">
      <c r="A2" s="71" t="s">
        <v>102</v>
      </c>
      <c r="B2" s="71"/>
      <c r="C2" s="71"/>
      <c r="D2" s="71"/>
      <c r="E2" s="71"/>
      <c r="F2" s="71"/>
      <c r="G2" s="71"/>
    </row>
    <row r="4" spans="1:8" x14ac:dyDescent="0.25">
      <c r="A4" s="73" t="s">
        <v>0</v>
      </c>
      <c r="B4" s="1"/>
      <c r="C4" s="73" t="s">
        <v>1</v>
      </c>
      <c r="D4" s="75" t="s">
        <v>2</v>
      </c>
      <c r="E4" s="75"/>
      <c r="F4" s="75"/>
      <c r="G4" s="75"/>
      <c r="H4" s="2"/>
    </row>
    <row r="5" spans="1:8" ht="15.75" thickBot="1" x14ac:dyDescent="0.3">
      <c r="A5" s="74"/>
      <c r="B5" s="3"/>
      <c r="C5" s="74"/>
      <c r="D5" s="7" t="s">
        <v>3</v>
      </c>
      <c r="E5" s="7" t="s">
        <v>4</v>
      </c>
      <c r="F5" s="7" t="s">
        <v>5</v>
      </c>
      <c r="G5" s="7" t="s">
        <v>6</v>
      </c>
      <c r="H5" s="4"/>
    </row>
    <row r="6" spans="1:8" ht="15.75" thickTop="1" x14ac:dyDescent="0.25"/>
    <row r="7" spans="1:8" x14ac:dyDescent="0.25">
      <c r="A7" s="5" t="s">
        <v>7</v>
      </c>
    </row>
    <row r="8" spans="1:8" x14ac:dyDescent="0.25">
      <c r="B8" t="s">
        <v>8</v>
      </c>
    </row>
    <row r="9" spans="1:8" x14ac:dyDescent="0.25">
      <c r="A9" t="s">
        <v>9</v>
      </c>
      <c r="B9" t="s">
        <v>10</v>
      </c>
      <c r="C9" s="6"/>
      <c r="D9" s="6"/>
      <c r="E9" s="6"/>
      <c r="F9" s="6"/>
      <c r="G9" s="6"/>
    </row>
    <row r="10" spans="1:8" x14ac:dyDescent="0.25">
      <c r="A10" t="s">
        <v>60</v>
      </c>
      <c r="C10" s="19">
        <f t="shared" ref="C10:C11" si="0">SUM(D10:G10)</f>
        <v>0</v>
      </c>
      <c r="D10" s="18"/>
      <c r="E10" s="18"/>
      <c r="F10" s="18"/>
      <c r="G10" s="18"/>
    </row>
    <row r="11" spans="1:8" x14ac:dyDescent="0.25">
      <c r="A11" t="s">
        <v>58</v>
      </c>
      <c r="C11" s="11">
        <f t="shared" si="0"/>
        <v>72</v>
      </c>
      <c r="D11" s="11">
        <v>17</v>
      </c>
      <c r="E11" s="11">
        <v>7</v>
      </c>
      <c r="F11" s="11">
        <v>48</v>
      </c>
      <c r="G11" s="6"/>
    </row>
    <row r="12" spans="1:8" x14ac:dyDescent="0.25">
      <c r="A12" t="s">
        <v>57</v>
      </c>
      <c r="B12" s="10"/>
      <c r="C12" s="11">
        <f>SUM(D12:G12)</f>
        <v>22</v>
      </c>
      <c r="D12" s="11">
        <v>6</v>
      </c>
      <c r="E12" s="11">
        <v>1</v>
      </c>
      <c r="F12" s="13">
        <v>8</v>
      </c>
      <c r="G12" s="11">
        <v>7</v>
      </c>
    </row>
    <row r="13" spans="1:8" x14ac:dyDescent="0.25">
      <c r="A13" t="s">
        <v>14</v>
      </c>
      <c r="C13" s="11">
        <f>+D13+E13+F13</f>
        <v>72</v>
      </c>
      <c r="D13" s="11">
        <v>17</v>
      </c>
      <c r="E13" s="11">
        <v>7</v>
      </c>
      <c r="F13" s="17">
        <v>48</v>
      </c>
      <c r="G13" s="17"/>
    </row>
    <row r="14" spans="1:8" x14ac:dyDescent="0.25">
      <c r="C14" s="6"/>
      <c r="D14" s="6"/>
      <c r="E14" s="6"/>
      <c r="F14" s="6"/>
      <c r="G14" s="6"/>
    </row>
    <row r="15" spans="1:8" x14ac:dyDescent="0.25">
      <c r="A15" t="s">
        <v>15</v>
      </c>
      <c r="C15" s="6"/>
      <c r="D15" s="6"/>
      <c r="E15" s="6"/>
      <c r="F15" s="6"/>
      <c r="G15" s="6"/>
    </row>
    <row r="16" spans="1:8" x14ac:dyDescent="0.25">
      <c r="A16" t="s">
        <v>60</v>
      </c>
      <c r="C16" s="18"/>
      <c r="D16" s="18"/>
      <c r="E16" s="18"/>
      <c r="F16" s="18"/>
      <c r="G16" s="18"/>
    </row>
    <row r="17" spans="1:7" x14ac:dyDescent="0.25">
      <c r="A17" t="s">
        <v>58</v>
      </c>
      <c r="C17" s="18"/>
      <c r="D17" s="18"/>
      <c r="E17" s="18"/>
      <c r="F17" s="18"/>
      <c r="G17" s="18"/>
    </row>
    <row r="18" spans="1:7" x14ac:dyDescent="0.25">
      <c r="A18" t="s">
        <v>57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x14ac:dyDescent="0.25">
      <c r="A19" t="s">
        <v>14</v>
      </c>
      <c r="C19" s="6">
        <f>SUM(D19:G19)</f>
        <v>1736729142</v>
      </c>
      <c r="D19" s="6">
        <v>1143619142</v>
      </c>
      <c r="E19" s="6">
        <v>513110000</v>
      </c>
      <c r="F19" s="76">
        <v>80000000</v>
      </c>
      <c r="G19" s="76"/>
    </row>
    <row r="20" spans="1:7" x14ac:dyDescent="0.25">
      <c r="A20" t="s">
        <v>59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1:7" x14ac:dyDescent="0.25">
      <c r="C21" s="6"/>
      <c r="D21" s="6"/>
      <c r="E21" s="6"/>
      <c r="F21" s="6"/>
      <c r="G21" s="6"/>
    </row>
    <row r="22" spans="1:7" x14ac:dyDescent="0.25">
      <c r="A22" t="s">
        <v>17</v>
      </c>
      <c r="C22" s="6"/>
      <c r="D22" s="6"/>
      <c r="E22" s="6"/>
      <c r="F22" s="6"/>
      <c r="G22" s="6"/>
    </row>
    <row r="23" spans="1:7" x14ac:dyDescent="0.25">
      <c r="A23" t="s">
        <v>58</v>
      </c>
      <c r="C23" s="18"/>
      <c r="D23" s="6"/>
      <c r="E23" s="6"/>
      <c r="F23" s="72"/>
      <c r="G23" s="72"/>
    </row>
    <row r="24" spans="1:7" x14ac:dyDescent="0.25">
      <c r="A24" t="s">
        <v>57</v>
      </c>
      <c r="C24" s="18">
        <v>0</v>
      </c>
      <c r="D24" s="6">
        <v>0</v>
      </c>
      <c r="E24" s="6">
        <v>0</v>
      </c>
      <c r="F24" s="6">
        <v>0</v>
      </c>
      <c r="G24" s="6">
        <v>0</v>
      </c>
    </row>
    <row r="25" spans="1:7" x14ac:dyDescent="0.25">
      <c r="C25" s="6"/>
      <c r="D25" s="6"/>
      <c r="E25" s="6"/>
      <c r="F25" s="6"/>
      <c r="G25" s="6"/>
    </row>
    <row r="26" spans="1:7" x14ac:dyDescent="0.25">
      <c r="A26" s="5" t="s">
        <v>18</v>
      </c>
      <c r="C26" s="6"/>
      <c r="D26" s="6"/>
      <c r="E26" s="6"/>
      <c r="F26" s="6"/>
      <c r="G26" s="6"/>
    </row>
    <row r="27" spans="1:7" x14ac:dyDescent="0.25">
      <c r="A27" t="s">
        <v>56</v>
      </c>
      <c r="C27" s="6">
        <v>1.3936338904333334</v>
      </c>
      <c r="D27" s="6">
        <v>1.3936338904333334</v>
      </c>
      <c r="E27" s="6">
        <v>1.3936338904333334</v>
      </c>
      <c r="F27" s="16">
        <v>1.3936338904333334</v>
      </c>
      <c r="G27" s="6">
        <v>1.3936338904333334</v>
      </c>
    </row>
    <row r="28" spans="1:7" x14ac:dyDescent="0.25">
      <c r="A28" t="s">
        <v>55</v>
      </c>
      <c r="C28" s="6">
        <v>1.4619442416999999</v>
      </c>
      <c r="D28" s="6">
        <v>1.4619442416999999</v>
      </c>
      <c r="E28" s="6">
        <v>1.4619442416999999</v>
      </c>
      <c r="F28" s="6">
        <v>1.4619442416999999</v>
      </c>
      <c r="G28" s="6">
        <v>1.4619442416999999</v>
      </c>
    </row>
    <row r="29" spans="1:7" s="20" customFormat="1" x14ac:dyDescent="0.25">
      <c r="A29" s="20" t="s">
        <v>100</v>
      </c>
      <c r="C29" s="23">
        <f>+D29+E29</f>
        <v>97142</v>
      </c>
      <c r="D29" s="24">
        <v>36493</v>
      </c>
      <c r="E29" s="24">
        <v>60649</v>
      </c>
      <c r="F29" s="21"/>
      <c r="G29" s="21"/>
    </row>
    <row r="30" spans="1:7" x14ac:dyDescent="0.25">
      <c r="C30" s="6"/>
      <c r="D30" s="6"/>
      <c r="E30" s="6"/>
      <c r="F30" s="6"/>
      <c r="G30" s="6"/>
    </row>
    <row r="31" spans="1:7" x14ac:dyDescent="0.25">
      <c r="A31" t="s">
        <v>21</v>
      </c>
      <c r="C31" s="6"/>
      <c r="D31" s="6"/>
      <c r="E31" s="6"/>
      <c r="F31" s="6"/>
      <c r="G31" s="6"/>
    </row>
    <row r="32" spans="1:7" x14ac:dyDescent="0.25">
      <c r="A32" t="s">
        <v>54</v>
      </c>
      <c r="C32" s="8">
        <f>C16/C27</f>
        <v>0</v>
      </c>
      <c r="D32" s="8">
        <f>D16/D27</f>
        <v>0</v>
      </c>
      <c r="E32" s="8">
        <f>E16/E27</f>
        <v>0</v>
      </c>
      <c r="F32" s="8">
        <f>F16/F27</f>
        <v>0</v>
      </c>
      <c r="G32" s="8">
        <f>G16/G27</f>
        <v>0</v>
      </c>
    </row>
    <row r="33" spans="1:7" x14ac:dyDescent="0.25">
      <c r="A33" t="s">
        <v>53</v>
      </c>
      <c r="C33" s="8">
        <f>C18/C28</f>
        <v>0</v>
      </c>
      <c r="D33" s="8">
        <f>D18/D28</f>
        <v>0</v>
      </c>
      <c r="E33" s="8">
        <f>E18/E28</f>
        <v>0</v>
      </c>
      <c r="F33" s="8">
        <f>F18/F28</f>
        <v>0</v>
      </c>
      <c r="G33" s="8">
        <f>G18/G28</f>
        <v>0</v>
      </c>
    </row>
    <row r="34" spans="1:7" x14ac:dyDescent="0.25">
      <c r="A34" t="s">
        <v>52</v>
      </c>
      <c r="C34" s="8" t="e">
        <f>C32/C10</f>
        <v>#DIV/0!</v>
      </c>
      <c r="D34" s="8" t="e">
        <f>D32/D10</f>
        <v>#DIV/0!</v>
      </c>
      <c r="E34" s="8" t="e">
        <f>E32/E10</f>
        <v>#DIV/0!</v>
      </c>
      <c r="F34" s="8" t="e">
        <f>F32/F10</f>
        <v>#DIV/0!</v>
      </c>
      <c r="G34" s="8" t="e">
        <f>G32/G10</f>
        <v>#DIV/0!</v>
      </c>
    </row>
    <row r="35" spans="1:7" x14ac:dyDescent="0.25">
      <c r="A35" t="s">
        <v>51</v>
      </c>
      <c r="C35" s="8">
        <f>C33/C12</f>
        <v>0</v>
      </c>
      <c r="D35" s="8">
        <f>D33/D12</f>
        <v>0</v>
      </c>
      <c r="E35" s="8">
        <f>E33/E12</f>
        <v>0</v>
      </c>
      <c r="F35" s="8">
        <f>F33/F12</f>
        <v>0</v>
      </c>
      <c r="G35" s="8">
        <f>G33/G12</f>
        <v>0</v>
      </c>
    </row>
    <row r="36" spans="1:7" x14ac:dyDescent="0.25">
      <c r="C36" s="8"/>
      <c r="D36" s="8"/>
      <c r="E36" s="8"/>
      <c r="F36" s="8"/>
      <c r="G36" s="8"/>
    </row>
    <row r="37" spans="1:7" x14ac:dyDescent="0.25">
      <c r="A37" s="5" t="s">
        <v>26</v>
      </c>
      <c r="C37" s="8"/>
      <c r="D37" s="8"/>
      <c r="E37" s="8"/>
      <c r="F37" s="8"/>
      <c r="G37" s="8"/>
    </row>
    <row r="38" spans="1:7" x14ac:dyDescent="0.25">
      <c r="C38" s="8"/>
      <c r="D38" s="8"/>
      <c r="E38" s="8"/>
      <c r="F38" s="8"/>
      <c r="G38" s="8"/>
    </row>
    <row r="39" spans="1:7" x14ac:dyDescent="0.25">
      <c r="A39" t="s">
        <v>27</v>
      </c>
      <c r="C39" s="8"/>
      <c r="D39" s="8"/>
      <c r="E39" s="8"/>
      <c r="F39" s="8"/>
      <c r="G39" s="8"/>
    </row>
    <row r="40" spans="1:7" x14ac:dyDescent="0.25">
      <c r="A40" t="s">
        <v>28</v>
      </c>
      <c r="C40" s="8">
        <f>C11/C29*100</f>
        <v>7.4118301043832741E-2</v>
      </c>
      <c r="D40" s="8">
        <f>D11/D29*100</f>
        <v>4.658427643657688E-2</v>
      </c>
      <c r="E40" s="8">
        <f>E11/E29*100</f>
        <v>1.1541822618674669E-2</v>
      </c>
      <c r="F40" s="8" t="e">
        <f>F11/F29*100</f>
        <v>#DIV/0!</v>
      </c>
      <c r="G40" s="8" t="e">
        <f>G11/G29*100</f>
        <v>#DIV/0!</v>
      </c>
    </row>
    <row r="41" spans="1:7" x14ac:dyDescent="0.25">
      <c r="A41" t="s">
        <v>29</v>
      </c>
      <c r="C41" s="8">
        <f>C12/C29*100</f>
        <v>2.2647258652282225E-2</v>
      </c>
      <c r="D41" s="8">
        <f>D12/D29*100</f>
        <v>1.6441509330556544E-2</v>
      </c>
      <c r="E41" s="8">
        <f>E12/E29*100</f>
        <v>1.6488318026678097E-3</v>
      </c>
      <c r="F41" s="8" t="e">
        <f>F12/F29*100</f>
        <v>#DIV/0!</v>
      </c>
      <c r="G41" s="8" t="e">
        <f>G12/G29*100</f>
        <v>#DIV/0!</v>
      </c>
    </row>
    <row r="42" spans="1:7" x14ac:dyDescent="0.25">
      <c r="C42" s="8"/>
      <c r="D42" s="8"/>
      <c r="E42" s="8"/>
      <c r="F42" s="8"/>
      <c r="G42" s="8"/>
    </row>
    <row r="43" spans="1:7" x14ac:dyDescent="0.25">
      <c r="A43" t="s">
        <v>30</v>
      </c>
      <c r="C43" s="8"/>
      <c r="D43" s="8"/>
      <c r="E43" s="8"/>
      <c r="F43" s="8"/>
      <c r="G43" s="8"/>
    </row>
    <row r="44" spans="1:7" x14ac:dyDescent="0.25">
      <c r="A44" t="s">
        <v>31</v>
      </c>
      <c r="C44" s="8">
        <f>C12/C11*100</f>
        <v>30.555555555555557</v>
      </c>
      <c r="D44" s="8">
        <f>D12/D11*100</f>
        <v>35.294117647058826</v>
      </c>
      <c r="E44" s="8">
        <f>E12/E11*100</f>
        <v>14.285714285714285</v>
      </c>
      <c r="F44" s="8">
        <f>F12/F11*100</f>
        <v>16.666666666666664</v>
      </c>
      <c r="G44" s="8" t="e">
        <f>G12/G11*100</f>
        <v>#DIV/0!</v>
      </c>
    </row>
    <row r="45" spans="1:7" x14ac:dyDescent="0.25">
      <c r="A45" t="s">
        <v>32</v>
      </c>
      <c r="C45" s="8" t="e">
        <f>C18/C17*100</f>
        <v>#DIV/0!</v>
      </c>
      <c r="D45" s="8" t="e">
        <f>D18/D17*100</f>
        <v>#DIV/0!</v>
      </c>
      <c r="E45" s="8" t="e">
        <f>E18/E17*100</f>
        <v>#DIV/0!</v>
      </c>
      <c r="F45" s="8" t="e">
        <f>F18/F17*100</f>
        <v>#DIV/0!</v>
      </c>
      <c r="G45" s="8" t="e">
        <f>G18/G17*100</f>
        <v>#DIV/0!</v>
      </c>
    </row>
    <row r="46" spans="1:7" x14ac:dyDescent="0.25">
      <c r="A46" t="s">
        <v>33</v>
      </c>
      <c r="C46" s="8" t="e">
        <f>AVERAGE(C44:C45)</f>
        <v>#DIV/0!</v>
      </c>
      <c r="D46" s="8" t="e">
        <f>AVERAGE(D44:D45)</f>
        <v>#DIV/0!</v>
      </c>
      <c r="E46" s="8" t="e">
        <f>AVERAGE(E44:E45)</f>
        <v>#DIV/0!</v>
      </c>
      <c r="F46" s="8" t="e">
        <f>AVERAGE(F44:F45)</f>
        <v>#DIV/0!</v>
      </c>
      <c r="G46" s="8" t="e">
        <f>AVERAGE(G44:G45)</f>
        <v>#DIV/0!</v>
      </c>
    </row>
    <row r="47" spans="1:7" x14ac:dyDescent="0.25">
      <c r="C47" s="8"/>
      <c r="D47" s="8"/>
      <c r="E47" s="8"/>
      <c r="F47" s="8"/>
      <c r="G47" s="8"/>
    </row>
    <row r="48" spans="1:7" x14ac:dyDescent="0.25">
      <c r="A48" t="s">
        <v>34</v>
      </c>
      <c r="C48" s="8"/>
      <c r="D48" s="8"/>
      <c r="E48" s="8"/>
      <c r="F48" s="8"/>
      <c r="G48" s="8"/>
    </row>
    <row r="49" spans="1:7" x14ac:dyDescent="0.25">
      <c r="A49" t="s">
        <v>35</v>
      </c>
      <c r="C49" s="8">
        <f>C12/C13*100</f>
        <v>30.555555555555557</v>
      </c>
      <c r="D49" s="8">
        <f>D12/D13*100</f>
        <v>35.294117647058826</v>
      </c>
      <c r="E49" s="8">
        <f>E12/E13*100</f>
        <v>14.285714285714285</v>
      </c>
      <c r="F49" s="8">
        <f>F12/F13*100</f>
        <v>16.666666666666664</v>
      </c>
      <c r="G49" s="8" t="e">
        <f>G12/G13*100</f>
        <v>#DIV/0!</v>
      </c>
    </row>
    <row r="50" spans="1:7" x14ac:dyDescent="0.25">
      <c r="A50" t="s">
        <v>36</v>
      </c>
      <c r="C50" s="8">
        <f>C18/C19*100</f>
        <v>0</v>
      </c>
      <c r="D50" s="8">
        <f>D18/D19*100</f>
        <v>0</v>
      </c>
      <c r="E50" s="8">
        <f>E18/E19*100</f>
        <v>0</v>
      </c>
      <c r="F50" s="8">
        <f>F18/F19*100</f>
        <v>0</v>
      </c>
      <c r="G50" s="8" t="e">
        <f>G18/G19*100</f>
        <v>#DIV/0!</v>
      </c>
    </row>
    <row r="51" spans="1:7" x14ac:dyDescent="0.25">
      <c r="A51" t="s">
        <v>37</v>
      </c>
      <c r="C51" s="8">
        <f>(C49+C50)/2</f>
        <v>15.277777777777779</v>
      </c>
      <c r="D51" s="8">
        <f>(D49+D50)/2</f>
        <v>17.647058823529413</v>
      </c>
      <c r="E51" s="8">
        <f>(E49+E50)/2</f>
        <v>7.1428571428571423</v>
      </c>
      <c r="F51" s="8">
        <f>(F49+F50)/2</f>
        <v>8.3333333333333321</v>
      </c>
      <c r="G51" s="8" t="e">
        <f>(G49+G50)/2</f>
        <v>#DIV/0!</v>
      </c>
    </row>
    <row r="52" spans="1:7" x14ac:dyDescent="0.25">
      <c r="C52" s="8"/>
      <c r="D52" s="8"/>
      <c r="E52" s="8"/>
      <c r="F52" s="8"/>
      <c r="G52" s="8"/>
    </row>
    <row r="53" spans="1:7" x14ac:dyDescent="0.25">
      <c r="A53" t="s">
        <v>92</v>
      </c>
      <c r="C53" s="8"/>
      <c r="D53" s="8"/>
      <c r="E53" s="8"/>
      <c r="F53" s="8"/>
      <c r="G53" s="8"/>
    </row>
    <row r="54" spans="1:7" x14ac:dyDescent="0.25">
      <c r="A54" t="s">
        <v>38</v>
      </c>
      <c r="C54" s="8" t="e">
        <f>C20/C18*100</f>
        <v>#DIV/0!</v>
      </c>
      <c r="D54" s="8" t="e">
        <f>D20/D18*100</f>
        <v>#DIV/0!</v>
      </c>
      <c r="E54" s="8" t="e">
        <f>E20/E18*100</f>
        <v>#DIV/0!</v>
      </c>
      <c r="F54" s="8" t="e">
        <f>F20/F18*100</f>
        <v>#DIV/0!</v>
      </c>
      <c r="G54" s="8" t="e">
        <f>G20/G18*100</f>
        <v>#DIV/0!</v>
      </c>
    </row>
    <row r="55" spans="1:7" x14ac:dyDescent="0.25">
      <c r="C55" s="8"/>
      <c r="D55" s="8"/>
      <c r="E55" s="8"/>
      <c r="F55" s="8"/>
      <c r="G55" s="8"/>
    </row>
    <row r="56" spans="1:7" x14ac:dyDescent="0.25">
      <c r="A56" t="s">
        <v>39</v>
      </c>
      <c r="C56" s="8"/>
      <c r="D56" s="8"/>
      <c r="E56" s="8"/>
      <c r="F56" s="8"/>
      <c r="G56" s="8"/>
    </row>
    <row r="57" spans="1:7" x14ac:dyDescent="0.25">
      <c r="A57" t="s">
        <v>40</v>
      </c>
      <c r="C57" s="8" t="e">
        <f>((C12/C10)-1)*100</f>
        <v>#DIV/0!</v>
      </c>
      <c r="D57" s="8" t="e">
        <f>((D12/D10)-1)*100</f>
        <v>#DIV/0!</v>
      </c>
      <c r="E57" s="8" t="e">
        <f>((E12/E10)-1)*100</f>
        <v>#DIV/0!</v>
      </c>
      <c r="F57" s="8" t="e">
        <f>((F12/F10)-1)*100</f>
        <v>#DIV/0!</v>
      </c>
      <c r="G57" s="8" t="e">
        <f>((G12/G10)-1)*100</f>
        <v>#DIV/0!</v>
      </c>
    </row>
    <row r="58" spans="1:7" x14ac:dyDescent="0.25">
      <c r="A58" t="s">
        <v>41</v>
      </c>
      <c r="C58" s="8" t="e">
        <f>((C33/C32)-1)*100</f>
        <v>#DIV/0!</v>
      </c>
      <c r="D58" s="8" t="e">
        <f t="shared" ref="D58:G58" si="1">((D33/D32)-1)*100</f>
        <v>#DIV/0!</v>
      </c>
      <c r="E58" s="8" t="e">
        <f t="shared" si="1"/>
        <v>#DIV/0!</v>
      </c>
      <c r="F58" s="8" t="e">
        <f t="shared" si="1"/>
        <v>#DIV/0!</v>
      </c>
      <c r="G58" s="8" t="e">
        <f t="shared" si="1"/>
        <v>#DIV/0!</v>
      </c>
    </row>
    <row r="59" spans="1:7" x14ac:dyDescent="0.25">
      <c r="A59" t="s">
        <v>42</v>
      </c>
      <c r="C59" s="8" t="e">
        <f>((C35/C34)-1)*100</f>
        <v>#DIV/0!</v>
      </c>
      <c r="D59" s="8" t="e">
        <f>((D35/D34)-1)*100</f>
        <v>#DIV/0!</v>
      </c>
      <c r="E59" s="8" t="e">
        <f>((E35/E34)-1)*100</f>
        <v>#DIV/0!</v>
      </c>
      <c r="F59" s="8" t="e">
        <f>((F35/F34)-1)*100</f>
        <v>#DIV/0!</v>
      </c>
      <c r="G59" s="8" t="e">
        <f>((G35/G34)-1)*100</f>
        <v>#DIV/0!</v>
      </c>
    </row>
    <row r="60" spans="1:7" x14ac:dyDescent="0.25">
      <c r="C60" s="8"/>
      <c r="D60" s="8"/>
      <c r="E60" s="8"/>
      <c r="F60" s="8"/>
      <c r="G60" s="8"/>
    </row>
    <row r="61" spans="1:7" x14ac:dyDescent="0.25">
      <c r="A61" t="s">
        <v>43</v>
      </c>
      <c r="C61" s="8"/>
      <c r="D61" s="8"/>
      <c r="E61" s="8"/>
      <c r="F61" s="8"/>
      <c r="G61" s="8"/>
    </row>
    <row r="62" spans="1:7" x14ac:dyDescent="0.25">
      <c r="A62" t="s">
        <v>44</v>
      </c>
      <c r="C62" s="8">
        <f t="shared" ref="C62:G63" si="2">C17/C11</f>
        <v>0</v>
      </c>
      <c r="D62" s="8">
        <f t="shared" si="2"/>
        <v>0</v>
      </c>
      <c r="E62" s="8">
        <f t="shared" si="2"/>
        <v>0</v>
      </c>
      <c r="F62" s="8">
        <f t="shared" si="2"/>
        <v>0</v>
      </c>
      <c r="G62" s="8" t="e">
        <f t="shared" si="2"/>
        <v>#DIV/0!</v>
      </c>
    </row>
    <row r="63" spans="1:7" x14ac:dyDescent="0.25">
      <c r="A63" t="s">
        <v>45</v>
      </c>
      <c r="C63" s="8">
        <f t="shared" si="2"/>
        <v>0</v>
      </c>
      <c r="D63" s="8">
        <f t="shared" si="2"/>
        <v>0</v>
      </c>
      <c r="E63" s="8">
        <f>E18/E12</f>
        <v>0</v>
      </c>
      <c r="F63" s="8">
        <f>F18/F12</f>
        <v>0</v>
      </c>
      <c r="G63" s="8">
        <f t="shared" si="2"/>
        <v>0</v>
      </c>
    </row>
    <row r="64" spans="1:7" x14ac:dyDescent="0.25">
      <c r="A64" t="s">
        <v>46</v>
      </c>
      <c r="C64" s="8" t="e">
        <f>(C62/C63)*C46</f>
        <v>#DIV/0!</v>
      </c>
      <c r="D64" s="8" t="e">
        <f>(D62/D63)*D46</f>
        <v>#DIV/0!</v>
      </c>
      <c r="E64" s="8" t="e">
        <f>(E62/E63)*E46</f>
        <v>#DIV/0!</v>
      </c>
      <c r="F64" s="8" t="e">
        <f>F62/F63*F46</f>
        <v>#DIV/0!</v>
      </c>
      <c r="G64" s="8" t="e">
        <f>G62/G63*G46</f>
        <v>#DIV/0!</v>
      </c>
    </row>
    <row r="65" spans="1:7" x14ac:dyDescent="0.25">
      <c r="C65" s="8"/>
      <c r="D65" s="8"/>
      <c r="E65" s="8"/>
      <c r="F65" s="8"/>
      <c r="G65" s="8"/>
    </row>
    <row r="66" spans="1:7" x14ac:dyDescent="0.25">
      <c r="A66" t="s">
        <v>47</v>
      </c>
      <c r="C66" s="8"/>
      <c r="D66" s="8"/>
      <c r="E66" s="8"/>
      <c r="F66" s="8"/>
      <c r="G66" s="8"/>
    </row>
    <row r="67" spans="1:7" x14ac:dyDescent="0.25">
      <c r="A67" t="s">
        <v>48</v>
      </c>
      <c r="C67" s="8" t="e">
        <f>(C24/C23)*100</f>
        <v>#DIV/0!</v>
      </c>
      <c r="D67" s="8"/>
      <c r="E67" s="8"/>
      <c r="F67" s="8"/>
      <c r="G67" s="8"/>
    </row>
    <row r="68" spans="1:7" x14ac:dyDescent="0.25">
      <c r="A68" t="s">
        <v>49</v>
      </c>
      <c r="C68" s="8" t="e">
        <f>(C18/C24)*100</f>
        <v>#DIV/0!</v>
      </c>
      <c r="D68" s="8"/>
      <c r="E68" s="8"/>
      <c r="F68" s="8"/>
      <c r="G68" s="8"/>
    </row>
    <row r="70" spans="1:7" ht="15.75" thickBot="1" x14ac:dyDescent="0.3">
      <c r="A70" s="14"/>
      <c r="B70" s="14"/>
      <c r="C70" s="14"/>
      <c r="D70" s="14"/>
      <c r="E70" s="14"/>
      <c r="F70" s="14"/>
      <c r="G70" s="14"/>
    </row>
    <row r="71" spans="1:7" ht="15.75" thickTop="1" x14ac:dyDescent="0.25"/>
    <row r="72" spans="1:7" x14ac:dyDescent="0.25">
      <c r="A72" t="s">
        <v>50</v>
      </c>
    </row>
    <row r="73" spans="1:7" x14ac:dyDescent="0.25">
      <c r="A73" t="s">
        <v>93</v>
      </c>
    </row>
    <row r="74" spans="1:7" x14ac:dyDescent="0.25">
      <c r="A74" t="s">
        <v>96</v>
      </c>
    </row>
    <row r="76" spans="1:7" x14ac:dyDescent="0.25">
      <c r="A76" t="s">
        <v>94</v>
      </c>
    </row>
    <row r="77" spans="1:7" x14ac:dyDescent="0.25">
      <c r="A77" t="s">
        <v>95</v>
      </c>
    </row>
    <row r="78" spans="1:7" x14ac:dyDescent="0.25">
      <c r="A78" t="s">
        <v>97</v>
      </c>
    </row>
    <row r="79" spans="1:7" x14ac:dyDescent="0.25">
      <c r="A79" t="s">
        <v>98</v>
      </c>
    </row>
    <row r="80" spans="1:7" x14ac:dyDescent="0.25">
      <c r="A80" t="s">
        <v>106</v>
      </c>
    </row>
    <row r="81" spans="1:1" x14ac:dyDescent="0.25">
      <c r="A81" s="22" t="s">
        <v>107</v>
      </c>
    </row>
    <row r="82" spans="1:1" x14ac:dyDescent="0.25">
      <c r="A82" s="22" t="s">
        <v>108</v>
      </c>
    </row>
  </sheetData>
  <mergeCells count="6">
    <mergeCell ref="A2:G2"/>
    <mergeCell ref="F23:G23"/>
    <mergeCell ref="A4:A5"/>
    <mergeCell ref="C4:C5"/>
    <mergeCell ref="D4:G4"/>
    <mergeCell ref="F19:G19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83"/>
  <sheetViews>
    <sheetView topLeftCell="A31" zoomScale="90" zoomScaleNormal="90" workbookViewId="0">
      <selection activeCell="J14" sqref="J14"/>
    </sheetView>
  </sheetViews>
  <sheetFormatPr baseColWidth="10" defaultColWidth="11.42578125" defaultRowHeight="15" x14ac:dyDescent="0.25"/>
  <cols>
    <col min="1" max="1" width="34.5703125" style="11" customWidth="1"/>
    <col min="2" max="2" width="11.42578125" style="11"/>
    <col min="3" max="4" width="18.5703125" style="11" bestFit="1" customWidth="1"/>
    <col min="5" max="5" width="18.140625" style="11" customWidth="1"/>
    <col min="6" max="6" width="16.140625" style="11" customWidth="1"/>
    <col min="7" max="7" width="15.42578125" style="11" customWidth="1"/>
    <col min="8" max="16384" width="11.42578125" style="11"/>
  </cols>
  <sheetData>
    <row r="2" spans="1:8" x14ac:dyDescent="0.25">
      <c r="A2" s="67" t="s">
        <v>103</v>
      </c>
      <c r="B2" s="67"/>
      <c r="C2" s="67"/>
      <c r="D2" s="67"/>
      <c r="E2" s="67"/>
      <c r="F2" s="67"/>
      <c r="G2" s="67"/>
    </row>
    <row r="4" spans="1:8" x14ac:dyDescent="0.25">
      <c r="A4" s="68" t="s">
        <v>0</v>
      </c>
      <c r="B4" s="29"/>
      <c r="C4" s="68" t="s">
        <v>1</v>
      </c>
      <c r="D4" s="78" t="s">
        <v>2</v>
      </c>
      <c r="E4" s="78"/>
      <c r="F4" s="78"/>
      <c r="G4" s="78"/>
      <c r="H4" s="32"/>
    </row>
    <row r="5" spans="1:8" ht="33.75" customHeight="1" thickBot="1" x14ac:dyDescent="0.3">
      <c r="A5" s="69"/>
      <c r="B5" s="30"/>
      <c r="C5" s="69"/>
      <c r="D5" s="33" t="s">
        <v>3</v>
      </c>
      <c r="E5" s="33" t="s">
        <v>4</v>
      </c>
      <c r="F5" s="33" t="s">
        <v>5</v>
      </c>
      <c r="G5" s="33" t="s">
        <v>6</v>
      </c>
      <c r="H5" s="34"/>
    </row>
    <row r="6" spans="1:8" ht="15.75" thickTop="1" x14ac:dyDescent="0.25"/>
    <row r="7" spans="1:8" x14ac:dyDescent="0.25">
      <c r="A7" s="31" t="s">
        <v>7</v>
      </c>
    </row>
    <row r="8" spans="1:8" x14ac:dyDescent="0.25">
      <c r="B8" s="11" t="s">
        <v>8</v>
      </c>
    </row>
    <row r="9" spans="1:8" x14ac:dyDescent="0.25">
      <c r="A9" s="11" t="s">
        <v>9</v>
      </c>
      <c r="B9" s="11" t="s">
        <v>10</v>
      </c>
    </row>
    <row r="10" spans="1:8" x14ac:dyDescent="0.25">
      <c r="A10" s="11" t="s">
        <v>11</v>
      </c>
      <c r="C10" s="19"/>
      <c r="D10" s="19"/>
      <c r="E10" s="19"/>
      <c r="F10" s="19"/>
      <c r="G10" s="19"/>
    </row>
    <row r="11" spans="1:8" x14ac:dyDescent="0.25">
      <c r="A11" s="11" t="s">
        <v>12</v>
      </c>
      <c r="C11" s="11">
        <f>SUM(D11:G11)</f>
        <v>85</v>
      </c>
      <c r="D11" s="19">
        <v>25</v>
      </c>
      <c r="E11" s="19">
        <v>14</v>
      </c>
      <c r="F11" s="19">
        <v>46</v>
      </c>
      <c r="G11" s="19"/>
    </row>
    <row r="12" spans="1:8" x14ac:dyDescent="0.25">
      <c r="A12" s="11" t="s">
        <v>13</v>
      </c>
      <c r="C12" s="11">
        <f>SUM(D12:G12)</f>
        <v>9</v>
      </c>
      <c r="D12" s="11">
        <v>0</v>
      </c>
      <c r="E12" s="11">
        <v>0</v>
      </c>
      <c r="F12" s="11">
        <v>7</v>
      </c>
      <c r="G12" s="11">
        <v>2</v>
      </c>
    </row>
    <row r="13" spans="1:8" x14ac:dyDescent="0.25">
      <c r="A13" s="11" t="s">
        <v>14</v>
      </c>
      <c r="C13" s="11">
        <f>SUM(D13:G13)</f>
        <v>85</v>
      </c>
      <c r="D13" s="11">
        <v>25</v>
      </c>
      <c r="E13" s="11">
        <v>14</v>
      </c>
      <c r="F13" s="17">
        <v>46</v>
      </c>
      <c r="G13" s="17"/>
    </row>
    <row r="15" spans="1:8" x14ac:dyDescent="0.25">
      <c r="A15" s="11" t="s">
        <v>15</v>
      </c>
    </row>
    <row r="16" spans="1:8" x14ac:dyDescent="0.25">
      <c r="A16" s="11" t="s">
        <v>11</v>
      </c>
      <c r="C16" s="19"/>
      <c r="D16" s="19"/>
      <c r="E16" s="19"/>
      <c r="F16" s="19"/>
      <c r="G16" s="19"/>
    </row>
    <row r="17" spans="1:7" x14ac:dyDescent="0.25">
      <c r="A17" s="11" t="s">
        <v>12</v>
      </c>
      <c r="C17" s="19"/>
      <c r="D17" s="19"/>
      <c r="E17" s="19"/>
      <c r="F17" s="19"/>
      <c r="G17" s="19"/>
    </row>
    <row r="18" spans="1:7" x14ac:dyDescent="0.25">
      <c r="A18" s="11" t="s">
        <v>13</v>
      </c>
      <c r="C18" s="11">
        <f>SUM(D18:G18)</f>
        <v>146844097.84</v>
      </c>
      <c r="D18" s="11">
        <v>33839031.969999999</v>
      </c>
      <c r="E18" s="11">
        <v>39911892.969999999</v>
      </c>
      <c r="F18" s="11">
        <v>0</v>
      </c>
      <c r="G18" s="11">
        <v>73093172.900000006</v>
      </c>
    </row>
    <row r="19" spans="1:7" x14ac:dyDescent="0.25">
      <c r="A19" s="11" t="s">
        <v>14</v>
      </c>
      <c r="C19" s="11">
        <v>1736729142</v>
      </c>
      <c r="D19" s="19">
        <v>1169509142</v>
      </c>
      <c r="E19" s="19">
        <v>1224020000</v>
      </c>
      <c r="F19" s="35">
        <v>343200000</v>
      </c>
      <c r="G19" s="36"/>
    </row>
    <row r="20" spans="1:7" x14ac:dyDescent="0.25">
      <c r="A20" s="11" t="s">
        <v>16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2" spans="1:7" x14ac:dyDescent="0.25">
      <c r="A22" s="11" t="s">
        <v>17</v>
      </c>
    </row>
    <row r="23" spans="1:7" x14ac:dyDescent="0.25">
      <c r="A23" s="11" t="s">
        <v>12</v>
      </c>
      <c r="C23" s="19"/>
      <c r="F23" s="77"/>
      <c r="G23" s="77"/>
    </row>
    <row r="24" spans="1:7" x14ac:dyDescent="0.25">
      <c r="A24" s="11" t="s">
        <v>13</v>
      </c>
      <c r="C24" s="11">
        <v>277262895.75</v>
      </c>
      <c r="D24" s="11">
        <v>0</v>
      </c>
      <c r="E24" s="11">
        <v>0</v>
      </c>
      <c r="F24" s="11">
        <v>0</v>
      </c>
      <c r="G24" s="11">
        <v>0</v>
      </c>
    </row>
    <row r="26" spans="1:7" x14ac:dyDescent="0.25">
      <c r="A26" s="31" t="s">
        <v>18</v>
      </c>
    </row>
    <row r="27" spans="1:7" x14ac:dyDescent="0.25">
      <c r="A27" s="11" t="s">
        <v>19</v>
      </c>
      <c r="C27" s="11">
        <v>140.41999999999999</v>
      </c>
      <c r="D27" s="11">
        <v>140.41999999999999</v>
      </c>
      <c r="E27" s="11">
        <v>140.41999999999999</v>
      </c>
      <c r="F27" s="11">
        <v>140.41999999999999</v>
      </c>
      <c r="G27" s="11">
        <v>140.41999999999999</v>
      </c>
    </row>
    <row r="28" spans="1:7" x14ac:dyDescent="0.25">
      <c r="A28" s="11" t="s">
        <v>20</v>
      </c>
      <c r="C28" s="11">
        <v>147.74</v>
      </c>
      <c r="D28" s="11">
        <v>147.74</v>
      </c>
      <c r="E28" s="11">
        <v>147.74</v>
      </c>
      <c r="F28" s="11">
        <v>147.74</v>
      </c>
      <c r="G28" s="11">
        <v>147.74</v>
      </c>
    </row>
    <row r="29" spans="1:7" s="24" customFormat="1" x14ac:dyDescent="0.25">
      <c r="A29" s="24" t="s">
        <v>100</v>
      </c>
      <c r="C29" s="24">
        <f>+D29+E29</f>
        <v>97142</v>
      </c>
      <c r="D29" s="24">
        <v>36493</v>
      </c>
      <c r="E29" s="24">
        <v>60649</v>
      </c>
    </row>
    <row r="31" spans="1:7" x14ac:dyDescent="0.25">
      <c r="A31" s="11" t="s">
        <v>21</v>
      </c>
    </row>
    <row r="32" spans="1:7" x14ac:dyDescent="0.25">
      <c r="A32" s="11" t="s">
        <v>22</v>
      </c>
      <c r="C32" s="11">
        <f>C16/C27</f>
        <v>0</v>
      </c>
      <c r="D32" s="11">
        <f>D16/D27</f>
        <v>0</v>
      </c>
      <c r="E32" s="11">
        <f>E16/E27</f>
        <v>0</v>
      </c>
      <c r="F32" s="11">
        <f>F16/F27</f>
        <v>0</v>
      </c>
      <c r="G32" s="11">
        <f>G16/G27</f>
        <v>0</v>
      </c>
    </row>
    <row r="33" spans="1:8" x14ac:dyDescent="0.25">
      <c r="A33" s="11" t="s">
        <v>23</v>
      </c>
      <c r="C33" s="11">
        <f>C18/C28</f>
        <v>993935.9539731961</v>
      </c>
      <c r="D33" s="11">
        <f>D18/D28</f>
        <v>229044.48334912682</v>
      </c>
      <c r="E33" s="11">
        <f>E18/E28</f>
        <v>270149.5395289021</v>
      </c>
      <c r="F33" s="11">
        <f>F18/F28</f>
        <v>0</v>
      </c>
      <c r="G33" s="11">
        <f>G18/G28</f>
        <v>494741.93109516718</v>
      </c>
    </row>
    <row r="34" spans="1:8" x14ac:dyDescent="0.25">
      <c r="A34" s="11" t="s">
        <v>24</v>
      </c>
      <c r="C34" s="11" t="e">
        <f>C32/C10</f>
        <v>#DIV/0!</v>
      </c>
      <c r="D34" s="11" t="e">
        <f>D32/D10</f>
        <v>#DIV/0!</v>
      </c>
      <c r="E34" s="11" t="e">
        <f>E32/E10</f>
        <v>#DIV/0!</v>
      </c>
      <c r="F34" s="11" t="e">
        <f>F32/F10</f>
        <v>#DIV/0!</v>
      </c>
      <c r="G34" s="11" t="e">
        <f>G32/G10</f>
        <v>#DIV/0!</v>
      </c>
    </row>
    <row r="35" spans="1:8" x14ac:dyDescent="0.25">
      <c r="A35" s="11" t="s">
        <v>25</v>
      </c>
      <c r="C35" s="11">
        <f>C33/C12</f>
        <v>110437.32821924401</v>
      </c>
      <c r="D35" s="11" t="e">
        <f>D33/D12</f>
        <v>#DIV/0!</v>
      </c>
      <c r="E35" s="11" t="e">
        <f>E33/E12</f>
        <v>#DIV/0!</v>
      </c>
      <c r="F35" s="11">
        <f>F33/F12</f>
        <v>0</v>
      </c>
      <c r="G35" s="11">
        <f>G33/G12</f>
        <v>247370.96554758359</v>
      </c>
    </row>
    <row r="37" spans="1:8" x14ac:dyDescent="0.25">
      <c r="A37" s="31" t="s">
        <v>26</v>
      </c>
    </row>
    <row r="39" spans="1:8" x14ac:dyDescent="0.25">
      <c r="A39" s="11" t="s">
        <v>27</v>
      </c>
    </row>
    <row r="40" spans="1:8" x14ac:dyDescent="0.25">
      <c r="A40" s="11" t="s">
        <v>28</v>
      </c>
      <c r="C40" s="11">
        <f>C11/C29*100</f>
        <v>8.7500772065635876E-2</v>
      </c>
      <c r="D40" s="11">
        <f>D11/D29*100</f>
        <v>6.8506288877318938E-2</v>
      </c>
      <c r="E40" s="11">
        <f>E11/E29*100</f>
        <v>2.3083645237349338E-2</v>
      </c>
      <c r="F40" s="11" t="e">
        <f>F11/F29*100</f>
        <v>#DIV/0!</v>
      </c>
      <c r="G40" s="11" t="e">
        <f>G11/G29*100</f>
        <v>#DIV/0!</v>
      </c>
      <c r="H40" s="26"/>
    </row>
    <row r="41" spans="1:8" x14ac:dyDescent="0.25">
      <c r="A41" s="11" t="s">
        <v>29</v>
      </c>
      <c r="C41" s="11">
        <f>C12/C29*100</f>
        <v>9.2647876304790926E-3</v>
      </c>
      <c r="D41" s="11">
        <f>D12/D29*100</f>
        <v>0</v>
      </c>
      <c r="E41" s="11">
        <f>E12/E29*100</f>
        <v>0</v>
      </c>
      <c r="F41" s="11" t="e">
        <f>F12/F29*100</f>
        <v>#DIV/0!</v>
      </c>
      <c r="G41" s="11" t="e">
        <f>G12/G29*100</f>
        <v>#DIV/0!</v>
      </c>
      <c r="H41" s="26"/>
    </row>
    <row r="42" spans="1:8" x14ac:dyDescent="0.25">
      <c r="H42" s="26"/>
    </row>
    <row r="43" spans="1:8" x14ac:dyDescent="0.25">
      <c r="A43" s="11" t="s">
        <v>30</v>
      </c>
      <c r="H43" s="26"/>
    </row>
    <row r="44" spans="1:8" x14ac:dyDescent="0.25">
      <c r="A44" s="11" t="s">
        <v>31</v>
      </c>
      <c r="C44" s="11">
        <f>C12/C11*100</f>
        <v>10.588235294117647</v>
      </c>
      <c r="D44" s="11">
        <f>D12/D11*100</f>
        <v>0</v>
      </c>
      <c r="E44" s="11">
        <f>E12/E11*100</f>
        <v>0</v>
      </c>
      <c r="F44" s="11">
        <f>F12/F11*100</f>
        <v>15.217391304347828</v>
      </c>
      <c r="G44" s="11" t="e">
        <f>G12/G11*100</f>
        <v>#DIV/0!</v>
      </c>
      <c r="H44" s="26"/>
    </row>
    <row r="45" spans="1:8" x14ac:dyDescent="0.25">
      <c r="A45" s="11" t="s">
        <v>32</v>
      </c>
      <c r="C45" s="11" t="e">
        <f>C18/C17*100</f>
        <v>#DIV/0!</v>
      </c>
      <c r="D45" s="11" t="e">
        <f>D18/D17*100</f>
        <v>#DIV/0!</v>
      </c>
      <c r="E45" s="11" t="e">
        <f>E18/E17*100</f>
        <v>#DIV/0!</v>
      </c>
      <c r="F45" s="11" t="e">
        <f>F18/F17*100</f>
        <v>#DIV/0!</v>
      </c>
      <c r="G45" s="11" t="e">
        <f>G18/G17*100</f>
        <v>#DIV/0!</v>
      </c>
      <c r="H45" s="26"/>
    </row>
    <row r="46" spans="1:8" x14ac:dyDescent="0.25">
      <c r="A46" s="11" t="s">
        <v>33</v>
      </c>
      <c r="C46" s="11" t="e">
        <f>AVERAGE(C44:C45)</f>
        <v>#DIV/0!</v>
      </c>
      <c r="D46" s="11" t="e">
        <f>AVERAGE(D44:D45)</f>
        <v>#DIV/0!</v>
      </c>
      <c r="E46" s="11" t="e">
        <f>AVERAGE(E44:E45)</f>
        <v>#DIV/0!</v>
      </c>
      <c r="F46" s="11" t="e">
        <f>AVERAGE(F44:F45)</f>
        <v>#DIV/0!</v>
      </c>
      <c r="G46" s="11" t="e">
        <f>AVERAGE(G44:G45)</f>
        <v>#DIV/0!</v>
      </c>
      <c r="H46" s="26"/>
    </row>
    <row r="47" spans="1:8" x14ac:dyDescent="0.25">
      <c r="H47" s="26"/>
    </row>
    <row r="48" spans="1:8" x14ac:dyDescent="0.25">
      <c r="A48" s="11" t="s">
        <v>34</v>
      </c>
      <c r="H48" s="26"/>
    </row>
    <row r="49" spans="1:8" x14ac:dyDescent="0.25">
      <c r="A49" s="11" t="s">
        <v>35</v>
      </c>
      <c r="C49" s="11">
        <f>C12/C13*100</f>
        <v>10.588235294117647</v>
      </c>
      <c r="D49" s="11">
        <f>D12/D13*100</f>
        <v>0</v>
      </c>
      <c r="E49" s="11">
        <f>E12/E13*100</f>
        <v>0</v>
      </c>
      <c r="F49" s="11">
        <f>F12/F13*100</f>
        <v>15.217391304347828</v>
      </c>
      <c r="G49" s="11" t="e">
        <f>G12/G13*100</f>
        <v>#DIV/0!</v>
      </c>
      <c r="H49" s="26"/>
    </row>
    <row r="50" spans="1:8" x14ac:dyDescent="0.25">
      <c r="A50" s="11" t="s">
        <v>36</v>
      </c>
      <c r="C50" s="11">
        <f>C18/C19*100</f>
        <v>8.4552101009196985</v>
      </c>
      <c r="D50" s="11">
        <f>D18/D19*100</f>
        <v>2.8934388586421158</v>
      </c>
      <c r="E50" s="11">
        <f>E18/E19*100</f>
        <v>3.2607222896684696</v>
      </c>
      <c r="F50" s="11">
        <f>F18/F19*100</f>
        <v>0</v>
      </c>
      <c r="G50" s="11" t="e">
        <f>G18/G19*100</f>
        <v>#DIV/0!</v>
      </c>
      <c r="H50" s="26"/>
    </row>
    <row r="51" spans="1:8" x14ac:dyDescent="0.25">
      <c r="A51" s="11" t="s">
        <v>37</v>
      </c>
      <c r="C51" s="11">
        <f>(C49+C50)/2</f>
        <v>9.5217226975186726</v>
      </c>
      <c r="D51" s="11">
        <f>(D49+D50)/2</f>
        <v>1.4467194293210579</v>
      </c>
      <c r="E51" s="11">
        <f>(E49+E50)/2</f>
        <v>1.6303611448342348</v>
      </c>
      <c r="F51" s="11">
        <f>(F49+F50)/2</f>
        <v>7.608695652173914</v>
      </c>
      <c r="G51" s="11" t="e">
        <f>(G49+G50)/2</f>
        <v>#DIV/0!</v>
      </c>
      <c r="H51" s="26"/>
    </row>
    <row r="52" spans="1:8" x14ac:dyDescent="0.25">
      <c r="H52" s="26"/>
    </row>
    <row r="53" spans="1:8" x14ac:dyDescent="0.25">
      <c r="A53" s="11" t="s">
        <v>92</v>
      </c>
      <c r="H53" s="26"/>
    </row>
    <row r="54" spans="1:8" x14ac:dyDescent="0.25">
      <c r="A54" s="11" t="s">
        <v>38</v>
      </c>
      <c r="C54" s="11">
        <f>C20/C18*100</f>
        <v>0</v>
      </c>
      <c r="D54" s="11">
        <f>D20/D18*100</f>
        <v>0</v>
      </c>
      <c r="E54" s="11">
        <f>E20/E18*100</f>
        <v>0</v>
      </c>
      <c r="F54" s="11" t="e">
        <f>F20/F18*100</f>
        <v>#DIV/0!</v>
      </c>
      <c r="G54" s="11">
        <f>G20/G18*100</f>
        <v>0</v>
      </c>
      <c r="H54" s="26"/>
    </row>
    <row r="55" spans="1:8" x14ac:dyDescent="0.25">
      <c r="H55" s="26"/>
    </row>
    <row r="56" spans="1:8" x14ac:dyDescent="0.25">
      <c r="A56" s="11" t="s">
        <v>39</v>
      </c>
      <c r="H56" s="26"/>
    </row>
    <row r="57" spans="1:8" x14ac:dyDescent="0.25">
      <c r="A57" s="11" t="s">
        <v>40</v>
      </c>
      <c r="C57" s="11" t="e">
        <f>((C12/C10)-1)*100</f>
        <v>#DIV/0!</v>
      </c>
      <c r="D57" s="11" t="e">
        <f>((D12/D10)-1)*100</f>
        <v>#DIV/0!</v>
      </c>
      <c r="E57" s="11" t="e">
        <f>((E12/E10)-1)*100</f>
        <v>#DIV/0!</v>
      </c>
      <c r="F57" s="11" t="e">
        <f>((F12/F10)-1)*100</f>
        <v>#DIV/0!</v>
      </c>
      <c r="G57" s="11" t="e">
        <f>((G12/G10)-1)*100</f>
        <v>#DIV/0!</v>
      </c>
      <c r="H57" s="26"/>
    </row>
    <row r="58" spans="1:8" x14ac:dyDescent="0.25">
      <c r="A58" s="11" t="s">
        <v>41</v>
      </c>
      <c r="C58" s="11" t="e">
        <f>((C33/C32)-1)*100</f>
        <v>#DIV/0!</v>
      </c>
      <c r="D58" s="11" t="e">
        <f t="shared" ref="D58:G58" si="0">((D33/D32)-1)*100</f>
        <v>#DIV/0!</v>
      </c>
      <c r="E58" s="11" t="e">
        <f t="shared" si="0"/>
        <v>#DIV/0!</v>
      </c>
      <c r="F58" s="11" t="e">
        <f t="shared" si="0"/>
        <v>#DIV/0!</v>
      </c>
      <c r="G58" s="11" t="e">
        <f t="shared" si="0"/>
        <v>#DIV/0!</v>
      </c>
      <c r="H58" s="26"/>
    </row>
    <row r="59" spans="1:8" x14ac:dyDescent="0.25">
      <c r="A59" s="11" t="s">
        <v>42</v>
      </c>
      <c r="C59" s="11" t="e">
        <f>((C35/C34)-1)*100</f>
        <v>#DIV/0!</v>
      </c>
      <c r="D59" s="11" t="e">
        <f>((D35/D34)-1)*100</f>
        <v>#DIV/0!</v>
      </c>
      <c r="E59" s="11" t="e">
        <f>((E35/E34)-1)*100</f>
        <v>#DIV/0!</v>
      </c>
      <c r="F59" s="11" t="e">
        <f>((F35/F34)-1)*100</f>
        <v>#DIV/0!</v>
      </c>
      <c r="G59" s="11" t="e">
        <f>((G35/G34)-1)*100</f>
        <v>#DIV/0!</v>
      </c>
      <c r="H59" s="26"/>
    </row>
    <row r="60" spans="1:8" x14ac:dyDescent="0.25">
      <c r="H60" s="26"/>
    </row>
    <row r="61" spans="1:8" x14ac:dyDescent="0.25">
      <c r="A61" s="11" t="s">
        <v>43</v>
      </c>
      <c r="H61" s="26"/>
    </row>
    <row r="62" spans="1:8" x14ac:dyDescent="0.25">
      <c r="A62" s="11" t="s">
        <v>44</v>
      </c>
      <c r="C62" s="11">
        <f t="shared" ref="C62:G63" si="1">C17/C11</f>
        <v>0</v>
      </c>
      <c r="D62" s="11">
        <f t="shared" si="1"/>
        <v>0</v>
      </c>
      <c r="E62" s="11">
        <f t="shared" si="1"/>
        <v>0</v>
      </c>
      <c r="F62" s="11">
        <f t="shared" si="1"/>
        <v>0</v>
      </c>
      <c r="G62" s="11" t="e">
        <f t="shared" si="1"/>
        <v>#DIV/0!</v>
      </c>
      <c r="H62" s="26"/>
    </row>
    <row r="63" spans="1:8" x14ac:dyDescent="0.25">
      <c r="A63" s="11" t="s">
        <v>45</v>
      </c>
      <c r="C63" s="11">
        <f t="shared" si="1"/>
        <v>16316010.871111112</v>
      </c>
      <c r="D63" s="11" t="e">
        <f t="shared" si="1"/>
        <v>#DIV/0!</v>
      </c>
      <c r="E63" s="11" t="e">
        <f>E18/E12</f>
        <v>#DIV/0!</v>
      </c>
      <c r="F63" s="11">
        <f>F18/F12</f>
        <v>0</v>
      </c>
      <c r="G63" s="11">
        <f t="shared" si="1"/>
        <v>36546586.450000003</v>
      </c>
      <c r="H63" s="26"/>
    </row>
    <row r="64" spans="1:8" x14ac:dyDescent="0.25">
      <c r="A64" s="11" t="s">
        <v>46</v>
      </c>
      <c r="C64" s="11" t="e">
        <f>(C62/C63)*C46</f>
        <v>#DIV/0!</v>
      </c>
      <c r="D64" s="11" t="e">
        <f>(D62/D63)*D46</f>
        <v>#DIV/0!</v>
      </c>
      <c r="E64" s="11" t="e">
        <f>(E62/E63)*E46</f>
        <v>#DIV/0!</v>
      </c>
      <c r="F64" s="11" t="e">
        <f>F62/F63*F46</f>
        <v>#DIV/0!</v>
      </c>
      <c r="G64" s="11" t="e">
        <f>G62/G63*G46</f>
        <v>#DIV/0!</v>
      </c>
      <c r="H64" s="26"/>
    </row>
    <row r="65" spans="1:8" x14ac:dyDescent="0.25">
      <c r="H65" s="26"/>
    </row>
    <row r="66" spans="1:8" x14ac:dyDescent="0.25">
      <c r="A66" s="11" t="s">
        <v>47</v>
      </c>
      <c r="H66" s="26"/>
    </row>
    <row r="67" spans="1:8" x14ac:dyDescent="0.25">
      <c r="A67" s="11" t="s">
        <v>48</v>
      </c>
      <c r="C67" s="11" t="e">
        <f>(C24/C23)*100</f>
        <v>#DIV/0!</v>
      </c>
      <c r="H67" s="26"/>
    </row>
    <row r="68" spans="1:8" x14ac:dyDescent="0.25">
      <c r="A68" s="11" t="s">
        <v>49</v>
      </c>
      <c r="C68" s="11">
        <f>(C18/C24)*100</f>
        <v>52.962044359662578</v>
      </c>
      <c r="H68" s="26"/>
    </row>
    <row r="69" spans="1:8" x14ac:dyDescent="0.25">
      <c r="C69" s="37"/>
      <c r="D69" s="37"/>
      <c r="E69" s="37"/>
      <c r="F69" s="37"/>
      <c r="G69" s="37"/>
    </row>
    <row r="70" spans="1:8" ht="15.75" thickBot="1" x14ac:dyDescent="0.3">
      <c r="A70" s="27"/>
      <c r="B70" s="27"/>
      <c r="C70" s="27"/>
      <c r="D70" s="27"/>
      <c r="E70" s="27"/>
      <c r="F70" s="27"/>
      <c r="G70" s="27"/>
    </row>
    <row r="71" spans="1:8" ht="15.75" thickTop="1" x14ac:dyDescent="0.25"/>
    <row r="72" spans="1:8" x14ac:dyDescent="0.25">
      <c r="A72" s="11" t="s">
        <v>50</v>
      </c>
    </row>
    <row r="73" spans="1:8" x14ac:dyDescent="0.25">
      <c r="A73" s="11" t="s">
        <v>93</v>
      </c>
    </row>
    <row r="74" spans="1:8" x14ac:dyDescent="0.25">
      <c r="A74" s="11" t="s">
        <v>96</v>
      </c>
    </row>
    <row r="76" spans="1:8" x14ac:dyDescent="0.25">
      <c r="A76" s="11" t="s">
        <v>94</v>
      </c>
    </row>
    <row r="77" spans="1:8" x14ac:dyDescent="0.25">
      <c r="A77" s="11" t="s">
        <v>95</v>
      </c>
    </row>
    <row r="78" spans="1:8" x14ac:dyDescent="0.25">
      <c r="A78" s="11" t="s">
        <v>97</v>
      </c>
    </row>
    <row r="79" spans="1:8" x14ac:dyDescent="0.25">
      <c r="A79" s="11" t="s">
        <v>98</v>
      </c>
    </row>
    <row r="80" spans="1:8" x14ac:dyDescent="0.25">
      <c r="A80" s="11" t="s">
        <v>99</v>
      </c>
    </row>
    <row r="81" spans="1:1" x14ac:dyDescent="0.25">
      <c r="A81" s="11" t="s">
        <v>106</v>
      </c>
    </row>
    <row r="82" spans="1:1" x14ac:dyDescent="0.25">
      <c r="A82" s="28" t="s">
        <v>107</v>
      </c>
    </row>
    <row r="83" spans="1:1" x14ac:dyDescent="0.25">
      <c r="A83" s="28" t="s">
        <v>108</v>
      </c>
    </row>
  </sheetData>
  <mergeCells count="5">
    <mergeCell ref="A2:G2"/>
    <mergeCell ref="F23:G23"/>
    <mergeCell ref="A4:A5"/>
    <mergeCell ref="C4:C5"/>
    <mergeCell ref="D4:G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83"/>
  <sheetViews>
    <sheetView topLeftCell="A49" zoomScale="90" zoomScaleNormal="90" workbookViewId="0">
      <selection activeCell="F78" sqref="F78"/>
    </sheetView>
  </sheetViews>
  <sheetFormatPr baseColWidth="10" defaultColWidth="11.42578125" defaultRowHeight="15" x14ac:dyDescent="0.25"/>
  <cols>
    <col min="1" max="1" width="57.85546875" style="11" bestFit="1" customWidth="1"/>
    <col min="2" max="2" width="7.28515625" style="11" bestFit="1" customWidth="1"/>
    <col min="3" max="4" width="18.5703125" style="11" bestFit="1" customWidth="1"/>
    <col min="5" max="5" width="18.140625" style="11" bestFit="1" customWidth="1"/>
    <col min="6" max="6" width="26.7109375" style="11" bestFit="1" customWidth="1"/>
    <col min="7" max="7" width="24.5703125" style="11" bestFit="1" customWidth="1"/>
    <col min="8" max="16384" width="11.42578125" style="11"/>
  </cols>
  <sheetData>
    <row r="2" spans="1:7" x14ac:dyDescent="0.25">
      <c r="A2" s="67" t="s">
        <v>104</v>
      </c>
      <c r="B2" s="67"/>
      <c r="C2" s="67"/>
      <c r="D2" s="67"/>
      <c r="E2" s="67"/>
      <c r="F2" s="67"/>
      <c r="G2" s="67"/>
    </row>
    <row r="4" spans="1:7" x14ac:dyDescent="0.25">
      <c r="A4" s="68" t="s">
        <v>0</v>
      </c>
      <c r="B4" s="29"/>
      <c r="C4" s="68" t="s">
        <v>1</v>
      </c>
      <c r="D4" s="70" t="s">
        <v>2</v>
      </c>
      <c r="E4" s="70"/>
      <c r="F4" s="70"/>
      <c r="G4" s="70"/>
    </row>
    <row r="5" spans="1:7" ht="15.75" thickBot="1" x14ac:dyDescent="0.3">
      <c r="A5" s="69"/>
      <c r="B5" s="30"/>
      <c r="C5" s="69"/>
      <c r="D5" s="25" t="s">
        <v>3</v>
      </c>
      <c r="E5" s="25" t="s">
        <v>4</v>
      </c>
      <c r="F5" s="25" t="s">
        <v>5</v>
      </c>
      <c r="G5" s="25" t="s">
        <v>6</v>
      </c>
    </row>
    <row r="6" spans="1:7" ht="15.75" thickTop="1" x14ac:dyDescent="0.25"/>
    <row r="7" spans="1:7" x14ac:dyDescent="0.25">
      <c r="A7" s="11" t="s">
        <v>7</v>
      </c>
    </row>
    <row r="8" spans="1:7" x14ac:dyDescent="0.25">
      <c r="B8" s="11" t="s">
        <v>8</v>
      </c>
    </row>
    <row r="9" spans="1:7" x14ac:dyDescent="0.25">
      <c r="A9" s="11" t="s">
        <v>9</v>
      </c>
      <c r="B9" s="11" t="s">
        <v>10</v>
      </c>
      <c r="C9" s="19"/>
      <c r="D9" s="19"/>
      <c r="E9" s="19"/>
      <c r="F9" s="19"/>
      <c r="G9" s="19"/>
    </row>
    <row r="10" spans="1:7" x14ac:dyDescent="0.25">
      <c r="A10" s="11" t="s">
        <v>71</v>
      </c>
      <c r="C10" s="19"/>
      <c r="D10" s="19"/>
      <c r="E10" s="19"/>
      <c r="F10" s="19"/>
      <c r="G10" s="19"/>
    </row>
    <row r="11" spans="1:7" x14ac:dyDescent="0.25">
      <c r="A11" s="11" t="s">
        <v>72</v>
      </c>
      <c r="C11" s="11">
        <f>SUM(D11:G11)</f>
        <v>85</v>
      </c>
      <c r="D11" s="19">
        <v>25</v>
      </c>
      <c r="E11" s="19">
        <v>14</v>
      </c>
      <c r="F11" s="19">
        <v>46</v>
      </c>
      <c r="G11" s="19"/>
    </row>
    <row r="12" spans="1:7" x14ac:dyDescent="0.25">
      <c r="A12" s="11" t="s">
        <v>73</v>
      </c>
      <c r="C12" s="11">
        <f>SUM(D12:G12)</f>
        <v>22</v>
      </c>
      <c r="D12" s="11">
        <v>9</v>
      </c>
      <c r="E12" s="11">
        <v>1</v>
      </c>
      <c r="F12" s="11">
        <v>3</v>
      </c>
      <c r="G12" s="11">
        <v>9</v>
      </c>
    </row>
    <row r="13" spans="1:7" x14ac:dyDescent="0.25">
      <c r="A13" s="11" t="s">
        <v>14</v>
      </c>
      <c r="C13" s="11">
        <f>SUM(D13:G13)</f>
        <v>85</v>
      </c>
      <c r="D13" s="11">
        <v>25</v>
      </c>
      <c r="E13" s="11">
        <v>14</v>
      </c>
      <c r="F13" s="11">
        <v>46</v>
      </c>
    </row>
    <row r="15" spans="1:7" x14ac:dyDescent="0.25">
      <c r="A15" s="11" t="s">
        <v>15</v>
      </c>
    </row>
    <row r="16" spans="1:7" x14ac:dyDescent="0.25">
      <c r="A16" s="11" t="s">
        <v>71</v>
      </c>
      <c r="C16" s="19"/>
      <c r="D16" s="19"/>
      <c r="E16" s="19"/>
      <c r="F16" s="19"/>
      <c r="G16" s="19"/>
    </row>
    <row r="17" spans="1:7" x14ac:dyDescent="0.25">
      <c r="A17" s="11" t="s">
        <v>72</v>
      </c>
      <c r="C17" s="19"/>
      <c r="D17" s="19"/>
      <c r="E17" s="19"/>
      <c r="F17" s="19"/>
      <c r="G17" s="19"/>
    </row>
    <row r="18" spans="1:7" x14ac:dyDescent="0.25">
      <c r="A18" s="11" t="s">
        <v>73</v>
      </c>
      <c r="C18" s="11">
        <f>SUM(D18:G18)</f>
        <v>594948176.90999997</v>
      </c>
      <c r="D18" s="11">
        <v>427787470.74000001</v>
      </c>
      <c r="E18" s="11">
        <v>154318881.05000001</v>
      </c>
      <c r="G18" s="11">
        <v>12841825.119999999</v>
      </c>
    </row>
    <row r="19" spans="1:7" x14ac:dyDescent="0.25">
      <c r="A19" s="11" t="s">
        <v>14</v>
      </c>
      <c r="C19" s="11">
        <v>1736729142</v>
      </c>
      <c r="D19" s="19">
        <v>1169509142</v>
      </c>
      <c r="E19" s="19">
        <v>1224020000</v>
      </c>
      <c r="F19" s="19">
        <v>343200000</v>
      </c>
    </row>
    <row r="20" spans="1:7" x14ac:dyDescent="0.25">
      <c r="A20" s="11" t="s">
        <v>74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2" spans="1:7" x14ac:dyDescent="0.25">
      <c r="A22" s="11" t="s">
        <v>17</v>
      </c>
    </row>
    <row r="23" spans="1:7" x14ac:dyDescent="0.25">
      <c r="A23" s="11" t="s">
        <v>72</v>
      </c>
      <c r="C23" s="19"/>
    </row>
    <row r="24" spans="1:7" x14ac:dyDescent="0.25">
      <c r="A24" s="11" t="s">
        <v>73</v>
      </c>
      <c r="C24" s="11">
        <v>586386069.85000002</v>
      </c>
    </row>
    <row r="26" spans="1:7" x14ac:dyDescent="0.25">
      <c r="A26" s="11" t="s">
        <v>18</v>
      </c>
    </row>
    <row r="27" spans="1:7" x14ac:dyDescent="0.25">
      <c r="A27" s="11" t="s">
        <v>75</v>
      </c>
      <c r="C27" s="11">
        <v>1.4207485692333333</v>
      </c>
      <c r="D27" s="11">
        <v>1.4207485692333333</v>
      </c>
      <c r="E27" s="11">
        <v>1.4207485692333333</v>
      </c>
      <c r="F27" s="11">
        <v>1.4207485692333333</v>
      </c>
      <c r="G27" s="11">
        <v>1.4207485692333333</v>
      </c>
    </row>
    <row r="28" spans="1:7" x14ac:dyDescent="0.25">
      <c r="A28" s="11" t="s">
        <v>76</v>
      </c>
      <c r="C28" s="11">
        <v>1.4880743485666665</v>
      </c>
      <c r="D28" s="11">
        <v>1.4880743485666665</v>
      </c>
      <c r="E28" s="11">
        <v>1.4880743485666665</v>
      </c>
      <c r="F28" s="11">
        <v>1.4880743485666665</v>
      </c>
      <c r="G28" s="11">
        <v>1.4880743485666665</v>
      </c>
    </row>
    <row r="29" spans="1:7" s="24" customFormat="1" x14ac:dyDescent="0.25">
      <c r="A29" s="24" t="s">
        <v>100</v>
      </c>
      <c r="C29" s="24">
        <f>+D29+E29</f>
        <v>97142</v>
      </c>
      <c r="D29" s="24">
        <v>36493</v>
      </c>
      <c r="E29" s="24">
        <v>60649</v>
      </c>
    </row>
    <row r="31" spans="1:7" x14ac:dyDescent="0.25">
      <c r="A31" s="11" t="s">
        <v>21</v>
      </c>
    </row>
    <row r="32" spans="1:7" x14ac:dyDescent="0.25">
      <c r="A32" s="11" t="s">
        <v>77</v>
      </c>
      <c r="C32" s="11">
        <f>C16/C27</f>
        <v>0</v>
      </c>
      <c r="D32" s="11">
        <f>D16/D27</f>
        <v>0</v>
      </c>
      <c r="E32" s="11">
        <f>E16/E27</f>
        <v>0</v>
      </c>
      <c r="F32" s="11">
        <f>F16/F27</f>
        <v>0</v>
      </c>
      <c r="G32" s="11">
        <f>G16/G27</f>
        <v>0</v>
      </c>
    </row>
    <row r="33" spans="1:7" x14ac:dyDescent="0.25">
      <c r="A33" s="11" t="s">
        <v>78</v>
      </c>
      <c r="C33" s="11">
        <f>C18/C28</f>
        <v>399810787.33267736</v>
      </c>
      <c r="D33" s="11">
        <f>D18/D28</f>
        <v>287477215.87436187</v>
      </c>
      <c r="E33" s="11">
        <f>E18/E28</f>
        <v>103703743.83419892</v>
      </c>
      <c r="F33" s="11">
        <f>F18/F28</f>
        <v>0</v>
      </c>
      <c r="G33" s="11">
        <f>G18/G28</f>
        <v>8629827.6241166443</v>
      </c>
    </row>
    <row r="34" spans="1:7" x14ac:dyDescent="0.25">
      <c r="A34" s="11" t="s">
        <v>79</v>
      </c>
      <c r="C34" s="11" t="e">
        <f>C32/C10</f>
        <v>#DIV/0!</v>
      </c>
      <c r="D34" s="11" t="e">
        <f>D32/D10</f>
        <v>#DIV/0!</v>
      </c>
      <c r="E34" s="11" t="e">
        <f>E32/E10</f>
        <v>#DIV/0!</v>
      </c>
      <c r="F34" s="11" t="e">
        <f>F32/F10</f>
        <v>#DIV/0!</v>
      </c>
      <c r="G34" s="11" t="e">
        <f>G32/G10</f>
        <v>#DIV/0!</v>
      </c>
    </row>
    <row r="35" spans="1:7" x14ac:dyDescent="0.25">
      <c r="A35" s="11" t="s">
        <v>80</v>
      </c>
      <c r="C35" s="11">
        <f>C33/C12</f>
        <v>18173217.606030788</v>
      </c>
      <c r="D35" s="11">
        <f>D33/D12</f>
        <v>31941912.874929097</v>
      </c>
      <c r="E35" s="11">
        <f>E33/E12</f>
        <v>103703743.83419892</v>
      </c>
      <c r="F35" s="11">
        <f>F33/F12</f>
        <v>0</v>
      </c>
      <c r="G35" s="11">
        <f>G33/G12</f>
        <v>958869.73601296043</v>
      </c>
    </row>
    <row r="37" spans="1:7" x14ac:dyDescent="0.25">
      <c r="A37" s="11" t="s">
        <v>26</v>
      </c>
    </row>
    <row r="39" spans="1:7" x14ac:dyDescent="0.25">
      <c r="A39" s="11" t="s">
        <v>27</v>
      </c>
    </row>
    <row r="40" spans="1:7" x14ac:dyDescent="0.25">
      <c r="A40" s="11" t="s">
        <v>28</v>
      </c>
      <c r="C40" s="11">
        <f>C11/C29*100</f>
        <v>8.7500772065635876E-2</v>
      </c>
      <c r="D40" s="11">
        <f>D11/D29*100</f>
        <v>6.8506288877318938E-2</v>
      </c>
      <c r="E40" s="11">
        <f>E11/E29*100</f>
        <v>2.3083645237349338E-2</v>
      </c>
      <c r="F40" s="11" t="e">
        <f>F11/F29*100</f>
        <v>#DIV/0!</v>
      </c>
      <c r="G40" s="11" t="e">
        <f>G11/G29*100</f>
        <v>#DIV/0!</v>
      </c>
    </row>
    <row r="41" spans="1:7" x14ac:dyDescent="0.25">
      <c r="A41" s="11" t="s">
        <v>29</v>
      </c>
      <c r="C41" s="11">
        <f>C12/C29*100</f>
        <v>2.2647258652282225E-2</v>
      </c>
      <c r="D41" s="11">
        <f>D12/D29*100</f>
        <v>2.4662263995834821E-2</v>
      </c>
      <c r="E41" s="11">
        <f>E12/E29*100</f>
        <v>1.6488318026678097E-3</v>
      </c>
      <c r="F41" s="11" t="e">
        <f>F12/F29*100</f>
        <v>#DIV/0!</v>
      </c>
      <c r="G41" s="11" t="e">
        <f>G12/G29*100</f>
        <v>#DIV/0!</v>
      </c>
    </row>
    <row r="43" spans="1:7" x14ac:dyDescent="0.25">
      <c r="A43" s="11" t="s">
        <v>30</v>
      </c>
    </row>
    <row r="44" spans="1:7" x14ac:dyDescent="0.25">
      <c r="A44" s="11" t="s">
        <v>31</v>
      </c>
      <c r="C44" s="11">
        <f>C12/C11*100</f>
        <v>25.882352941176475</v>
      </c>
      <c r="D44" s="11">
        <f>D12/D11*100</f>
        <v>36</v>
      </c>
      <c r="E44" s="11">
        <f>E12/E11*100</f>
        <v>7.1428571428571423</v>
      </c>
      <c r="F44" s="11">
        <f>F12/F11*100</f>
        <v>6.5217391304347823</v>
      </c>
      <c r="G44" s="11" t="e">
        <f>G12/G11*100</f>
        <v>#DIV/0!</v>
      </c>
    </row>
    <row r="45" spans="1:7" x14ac:dyDescent="0.25">
      <c r="A45" s="11" t="s">
        <v>32</v>
      </c>
      <c r="C45" s="11" t="e">
        <f>C18/C17*100</f>
        <v>#DIV/0!</v>
      </c>
      <c r="D45" s="11" t="e">
        <f>D18/D17*100</f>
        <v>#DIV/0!</v>
      </c>
      <c r="E45" s="11" t="e">
        <f>E18/E17*100</f>
        <v>#DIV/0!</v>
      </c>
      <c r="F45" s="11" t="e">
        <f>F18/F17*100</f>
        <v>#DIV/0!</v>
      </c>
      <c r="G45" s="11" t="e">
        <f>G18/G17*100</f>
        <v>#DIV/0!</v>
      </c>
    </row>
    <row r="46" spans="1:7" x14ac:dyDescent="0.25">
      <c r="A46" s="11" t="s">
        <v>33</v>
      </c>
      <c r="C46" s="11" t="e">
        <f>AVERAGE(C44:C45)</f>
        <v>#DIV/0!</v>
      </c>
      <c r="D46" s="11" t="e">
        <f>AVERAGE(D44:D45)</f>
        <v>#DIV/0!</v>
      </c>
      <c r="E46" s="11" t="e">
        <f>AVERAGE(E44:E45)</f>
        <v>#DIV/0!</v>
      </c>
      <c r="F46" s="11" t="e">
        <f>AVERAGE(F44:F45)</f>
        <v>#DIV/0!</v>
      </c>
      <c r="G46" s="11" t="e">
        <f>AVERAGE(G44:G45)</f>
        <v>#DIV/0!</v>
      </c>
    </row>
    <row r="48" spans="1:7" x14ac:dyDescent="0.25">
      <c r="A48" s="11" t="s">
        <v>34</v>
      </c>
    </row>
    <row r="49" spans="1:7" x14ac:dyDescent="0.25">
      <c r="A49" s="11" t="s">
        <v>35</v>
      </c>
      <c r="C49" s="11">
        <f>C12/C13*100</f>
        <v>25.882352941176475</v>
      </c>
      <c r="D49" s="11">
        <f>D12/D13*100</f>
        <v>36</v>
      </c>
      <c r="E49" s="11">
        <f>E12/E13*100</f>
        <v>7.1428571428571423</v>
      </c>
      <c r="F49" s="11">
        <f>F12/F13*100</f>
        <v>6.5217391304347823</v>
      </c>
      <c r="G49" s="11" t="e">
        <f>G12/G13*100</f>
        <v>#DIV/0!</v>
      </c>
    </row>
    <row r="50" spans="1:7" x14ac:dyDescent="0.25">
      <c r="A50" s="11" t="s">
        <v>36</v>
      </c>
      <c r="C50" s="11">
        <f>C18/C19*100</f>
        <v>34.256820048799526</v>
      </c>
      <c r="D50" s="11">
        <f>D18/D19*100</f>
        <v>36.57837766094179</v>
      </c>
      <c r="E50" s="11">
        <f>E18/E19*100</f>
        <v>12.60754571412232</v>
      </c>
      <c r="F50" s="11">
        <f>F18/F19*100</f>
        <v>0</v>
      </c>
      <c r="G50" s="11" t="e">
        <f>G18/G19*100</f>
        <v>#DIV/0!</v>
      </c>
    </row>
    <row r="51" spans="1:7" x14ac:dyDescent="0.25">
      <c r="A51" s="11" t="s">
        <v>37</v>
      </c>
      <c r="C51" s="11">
        <f>(C49+C50)/2</f>
        <v>30.069586494988002</v>
      </c>
      <c r="D51" s="11">
        <f>(D49+D50)/2</f>
        <v>36.289188830470891</v>
      </c>
      <c r="E51" s="11">
        <f>(E49+E50)/2</f>
        <v>9.8752014284897314</v>
      </c>
      <c r="F51" s="11">
        <f>(F49+F50)/2</f>
        <v>3.2608695652173911</v>
      </c>
      <c r="G51" s="11" t="e">
        <f>(G49+G50)/2</f>
        <v>#DIV/0!</v>
      </c>
    </row>
    <row r="53" spans="1:7" x14ac:dyDescent="0.25">
      <c r="A53" s="11" t="s">
        <v>92</v>
      </c>
    </row>
    <row r="54" spans="1:7" x14ac:dyDescent="0.25">
      <c r="A54" s="11" t="s">
        <v>38</v>
      </c>
      <c r="C54" s="11">
        <f>C20/C18*100</f>
        <v>0</v>
      </c>
      <c r="D54" s="11">
        <f>D20/D18*100</f>
        <v>0</v>
      </c>
      <c r="E54" s="11">
        <f>E20/E18*100</f>
        <v>0</v>
      </c>
      <c r="F54" s="11" t="e">
        <f>F20/F18*100</f>
        <v>#DIV/0!</v>
      </c>
      <c r="G54" s="11">
        <f>G20/G18*100</f>
        <v>0</v>
      </c>
    </row>
    <row r="56" spans="1:7" x14ac:dyDescent="0.25">
      <c r="A56" s="11" t="s">
        <v>39</v>
      </c>
    </row>
    <row r="57" spans="1:7" x14ac:dyDescent="0.25">
      <c r="A57" s="11" t="s">
        <v>40</v>
      </c>
      <c r="C57" s="11" t="e">
        <f>((C12/C10)-1)*100</f>
        <v>#DIV/0!</v>
      </c>
      <c r="D57" s="11" t="e">
        <f>((D12/D10)-1)*100</f>
        <v>#DIV/0!</v>
      </c>
      <c r="E57" s="11" t="e">
        <f>((E12/E10)-1)*100</f>
        <v>#DIV/0!</v>
      </c>
      <c r="F57" s="11" t="e">
        <f>((F12/F10)-1)*100</f>
        <v>#DIV/0!</v>
      </c>
      <c r="G57" s="11" t="e">
        <f>((G12/G10)-1)*100</f>
        <v>#DIV/0!</v>
      </c>
    </row>
    <row r="58" spans="1:7" x14ac:dyDescent="0.25">
      <c r="A58" s="11" t="s">
        <v>41</v>
      </c>
      <c r="C58" s="11" t="e">
        <f>((C33/C32)-1)*100</f>
        <v>#DIV/0!</v>
      </c>
      <c r="D58" s="11" t="e">
        <f t="shared" ref="D58:G58" si="0">((D33/D32)-1)*100</f>
        <v>#DIV/0!</v>
      </c>
      <c r="E58" s="11" t="e">
        <f t="shared" si="0"/>
        <v>#DIV/0!</v>
      </c>
      <c r="F58" s="11" t="e">
        <f t="shared" si="0"/>
        <v>#DIV/0!</v>
      </c>
      <c r="G58" s="11" t="e">
        <f t="shared" si="0"/>
        <v>#DIV/0!</v>
      </c>
    </row>
    <row r="59" spans="1:7" x14ac:dyDescent="0.25">
      <c r="A59" s="11" t="s">
        <v>42</v>
      </c>
      <c r="C59" s="11" t="e">
        <f>((C35/C34)-1)*100</f>
        <v>#DIV/0!</v>
      </c>
      <c r="D59" s="11" t="e">
        <f>((D35/D34)-1)*100</f>
        <v>#DIV/0!</v>
      </c>
      <c r="E59" s="11" t="e">
        <f>((E35/E34)-1)*100</f>
        <v>#DIV/0!</v>
      </c>
      <c r="F59" s="11" t="e">
        <f>((F35/F34)-1)*100</f>
        <v>#DIV/0!</v>
      </c>
      <c r="G59" s="11" t="e">
        <f>((G35/G34)-1)*100</f>
        <v>#DIV/0!</v>
      </c>
    </row>
    <row r="61" spans="1:7" x14ac:dyDescent="0.25">
      <c r="A61" s="11" t="s">
        <v>43</v>
      </c>
    </row>
    <row r="62" spans="1:7" x14ac:dyDescent="0.25">
      <c r="A62" s="11" t="s">
        <v>44</v>
      </c>
      <c r="C62" s="11">
        <f t="shared" ref="C62:G63" si="1">C17/C11</f>
        <v>0</v>
      </c>
      <c r="D62" s="11">
        <f t="shared" si="1"/>
        <v>0</v>
      </c>
      <c r="E62" s="11">
        <f t="shared" si="1"/>
        <v>0</v>
      </c>
      <c r="F62" s="11">
        <f t="shared" si="1"/>
        <v>0</v>
      </c>
      <c r="G62" s="11" t="e">
        <f t="shared" si="1"/>
        <v>#DIV/0!</v>
      </c>
    </row>
    <row r="63" spans="1:7" x14ac:dyDescent="0.25">
      <c r="A63" s="11" t="s">
        <v>45</v>
      </c>
      <c r="C63" s="11">
        <f t="shared" si="1"/>
        <v>27043098.950454544</v>
      </c>
      <c r="D63" s="11">
        <f t="shared" si="1"/>
        <v>47531941.193333335</v>
      </c>
      <c r="E63" s="11">
        <f>E18/E12</f>
        <v>154318881.05000001</v>
      </c>
      <c r="F63" s="11">
        <f>F18/F12</f>
        <v>0</v>
      </c>
      <c r="G63" s="11">
        <f t="shared" si="1"/>
        <v>1426869.4577777777</v>
      </c>
    </row>
    <row r="64" spans="1:7" x14ac:dyDescent="0.25">
      <c r="A64" s="11" t="s">
        <v>46</v>
      </c>
      <c r="C64" s="11" t="e">
        <f>(C62/C63)*C46</f>
        <v>#DIV/0!</v>
      </c>
      <c r="D64" s="11" t="e">
        <f>(D62/D63)*D46</f>
        <v>#DIV/0!</v>
      </c>
      <c r="E64" s="11" t="e">
        <f>(E62/E63)*E46</f>
        <v>#DIV/0!</v>
      </c>
      <c r="F64" s="11" t="e">
        <f>F62/F63*F46</f>
        <v>#DIV/0!</v>
      </c>
      <c r="G64" s="11" t="e">
        <f>G62/G63*G46</f>
        <v>#DIV/0!</v>
      </c>
    </row>
    <row r="66" spans="1:7" x14ac:dyDescent="0.25">
      <c r="A66" s="11" t="s">
        <v>47</v>
      </c>
    </row>
    <row r="67" spans="1:7" x14ac:dyDescent="0.25">
      <c r="A67" s="11" t="s">
        <v>48</v>
      </c>
      <c r="C67" s="11" t="e">
        <f>(C24/C23)*100</f>
        <v>#DIV/0!</v>
      </c>
    </row>
    <row r="68" spans="1:7" x14ac:dyDescent="0.25">
      <c r="A68" s="11" t="s">
        <v>49</v>
      </c>
      <c r="C68" s="11">
        <f>(C18/C24)*100</f>
        <v>101.460148441485</v>
      </c>
    </row>
    <row r="70" spans="1:7" ht="15.75" thickBot="1" x14ac:dyDescent="0.3">
      <c r="A70" s="27"/>
      <c r="B70" s="27"/>
      <c r="C70" s="27"/>
      <c r="D70" s="27"/>
      <c r="E70" s="27"/>
      <c r="F70" s="27"/>
      <c r="G70" s="27"/>
    </row>
    <row r="71" spans="1:7" ht="15.75" thickTop="1" x14ac:dyDescent="0.25"/>
    <row r="72" spans="1:7" x14ac:dyDescent="0.25">
      <c r="A72" s="11" t="s">
        <v>50</v>
      </c>
    </row>
    <row r="73" spans="1:7" x14ac:dyDescent="0.25">
      <c r="A73" s="11" t="s">
        <v>93</v>
      </c>
    </row>
    <row r="74" spans="1:7" x14ac:dyDescent="0.25">
      <c r="A74" s="11" t="s">
        <v>96</v>
      </c>
    </row>
    <row r="76" spans="1:7" x14ac:dyDescent="0.25">
      <c r="A76" s="11" t="s">
        <v>94</v>
      </c>
    </row>
    <row r="77" spans="1:7" x14ac:dyDescent="0.25">
      <c r="A77" s="11" t="s">
        <v>95</v>
      </c>
    </row>
    <row r="78" spans="1:7" x14ac:dyDescent="0.25">
      <c r="A78" s="11" t="s">
        <v>97</v>
      </c>
    </row>
    <row r="79" spans="1:7" x14ac:dyDescent="0.25">
      <c r="A79" s="11" t="s">
        <v>98</v>
      </c>
    </row>
    <row r="80" spans="1:7" x14ac:dyDescent="0.25">
      <c r="A80" s="11" t="s">
        <v>99</v>
      </c>
    </row>
    <row r="81" spans="1:1" x14ac:dyDescent="0.25">
      <c r="A81" s="11" t="s">
        <v>106</v>
      </c>
    </row>
    <row r="82" spans="1:1" x14ac:dyDescent="0.25">
      <c r="A82" s="28" t="s">
        <v>107</v>
      </c>
    </row>
    <row r="83" spans="1:1" x14ac:dyDescent="0.25">
      <c r="A83" s="28" t="s">
        <v>108</v>
      </c>
    </row>
  </sheetData>
  <mergeCells count="4">
    <mergeCell ref="A2:G2"/>
    <mergeCell ref="A4:A5"/>
    <mergeCell ref="C4:C5"/>
    <mergeCell ref="D4:G4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2"/>
  <sheetViews>
    <sheetView topLeftCell="A37" zoomScale="90" zoomScaleNormal="90" workbookViewId="0">
      <selection activeCell="A80" sqref="A80:A82"/>
    </sheetView>
  </sheetViews>
  <sheetFormatPr baseColWidth="10" defaultColWidth="11.42578125" defaultRowHeight="15" x14ac:dyDescent="0.25"/>
  <cols>
    <col min="1" max="1" width="58.140625" bestFit="1" customWidth="1"/>
    <col min="2" max="2" width="7.28515625" bestFit="1" customWidth="1"/>
    <col min="3" max="4" width="18.5703125" bestFit="1" customWidth="1"/>
    <col min="5" max="5" width="20.42578125" bestFit="1" customWidth="1"/>
    <col min="6" max="6" width="29.5703125" bestFit="1" customWidth="1"/>
    <col min="7" max="7" width="27.140625" bestFit="1" customWidth="1"/>
  </cols>
  <sheetData>
    <row r="2" spans="1:7" x14ac:dyDescent="0.25">
      <c r="A2" s="71" t="s">
        <v>105</v>
      </c>
      <c r="B2" s="71"/>
      <c r="C2" s="71"/>
      <c r="D2" s="71"/>
      <c r="E2" s="71"/>
      <c r="F2" s="71"/>
      <c r="G2" s="71"/>
    </row>
    <row r="4" spans="1:7" x14ac:dyDescent="0.25">
      <c r="A4" s="73" t="s">
        <v>0</v>
      </c>
      <c r="B4" s="1"/>
      <c r="C4" s="73" t="s">
        <v>1</v>
      </c>
      <c r="D4" s="79" t="s">
        <v>2</v>
      </c>
      <c r="E4" s="79"/>
      <c r="F4" s="79"/>
      <c r="G4" s="79"/>
    </row>
    <row r="5" spans="1:7" ht="15.75" thickBot="1" x14ac:dyDescent="0.3">
      <c r="A5" s="74"/>
      <c r="B5" s="3"/>
      <c r="C5" s="74"/>
      <c r="D5" s="3" t="s">
        <v>3</v>
      </c>
      <c r="E5" s="3" t="s">
        <v>4</v>
      </c>
      <c r="F5" s="3" t="s">
        <v>5</v>
      </c>
      <c r="G5" s="3" t="s">
        <v>6</v>
      </c>
    </row>
    <row r="6" spans="1:7" ht="15.75" thickTop="1" x14ac:dyDescent="0.25"/>
    <row r="7" spans="1:7" x14ac:dyDescent="0.25">
      <c r="A7" t="s">
        <v>7</v>
      </c>
    </row>
    <row r="8" spans="1:7" x14ac:dyDescent="0.25">
      <c r="B8" t="s">
        <v>8</v>
      </c>
    </row>
    <row r="9" spans="1:7" x14ac:dyDescent="0.25">
      <c r="A9" t="s">
        <v>9</v>
      </c>
      <c r="B9" t="s">
        <v>10</v>
      </c>
    </row>
    <row r="10" spans="1:7" x14ac:dyDescent="0.25">
      <c r="A10" t="s">
        <v>81</v>
      </c>
      <c r="C10" s="12">
        <f>SUM(D10:G10)</f>
        <v>0</v>
      </c>
      <c r="D10" s="12">
        <f>+'I Trimestre'!D10+'II Trimestre'!D10</f>
        <v>0</v>
      </c>
      <c r="E10" s="12">
        <f>+'I Trimestre'!E10+'II Trimestre'!E10</f>
        <v>0</v>
      </c>
      <c r="F10" s="12">
        <f>+'I Trimestre'!F10+'II Trimestre'!F10</f>
        <v>0</v>
      </c>
      <c r="G10" s="12">
        <f>+'I Trimestre'!G10+'II Trimestre'!G10</f>
        <v>0</v>
      </c>
    </row>
    <row r="11" spans="1:7" x14ac:dyDescent="0.25">
      <c r="A11" t="s">
        <v>82</v>
      </c>
      <c r="C11" s="12">
        <f t="shared" ref="C11" si="0">SUM(D11:G11)</f>
        <v>72</v>
      </c>
      <c r="D11" s="12">
        <v>17</v>
      </c>
      <c r="E11" s="12">
        <v>7</v>
      </c>
      <c r="F11" s="12">
        <v>48</v>
      </c>
      <c r="G11" s="12">
        <f>+'I Trimestre'!G11+'II Trimestre'!G11</f>
        <v>0</v>
      </c>
    </row>
    <row r="12" spans="1:7" x14ac:dyDescent="0.25">
      <c r="A12" t="s">
        <v>83</v>
      </c>
      <c r="C12" s="12">
        <f>SUM(D12:G12)</f>
        <v>23</v>
      </c>
      <c r="D12" s="12">
        <f>+'I Trimestre'!D12+'II Trimestre'!D12</f>
        <v>7</v>
      </c>
      <c r="E12" s="12">
        <f>+'I Trimestre'!E12+'II Trimestre'!E12</f>
        <v>1</v>
      </c>
      <c r="F12" s="12">
        <f>+'I Trimestre'!F12+'II Trimestre'!F12</f>
        <v>8</v>
      </c>
      <c r="G12" s="12">
        <f>+'I Trimestre'!G12+'II Trimestre'!G12</f>
        <v>7</v>
      </c>
    </row>
    <row r="13" spans="1:7" x14ac:dyDescent="0.25">
      <c r="A13" t="s">
        <v>14</v>
      </c>
      <c r="C13" s="12">
        <f>SUM(D13:G13)</f>
        <v>72</v>
      </c>
      <c r="D13" s="12">
        <v>17</v>
      </c>
      <c r="E13" s="12">
        <v>7</v>
      </c>
      <c r="F13" s="12">
        <v>48</v>
      </c>
      <c r="G13" s="12"/>
    </row>
    <row r="15" spans="1:7" x14ac:dyDescent="0.25">
      <c r="A15" t="s">
        <v>15</v>
      </c>
    </row>
    <row r="16" spans="1:7" x14ac:dyDescent="0.25">
      <c r="A16" t="s">
        <v>81</v>
      </c>
      <c r="C16" s="6">
        <f t="shared" ref="C16:C17" si="1">SUM(D16:G16)</f>
        <v>0</v>
      </c>
      <c r="D16" s="12">
        <f>+'I Trimestre'!D16+'II Trimestre'!D16</f>
        <v>0</v>
      </c>
      <c r="E16" s="12">
        <f>+'I Trimestre'!E16+'II Trimestre'!E16</f>
        <v>0</v>
      </c>
      <c r="F16" s="12">
        <f>+'I Trimestre'!F16+'II Trimestre'!F16</f>
        <v>0</v>
      </c>
      <c r="G16" s="12">
        <f>+'I Trimestre'!G16+'II Trimestre'!G16</f>
        <v>0</v>
      </c>
    </row>
    <row r="17" spans="1:7" x14ac:dyDescent="0.25">
      <c r="A17" t="s">
        <v>82</v>
      </c>
      <c r="C17" s="6">
        <f t="shared" si="1"/>
        <v>0</v>
      </c>
      <c r="D17" s="12">
        <f>+'I Trimestre'!D17+'II Trimestre'!D17</f>
        <v>0</v>
      </c>
      <c r="E17" s="12">
        <f>+'I Trimestre'!E17+'II Trimestre'!E17</f>
        <v>0</v>
      </c>
      <c r="F17" s="12">
        <f>+'I Trimestre'!F17+'II Trimestre'!F17</f>
        <v>0</v>
      </c>
      <c r="G17" s="12">
        <f>+'I Trimestre'!G17+'II Trimestre'!G17</f>
        <v>0</v>
      </c>
    </row>
    <row r="18" spans="1:7" x14ac:dyDescent="0.25">
      <c r="A18" t="s">
        <v>83</v>
      </c>
      <c r="C18" s="6">
        <f>SUM(D18:G18)</f>
        <v>0</v>
      </c>
      <c r="D18" s="12">
        <f>+'I Trimestre'!D18+'II Trimestre'!D18</f>
        <v>0</v>
      </c>
      <c r="E18" s="12">
        <f>+'I Trimestre'!E18+'II Trimestre'!E18</f>
        <v>0</v>
      </c>
      <c r="F18" s="12">
        <f>+'I Trimestre'!F18+'II Trimestre'!F18</f>
        <v>0</v>
      </c>
      <c r="G18" s="12">
        <f>+'I Trimestre'!G18+'II Trimestre'!G18</f>
        <v>0</v>
      </c>
    </row>
    <row r="19" spans="1:7" x14ac:dyDescent="0.25">
      <c r="A19" t="s">
        <v>14</v>
      </c>
      <c r="C19" s="6">
        <f>SUM(D19:G19)</f>
        <v>1736729142</v>
      </c>
      <c r="D19" s="6">
        <v>1143619142</v>
      </c>
      <c r="E19" s="6">
        <v>513110000</v>
      </c>
      <c r="F19" s="6">
        <v>80000000</v>
      </c>
      <c r="G19" s="6"/>
    </row>
    <row r="20" spans="1:7" x14ac:dyDescent="0.25">
      <c r="A20" t="s">
        <v>84</v>
      </c>
      <c r="C20" s="6"/>
      <c r="D20" s="6">
        <v>0</v>
      </c>
      <c r="E20" s="6">
        <v>0</v>
      </c>
      <c r="F20" s="6">
        <v>0</v>
      </c>
      <c r="G20" s="6">
        <v>0</v>
      </c>
    </row>
    <row r="21" spans="1:7" x14ac:dyDescent="0.25">
      <c r="C21" s="6"/>
      <c r="D21" s="6"/>
      <c r="E21" s="6"/>
      <c r="F21" s="6"/>
      <c r="G21" s="6"/>
    </row>
    <row r="22" spans="1:7" x14ac:dyDescent="0.25">
      <c r="A22" t="s">
        <v>17</v>
      </c>
      <c r="C22" s="6"/>
    </row>
    <row r="23" spans="1:7" x14ac:dyDescent="0.25">
      <c r="A23" t="s">
        <v>82</v>
      </c>
      <c r="C23" s="6"/>
    </row>
    <row r="24" spans="1:7" x14ac:dyDescent="0.25">
      <c r="A24" t="s">
        <v>83</v>
      </c>
      <c r="C24" s="12">
        <f>+'I Trimestre'!C24+'II Trimestre'!C24+'III Trimestre'!C24</f>
        <v>277262895.75</v>
      </c>
    </row>
    <row r="26" spans="1:7" x14ac:dyDescent="0.25">
      <c r="A26" t="s">
        <v>18</v>
      </c>
    </row>
    <row r="27" spans="1:7" x14ac:dyDescent="0.25">
      <c r="A27" t="s">
        <v>85</v>
      </c>
      <c r="C27" s="9">
        <v>1.3875734139666667</v>
      </c>
      <c r="D27" s="9">
        <v>1.3875734139666667</v>
      </c>
      <c r="E27" s="9">
        <v>1.3875734139666667</v>
      </c>
      <c r="F27" s="9">
        <v>1.3875734139666667</v>
      </c>
      <c r="G27" s="9">
        <v>1.3875734139666667</v>
      </c>
    </row>
    <row r="28" spans="1:7" x14ac:dyDescent="0.25">
      <c r="A28" t="s">
        <v>86</v>
      </c>
      <c r="C28" s="9">
        <v>1.45394391315</v>
      </c>
      <c r="D28" s="9">
        <v>1.45394391315</v>
      </c>
      <c r="E28" s="9">
        <v>1.45394391315</v>
      </c>
      <c r="F28" s="9">
        <v>1.45394391315</v>
      </c>
      <c r="G28" s="9">
        <v>1.45394391315</v>
      </c>
    </row>
    <row r="29" spans="1:7" s="20" customFormat="1" x14ac:dyDescent="0.25">
      <c r="A29" s="20" t="s">
        <v>100</v>
      </c>
      <c r="C29" s="23">
        <f>+D29+E29</f>
        <v>97142</v>
      </c>
      <c r="D29" s="24">
        <v>36493</v>
      </c>
      <c r="E29" s="24">
        <v>60649</v>
      </c>
      <c r="F29" s="21"/>
      <c r="G29" s="21"/>
    </row>
    <row r="31" spans="1:7" x14ac:dyDescent="0.25">
      <c r="A31" t="s">
        <v>21</v>
      </c>
    </row>
    <row r="32" spans="1:7" x14ac:dyDescent="0.25">
      <c r="A32" t="s">
        <v>87</v>
      </c>
      <c r="C32" s="8">
        <f>C16/C27</f>
        <v>0</v>
      </c>
      <c r="D32" s="8">
        <f>D16/D27</f>
        <v>0</v>
      </c>
      <c r="E32" s="8">
        <f>E16/E27</f>
        <v>0</v>
      </c>
      <c r="F32" s="8">
        <f>F16/F27</f>
        <v>0</v>
      </c>
      <c r="G32" s="8">
        <f>G16/G27</f>
        <v>0</v>
      </c>
    </row>
    <row r="33" spans="1:7" x14ac:dyDescent="0.25">
      <c r="A33" t="s">
        <v>88</v>
      </c>
      <c r="C33" s="8">
        <f>C18/C28</f>
        <v>0</v>
      </c>
      <c r="D33" s="8">
        <f>D18/D28</f>
        <v>0</v>
      </c>
      <c r="E33" s="8">
        <f>E18/E28</f>
        <v>0</v>
      </c>
      <c r="F33" s="8">
        <f>F18/F28</f>
        <v>0</v>
      </c>
      <c r="G33" s="8">
        <f>G18/G28</f>
        <v>0</v>
      </c>
    </row>
    <row r="34" spans="1:7" x14ac:dyDescent="0.25">
      <c r="A34" t="s">
        <v>89</v>
      </c>
      <c r="C34" s="8" t="e">
        <f>C32/C10</f>
        <v>#DIV/0!</v>
      </c>
      <c r="D34" s="8" t="e">
        <f>D32/D10</f>
        <v>#DIV/0!</v>
      </c>
      <c r="E34" s="8" t="e">
        <f>E32/E10</f>
        <v>#DIV/0!</v>
      </c>
      <c r="F34" s="8" t="e">
        <f>F32/F10</f>
        <v>#DIV/0!</v>
      </c>
      <c r="G34" s="8" t="e">
        <f>G32/G10</f>
        <v>#DIV/0!</v>
      </c>
    </row>
    <row r="35" spans="1:7" x14ac:dyDescent="0.25">
      <c r="A35" t="s">
        <v>90</v>
      </c>
      <c r="C35" s="8">
        <f>C33/C12</f>
        <v>0</v>
      </c>
      <c r="D35" s="8">
        <f>D33/D12</f>
        <v>0</v>
      </c>
      <c r="E35" s="8">
        <f>E33/E12</f>
        <v>0</v>
      </c>
      <c r="F35" s="8">
        <f>F33/F12</f>
        <v>0</v>
      </c>
      <c r="G35" s="8">
        <f>G33/G12</f>
        <v>0</v>
      </c>
    </row>
    <row r="36" spans="1:7" x14ac:dyDescent="0.25">
      <c r="C36" s="8"/>
      <c r="D36" s="8"/>
      <c r="E36" s="8"/>
      <c r="F36" s="8"/>
      <c r="G36" s="8"/>
    </row>
    <row r="37" spans="1:7" x14ac:dyDescent="0.25">
      <c r="A37" t="s">
        <v>26</v>
      </c>
      <c r="C37" s="8"/>
      <c r="D37" s="8"/>
      <c r="E37" s="8"/>
      <c r="F37" s="8"/>
      <c r="G37" s="8"/>
    </row>
    <row r="38" spans="1:7" x14ac:dyDescent="0.25">
      <c r="C38" s="8"/>
      <c r="D38" s="8"/>
      <c r="E38" s="8"/>
      <c r="F38" s="8"/>
      <c r="G38" s="8"/>
    </row>
    <row r="39" spans="1:7" x14ac:dyDescent="0.25">
      <c r="A39" t="s">
        <v>27</v>
      </c>
      <c r="C39" s="8"/>
      <c r="D39" s="8"/>
      <c r="E39" s="8"/>
      <c r="F39" s="8"/>
      <c r="G39" s="8"/>
    </row>
    <row r="40" spans="1:7" x14ac:dyDescent="0.25">
      <c r="A40" t="s">
        <v>28</v>
      </c>
      <c r="C40" s="8">
        <f>C11/C29*100</f>
        <v>7.4118301043832741E-2</v>
      </c>
      <c r="D40" s="8">
        <f>D11/D29*100</f>
        <v>4.658427643657688E-2</v>
      </c>
      <c r="E40" s="8">
        <f>E11/E29*100</f>
        <v>1.1541822618674669E-2</v>
      </c>
      <c r="F40" s="8" t="e">
        <f>F11/F29*100</f>
        <v>#DIV/0!</v>
      </c>
      <c r="G40" s="8" t="e">
        <f>G11/G29*100</f>
        <v>#DIV/0!</v>
      </c>
    </row>
    <row r="41" spans="1:7" x14ac:dyDescent="0.25">
      <c r="A41" t="s">
        <v>29</v>
      </c>
      <c r="C41" s="8">
        <f>C12/C29*100</f>
        <v>2.3676679500113235E-2</v>
      </c>
      <c r="D41" s="8">
        <f>D12/D29*100</f>
        <v>1.9181760885649303E-2</v>
      </c>
      <c r="E41" s="8">
        <f>E12/E29*100</f>
        <v>1.6488318026678097E-3</v>
      </c>
      <c r="F41" s="8" t="e">
        <f>F12/F29*100</f>
        <v>#DIV/0!</v>
      </c>
      <c r="G41" s="8" t="e">
        <f>G12/G29*100</f>
        <v>#DIV/0!</v>
      </c>
    </row>
    <row r="42" spans="1:7" x14ac:dyDescent="0.25">
      <c r="C42" s="8"/>
      <c r="D42" s="8"/>
      <c r="E42" s="8"/>
      <c r="F42" s="8"/>
      <c r="G42" s="8"/>
    </row>
    <row r="43" spans="1:7" x14ac:dyDescent="0.25">
      <c r="A43" t="s">
        <v>30</v>
      </c>
      <c r="C43" s="8"/>
      <c r="D43" s="8"/>
      <c r="E43" s="8"/>
      <c r="F43" s="8"/>
      <c r="G43" s="8"/>
    </row>
    <row r="44" spans="1:7" x14ac:dyDescent="0.25">
      <c r="A44" t="s">
        <v>31</v>
      </c>
      <c r="C44" s="8">
        <f>C12/C11*100</f>
        <v>31.944444444444443</v>
      </c>
      <c r="D44" s="8">
        <f>D12/D11*100</f>
        <v>41.17647058823529</v>
      </c>
      <c r="E44" s="8">
        <f>E12/E11*100</f>
        <v>14.285714285714285</v>
      </c>
      <c r="F44" s="8">
        <f>F12/F11*100</f>
        <v>16.666666666666664</v>
      </c>
      <c r="G44" s="8" t="e">
        <f>G12/G11*100</f>
        <v>#DIV/0!</v>
      </c>
    </row>
    <row r="45" spans="1:7" x14ac:dyDescent="0.25">
      <c r="A45" t="s">
        <v>32</v>
      </c>
      <c r="C45" s="8" t="e">
        <f>C18/C17*100</f>
        <v>#DIV/0!</v>
      </c>
      <c r="D45" s="8" t="e">
        <f>D18/D17*100</f>
        <v>#DIV/0!</v>
      </c>
      <c r="E45" s="8" t="e">
        <f>E18/E17*100</f>
        <v>#DIV/0!</v>
      </c>
      <c r="F45" s="8" t="e">
        <f>F18/F17*100</f>
        <v>#DIV/0!</v>
      </c>
      <c r="G45" s="8" t="e">
        <f>G18/G17*100</f>
        <v>#DIV/0!</v>
      </c>
    </row>
    <row r="46" spans="1:7" x14ac:dyDescent="0.25">
      <c r="A46" t="s">
        <v>33</v>
      </c>
      <c r="C46" s="8" t="e">
        <f>AVERAGE(C44:C45)</f>
        <v>#DIV/0!</v>
      </c>
      <c r="D46" s="8" t="e">
        <f>AVERAGE(D44:D45)</f>
        <v>#DIV/0!</v>
      </c>
      <c r="E46" s="8" t="e">
        <f>AVERAGE(E44:E45)</f>
        <v>#DIV/0!</v>
      </c>
      <c r="F46" s="8" t="e">
        <f>AVERAGE(F44:F45)</f>
        <v>#DIV/0!</v>
      </c>
      <c r="G46" s="8" t="e">
        <f>AVERAGE(G44:G45)</f>
        <v>#DIV/0!</v>
      </c>
    </row>
    <row r="47" spans="1:7" x14ac:dyDescent="0.25">
      <c r="C47" s="8"/>
      <c r="D47" s="8"/>
      <c r="E47" s="8"/>
      <c r="F47" s="8"/>
      <c r="G47" s="8"/>
    </row>
    <row r="48" spans="1:7" x14ac:dyDescent="0.25">
      <c r="A48" t="s">
        <v>34</v>
      </c>
      <c r="C48" s="8"/>
      <c r="D48" s="8"/>
      <c r="E48" s="8"/>
      <c r="F48" s="8"/>
      <c r="G48" s="8"/>
    </row>
    <row r="49" spans="1:7" x14ac:dyDescent="0.25">
      <c r="A49" t="s">
        <v>35</v>
      </c>
      <c r="C49" s="8">
        <f>C12/C13*100</f>
        <v>31.944444444444443</v>
      </c>
      <c r="D49" s="8">
        <f>D12/D13*100</f>
        <v>41.17647058823529</v>
      </c>
      <c r="E49" s="8">
        <f>E12/E13*100</f>
        <v>14.285714285714285</v>
      </c>
      <c r="F49" s="8">
        <f>F12/F13*100</f>
        <v>16.666666666666664</v>
      </c>
      <c r="G49" s="8" t="e">
        <f>G12/G13*100</f>
        <v>#DIV/0!</v>
      </c>
    </row>
    <row r="50" spans="1:7" x14ac:dyDescent="0.25">
      <c r="A50" t="s">
        <v>36</v>
      </c>
      <c r="C50" s="8">
        <f>C18/C19*100</f>
        <v>0</v>
      </c>
      <c r="D50" s="8">
        <f>D18/D19*100</f>
        <v>0</v>
      </c>
      <c r="E50" s="8">
        <f>E18/E19*100</f>
        <v>0</v>
      </c>
      <c r="F50" s="8">
        <f>F18/F19*100</f>
        <v>0</v>
      </c>
      <c r="G50" s="8" t="e">
        <f>G18/G19*100</f>
        <v>#DIV/0!</v>
      </c>
    </row>
    <row r="51" spans="1:7" x14ac:dyDescent="0.25">
      <c r="A51" t="s">
        <v>37</v>
      </c>
      <c r="C51" s="8">
        <f>(C49+C50)/2</f>
        <v>15.972222222222221</v>
      </c>
      <c r="D51" s="8">
        <f>(D49+D50)/2</f>
        <v>20.588235294117645</v>
      </c>
      <c r="E51" s="8">
        <f>(E49+E50)/2</f>
        <v>7.1428571428571423</v>
      </c>
      <c r="F51" s="8">
        <f>(F49+F50)/2</f>
        <v>8.3333333333333321</v>
      </c>
      <c r="G51" s="8" t="e">
        <f>(G49+G50)/2</f>
        <v>#DIV/0!</v>
      </c>
    </row>
    <row r="52" spans="1:7" x14ac:dyDescent="0.25">
      <c r="C52" s="8"/>
      <c r="D52" s="8"/>
      <c r="E52" s="8"/>
      <c r="F52" s="8"/>
      <c r="G52" s="8"/>
    </row>
    <row r="53" spans="1:7" x14ac:dyDescent="0.25">
      <c r="A53" t="s">
        <v>92</v>
      </c>
      <c r="C53" s="8"/>
      <c r="D53" s="8"/>
      <c r="E53" s="8"/>
      <c r="F53" s="8"/>
      <c r="G53" s="8"/>
    </row>
    <row r="54" spans="1:7" x14ac:dyDescent="0.25">
      <c r="A54" t="s">
        <v>38</v>
      </c>
      <c r="C54" s="8" t="e">
        <f>C20/C18*100</f>
        <v>#DIV/0!</v>
      </c>
      <c r="D54" s="8" t="e">
        <f>D20/D18*100</f>
        <v>#DIV/0!</v>
      </c>
      <c r="E54" s="8" t="e">
        <f>E20/E18*100</f>
        <v>#DIV/0!</v>
      </c>
      <c r="F54" s="8" t="e">
        <f>F20/F18*100</f>
        <v>#DIV/0!</v>
      </c>
      <c r="G54" s="8" t="e">
        <f>G20/G18*100</f>
        <v>#DIV/0!</v>
      </c>
    </row>
    <row r="55" spans="1:7" x14ac:dyDescent="0.25">
      <c r="C55" s="8"/>
      <c r="D55" s="8"/>
      <c r="E55" s="8"/>
      <c r="F55" s="8"/>
      <c r="G55" s="8"/>
    </row>
    <row r="56" spans="1:7" x14ac:dyDescent="0.25">
      <c r="A56" t="s">
        <v>39</v>
      </c>
      <c r="C56" s="8"/>
      <c r="D56" s="8"/>
      <c r="E56" s="8"/>
      <c r="F56" s="8"/>
      <c r="G56" s="8"/>
    </row>
    <row r="57" spans="1:7" x14ac:dyDescent="0.25">
      <c r="A57" t="s">
        <v>40</v>
      </c>
      <c r="C57" s="8" t="e">
        <f>((C12/C10)-1)*100</f>
        <v>#DIV/0!</v>
      </c>
      <c r="D57" s="8" t="e">
        <f>((D12/D10)-1)*100</f>
        <v>#DIV/0!</v>
      </c>
      <c r="E57" s="8" t="e">
        <f>((E12/E10)-1)*100</f>
        <v>#DIV/0!</v>
      </c>
      <c r="F57" s="8" t="e">
        <f>((F12/F10)-1)*100</f>
        <v>#DIV/0!</v>
      </c>
      <c r="G57" s="8" t="e">
        <f>((G12/G10)-1)*100</f>
        <v>#DIV/0!</v>
      </c>
    </row>
    <row r="58" spans="1:7" x14ac:dyDescent="0.25">
      <c r="A58" t="s">
        <v>41</v>
      </c>
      <c r="C58" s="8" t="e">
        <f>((C33/C32)-1)*100</f>
        <v>#DIV/0!</v>
      </c>
      <c r="D58" s="8" t="e">
        <f t="shared" ref="D58:G58" si="2">((D33/D32)-1)*100</f>
        <v>#DIV/0!</v>
      </c>
      <c r="E58" s="8" t="e">
        <f t="shared" si="2"/>
        <v>#DIV/0!</v>
      </c>
      <c r="F58" s="8" t="e">
        <f t="shared" si="2"/>
        <v>#DIV/0!</v>
      </c>
      <c r="G58" s="8" t="e">
        <f t="shared" si="2"/>
        <v>#DIV/0!</v>
      </c>
    </row>
    <row r="59" spans="1:7" x14ac:dyDescent="0.25">
      <c r="A59" t="s">
        <v>42</v>
      </c>
      <c r="C59" s="8" t="e">
        <f>((C35/C34)-1)*100</f>
        <v>#DIV/0!</v>
      </c>
      <c r="D59" s="8" t="e">
        <f>((D35/D34)-1)*100</f>
        <v>#DIV/0!</v>
      </c>
      <c r="E59" s="8" t="e">
        <f>((E35/E34)-1)*100</f>
        <v>#DIV/0!</v>
      </c>
      <c r="F59" s="8" t="e">
        <f>((F35/F34)-1)*100</f>
        <v>#DIV/0!</v>
      </c>
      <c r="G59" s="8" t="e">
        <f>((G35/G34)-1)*100</f>
        <v>#DIV/0!</v>
      </c>
    </row>
    <row r="60" spans="1:7" x14ac:dyDescent="0.25">
      <c r="C60" s="8"/>
      <c r="D60" s="8"/>
      <c r="E60" s="8"/>
      <c r="F60" s="8"/>
      <c r="G60" s="8"/>
    </row>
    <row r="61" spans="1:7" x14ac:dyDescent="0.25">
      <c r="A61" t="s">
        <v>43</v>
      </c>
      <c r="C61" s="8"/>
      <c r="D61" s="8"/>
      <c r="E61" s="8"/>
      <c r="F61" s="8"/>
      <c r="G61" s="8"/>
    </row>
    <row r="62" spans="1:7" x14ac:dyDescent="0.25">
      <c r="A62" t="s">
        <v>44</v>
      </c>
      <c r="C62" s="8">
        <f t="shared" ref="C62:G63" si="3">C17/C11</f>
        <v>0</v>
      </c>
      <c r="D62" s="8">
        <f t="shared" si="3"/>
        <v>0</v>
      </c>
      <c r="E62" s="8">
        <f t="shared" si="3"/>
        <v>0</v>
      </c>
      <c r="F62" s="8">
        <f t="shared" si="3"/>
        <v>0</v>
      </c>
      <c r="G62" s="8" t="e">
        <f t="shared" si="3"/>
        <v>#DIV/0!</v>
      </c>
    </row>
    <row r="63" spans="1:7" x14ac:dyDescent="0.25">
      <c r="A63" t="s">
        <v>45</v>
      </c>
      <c r="C63" s="8">
        <f t="shared" si="3"/>
        <v>0</v>
      </c>
      <c r="D63" s="8">
        <f t="shared" si="3"/>
        <v>0</v>
      </c>
      <c r="E63" s="8">
        <f>E18/E12</f>
        <v>0</v>
      </c>
      <c r="F63" s="8">
        <f>F18/F12</f>
        <v>0</v>
      </c>
      <c r="G63" s="8">
        <f t="shared" si="3"/>
        <v>0</v>
      </c>
    </row>
    <row r="64" spans="1:7" x14ac:dyDescent="0.25">
      <c r="A64" t="s">
        <v>46</v>
      </c>
      <c r="C64" s="8" t="e">
        <f>(C62/C63)*C46</f>
        <v>#DIV/0!</v>
      </c>
      <c r="D64" s="8" t="e">
        <f>(D62/D63)*D46</f>
        <v>#DIV/0!</v>
      </c>
      <c r="E64" s="8" t="e">
        <f>(E62/E63)*E46</f>
        <v>#DIV/0!</v>
      </c>
      <c r="F64" s="8" t="e">
        <f>F62/F63*F46</f>
        <v>#DIV/0!</v>
      </c>
      <c r="G64" s="8" t="e">
        <f>G62/G63*G46</f>
        <v>#DIV/0!</v>
      </c>
    </row>
    <row r="65" spans="1:7" x14ac:dyDescent="0.25">
      <c r="C65" s="8"/>
      <c r="D65" s="8"/>
      <c r="E65" s="8"/>
      <c r="F65" s="8"/>
      <c r="G65" s="8"/>
    </row>
    <row r="66" spans="1:7" x14ac:dyDescent="0.25">
      <c r="A66" t="s">
        <v>47</v>
      </c>
      <c r="C66" s="8"/>
      <c r="D66" s="8"/>
      <c r="E66" s="8"/>
      <c r="F66" s="8"/>
      <c r="G66" s="8"/>
    </row>
    <row r="67" spans="1:7" x14ac:dyDescent="0.25">
      <c r="A67" t="s">
        <v>48</v>
      </c>
      <c r="C67" s="8" t="e">
        <f>(C24/C23)*100</f>
        <v>#DIV/0!</v>
      </c>
      <c r="D67" s="8"/>
      <c r="E67" s="8"/>
      <c r="F67" s="8"/>
      <c r="G67" s="8"/>
    </row>
    <row r="68" spans="1:7" x14ac:dyDescent="0.25">
      <c r="A68" t="s">
        <v>49</v>
      </c>
      <c r="C68" s="8">
        <f>(C18/C24)*100</f>
        <v>0</v>
      </c>
      <c r="D68" s="8"/>
      <c r="E68" s="8"/>
      <c r="F68" s="8"/>
      <c r="G68" s="8"/>
    </row>
    <row r="70" spans="1:7" ht="15.75" thickBot="1" x14ac:dyDescent="0.3">
      <c r="A70" s="14"/>
      <c r="B70" s="14"/>
      <c r="C70" s="14"/>
      <c r="D70" s="14"/>
      <c r="E70" s="14"/>
      <c r="F70" s="14"/>
      <c r="G70" s="14"/>
    </row>
    <row r="71" spans="1:7" ht="15.75" thickTop="1" x14ac:dyDescent="0.25"/>
    <row r="72" spans="1:7" x14ac:dyDescent="0.25">
      <c r="A72" t="s">
        <v>50</v>
      </c>
    </row>
    <row r="73" spans="1:7" x14ac:dyDescent="0.25">
      <c r="A73" t="s">
        <v>93</v>
      </c>
    </row>
    <row r="74" spans="1:7" x14ac:dyDescent="0.25">
      <c r="A74" t="s">
        <v>96</v>
      </c>
    </row>
    <row r="76" spans="1:7" x14ac:dyDescent="0.25">
      <c r="A76" t="s">
        <v>94</v>
      </c>
    </row>
    <row r="77" spans="1:7" x14ac:dyDescent="0.25">
      <c r="A77" t="s">
        <v>95</v>
      </c>
    </row>
    <row r="78" spans="1:7" x14ac:dyDescent="0.25">
      <c r="A78" t="s">
        <v>97</v>
      </c>
    </row>
    <row r="79" spans="1:7" x14ac:dyDescent="0.25">
      <c r="A79" t="s">
        <v>98</v>
      </c>
    </row>
    <row r="80" spans="1:7" x14ac:dyDescent="0.25">
      <c r="A80" t="s">
        <v>106</v>
      </c>
    </row>
    <row r="81" spans="1:1" x14ac:dyDescent="0.25">
      <c r="A81" s="22" t="s">
        <v>107</v>
      </c>
    </row>
    <row r="82" spans="1:1" x14ac:dyDescent="0.25">
      <c r="A82" s="22" t="s">
        <v>108</v>
      </c>
    </row>
  </sheetData>
  <mergeCells count="4">
    <mergeCell ref="A2:G2"/>
    <mergeCell ref="A4:A5"/>
    <mergeCell ref="C4:C5"/>
    <mergeCell ref="D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3"/>
  <sheetViews>
    <sheetView topLeftCell="A34" zoomScale="90" zoomScaleNormal="90" workbookViewId="0">
      <selection activeCell="A81" sqref="A81:A83"/>
    </sheetView>
  </sheetViews>
  <sheetFormatPr baseColWidth="10" defaultColWidth="11.42578125" defaultRowHeight="15" x14ac:dyDescent="0.25"/>
  <cols>
    <col min="1" max="1" width="58.140625" bestFit="1" customWidth="1"/>
    <col min="2" max="2" width="7.28515625" bestFit="1" customWidth="1"/>
    <col min="3" max="4" width="18.5703125" bestFit="1" customWidth="1"/>
    <col min="5" max="5" width="20.42578125" bestFit="1" customWidth="1"/>
    <col min="6" max="6" width="29.5703125" bestFit="1" customWidth="1"/>
    <col min="7" max="7" width="27.140625" bestFit="1" customWidth="1"/>
  </cols>
  <sheetData>
    <row r="2" spans="1:7" x14ac:dyDescent="0.25">
      <c r="A2" s="71" t="s">
        <v>105</v>
      </c>
      <c r="B2" s="71"/>
      <c r="C2" s="71"/>
      <c r="D2" s="71"/>
      <c r="E2" s="71"/>
      <c r="F2" s="71"/>
      <c r="G2" s="71"/>
    </row>
    <row r="4" spans="1:7" x14ac:dyDescent="0.25">
      <c r="A4" s="73" t="s">
        <v>0</v>
      </c>
      <c r="B4" s="1"/>
      <c r="C4" s="73" t="s">
        <v>1</v>
      </c>
      <c r="D4" s="79" t="s">
        <v>2</v>
      </c>
      <c r="E4" s="79"/>
      <c r="F4" s="79"/>
      <c r="G4" s="79"/>
    </row>
    <row r="5" spans="1:7" ht="15.75" thickBot="1" x14ac:dyDescent="0.3">
      <c r="A5" s="74"/>
      <c r="B5" s="3"/>
      <c r="C5" s="74"/>
      <c r="D5" s="3" t="s">
        <v>3</v>
      </c>
      <c r="E5" s="3" t="s">
        <v>4</v>
      </c>
      <c r="F5" s="3" t="s">
        <v>5</v>
      </c>
      <c r="G5" s="3" t="s">
        <v>6</v>
      </c>
    </row>
    <row r="6" spans="1:7" ht="15.75" thickTop="1" x14ac:dyDescent="0.25"/>
    <row r="7" spans="1:7" x14ac:dyDescent="0.25">
      <c r="A7" t="s">
        <v>7</v>
      </c>
    </row>
    <row r="8" spans="1:7" x14ac:dyDescent="0.25">
      <c r="B8" t="s">
        <v>8</v>
      </c>
    </row>
    <row r="9" spans="1:7" x14ac:dyDescent="0.25">
      <c r="A9" t="s">
        <v>9</v>
      </c>
      <c r="B9" t="s">
        <v>10</v>
      </c>
    </row>
    <row r="10" spans="1:7" x14ac:dyDescent="0.25">
      <c r="A10" t="s">
        <v>81</v>
      </c>
      <c r="C10" s="12">
        <f t="shared" ref="C10:C11" si="0">SUM(D10:G10)</f>
        <v>0</v>
      </c>
      <c r="D10" s="12">
        <f>+'I Trimestre'!D10+'II Trimestre'!D10+'III Trimestre'!D10</f>
        <v>0</v>
      </c>
      <c r="E10" s="12">
        <f>+'I Trimestre'!E10+'II Trimestre'!E10+'III Trimestre'!E10</f>
        <v>0</v>
      </c>
      <c r="F10" s="12">
        <f>+'I Trimestre'!F10+'II Trimestre'!F10+'III Trimestre'!F10</f>
        <v>0</v>
      </c>
      <c r="G10" s="12">
        <f>+'I Trimestre'!G10+'II Trimestre'!G10+'III Trimestre'!G10</f>
        <v>0</v>
      </c>
    </row>
    <row r="11" spans="1:7" x14ac:dyDescent="0.25">
      <c r="A11" t="s">
        <v>82</v>
      </c>
      <c r="C11" s="12">
        <f t="shared" si="0"/>
        <v>85</v>
      </c>
      <c r="D11" s="12">
        <v>25</v>
      </c>
      <c r="E11" s="12">
        <v>14</v>
      </c>
      <c r="F11" s="12">
        <v>46</v>
      </c>
      <c r="G11" s="12">
        <f>+'I Trimestre'!G11+'II Trimestre'!G11+'III Trimestre'!G11</f>
        <v>0</v>
      </c>
    </row>
    <row r="12" spans="1:7" x14ac:dyDescent="0.25">
      <c r="A12" t="s">
        <v>83</v>
      </c>
      <c r="C12" s="12">
        <f>SUM(D12:G12)</f>
        <v>32</v>
      </c>
      <c r="D12" s="12">
        <f>+'I Trimestre'!D12+'II Trimestre'!D12+'III Trimestre'!D12</f>
        <v>7</v>
      </c>
      <c r="E12" s="12">
        <f>+'I Trimestre'!E12+'II Trimestre'!E12+'III Trimestre'!E12</f>
        <v>1</v>
      </c>
      <c r="F12" s="12">
        <f>+'I Trimestre'!F12+'II Trimestre'!F12+'III Trimestre'!F12</f>
        <v>15</v>
      </c>
      <c r="G12" s="12">
        <f>+'I Trimestre'!G12+'II Trimestre'!G12+'III Trimestre'!G12</f>
        <v>9</v>
      </c>
    </row>
    <row r="13" spans="1:7" x14ac:dyDescent="0.25">
      <c r="A13" t="s">
        <v>14</v>
      </c>
      <c r="C13" s="12">
        <f>SUM(D13:G13)</f>
        <v>85</v>
      </c>
      <c r="D13" s="12">
        <v>25</v>
      </c>
      <c r="E13" s="12">
        <v>14</v>
      </c>
      <c r="F13" s="12">
        <v>46</v>
      </c>
      <c r="G13" s="12"/>
    </row>
    <row r="15" spans="1:7" x14ac:dyDescent="0.25">
      <c r="A15" t="s">
        <v>15</v>
      </c>
    </row>
    <row r="16" spans="1:7" x14ac:dyDescent="0.25">
      <c r="A16" t="s">
        <v>81</v>
      </c>
      <c r="C16" s="6">
        <f t="shared" ref="C16:C17" si="1">SUM(D16:G16)</f>
        <v>0</v>
      </c>
      <c r="D16" s="12">
        <f>+'I Trimestre'!D16+'II Trimestre'!D16+'III Trimestre'!D16</f>
        <v>0</v>
      </c>
      <c r="E16" s="12">
        <f>+'I Trimestre'!E16+'II Trimestre'!E16+'III Trimestre'!E16</f>
        <v>0</v>
      </c>
      <c r="F16" s="12">
        <f>+'I Trimestre'!F16+'II Trimestre'!F16+'III Trimestre'!F16</f>
        <v>0</v>
      </c>
      <c r="G16" s="12">
        <f>+'I Trimestre'!G16+'II Trimestre'!G16+'III Trimestre'!G16</f>
        <v>0</v>
      </c>
    </row>
    <row r="17" spans="1:7" x14ac:dyDescent="0.25">
      <c r="A17" t="s">
        <v>82</v>
      </c>
      <c r="C17" s="6">
        <f t="shared" si="1"/>
        <v>0</v>
      </c>
      <c r="D17" s="12">
        <f>+'I Trimestre'!D17+'II Trimestre'!D17+'III Trimestre'!D17</f>
        <v>0</v>
      </c>
      <c r="E17" s="12">
        <f>+'I Trimestre'!E17+'II Trimestre'!E17+'III Trimestre'!E17</f>
        <v>0</v>
      </c>
      <c r="F17" s="12">
        <f>+'I Trimestre'!F17+'II Trimestre'!F17+'III Trimestre'!F17</f>
        <v>0</v>
      </c>
      <c r="G17" s="12">
        <f>+'I Trimestre'!G17+'II Trimestre'!G17+'III Trimestre'!G17</f>
        <v>0</v>
      </c>
    </row>
    <row r="18" spans="1:7" x14ac:dyDescent="0.25">
      <c r="A18" t="s">
        <v>83</v>
      </c>
      <c r="C18" s="6">
        <f>SUM(D18:G18)</f>
        <v>146844097.84</v>
      </c>
      <c r="D18" s="12">
        <f>+'I Trimestre'!D18+'II Trimestre'!D18+'III Trimestre'!D18</f>
        <v>33839031.969999999</v>
      </c>
      <c r="E18" s="12">
        <f>+'I Trimestre'!E18+'II Trimestre'!E18+'III Trimestre'!E18</f>
        <v>39911892.969999999</v>
      </c>
      <c r="F18" s="12">
        <f>+'I Trimestre'!F18+'II Trimestre'!F18+'III Trimestre'!F18</f>
        <v>0</v>
      </c>
      <c r="G18" s="12">
        <f>+'I Trimestre'!G18+'II Trimestre'!G18+'III Trimestre'!G18</f>
        <v>73093172.900000006</v>
      </c>
    </row>
    <row r="19" spans="1:7" x14ac:dyDescent="0.25">
      <c r="A19" t="s">
        <v>14</v>
      </c>
      <c r="C19" s="18">
        <f>SUM(D19:G19)</f>
        <v>2736729142</v>
      </c>
      <c r="D19" s="18">
        <v>1169509142</v>
      </c>
      <c r="E19" s="18">
        <v>1224020000</v>
      </c>
      <c r="F19" s="18">
        <v>343200000</v>
      </c>
      <c r="G19" s="6"/>
    </row>
    <row r="20" spans="1:7" x14ac:dyDescent="0.25">
      <c r="A20" t="s">
        <v>84</v>
      </c>
      <c r="C20" s="6"/>
      <c r="D20" s="6">
        <v>0</v>
      </c>
      <c r="E20" s="6">
        <v>0</v>
      </c>
      <c r="F20" s="6">
        <v>0</v>
      </c>
      <c r="G20" s="6">
        <v>0</v>
      </c>
    </row>
    <row r="21" spans="1:7" x14ac:dyDescent="0.25">
      <c r="C21" s="6"/>
      <c r="D21" s="6"/>
      <c r="E21" s="6"/>
      <c r="F21" s="6"/>
      <c r="G21" s="6"/>
    </row>
    <row r="22" spans="1:7" x14ac:dyDescent="0.25">
      <c r="A22" t="s">
        <v>17</v>
      </c>
      <c r="C22" s="6"/>
    </row>
    <row r="23" spans="1:7" x14ac:dyDescent="0.25">
      <c r="A23" t="s">
        <v>82</v>
      </c>
      <c r="C23" s="6"/>
    </row>
    <row r="24" spans="1:7" x14ac:dyDescent="0.25">
      <c r="A24" t="s">
        <v>83</v>
      </c>
      <c r="C24" s="12">
        <f>+'I Trimestre'!C24+'II Trimestre'!C24+'III Trimestre'!C24</f>
        <v>277262895.75</v>
      </c>
    </row>
    <row r="26" spans="1:7" x14ac:dyDescent="0.25">
      <c r="A26" t="s">
        <v>18</v>
      </c>
    </row>
    <row r="27" spans="1:7" x14ac:dyDescent="0.25">
      <c r="A27" t="s">
        <v>85</v>
      </c>
      <c r="C27" s="9">
        <v>1.3931300646666669</v>
      </c>
      <c r="D27" s="9">
        <v>1.3931300646666669</v>
      </c>
      <c r="E27" s="9">
        <v>1.3931300646666669</v>
      </c>
      <c r="F27" s="9">
        <v>1.3931300646666669</v>
      </c>
      <c r="G27" s="9">
        <v>1.3931300646666669</v>
      </c>
    </row>
    <row r="28" spans="1:7" x14ac:dyDescent="0.25">
      <c r="A28" t="s">
        <v>86</v>
      </c>
      <c r="C28" s="9">
        <v>1.4617491794222224</v>
      </c>
      <c r="D28" s="9">
        <v>1.4617491794222224</v>
      </c>
      <c r="E28" s="9">
        <v>1.4617491794222224</v>
      </c>
      <c r="F28" s="9">
        <v>1.4617491794222224</v>
      </c>
      <c r="G28" s="9">
        <v>1.4617491794222224</v>
      </c>
    </row>
    <row r="29" spans="1:7" x14ac:dyDescent="0.25">
      <c r="A29" s="20" t="s">
        <v>100</v>
      </c>
      <c r="B29" s="20"/>
      <c r="C29" s="23">
        <f>+D29+E29</f>
        <v>97142</v>
      </c>
      <c r="D29" s="24">
        <v>36493</v>
      </c>
      <c r="E29" s="24">
        <v>60649</v>
      </c>
      <c r="F29" s="21"/>
      <c r="G29" s="21"/>
    </row>
    <row r="31" spans="1:7" x14ac:dyDescent="0.25">
      <c r="A31" t="s">
        <v>21</v>
      </c>
    </row>
    <row r="32" spans="1:7" x14ac:dyDescent="0.25">
      <c r="A32" t="s">
        <v>87</v>
      </c>
      <c r="C32" s="8">
        <f>C16/C27</f>
        <v>0</v>
      </c>
      <c r="D32" s="8">
        <f>D16/D27</f>
        <v>0</v>
      </c>
      <c r="E32" s="8">
        <f>E16/E27</f>
        <v>0</v>
      </c>
      <c r="F32" s="8">
        <f>F16/F27</f>
        <v>0</v>
      </c>
      <c r="G32" s="8">
        <f>G16/G27</f>
        <v>0</v>
      </c>
    </row>
    <row r="33" spans="1:7" x14ac:dyDescent="0.25">
      <c r="A33" t="s">
        <v>88</v>
      </c>
      <c r="C33" s="8">
        <f>C18/C28</f>
        <v>100457793.92743854</v>
      </c>
      <c r="D33" s="8">
        <f>D18/D28</f>
        <v>23149684.259357933</v>
      </c>
      <c r="E33" s="8">
        <f>E18/E28</f>
        <v>27304200.701365028</v>
      </c>
      <c r="F33" s="8">
        <f>F18/F28</f>
        <v>0</v>
      </c>
      <c r="G33" s="8">
        <f>G18/G28</f>
        <v>50003908.966715582</v>
      </c>
    </row>
    <row r="34" spans="1:7" x14ac:dyDescent="0.25">
      <c r="A34" t="s">
        <v>89</v>
      </c>
      <c r="C34" s="8" t="e">
        <f>C32/C10</f>
        <v>#DIV/0!</v>
      </c>
      <c r="D34" s="8" t="e">
        <f>D32/D10</f>
        <v>#DIV/0!</v>
      </c>
      <c r="E34" s="8" t="e">
        <f>E32/E10</f>
        <v>#DIV/0!</v>
      </c>
      <c r="F34" s="8" t="e">
        <f>F32/F10</f>
        <v>#DIV/0!</v>
      </c>
      <c r="G34" s="8" t="e">
        <f>G32/G10</f>
        <v>#DIV/0!</v>
      </c>
    </row>
    <row r="35" spans="1:7" x14ac:dyDescent="0.25">
      <c r="A35" t="s">
        <v>90</v>
      </c>
      <c r="C35" s="8">
        <f>C33/C12</f>
        <v>3139306.0602324544</v>
      </c>
      <c r="D35" s="8">
        <f>D33/D12</f>
        <v>3307097.7513368474</v>
      </c>
      <c r="E35" s="8">
        <f>E33/E12</f>
        <v>27304200.701365028</v>
      </c>
      <c r="F35" s="8">
        <f>F33/F12</f>
        <v>0</v>
      </c>
      <c r="G35" s="8">
        <f>G33/G12</f>
        <v>5555989.8851906201</v>
      </c>
    </row>
    <row r="36" spans="1:7" x14ac:dyDescent="0.25">
      <c r="C36" s="8"/>
      <c r="D36" s="8"/>
      <c r="E36" s="8"/>
      <c r="F36" s="8"/>
      <c r="G36" s="8"/>
    </row>
    <row r="37" spans="1:7" x14ac:dyDescent="0.25">
      <c r="A37" t="s">
        <v>26</v>
      </c>
      <c r="C37" s="8"/>
      <c r="D37" s="8"/>
      <c r="E37" s="8"/>
      <c r="F37" s="8"/>
      <c r="G37" s="8"/>
    </row>
    <row r="38" spans="1:7" x14ac:dyDescent="0.25">
      <c r="C38" s="8"/>
      <c r="D38" s="8"/>
      <c r="E38" s="8"/>
      <c r="F38" s="8"/>
      <c r="G38" s="8"/>
    </row>
    <row r="39" spans="1:7" x14ac:dyDescent="0.25">
      <c r="A39" t="s">
        <v>27</v>
      </c>
      <c r="C39" s="8"/>
      <c r="D39" s="8"/>
      <c r="E39" s="8"/>
      <c r="F39" s="8"/>
      <c r="G39" s="8"/>
    </row>
    <row r="40" spans="1:7" x14ac:dyDescent="0.25">
      <c r="A40" t="s">
        <v>28</v>
      </c>
      <c r="C40" s="8">
        <f>C11/C29*100</f>
        <v>8.7500772065635876E-2</v>
      </c>
      <c r="D40" s="8">
        <f>D11/D29*100</f>
        <v>6.8506288877318938E-2</v>
      </c>
      <c r="E40" s="8">
        <f>E11/E29*100</f>
        <v>2.3083645237349338E-2</v>
      </c>
      <c r="F40" s="8" t="e">
        <f>F11/F29*100</f>
        <v>#DIV/0!</v>
      </c>
      <c r="G40" s="8" t="e">
        <f>G11/G29*100</f>
        <v>#DIV/0!</v>
      </c>
    </row>
    <row r="41" spans="1:7" x14ac:dyDescent="0.25">
      <c r="A41" t="s">
        <v>29</v>
      </c>
      <c r="C41" s="8">
        <f>C12/C29*100</f>
        <v>3.2941467130592331E-2</v>
      </c>
      <c r="D41" s="8">
        <f>D12/D29*100</f>
        <v>1.9181760885649303E-2</v>
      </c>
      <c r="E41" s="8">
        <f>E12/E29*100</f>
        <v>1.6488318026678097E-3</v>
      </c>
      <c r="F41" s="8" t="e">
        <f>F12/F29*100</f>
        <v>#DIV/0!</v>
      </c>
      <c r="G41" s="8" t="e">
        <f>G12/G29*100</f>
        <v>#DIV/0!</v>
      </c>
    </row>
    <row r="42" spans="1:7" x14ac:dyDescent="0.25">
      <c r="C42" s="8"/>
      <c r="D42" s="8"/>
      <c r="E42" s="8"/>
      <c r="F42" s="8"/>
      <c r="G42" s="8"/>
    </row>
    <row r="43" spans="1:7" x14ac:dyDescent="0.25">
      <c r="A43" t="s">
        <v>30</v>
      </c>
      <c r="C43" s="8"/>
      <c r="D43" s="8"/>
      <c r="E43" s="8"/>
      <c r="F43" s="8"/>
      <c r="G43" s="8"/>
    </row>
    <row r="44" spans="1:7" x14ac:dyDescent="0.25">
      <c r="A44" t="s">
        <v>31</v>
      </c>
      <c r="C44" s="8">
        <f>C12/C11*100</f>
        <v>37.647058823529413</v>
      </c>
      <c r="D44" s="8">
        <f>D12/D11*100</f>
        <v>28.000000000000004</v>
      </c>
      <c r="E44" s="8">
        <f>E12/E11*100</f>
        <v>7.1428571428571423</v>
      </c>
      <c r="F44" s="8">
        <f>F12/F11*100</f>
        <v>32.608695652173914</v>
      </c>
      <c r="G44" s="8" t="e">
        <f>G12/G11*100</f>
        <v>#DIV/0!</v>
      </c>
    </row>
    <row r="45" spans="1:7" x14ac:dyDescent="0.25">
      <c r="A45" t="s">
        <v>32</v>
      </c>
      <c r="C45" s="8" t="e">
        <f>C18/C17*100</f>
        <v>#DIV/0!</v>
      </c>
      <c r="D45" s="8" t="e">
        <f>D18/D17*100</f>
        <v>#DIV/0!</v>
      </c>
      <c r="E45" s="8" t="e">
        <f>E18/E17*100</f>
        <v>#DIV/0!</v>
      </c>
      <c r="F45" s="8" t="e">
        <f>F18/F17*100</f>
        <v>#DIV/0!</v>
      </c>
      <c r="G45" s="8" t="e">
        <f>G18/G17*100</f>
        <v>#DIV/0!</v>
      </c>
    </row>
    <row r="46" spans="1:7" x14ac:dyDescent="0.25">
      <c r="A46" t="s">
        <v>33</v>
      </c>
      <c r="C46" s="8" t="e">
        <f>AVERAGE(C44:C45)</f>
        <v>#DIV/0!</v>
      </c>
      <c r="D46" s="8" t="e">
        <f>AVERAGE(D44:D45)</f>
        <v>#DIV/0!</v>
      </c>
      <c r="E46" s="8" t="e">
        <f>AVERAGE(E44:E45)</f>
        <v>#DIV/0!</v>
      </c>
      <c r="F46" s="8" t="e">
        <f>AVERAGE(F44:F45)</f>
        <v>#DIV/0!</v>
      </c>
      <c r="G46" s="8" t="e">
        <f>AVERAGE(G44:G45)</f>
        <v>#DIV/0!</v>
      </c>
    </row>
    <row r="47" spans="1:7" x14ac:dyDescent="0.25">
      <c r="C47" s="8"/>
      <c r="D47" s="8"/>
      <c r="E47" s="8"/>
      <c r="F47" s="8"/>
      <c r="G47" s="8"/>
    </row>
    <row r="48" spans="1:7" x14ac:dyDescent="0.25">
      <c r="A48" t="s">
        <v>34</v>
      </c>
      <c r="C48" s="8"/>
      <c r="D48" s="8"/>
      <c r="E48" s="8"/>
      <c r="F48" s="8"/>
      <c r="G48" s="8"/>
    </row>
    <row r="49" spans="1:7" x14ac:dyDescent="0.25">
      <c r="A49" t="s">
        <v>35</v>
      </c>
      <c r="C49" s="8">
        <f>C12/C13*100</f>
        <v>37.647058823529413</v>
      </c>
      <c r="D49" s="8">
        <f>D12/D13*100</f>
        <v>28.000000000000004</v>
      </c>
      <c r="E49" s="8">
        <f>E12/E13*100</f>
        <v>7.1428571428571423</v>
      </c>
      <c r="F49" s="8">
        <f>F12/F13*100</f>
        <v>32.608695652173914</v>
      </c>
      <c r="G49" s="8" t="e">
        <f>G12/G13*100</f>
        <v>#DIV/0!</v>
      </c>
    </row>
    <row r="50" spans="1:7" x14ac:dyDescent="0.25">
      <c r="A50" t="s">
        <v>36</v>
      </c>
      <c r="C50" s="8">
        <f>C18/C19*100</f>
        <v>5.3656788896794669</v>
      </c>
      <c r="D50" s="8">
        <f>D18/D19*100</f>
        <v>2.8934388586421158</v>
      </c>
      <c r="E50" s="8">
        <f>E18/E19*100</f>
        <v>3.2607222896684696</v>
      </c>
      <c r="F50" s="8">
        <f>F18/F19*100</f>
        <v>0</v>
      </c>
      <c r="G50" s="8" t="e">
        <f>G18/G19*100</f>
        <v>#DIV/0!</v>
      </c>
    </row>
    <row r="51" spans="1:7" x14ac:dyDescent="0.25">
      <c r="A51" t="s">
        <v>37</v>
      </c>
      <c r="C51" s="8">
        <f>(C49+C50)/2</f>
        <v>21.506368856604439</v>
      </c>
      <c r="D51" s="8">
        <f>(D49+D50)/2</f>
        <v>15.44671942932106</v>
      </c>
      <c r="E51" s="8">
        <f>(E49+E50)/2</f>
        <v>5.2017897162628062</v>
      </c>
      <c r="F51" s="8">
        <f>(F49+F50)/2</f>
        <v>16.304347826086957</v>
      </c>
      <c r="G51" s="8" t="e">
        <f>(G49+G50)/2</f>
        <v>#DIV/0!</v>
      </c>
    </row>
    <row r="52" spans="1:7" x14ac:dyDescent="0.25">
      <c r="C52" s="8"/>
      <c r="D52" s="8"/>
      <c r="E52" s="8"/>
      <c r="F52" s="8"/>
      <c r="G52" s="8"/>
    </row>
    <row r="53" spans="1:7" x14ac:dyDescent="0.25">
      <c r="A53" t="s">
        <v>92</v>
      </c>
      <c r="C53" s="8"/>
      <c r="D53" s="8"/>
      <c r="E53" s="8"/>
      <c r="F53" s="8"/>
      <c r="G53" s="8"/>
    </row>
    <row r="54" spans="1:7" x14ac:dyDescent="0.25">
      <c r="A54" t="s">
        <v>38</v>
      </c>
      <c r="C54" s="8">
        <f>C20/C18*100</f>
        <v>0</v>
      </c>
      <c r="D54" s="8">
        <f>D20/D18*100</f>
        <v>0</v>
      </c>
      <c r="E54" s="8">
        <f>E20/E18*100</f>
        <v>0</v>
      </c>
      <c r="F54" s="8" t="e">
        <f>F20/F18*100</f>
        <v>#DIV/0!</v>
      </c>
      <c r="G54" s="8">
        <f>G20/G18*100</f>
        <v>0</v>
      </c>
    </row>
    <row r="55" spans="1:7" x14ac:dyDescent="0.25">
      <c r="C55" s="8"/>
      <c r="D55" s="8"/>
      <c r="E55" s="8"/>
      <c r="F55" s="8"/>
      <c r="G55" s="8"/>
    </row>
    <row r="56" spans="1:7" x14ac:dyDescent="0.25">
      <c r="A56" t="s">
        <v>39</v>
      </c>
      <c r="C56" s="8"/>
      <c r="D56" s="8"/>
      <c r="E56" s="8"/>
      <c r="F56" s="8"/>
      <c r="G56" s="8"/>
    </row>
    <row r="57" spans="1:7" x14ac:dyDescent="0.25">
      <c r="A57" t="s">
        <v>40</v>
      </c>
      <c r="C57" s="8" t="e">
        <f>((C12/C10)-1)*100</f>
        <v>#DIV/0!</v>
      </c>
      <c r="D57" s="8" t="e">
        <f>((D12/D10)-1)*100</f>
        <v>#DIV/0!</v>
      </c>
      <c r="E57" s="8" t="e">
        <f>((E12/E10)-1)*100</f>
        <v>#DIV/0!</v>
      </c>
      <c r="F57" s="8" t="e">
        <f>((F12/F10)-1)*100</f>
        <v>#DIV/0!</v>
      </c>
      <c r="G57" s="8" t="e">
        <f>((G12/G10)-1)*100</f>
        <v>#DIV/0!</v>
      </c>
    </row>
    <row r="58" spans="1:7" x14ac:dyDescent="0.25">
      <c r="A58" t="s">
        <v>41</v>
      </c>
      <c r="C58" s="8" t="e">
        <f>((C33/C32)-1)*100</f>
        <v>#DIV/0!</v>
      </c>
      <c r="D58" s="8" t="e">
        <f t="shared" ref="D58:G58" si="2">((D33/D32)-1)*100</f>
        <v>#DIV/0!</v>
      </c>
      <c r="E58" s="8" t="e">
        <f t="shared" si="2"/>
        <v>#DIV/0!</v>
      </c>
      <c r="F58" s="8" t="e">
        <f t="shared" si="2"/>
        <v>#DIV/0!</v>
      </c>
      <c r="G58" s="8" t="e">
        <f t="shared" si="2"/>
        <v>#DIV/0!</v>
      </c>
    </row>
    <row r="59" spans="1:7" x14ac:dyDescent="0.25">
      <c r="A59" t="s">
        <v>42</v>
      </c>
      <c r="C59" s="8" t="e">
        <f>((C35/C34)-1)*100</f>
        <v>#DIV/0!</v>
      </c>
      <c r="D59" s="8" t="e">
        <f>((D35/D34)-1)*100</f>
        <v>#DIV/0!</v>
      </c>
      <c r="E59" s="8" t="e">
        <f>((E35/E34)-1)*100</f>
        <v>#DIV/0!</v>
      </c>
      <c r="F59" s="8" t="e">
        <f>((F35/F34)-1)*100</f>
        <v>#DIV/0!</v>
      </c>
      <c r="G59" s="8" t="e">
        <f>((G35/G34)-1)*100</f>
        <v>#DIV/0!</v>
      </c>
    </row>
    <row r="60" spans="1:7" x14ac:dyDescent="0.25">
      <c r="C60" s="8"/>
      <c r="D60" s="8"/>
      <c r="E60" s="8"/>
      <c r="F60" s="8"/>
      <c r="G60" s="8"/>
    </row>
    <row r="61" spans="1:7" x14ac:dyDescent="0.25">
      <c r="A61" t="s">
        <v>43</v>
      </c>
      <c r="C61" s="8"/>
      <c r="D61" s="8"/>
      <c r="E61" s="8"/>
      <c r="F61" s="8"/>
      <c r="G61" s="8"/>
    </row>
    <row r="62" spans="1:7" x14ac:dyDescent="0.25">
      <c r="A62" t="s">
        <v>44</v>
      </c>
      <c r="C62" s="8">
        <f t="shared" ref="C62:G63" si="3">C17/C11</f>
        <v>0</v>
      </c>
      <c r="D62" s="8">
        <f t="shared" si="3"/>
        <v>0</v>
      </c>
      <c r="E62" s="8">
        <f t="shared" si="3"/>
        <v>0</v>
      </c>
      <c r="F62" s="8">
        <f t="shared" si="3"/>
        <v>0</v>
      </c>
      <c r="G62" s="8" t="e">
        <f t="shared" si="3"/>
        <v>#DIV/0!</v>
      </c>
    </row>
    <row r="63" spans="1:7" x14ac:dyDescent="0.25">
      <c r="A63" t="s">
        <v>45</v>
      </c>
      <c r="C63" s="8">
        <f t="shared" si="3"/>
        <v>4588878.0575000001</v>
      </c>
      <c r="D63" s="8">
        <f t="shared" si="3"/>
        <v>4834147.4242857145</v>
      </c>
      <c r="E63" s="8">
        <f>E18/E12</f>
        <v>39911892.969999999</v>
      </c>
      <c r="F63" s="8">
        <f>F18/F12</f>
        <v>0</v>
      </c>
      <c r="G63" s="8">
        <f t="shared" si="3"/>
        <v>8121463.6555555565</v>
      </c>
    </row>
    <row r="64" spans="1:7" x14ac:dyDescent="0.25">
      <c r="A64" t="s">
        <v>46</v>
      </c>
      <c r="C64" s="8" t="e">
        <f>(C62/C63)*C46</f>
        <v>#DIV/0!</v>
      </c>
      <c r="D64" s="8" t="e">
        <f>(D62/D63)*D46</f>
        <v>#DIV/0!</v>
      </c>
      <c r="E64" s="8" t="e">
        <f>(E62/E63)*E46</f>
        <v>#DIV/0!</v>
      </c>
      <c r="F64" s="8" t="e">
        <f>F62/F63*F46</f>
        <v>#DIV/0!</v>
      </c>
      <c r="G64" s="8" t="e">
        <f>G62/G63*G46</f>
        <v>#DIV/0!</v>
      </c>
    </row>
    <row r="65" spans="1:7" x14ac:dyDescent="0.25">
      <c r="C65" s="8"/>
      <c r="D65" s="8"/>
      <c r="E65" s="8"/>
      <c r="F65" s="8"/>
      <c r="G65" s="8"/>
    </row>
    <row r="66" spans="1:7" x14ac:dyDescent="0.25">
      <c r="A66" t="s">
        <v>47</v>
      </c>
      <c r="C66" s="8"/>
      <c r="D66" s="8"/>
      <c r="E66" s="8"/>
      <c r="F66" s="8"/>
      <c r="G66" s="8"/>
    </row>
    <row r="67" spans="1:7" x14ac:dyDescent="0.25">
      <c r="A67" t="s">
        <v>48</v>
      </c>
      <c r="C67" s="8" t="e">
        <f>(C24/C23)*100</f>
        <v>#DIV/0!</v>
      </c>
      <c r="D67" s="8"/>
      <c r="E67" s="8"/>
      <c r="F67" s="8"/>
      <c r="G67" s="8"/>
    </row>
    <row r="68" spans="1:7" x14ac:dyDescent="0.25">
      <c r="A68" t="s">
        <v>49</v>
      </c>
      <c r="C68" s="8">
        <f>(C18/C24)*100</f>
        <v>52.962044359662578</v>
      </c>
      <c r="D68" s="8"/>
      <c r="E68" s="8"/>
      <c r="F68" s="8"/>
      <c r="G68" s="8"/>
    </row>
    <row r="70" spans="1:7" ht="15.75" thickBot="1" x14ac:dyDescent="0.3">
      <c r="A70" s="14"/>
      <c r="B70" s="14"/>
      <c r="C70" s="14"/>
      <c r="D70" s="14"/>
      <c r="E70" s="14"/>
      <c r="F70" s="14"/>
      <c r="G70" s="14"/>
    </row>
    <row r="71" spans="1:7" ht="15.75" thickTop="1" x14ac:dyDescent="0.25"/>
    <row r="72" spans="1:7" x14ac:dyDescent="0.25">
      <c r="A72" t="s">
        <v>50</v>
      </c>
    </row>
    <row r="73" spans="1:7" x14ac:dyDescent="0.25">
      <c r="A73" t="s">
        <v>93</v>
      </c>
    </row>
    <row r="74" spans="1:7" x14ac:dyDescent="0.25">
      <c r="A74" t="s">
        <v>96</v>
      </c>
    </row>
    <row r="76" spans="1:7" x14ac:dyDescent="0.25">
      <c r="A76" t="s">
        <v>94</v>
      </c>
    </row>
    <row r="77" spans="1:7" x14ac:dyDescent="0.25">
      <c r="A77" t="s">
        <v>95</v>
      </c>
    </row>
    <row r="78" spans="1:7" x14ac:dyDescent="0.25">
      <c r="A78" t="s">
        <v>97</v>
      </c>
    </row>
    <row r="79" spans="1:7" x14ac:dyDescent="0.25">
      <c r="A79" t="s">
        <v>98</v>
      </c>
    </row>
    <row r="80" spans="1:7" x14ac:dyDescent="0.25">
      <c r="A80" t="s">
        <v>99</v>
      </c>
    </row>
    <row r="81" spans="1:1" x14ac:dyDescent="0.25">
      <c r="A81" t="s">
        <v>106</v>
      </c>
    </row>
    <row r="82" spans="1:1" x14ac:dyDescent="0.25">
      <c r="A82" s="22" t="s">
        <v>107</v>
      </c>
    </row>
    <row r="83" spans="1:1" x14ac:dyDescent="0.25">
      <c r="A83" s="22" t="s">
        <v>108</v>
      </c>
    </row>
  </sheetData>
  <mergeCells count="4">
    <mergeCell ref="A2:G2"/>
    <mergeCell ref="A4:A5"/>
    <mergeCell ref="C4:C5"/>
    <mergeCell ref="D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81"/>
  <sheetViews>
    <sheetView showGridLines="0" zoomScale="80" zoomScaleNormal="80" workbookViewId="0">
      <pane ySplit="11" topLeftCell="A12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.7109375" style="40" customWidth="1"/>
    <col min="2" max="9" width="17.140625" style="40" customWidth="1"/>
    <col min="10" max="16384" width="11.42578125" style="40"/>
  </cols>
  <sheetData>
    <row r="9" spans="1:9" s="42" customFormat="1" ht="21.75" customHeight="1" x14ac:dyDescent="0.25">
      <c r="A9" s="81" t="s">
        <v>0</v>
      </c>
      <c r="B9" s="81" t="s">
        <v>1</v>
      </c>
      <c r="C9" s="85" t="s">
        <v>152</v>
      </c>
      <c r="D9" s="85"/>
      <c r="E9" s="85"/>
      <c r="F9" s="85"/>
      <c r="G9" s="85"/>
      <c r="H9" s="85"/>
      <c r="I9" s="85"/>
    </row>
    <row r="10" spans="1:9" s="42" customFormat="1" ht="31.5" customHeight="1" thickBot="1" x14ac:dyDescent="0.3">
      <c r="A10" s="82"/>
      <c r="B10" s="83"/>
      <c r="C10" s="84" t="s">
        <v>124</v>
      </c>
      <c r="D10" s="84"/>
      <c r="E10" s="84"/>
      <c r="F10" s="84" t="s">
        <v>4</v>
      </c>
      <c r="G10" s="84"/>
      <c r="H10" s="84"/>
      <c r="I10" s="43" t="s">
        <v>125</v>
      </c>
    </row>
    <row r="11" spans="1:9" ht="30" customHeight="1" thickTop="1" x14ac:dyDescent="0.25">
      <c r="A11" s="44"/>
      <c r="B11" s="44"/>
      <c r="C11" s="45" t="s">
        <v>120</v>
      </c>
      <c r="D11" s="45" t="s">
        <v>121</v>
      </c>
      <c r="E11" s="45" t="s">
        <v>122</v>
      </c>
      <c r="F11" s="45" t="s">
        <v>120</v>
      </c>
      <c r="G11" s="45" t="s">
        <v>121</v>
      </c>
      <c r="H11" s="45" t="s">
        <v>122</v>
      </c>
      <c r="I11" s="45" t="s">
        <v>120</v>
      </c>
    </row>
    <row r="12" spans="1:9" x14ac:dyDescent="0.25">
      <c r="A12" s="42" t="s">
        <v>7</v>
      </c>
    </row>
    <row r="14" spans="1:9" x14ac:dyDescent="0.25">
      <c r="A14" s="42" t="s">
        <v>113</v>
      </c>
    </row>
    <row r="15" spans="1:9" x14ac:dyDescent="0.25">
      <c r="A15" s="40" t="s">
        <v>153</v>
      </c>
      <c r="B15" s="49">
        <f>SUM(C15:I15)</f>
        <v>10</v>
      </c>
      <c r="C15" s="49">
        <v>0</v>
      </c>
      <c r="D15" s="49">
        <v>3</v>
      </c>
      <c r="E15" s="49">
        <v>0</v>
      </c>
      <c r="F15" s="49">
        <v>1</v>
      </c>
      <c r="G15" s="49">
        <v>5</v>
      </c>
      <c r="H15" s="49">
        <v>1</v>
      </c>
      <c r="I15" s="49">
        <v>0</v>
      </c>
    </row>
    <row r="16" spans="1:9" x14ac:dyDescent="0.25">
      <c r="A16" s="38" t="s">
        <v>114</v>
      </c>
      <c r="B16" s="49">
        <f t="shared" ref="B16:B22" si="0">SUM(C16:I16)</f>
        <v>1670</v>
      </c>
      <c r="C16" s="49">
        <v>0</v>
      </c>
      <c r="D16" s="49">
        <v>0</v>
      </c>
      <c r="E16" s="49">
        <v>0</v>
      </c>
      <c r="F16" s="49">
        <v>1670</v>
      </c>
      <c r="G16" s="49">
        <v>0</v>
      </c>
      <c r="H16" s="49">
        <v>0</v>
      </c>
      <c r="I16" s="49">
        <v>0</v>
      </c>
    </row>
    <row r="17" spans="1:9" x14ac:dyDescent="0.25">
      <c r="A17" s="40" t="s">
        <v>154</v>
      </c>
      <c r="B17" s="49">
        <f t="shared" si="0"/>
        <v>37</v>
      </c>
      <c r="C17" s="49">
        <v>2</v>
      </c>
      <c r="D17" s="49">
        <v>2</v>
      </c>
      <c r="E17" s="49">
        <v>1</v>
      </c>
      <c r="F17" s="49">
        <v>6</v>
      </c>
      <c r="G17" s="49">
        <v>3</v>
      </c>
      <c r="H17" s="49">
        <v>3</v>
      </c>
      <c r="I17" s="49">
        <v>20</v>
      </c>
    </row>
    <row r="18" spans="1:9" x14ac:dyDescent="0.25">
      <c r="A18" s="38" t="s">
        <v>114</v>
      </c>
      <c r="B18" s="49">
        <f t="shared" si="0"/>
        <v>89963</v>
      </c>
      <c r="C18" s="49">
        <v>3688</v>
      </c>
      <c r="D18" s="49">
        <v>9345</v>
      </c>
      <c r="E18" s="49">
        <v>1182</v>
      </c>
      <c r="F18" s="49">
        <v>38469</v>
      </c>
      <c r="G18" s="49">
        <v>22093</v>
      </c>
      <c r="H18" s="49">
        <v>4686</v>
      </c>
      <c r="I18" s="49">
        <v>10500</v>
      </c>
    </row>
    <row r="19" spans="1:9" x14ac:dyDescent="0.25">
      <c r="A19" s="40" t="s">
        <v>155</v>
      </c>
      <c r="B19" s="49">
        <f t="shared" si="0"/>
        <v>22</v>
      </c>
      <c r="C19" s="49">
        <v>0</v>
      </c>
      <c r="D19" s="49">
        <v>2</v>
      </c>
      <c r="E19" s="49">
        <v>1</v>
      </c>
      <c r="F19" s="49">
        <v>1</v>
      </c>
      <c r="G19" s="49">
        <v>3</v>
      </c>
      <c r="H19" s="49">
        <v>3</v>
      </c>
      <c r="I19" s="49">
        <v>12</v>
      </c>
    </row>
    <row r="20" spans="1:9" x14ac:dyDescent="0.25">
      <c r="A20" s="38" t="s">
        <v>114</v>
      </c>
      <c r="B20" s="49">
        <f t="shared" si="0"/>
        <v>9578</v>
      </c>
      <c r="C20" s="49">
        <v>0</v>
      </c>
      <c r="D20" s="49">
        <v>0</v>
      </c>
      <c r="E20" s="49">
        <v>0</v>
      </c>
      <c r="F20" s="49">
        <v>750</v>
      </c>
      <c r="G20" s="49">
        <v>0</v>
      </c>
      <c r="H20" s="49">
        <v>0</v>
      </c>
      <c r="I20" s="49">
        <v>8828</v>
      </c>
    </row>
    <row r="21" spans="1:9" x14ac:dyDescent="0.25">
      <c r="A21" s="40" t="s">
        <v>156</v>
      </c>
      <c r="B21" s="49">
        <f t="shared" si="0"/>
        <v>37</v>
      </c>
      <c r="C21" s="49">
        <v>2</v>
      </c>
      <c r="D21" s="49">
        <v>2</v>
      </c>
      <c r="E21" s="49">
        <v>1</v>
      </c>
      <c r="F21" s="49">
        <v>6</v>
      </c>
      <c r="G21" s="49">
        <v>3</v>
      </c>
      <c r="H21" s="49">
        <v>3</v>
      </c>
      <c r="I21" s="49">
        <v>20</v>
      </c>
    </row>
    <row r="22" spans="1:9" x14ac:dyDescent="0.25">
      <c r="A22" s="38" t="s">
        <v>114</v>
      </c>
      <c r="B22" s="49">
        <f t="shared" si="0"/>
        <v>89963</v>
      </c>
      <c r="C22" s="49">
        <v>3688</v>
      </c>
      <c r="D22" s="49">
        <v>9345</v>
      </c>
      <c r="E22" s="49">
        <v>1182</v>
      </c>
      <c r="F22" s="49">
        <v>38469</v>
      </c>
      <c r="G22" s="49">
        <v>22093</v>
      </c>
      <c r="H22" s="49">
        <v>4686</v>
      </c>
      <c r="I22" s="49">
        <v>10500</v>
      </c>
    </row>
    <row r="23" spans="1:9" x14ac:dyDescent="0.25">
      <c r="B23" s="49"/>
      <c r="C23" s="49"/>
      <c r="D23" s="49"/>
      <c r="E23" s="49"/>
      <c r="F23" s="49"/>
      <c r="G23" s="49"/>
      <c r="H23" s="49"/>
      <c r="I23" s="49"/>
    </row>
    <row r="24" spans="1:9" x14ac:dyDescent="0.25">
      <c r="A24" s="42" t="s">
        <v>15</v>
      </c>
      <c r="B24" s="49"/>
      <c r="C24" s="49"/>
      <c r="D24" s="49"/>
      <c r="E24" s="49"/>
      <c r="F24" s="49"/>
      <c r="G24" s="49"/>
      <c r="H24" s="49"/>
      <c r="I24" s="49"/>
    </row>
    <row r="25" spans="1:9" x14ac:dyDescent="0.25">
      <c r="A25" s="40" t="s">
        <v>157</v>
      </c>
      <c r="B25" s="49">
        <f>SUM(C25:I25)</f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9" x14ac:dyDescent="0.25">
      <c r="A26" s="40" t="s">
        <v>158</v>
      </c>
      <c r="B26" s="49">
        <f>SUM(C26:I26)</f>
        <v>2500000000</v>
      </c>
      <c r="C26" s="49">
        <v>101500000</v>
      </c>
      <c r="D26" s="49">
        <v>1070000000</v>
      </c>
      <c r="E26" s="49">
        <v>91550000</v>
      </c>
      <c r="F26" s="49">
        <v>678100000</v>
      </c>
      <c r="G26" s="49">
        <v>75000000</v>
      </c>
      <c r="H26" s="49">
        <v>483850000</v>
      </c>
      <c r="I26" s="49">
        <v>0</v>
      </c>
    </row>
    <row r="27" spans="1:9" x14ac:dyDescent="0.25">
      <c r="A27" s="40" t="s">
        <v>159</v>
      </c>
      <c r="B27" s="49">
        <f>SUM(C27:I27)</f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</row>
    <row r="28" spans="1:9" x14ac:dyDescent="0.25">
      <c r="A28" s="40" t="s">
        <v>160</v>
      </c>
      <c r="B28" s="49">
        <f>SUM(C28:I28)</f>
        <v>2500000000</v>
      </c>
      <c r="C28" s="49">
        <v>101500000</v>
      </c>
      <c r="D28" s="49">
        <v>1070000000</v>
      </c>
      <c r="E28" s="49">
        <v>91550000</v>
      </c>
      <c r="F28" s="49">
        <v>678100000</v>
      </c>
      <c r="G28" s="49">
        <v>75000000</v>
      </c>
      <c r="H28" s="49">
        <v>483850000</v>
      </c>
      <c r="I28" s="49">
        <v>0</v>
      </c>
    </row>
    <row r="29" spans="1:9" x14ac:dyDescent="0.25">
      <c r="A29" s="40" t="s">
        <v>161</v>
      </c>
      <c r="B29" s="49">
        <f>B27</f>
        <v>0</v>
      </c>
      <c r="C29" s="49"/>
      <c r="D29" s="49"/>
      <c r="E29" s="49"/>
      <c r="F29" s="49"/>
      <c r="G29" s="49"/>
      <c r="H29" s="49"/>
      <c r="I29" s="49"/>
    </row>
    <row r="30" spans="1:9" x14ac:dyDescent="0.25">
      <c r="B30" s="49"/>
      <c r="C30" s="49"/>
      <c r="D30" s="49"/>
      <c r="E30" s="49"/>
      <c r="F30" s="49"/>
      <c r="G30" s="49"/>
      <c r="H30" s="49"/>
      <c r="I30" s="49"/>
    </row>
    <row r="31" spans="1:9" x14ac:dyDescent="0.25">
      <c r="A31" s="42" t="s">
        <v>17</v>
      </c>
      <c r="B31" s="49"/>
      <c r="C31" s="49"/>
      <c r="D31" s="49"/>
      <c r="E31" s="49"/>
      <c r="F31" s="49"/>
      <c r="G31" s="49"/>
      <c r="H31" s="49"/>
      <c r="I31" s="49"/>
    </row>
    <row r="32" spans="1:9" x14ac:dyDescent="0.25">
      <c r="A32" s="40" t="s">
        <v>158</v>
      </c>
      <c r="B32" s="49">
        <f>B26</f>
        <v>2500000000</v>
      </c>
      <c r="C32" s="49"/>
      <c r="D32" s="49"/>
      <c r="E32" s="49"/>
      <c r="F32" s="49"/>
      <c r="G32" s="49"/>
      <c r="H32" s="49"/>
      <c r="I32" s="49"/>
    </row>
    <row r="33" spans="1:9" x14ac:dyDescent="0.25">
      <c r="A33" s="40" t="s">
        <v>162</v>
      </c>
      <c r="B33" s="49">
        <v>612418264</v>
      </c>
      <c r="C33" s="51"/>
      <c r="D33" s="51"/>
      <c r="E33" s="51"/>
      <c r="F33" s="49"/>
      <c r="G33" s="49"/>
      <c r="H33" s="49"/>
      <c r="I33" s="49"/>
    </row>
    <row r="34" spans="1:9" x14ac:dyDescent="0.25">
      <c r="B34" s="41"/>
      <c r="C34" s="41"/>
      <c r="D34" s="41"/>
      <c r="E34" s="41"/>
      <c r="F34" s="41"/>
      <c r="G34" s="41"/>
      <c r="H34" s="41"/>
      <c r="I34" s="41"/>
    </row>
    <row r="35" spans="1:9" x14ac:dyDescent="0.25">
      <c r="A35" s="42" t="s">
        <v>18</v>
      </c>
      <c r="B35" s="41"/>
      <c r="C35" s="41"/>
      <c r="D35" s="41"/>
      <c r="E35" s="41"/>
      <c r="F35" s="41"/>
      <c r="G35" s="41"/>
      <c r="H35" s="41"/>
      <c r="I35" s="41"/>
    </row>
    <row r="36" spans="1:9" x14ac:dyDescent="0.25">
      <c r="A36" s="40" t="s">
        <v>123</v>
      </c>
      <c r="B36" s="39">
        <v>1.0304675706999999</v>
      </c>
      <c r="C36" s="39">
        <v>1.0304675706999999</v>
      </c>
      <c r="D36" s="39">
        <v>1.0304675706999999</v>
      </c>
      <c r="E36" s="39">
        <v>1.0304675706999999</v>
      </c>
      <c r="F36" s="39">
        <v>1.0304675706999999</v>
      </c>
      <c r="G36" s="39">
        <v>1.0304675706999999</v>
      </c>
      <c r="H36" s="39">
        <v>1.0304675706999999</v>
      </c>
      <c r="I36" s="39">
        <v>1.0304675706999999</v>
      </c>
    </row>
    <row r="37" spans="1:9" x14ac:dyDescent="0.25">
      <c r="A37" s="40" t="s">
        <v>163</v>
      </c>
      <c r="B37" s="39">
        <v>1.0451016243</v>
      </c>
      <c r="C37" s="39">
        <v>1.0451016243</v>
      </c>
      <c r="D37" s="39">
        <v>1.0451016243</v>
      </c>
      <c r="E37" s="39">
        <v>1.0451016243</v>
      </c>
      <c r="F37" s="39">
        <v>1.0451016243</v>
      </c>
      <c r="G37" s="39">
        <v>1.0451016243</v>
      </c>
      <c r="H37" s="39">
        <v>1.0451016243</v>
      </c>
      <c r="I37" s="39">
        <v>1.0451016243</v>
      </c>
    </row>
    <row r="38" spans="1:9" x14ac:dyDescent="0.25">
      <c r="A38" s="40" t="s">
        <v>100</v>
      </c>
      <c r="B38" s="49">
        <f>C38+F38</f>
        <v>264251</v>
      </c>
      <c r="C38" s="51">
        <v>80145</v>
      </c>
      <c r="D38" s="51">
        <v>80145</v>
      </c>
      <c r="E38" s="51">
        <v>80145</v>
      </c>
      <c r="F38" s="49">
        <v>184106</v>
      </c>
      <c r="G38" s="49">
        <v>184106</v>
      </c>
      <c r="H38" s="49">
        <v>184106</v>
      </c>
      <c r="I38" s="49">
        <v>0</v>
      </c>
    </row>
    <row r="39" spans="1:9" x14ac:dyDescent="0.25">
      <c r="B39" s="49"/>
      <c r="C39" s="49"/>
      <c r="D39" s="49"/>
      <c r="E39" s="49"/>
      <c r="F39" s="49"/>
      <c r="G39" s="49"/>
      <c r="H39" s="49"/>
      <c r="I39" s="49"/>
    </row>
    <row r="40" spans="1:9" x14ac:dyDescent="0.25">
      <c r="A40" s="42" t="s">
        <v>21</v>
      </c>
      <c r="B40" s="49"/>
      <c r="C40" s="49"/>
      <c r="D40" s="49"/>
      <c r="E40" s="49"/>
      <c r="F40" s="49"/>
      <c r="G40" s="49"/>
      <c r="H40" s="49"/>
      <c r="I40" s="49"/>
    </row>
    <row r="41" spans="1:9" x14ac:dyDescent="0.25">
      <c r="A41" s="40" t="s">
        <v>164</v>
      </c>
      <c r="B41" s="49">
        <f t="shared" ref="B41:I41" si="1">B25/B36</f>
        <v>0</v>
      </c>
      <c r="C41" s="49">
        <f t="shared" si="1"/>
        <v>0</v>
      </c>
      <c r="D41" s="49">
        <f t="shared" si="1"/>
        <v>0</v>
      </c>
      <c r="E41" s="49">
        <f t="shared" si="1"/>
        <v>0</v>
      </c>
      <c r="F41" s="49">
        <f t="shared" si="1"/>
        <v>0</v>
      </c>
      <c r="G41" s="49">
        <f t="shared" si="1"/>
        <v>0</v>
      </c>
      <c r="H41" s="49">
        <f t="shared" si="1"/>
        <v>0</v>
      </c>
      <c r="I41" s="49">
        <f t="shared" si="1"/>
        <v>0</v>
      </c>
    </row>
    <row r="42" spans="1:9" x14ac:dyDescent="0.25">
      <c r="A42" s="40" t="s">
        <v>165</v>
      </c>
      <c r="B42" s="49">
        <f t="shared" ref="B42:I42" si="2">B27/B37</f>
        <v>0</v>
      </c>
      <c r="C42" s="49">
        <f t="shared" si="2"/>
        <v>0</v>
      </c>
      <c r="D42" s="49">
        <f t="shared" si="2"/>
        <v>0</v>
      </c>
      <c r="E42" s="49">
        <f t="shared" si="2"/>
        <v>0</v>
      </c>
      <c r="F42" s="49">
        <f t="shared" si="2"/>
        <v>0</v>
      </c>
      <c r="G42" s="49">
        <f t="shared" si="2"/>
        <v>0</v>
      </c>
      <c r="H42" s="49">
        <f t="shared" si="2"/>
        <v>0</v>
      </c>
      <c r="I42" s="49">
        <f t="shared" si="2"/>
        <v>0</v>
      </c>
    </row>
    <row r="43" spans="1:9" x14ac:dyDescent="0.25">
      <c r="A43" s="40" t="s">
        <v>166</v>
      </c>
      <c r="B43" s="49">
        <f>B41/B16</f>
        <v>0</v>
      </c>
      <c r="C43" s="55" t="s">
        <v>224</v>
      </c>
      <c r="D43" s="55" t="s">
        <v>224</v>
      </c>
      <c r="E43" s="55" t="s">
        <v>224</v>
      </c>
      <c r="F43" s="49">
        <f t="shared" ref="F43" si="3">F41/F16</f>
        <v>0</v>
      </c>
      <c r="G43" s="55" t="s">
        <v>224</v>
      </c>
      <c r="H43" s="55" t="s">
        <v>224</v>
      </c>
      <c r="I43" s="55" t="s">
        <v>224</v>
      </c>
    </row>
    <row r="44" spans="1:9" x14ac:dyDescent="0.25">
      <c r="A44" s="40" t="s">
        <v>167</v>
      </c>
      <c r="B44" s="49">
        <f>B42/B20</f>
        <v>0</v>
      </c>
      <c r="C44" s="55" t="s">
        <v>224</v>
      </c>
      <c r="D44" s="55" t="s">
        <v>224</v>
      </c>
      <c r="E44" s="55" t="s">
        <v>224</v>
      </c>
      <c r="F44" s="55" t="s">
        <v>224</v>
      </c>
      <c r="G44" s="55" t="s">
        <v>224</v>
      </c>
      <c r="H44" s="55" t="s">
        <v>224</v>
      </c>
      <c r="I44" s="49">
        <f t="shared" ref="I44" si="4">I42/I20</f>
        <v>0</v>
      </c>
    </row>
    <row r="45" spans="1:9" x14ac:dyDescent="0.25">
      <c r="B45" s="41"/>
      <c r="C45" s="41"/>
      <c r="D45" s="41"/>
      <c r="E45" s="41"/>
      <c r="F45" s="41"/>
      <c r="G45" s="41"/>
      <c r="H45" s="41"/>
      <c r="I45" s="41"/>
    </row>
    <row r="46" spans="1:9" x14ac:dyDescent="0.25">
      <c r="A46" s="42" t="s">
        <v>26</v>
      </c>
      <c r="B46" s="41"/>
      <c r="C46" s="41"/>
      <c r="D46" s="41"/>
      <c r="E46" s="41"/>
      <c r="F46" s="41"/>
      <c r="G46" s="41"/>
      <c r="H46" s="41"/>
      <c r="I46" s="41"/>
    </row>
    <row r="47" spans="1:9" x14ac:dyDescent="0.25">
      <c r="B47" s="41"/>
      <c r="C47" s="41"/>
      <c r="D47" s="41"/>
      <c r="E47" s="41"/>
      <c r="F47" s="41"/>
      <c r="G47" s="41"/>
      <c r="H47" s="41"/>
      <c r="I47" s="41"/>
    </row>
    <row r="48" spans="1:9" x14ac:dyDescent="0.25">
      <c r="A48" s="42" t="s">
        <v>27</v>
      </c>
      <c r="B48" s="41"/>
      <c r="C48" s="41"/>
      <c r="D48" s="41"/>
      <c r="E48" s="41"/>
      <c r="F48" s="41"/>
      <c r="G48" s="41"/>
      <c r="H48" s="41"/>
      <c r="I48" s="41"/>
    </row>
    <row r="49" spans="1:9" x14ac:dyDescent="0.25">
      <c r="A49" s="40" t="s">
        <v>28</v>
      </c>
      <c r="B49" s="50">
        <f>(B18/B38)*100</f>
        <v>34.044525848530377</v>
      </c>
      <c r="C49" s="50">
        <f t="shared" ref="C49:H49" si="5">(C18/C38)*100</f>
        <v>4.601659492170441</v>
      </c>
      <c r="D49" s="50">
        <f t="shared" si="5"/>
        <v>11.660116039678083</v>
      </c>
      <c r="E49" s="50">
        <f t="shared" si="5"/>
        <v>1.4748268762867303</v>
      </c>
      <c r="F49" s="50">
        <f t="shared" si="5"/>
        <v>20.895027864382477</v>
      </c>
      <c r="G49" s="50">
        <f t="shared" si="5"/>
        <v>12.00015208629811</v>
      </c>
      <c r="H49" s="50">
        <f t="shared" si="5"/>
        <v>2.5452728319555038</v>
      </c>
      <c r="I49" s="55" t="s">
        <v>224</v>
      </c>
    </row>
    <row r="50" spans="1:9" x14ac:dyDescent="0.25">
      <c r="A50" s="40" t="s">
        <v>29</v>
      </c>
      <c r="B50" s="50">
        <f>(B20/B38)*100</f>
        <v>3.6245842021411465</v>
      </c>
      <c r="C50" s="50">
        <f t="shared" ref="C50:H50" si="6">(C20/C38)*100</f>
        <v>0</v>
      </c>
      <c r="D50" s="50">
        <f t="shared" si="6"/>
        <v>0</v>
      </c>
      <c r="E50" s="50">
        <f t="shared" si="6"/>
        <v>0</v>
      </c>
      <c r="F50" s="50">
        <f t="shared" si="6"/>
        <v>0.40737401279697566</v>
      </c>
      <c r="G50" s="50">
        <f t="shared" si="6"/>
        <v>0</v>
      </c>
      <c r="H50" s="50">
        <f t="shared" si="6"/>
        <v>0</v>
      </c>
      <c r="I50" s="55" t="s">
        <v>224</v>
      </c>
    </row>
    <row r="51" spans="1:9" x14ac:dyDescent="0.25">
      <c r="B51" s="50"/>
      <c r="C51" s="50"/>
      <c r="D51" s="50"/>
      <c r="E51" s="50"/>
      <c r="F51" s="50"/>
      <c r="G51" s="50"/>
      <c r="H51" s="50"/>
      <c r="I51" s="50"/>
    </row>
    <row r="52" spans="1:9" x14ac:dyDescent="0.25">
      <c r="A52" s="42" t="s">
        <v>30</v>
      </c>
      <c r="B52" s="50"/>
      <c r="C52" s="50"/>
      <c r="D52" s="50"/>
      <c r="E52" s="50"/>
      <c r="F52" s="50"/>
      <c r="G52" s="50"/>
      <c r="H52" s="50"/>
      <c r="I52" s="50"/>
    </row>
    <row r="53" spans="1:9" x14ac:dyDescent="0.25">
      <c r="A53" s="40" t="s">
        <v>31</v>
      </c>
      <c r="B53" s="50">
        <f>B20/B18*100</f>
        <v>10.646599157431389</v>
      </c>
      <c r="C53" s="50">
        <f t="shared" ref="C53:I53" si="7">C20/C18*100</f>
        <v>0</v>
      </c>
      <c r="D53" s="50">
        <f t="shared" si="7"/>
        <v>0</v>
      </c>
      <c r="E53" s="50">
        <f t="shared" si="7"/>
        <v>0</v>
      </c>
      <c r="F53" s="50">
        <f t="shared" si="7"/>
        <v>1.9496217733759651</v>
      </c>
      <c r="G53" s="50">
        <f t="shared" si="7"/>
        <v>0</v>
      </c>
      <c r="H53" s="50">
        <f t="shared" si="7"/>
        <v>0</v>
      </c>
      <c r="I53" s="50">
        <f t="shared" si="7"/>
        <v>84.076190476190476</v>
      </c>
    </row>
    <row r="54" spans="1:9" x14ac:dyDescent="0.25">
      <c r="A54" s="40" t="s">
        <v>32</v>
      </c>
      <c r="B54" s="50">
        <f>B27/B26*100</f>
        <v>0</v>
      </c>
      <c r="C54" s="50">
        <f t="shared" ref="C54:H54" si="8">C27/C26*100</f>
        <v>0</v>
      </c>
      <c r="D54" s="50">
        <f t="shared" si="8"/>
        <v>0</v>
      </c>
      <c r="E54" s="50">
        <f t="shared" si="8"/>
        <v>0</v>
      </c>
      <c r="F54" s="50">
        <f t="shared" si="8"/>
        <v>0</v>
      </c>
      <c r="G54" s="50">
        <f t="shared" si="8"/>
        <v>0</v>
      </c>
      <c r="H54" s="50">
        <f t="shared" si="8"/>
        <v>0</v>
      </c>
      <c r="I54" s="55" t="s">
        <v>224</v>
      </c>
    </row>
    <row r="55" spans="1:9" x14ac:dyDescent="0.25">
      <c r="A55" s="40" t="s">
        <v>33</v>
      </c>
      <c r="B55" s="50">
        <f t="shared" ref="B55" si="9">AVERAGE(B53:B54)</f>
        <v>5.3232995787156945</v>
      </c>
      <c r="C55" s="50">
        <f t="shared" ref="C55:H55" si="10">AVERAGE(C53:C54)</f>
        <v>0</v>
      </c>
      <c r="D55" s="50">
        <f t="shared" si="10"/>
        <v>0</v>
      </c>
      <c r="E55" s="50">
        <f t="shared" si="10"/>
        <v>0</v>
      </c>
      <c r="F55" s="50">
        <f t="shared" si="10"/>
        <v>0.97481088668798255</v>
      </c>
      <c r="G55" s="50">
        <f t="shared" si="10"/>
        <v>0</v>
      </c>
      <c r="H55" s="50">
        <f t="shared" si="10"/>
        <v>0</v>
      </c>
      <c r="I55" s="55" t="s">
        <v>224</v>
      </c>
    </row>
    <row r="56" spans="1:9" x14ac:dyDescent="0.25">
      <c r="B56" s="50"/>
      <c r="C56" s="50"/>
      <c r="D56" s="50"/>
      <c r="E56" s="50"/>
      <c r="F56" s="50"/>
      <c r="G56" s="50"/>
      <c r="H56" s="50"/>
      <c r="I56" s="50"/>
    </row>
    <row r="57" spans="1:9" x14ac:dyDescent="0.25">
      <c r="A57" s="42" t="s">
        <v>34</v>
      </c>
      <c r="B57" s="50"/>
      <c r="C57" s="50"/>
      <c r="D57" s="50"/>
      <c r="E57" s="50"/>
      <c r="F57" s="50"/>
      <c r="G57" s="50"/>
      <c r="H57" s="50"/>
      <c r="I57" s="50"/>
    </row>
    <row r="58" spans="1:9" x14ac:dyDescent="0.25">
      <c r="A58" s="40" t="s">
        <v>35</v>
      </c>
      <c r="B58" s="50">
        <f>B20/B22*100</f>
        <v>10.646599157431389</v>
      </c>
      <c r="C58" s="50">
        <f t="shared" ref="C58:I58" si="11">C20/C22*100</f>
        <v>0</v>
      </c>
      <c r="D58" s="50">
        <f t="shared" si="11"/>
        <v>0</v>
      </c>
      <c r="E58" s="50">
        <f t="shared" si="11"/>
        <v>0</v>
      </c>
      <c r="F58" s="50">
        <f t="shared" si="11"/>
        <v>1.9496217733759651</v>
      </c>
      <c r="G58" s="50">
        <f t="shared" si="11"/>
        <v>0</v>
      </c>
      <c r="H58" s="50">
        <f t="shared" si="11"/>
        <v>0</v>
      </c>
      <c r="I58" s="50">
        <f t="shared" si="11"/>
        <v>84.076190476190476</v>
      </c>
    </row>
    <row r="59" spans="1:9" x14ac:dyDescent="0.25">
      <c r="A59" s="40" t="s">
        <v>36</v>
      </c>
      <c r="B59" s="50">
        <f t="shared" ref="B59:H59" si="12">B27/B28*100</f>
        <v>0</v>
      </c>
      <c r="C59" s="50">
        <f t="shared" si="12"/>
        <v>0</v>
      </c>
      <c r="D59" s="50">
        <f t="shared" si="12"/>
        <v>0</v>
      </c>
      <c r="E59" s="50">
        <f t="shared" si="12"/>
        <v>0</v>
      </c>
      <c r="F59" s="50">
        <f t="shared" si="12"/>
        <v>0</v>
      </c>
      <c r="G59" s="50">
        <f t="shared" si="12"/>
        <v>0</v>
      </c>
      <c r="H59" s="50">
        <f t="shared" si="12"/>
        <v>0</v>
      </c>
      <c r="I59" s="55" t="s">
        <v>224</v>
      </c>
    </row>
    <row r="60" spans="1:9" x14ac:dyDescent="0.25">
      <c r="A60" s="40" t="s">
        <v>37</v>
      </c>
      <c r="B60" s="50">
        <f t="shared" ref="B60:H60" si="13">(B58+B59)/2</f>
        <v>5.3232995787156945</v>
      </c>
      <c r="C60" s="50">
        <f t="shared" si="13"/>
        <v>0</v>
      </c>
      <c r="D60" s="50">
        <f t="shared" si="13"/>
        <v>0</v>
      </c>
      <c r="E60" s="50">
        <f t="shared" si="13"/>
        <v>0</v>
      </c>
      <c r="F60" s="50">
        <f t="shared" si="13"/>
        <v>0.97481088668798255</v>
      </c>
      <c r="G60" s="50">
        <f t="shared" si="13"/>
        <v>0</v>
      </c>
      <c r="H60" s="50">
        <f t="shared" si="13"/>
        <v>0</v>
      </c>
      <c r="I60" s="55" t="s">
        <v>224</v>
      </c>
    </row>
    <row r="61" spans="1:9" x14ac:dyDescent="0.25">
      <c r="B61" s="50"/>
      <c r="C61" s="50"/>
      <c r="D61" s="50"/>
      <c r="E61" s="50"/>
      <c r="F61" s="50"/>
      <c r="G61" s="50"/>
      <c r="H61" s="50"/>
      <c r="I61" s="50"/>
    </row>
    <row r="62" spans="1:9" x14ac:dyDescent="0.25">
      <c r="A62" s="42" t="s">
        <v>92</v>
      </c>
      <c r="B62" s="50"/>
      <c r="C62" s="50"/>
      <c r="D62" s="50"/>
      <c r="E62" s="50"/>
      <c r="F62" s="50"/>
      <c r="G62" s="50"/>
      <c r="H62" s="50"/>
      <c r="I62" s="50"/>
    </row>
    <row r="63" spans="1:9" x14ac:dyDescent="0.25">
      <c r="A63" s="40" t="s">
        <v>38</v>
      </c>
      <c r="B63" s="55" t="s">
        <v>224</v>
      </c>
      <c r="C63" s="50"/>
      <c r="D63" s="50"/>
      <c r="E63" s="50"/>
      <c r="F63" s="50"/>
      <c r="G63" s="50"/>
      <c r="H63" s="50"/>
      <c r="I63" s="50"/>
    </row>
    <row r="64" spans="1:9" x14ac:dyDescent="0.25">
      <c r="B64" s="50"/>
      <c r="C64" s="50"/>
      <c r="D64" s="50"/>
      <c r="E64" s="50"/>
      <c r="F64" s="50"/>
      <c r="G64" s="50"/>
      <c r="H64" s="50"/>
      <c r="I64" s="50"/>
    </row>
    <row r="65" spans="1:9" x14ac:dyDescent="0.25">
      <c r="A65" s="42" t="s">
        <v>39</v>
      </c>
      <c r="B65" s="50"/>
      <c r="C65" s="50"/>
      <c r="D65" s="50"/>
      <c r="E65" s="50"/>
      <c r="F65" s="50"/>
      <c r="G65" s="50"/>
      <c r="H65" s="50"/>
      <c r="I65" s="50"/>
    </row>
    <row r="66" spans="1:9" x14ac:dyDescent="0.25">
      <c r="A66" s="40" t="s">
        <v>115</v>
      </c>
      <c r="B66" s="50">
        <f>((B20/B16)-1)*100</f>
        <v>473.53293413173657</v>
      </c>
      <c r="C66" s="55" t="s">
        <v>224</v>
      </c>
      <c r="D66" s="55" t="s">
        <v>224</v>
      </c>
      <c r="E66" s="55" t="s">
        <v>224</v>
      </c>
      <c r="F66" s="50">
        <f t="shared" ref="F66" si="14">((F20/F16)-1)*100</f>
        <v>-55.08982035928144</v>
      </c>
      <c r="G66" s="55" t="s">
        <v>224</v>
      </c>
      <c r="H66" s="55" t="s">
        <v>224</v>
      </c>
      <c r="I66" s="55" t="s">
        <v>224</v>
      </c>
    </row>
    <row r="67" spans="1:9" x14ac:dyDescent="0.25">
      <c r="A67" s="40" t="s">
        <v>41</v>
      </c>
      <c r="B67" s="55" t="s">
        <v>224</v>
      </c>
      <c r="C67" s="55" t="s">
        <v>224</v>
      </c>
      <c r="D67" s="55" t="s">
        <v>224</v>
      </c>
      <c r="E67" s="55" t="s">
        <v>224</v>
      </c>
      <c r="F67" s="55" t="s">
        <v>224</v>
      </c>
      <c r="G67" s="55" t="s">
        <v>224</v>
      </c>
      <c r="H67" s="55" t="s">
        <v>224</v>
      </c>
      <c r="I67" s="55" t="s">
        <v>224</v>
      </c>
    </row>
    <row r="68" spans="1:9" x14ac:dyDescent="0.25">
      <c r="A68" s="40" t="s">
        <v>42</v>
      </c>
      <c r="B68" s="55" t="s">
        <v>224</v>
      </c>
      <c r="C68" s="55" t="s">
        <v>224</v>
      </c>
      <c r="D68" s="55" t="s">
        <v>224</v>
      </c>
      <c r="E68" s="55" t="s">
        <v>224</v>
      </c>
      <c r="F68" s="55" t="s">
        <v>224</v>
      </c>
      <c r="G68" s="55" t="s">
        <v>224</v>
      </c>
      <c r="H68" s="55" t="s">
        <v>224</v>
      </c>
      <c r="I68" s="55" t="s">
        <v>224</v>
      </c>
    </row>
    <row r="69" spans="1:9" x14ac:dyDescent="0.25">
      <c r="B69" s="50"/>
      <c r="C69" s="50"/>
      <c r="D69" s="50"/>
      <c r="E69" s="50"/>
      <c r="F69" s="50"/>
      <c r="G69" s="50"/>
      <c r="H69" s="50"/>
      <c r="I69" s="50"/>
    </row>
    <row r="70" spans="1:9" x14ac:dyDescent="0.25">
      <c r="A70" s="42" t="s">
        <v>43</v>
      </c>
      <c r="B70" s="50"/>
      <c r="C70" s="50"/>
      <c r="D70" s="50"/>
      <c r="E70" s="50"/>
      <c r="F70" s="50"/>
      <c r="G70" s="50"/>
      <c r="H70" s="50"/>
      <c r="I70" s="50"/>
    </row>
    <row r="71" spans="1:9" x14ac:dyDescent="0.25">
      <c r="A71" s="40" t="s">
        <v>116</v>
      </c>
      <c r="B71" s="50">
        <f>B26/B18</f>
        <v>27789.202227582449</v>
      </c>
      <c r="C71" s="50">
        <f t="shared" ref="C71:I71" si="15">C26/C18</f>
        <v>27521.691973969631</v>
      </c>
      <c r="D71" s="50">
        <f t="shared" si="15"/>
        <v>114499.73247726056</v>
      </c>
      <c r="E71" s="50">
        <f t="shared" si="15"/>
        <v>77453.468697123521</v>
      </c>
      <c r="F71" s="50">
        <f t="shared" si="15"/>
        <v>17627.180327016558</v>
      </c>
      <c r="G71" s="50">
        <f t="shared" si="15"/>
        <v>3394.7404155162267</v>
      </c>
      <c r="H71" s="50">
        <f t="shared" si="15"/>
        <v>103254.37473324797</v>
      </c>
      <c r="I71" s="50">
        <f t="shared" si="15"/>
        <v>0</v>
      </c>
    </row>
    <row r="72" spans="1:9" x14ac:dyDescent="0.25">
      <c r="A72" s="40" t="s">
        <v>117</v>
      </c>
      <c r="B72" s="50">
        <f>B27/B20</f>
        <v>0</v>
      </c>
      <c r="C72" s="55" t="s">
        <v>224</v>
      </c>
      <c r="D72" s="55" t="s">
        <v>224</v>
      </c>
      <c r="E72" s="55" t="s">
        <v>224</v>
      </c>
      <c r="F72" s="50">
        <f t="shared" ref="F72:I72" si="16">F27/F20</f>
        <v>0</v>
      </c>
      <c r="G72" s="55" t="s">
        <v>224</v>
      </c>
      <c r="H72" s="55" t="s">
        <v>224</v>
      </c>
      <c r="I72" s="50">
        <f t="shared" si="16"/>
        <v>0</v>
      </c>
    </row>
    <row r="73" spans="1:9" x14ac:dyDescent="0.25">
      <c r="A73" s="40" t="s">
        <v>46</v>
      </c>
      <c r="B73" s="50">
        <f>(B72/B71)*B55</f>
        <v>0</v>
      </c>
      <c r="C73" s="55" t="s">
        <v>224</v>
      </c>
      <c r="D73" s="55" t="s">
        <v>224</v>
      </c>
      <c r="E73" s="55" t="s">
        <v>224</v>
      </c>
      <c r="F73" s="50">
        <f t="shared" ref="F73" si="17">(F72/F71)*F55</f>
        <v>0</v>
      </c>
      <c r="G73" s="55" t="s">
        <v>224</v>
      </c>
      <c r="H73" s="55" t="s">
        <v>224</v>
      </c>
      <c r="I73" s="55" t="s">
        <v>224</v>
      </c>
    </row>
    <row r="74" spans="1:9" x14ac:dyDescent="0.25">
      <c r="A74" s="40" t="s">
        <v>118</v>
      </c>
      <c r="B74" s="50">
        <f>B26/B17</f>
        <v>67567567.567567572</v>
      </c>
      <c r="C74" s="50">
        <f t="shared" ref="C74:I74" si="18">C26/C17</f>
        <v>50750000</v>
      </c>
      <c r="D74" s="50">
        <f t="shared" si="18"/>
        <v>535000000</v>
      </c>
      <c r="E74" s="50">
        <f t="shared" si="18"/>
        <v>91550000</v>
      </c>
      <c r="F74" s="50">
        <f t="shared" si="18"/>
        <v>113016666.66666667</v>
      </c>
      <c r="G74" s="50">
        <f t="shared" si="18"/>
        <v>25000000</v>
      </c>
      <c r="H74" s="50">
        <f t="shared" si="18"/>
        <v>161283333.33333334</v>
      </c>
      <c r="I74" s="50">
        <f t="shared" si="18"/>
        <v>0</v>
      </c>
    </row>
    <row r="75" spans="1:9" x14ac:dyDescent="0.25">
      <c r="A75" s="40" t="s">
        <v>119</v>
      </c>
      <c r="B75" s="50">
        <f>B27/B19</f>
        <v>0</v>
      </c>
      <c r="C75" s="55" t="s">
        <v>224</v>
      </c>
      <c r="D75" s="50">
        <f t="shared" ref="D75:I75" si="19">D27/D19</f>
        <v>0</v>
      </c>
      <c r="E75" s="50">
        <f t="shared" si="19"/>
        <v>0</v>
      </c>
      <c r="F75" s="50">
        <f t="shared" si="19"/>
        <v>0</v>
      </c>
      <c r="G75" s="50">
        <f t="shared" si="19"/>
        <v>0</v>
      </c>
      <c r="H75" s="50">
        <f t="shared" si="19"/>
        <v>0</v>
      </c>
      <c r="I75" s="50">
        <f t="shared" si="19"/>
        <v>0</v>
      </c>
    </row>
    <row r="76" spans="1:9" x14ac:dyDescent="0.25">
      <c r="B76" s="50"/>
      <c r="C76" s="50"/>
      <c r="D76" s="50"/>
      <c r="E76" s="50"/>
      <c r="F76" s="50"/>
      <c r="G76" s="50"/>
      <c r="H76" s="50"/>
      <c r="I76" s="50"/>
    </row>
    <row r="77" spans="1:9" x14ac:dyDescent="0.25">
      <c r="A77" s="42" t="s">
        <v>47</v>
      </c>
      <c r="B77" s="50"/>
      <c r="C77" s="50"/>
      <c r="D77" s="50"/>
      <c r="E77" s="50"/>
      <c r="F77" s="50"/>
      <c r="G77" s="50"/>
      <c r="H77" s="50"/>
      <c r="I77" s="50"/>
    </row>
    <row r="78" spans="1:9" x14ac:dyDescent="0.25">
      <c r="A78" s="40" t="s">
        <v>48</v>
      </c>
      <c r="B78" s="50">
        <f>(B33/B32)*100</f>
        <v>24.49673056</v>
      </c>
      <c r="C78" s="50"/>
      <c r="D78" s="50"/>
      <c r="E78" s="50"/>
      <c r="F78" s="50"/>
      <c r="G78" s="50"/>
      <c r="H78" s="50"/>
      <c r="I78" s="50"/>
    </row>
    <row r="79" spans="1:9" x14ac:dyDescent="0.25">
      <c r="A79" s="46" t="s">
        <v>49</v>
      </c>
      <c r="B79" s="50">
        <f>(B27/B33)*100</f>
        <v>0</v>
      </c>
      <c r="C79" s="50"/>
      <c r="D79" s="50"/>
      <c r="E79" s="50"/>
      <c r="F79" s="50"/>
      <c r="G79" s="50"/>
      <c r="H79" s="50"/>
      <c r="I79" s="50"/>
    </row>
    <row r="80" spans="1:9" ht="15.75" thickBot="1" x14ac:dyDescent="0.3">
      <c r="A80" s="47"/>
      <c r="B80" s="47"/>
      <c r="C80" s="47"/>
      <c r="D80" s="47"/>
      <c r="E80" s="47"/>
      <c r="F80" s="47"/>
      <c r="G80" s="47"/>
      <c r="H80" s="47"/>
      <c r="I80" s="47"/>
    </row>
    <row r="81" spans="1:6" ht="15.75" thickTop="1" x14ac:dyDescent="0.25">
      <c r="A81" s="80" t="s">
        <v>168</v>
      </c>
      <c r="B81" s="80"/>
      <c r="C81" s="80"/>
      <c r="D81" s="80"/>
      <c r="E81" s="80"/>
      <c r="F81" s="80"/>
    </row>
  </sheetData>
  <mergeCells count="6">
    <mergeCell ref="A81:F81"/>
    <mergeCell ref="A9:A10"/>
    <mergeCell ref="B9:B10"/>
    <mergeCell ref="C10:E10"/>
    <mergeCell ref="F10:H10"/>
    <mergeCell ref="C9:I9"/>
  </mergeCells>
  <pageMargins left="0.7" right="0.7" top="0.75" bottom="0.75" header="0.3" footer="0.3"/>
  <pageSetup paperSize="9" orientation="portrait" r:id="rId1"/>
  <ignoredErrors>
    <ignoredError sqref="C79:I79 C45:C48 F77:I78 F45:F48 I45:I48 I51:I52 I56:I57 I61:I62 I69:I70 I76 C76:C78 F76 C69:C70 F69:F70 C56:C57 C61:C62 F61:F62 F56:F57 F51:F52 I64:I65 C64:C65 F64:F65 C51:C52" evalErro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81"/>
  <sheetViews>
    <sheetView showGridLines="0" zoomScale="80" zoomScaleNormal="80" workbookViewId="0">
      <pane ySplit="11" topLeftCell="A12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.85546875" style="40" customWidth="1"/>
    <col min="2" max="9" width="17.140625" style="40" customWidth="1"/>
    <col min="10" max="16384" width="11.42578125" style="40"/>
  </cols>
  <sheetData>
    <row r="9" spans="1:9" s="42" customFormat="1" ht="21.75" customHeight="1" x14ac:dyDescent="0.25">
      <c r="A9" s="81" t="s">
        <v>0</v>
      </c>
      <c r="B9" s="81" t="s">
        <v>1</v>
      </c>
      <c r="C9" s="85" t="s">
        <v>2</v>
      </c>
      <c r="D9" s="85"/>
      <c r="E9" s="85"/>
      <c r="F9" s="85"/>
      <c r="G9" s="85"/>
      <c r="H9" s="85"/>
      <c r="I9" s="85"/>
    </row>
    <row r="10" spans="1:9" s="42" customFormat="1" ht="31.5" customHeight="1" thickBot="1" x14ac:dyDescent="0.3">
      <c r="A10" s="82"/>
      <c r="B10" s="83"/>
      <c r="C10" s="84" t="s">
        <v>124</v>
      </c>
      <c r="D10" s="84"/>
      <c r="E10" s="84"/>
      <c r="F10" s="84" t="s">
        <v>4</v>
      </c>
      <c r="G10" s="84"/>
      <c r="H10" s="84"/>
      <c r="I10" s="43" t="s">
        <v>125</v>
      </c>
    </row>
    <row r="11" spans="1:9" ht="30" customHeight="1" thickTop="1" x14ac:dyDescent="0.25">
      <c r="A11" s="44"/>
      <c r="B11" s="44"/>
      <c r="C11" s="45" t="s">
        <v>120</v>
      </c>
      <c r="D11" s="45" t="s">
        <v>121</v>
      </c>
      <c r="E11" s="45" t="s">
        <v>122</v>
      </c>
      <c r="F11" s="45" t="s">
        <v>120</v>
      </c>
      <c r="G11" s="45" t="s">
        <v>121</v>
      </c>
      <c r="H11" s="45" t="s">
        <v>122</v>
      </c>
      <c r="I11" s="45" t="s">
        <v>120</v>
      </c>
    </row>
    <row r="12" spans="1:9" x14ac:dyDescent="0.25">
      <c r="A12" s="42" t="s">
        <v>7</v>
      </c>
    </row>
    <row r="14" spans="1:9" x14ac:dyDescent="0.25">
      <c r="A14" s="42" t="s">
        <v>113</v>
      </c>
    </row>
    <row r="15" spans="1:9" x14ac:dyDescent="0.25">
      <c r="A15" s="40" t="s">
        <v>169</v>
      </c>
      <c r="B15" s="49">
        <f t="shared" ref="B15:B22" si="0">SUM(C15:I15)</f>
        <v>14</v>
      </c>
      <c r="C15" s="49">
        <v>1</v>
      </c>
      <c r="D15" s="49">
        <v>0</v>
      </c>
      <c r="E15" s="49">
        <v>0</v>
      </c>
      <c r="F15" s="49">
        <v>1</v>
      </c>
      <c r="G15" s="49">
        <v>0</v>
      </c>
      <c r="H15" s="49">
        <v>0</v>
      </c>
      <c r="I15" s="49">
        <v>12</v>
      </c>
    </row>
    <row r="16" spans="1:9" x14ac:dyDescent="0.25">
      <c r="A16" s="38" t="s">
        <v>114</v>
      </c>
      <c r="B16" s="49">
        <f t="shared" si="0"/>
        <v>12945</v>
      </c>
      <c r="C16" s="49">
        <v>3192</v>
      </c>
      <c r="D16" s="49">
        <v>0</v>
      </c>
      <c r="E16" s="49">
        <v>0</v>
      </c>
      <c r="F16" s="49">
        <v>1800</v>
      </c>
      <c r="G16" s="49">
        <v>0</v>
      </c>
      <c r="H16" s="49">
        <v>0</v>
      </c>
      <c r="I16" s="49">
        <v>7953</v>
      </c>
    </row>
    <row r="17" spans="1:9" x14ac:dyDescent="0.25">
      <c r="A17" s="40" t="s">
        <v>170</v>
      </c>
      <c r="B17" s="49">
        <f t="shared" si="0"/>
        <v>37</v>
      </c>
      <c r="C17" s="49">
        <v>2</v>
      </c>
      <c r="D17" s="49">
        <v>2</v>
      </c>
      <c r="E17" s="49">
        <v>1</v>
      </c>
      <c r="F17" s="49">
        <v>6</v>
      </c>
      <c r="G17" s="49">
        <v>3</v>
      </c>
      <c r="H17" s="49">
        <v>3</v>
      </c>
      <c r="I17" s="49">
        <v>20</v>
      </c>
    </row>
    <row r="18" spans="1:9" x14ac:dyDescent="0.25">
      <c r="A18" s="38" t="s">
        <v>114</v>
      </c>
      <c r="B18" s="49">
        <f t="shared" si="0"/>
        <v>89963</v>
      </c>
      <c r="C18" s="49">
        <v>3688</v>
      </c>
      <c r="D18" s="49">
        <v>9345</v>
      </c>
      <c r="E18" s="49">
        <v>1182</v>
      </c>
      <c r="F18" s="49">
        <v>38469</v>
      </c>
      <c r="G18" s="49">
        <v>22093</v>
      </c>
      <c r="H18" s="49">
        <v>4686</v>
      </c>
      <c r="I18" s="49">
        <v>10500</v>
      </c>
    </row>
    <row r="19" spans="1:9" ht="17.25" customHeight="1" x14ac:dyDescent="0.25">
      <c r="A19" s="40" t="s">
        <v>171</v>
      </c>
      <c r="B19" s="49">
        <f t="shared" si="0"/>
        <v>7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3</v>
      </c>
      <c r="I19" s="49">
        <v>4</v>
      </c>
    </row>
    <row r="20" spans="1:9" x14ac:dyDescent="0.25">
      <c r="A20" s="38" t="s">
        <v>114</v>
      </c>
      <c r="B20" s="49">
        <f t="shared" si="0"/>
        <v>1500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1500</v>
      </c>
    </row>
    <row r="21" spans="1:9" x14ac:dyDescent="0.25">
      <c r="A21" s="40" t="s">
        <v>156</v>
      </c>
      <c r="B21" s="49">
        <f t="shared" si="0"/>
        <v>37</v>
      </c>
      <c r="C21" s="49">
        <v>2</v>
      </c>
      <c r="D21" s="49">
        <v>2</v>
      </c>
      <c r="E21" s="49">
        <v>1</v>
      </c>
      <c r="F21" s="49">
        <v>6</v>
      </c>
      <c r="G21" s="49">
        <v>3</v>
      </c>
      <c r="H21" s="49">
        <v>3</v>
      </c>
      <c r="I21" s="49">
        <v>20</v>
      </c>
    </row>
    <row r="22" spans="1:9" x14ac:dyDescent="0.25">
      <c r="A22" s="38" t="s">
        <v>114</v>
      </c>
      <c r="B22" s="49">
        <f t="shared" si="0"/>
        <v>89963</v>
      </c>
      <c r="C22" s="49">
        <v>3688</v>
      </c>
      <c r="D22" s="49">
        <v>9345</v>
      </c>
      <c r="E22" s="49">
        <v>1182</v>
      </c>
      <c r="F22" s="49">
        <v>38469</v>
      </c>
      <c r="G22" s="49">
        <v>22093</v>
      </c>
      <c r="H22" s="49">
        <v>4686</v>
      </c>
      <c r="I22" s="49">
        <v>10500</v>
      </c>
    </row>
    <row r="23" spans="1:9" x14ac:dyDescent="0.25">
      <c r="B23" s="49"/>
      <c r="C23" s="49"/>
      <c r="D23" s="49"/>
      <c r="E23" s="49"/>
      <c r="F23" s="49"/>
      <c r="G23" s="49"/>
      <c r="H23" s="49"/>
      <c r="I23" s="49"/>
    </row>
    <row r="24" spans="1:9" x14ac:dyDescent="0.25">
      <c r="A24" s="42" t="s">
        <v>15</v>
      </c>
      <c r="B24" s="49"/>
      <c r="C24" s="49"/>
      <c r="D24" s="49"/>
      <c r="E24" s="49"/>
      <c r="F24" s="49"/>
      <c r="G24" s="49"/>
      <c r="H24" s="49"/>
      <c r="I24" s="49"/>
    </row>
    <row r="25" spans="1:9" x14ac:dyDescent="0.25">
      <c r="A25" s="40" t="s">
        <v>126</v>
      </c>
      <c r="B25" s="49">
        <f>SUM(C25:I25)</f>
        <v>821215005.16999996</v>
      </c>
      <c r="C25" s="49">
        <v>71865329.340000004</v>
      </c>
      <c r="D25" s="49">
        <v>316377805.77999997</v>
      </c>
      <c r="E25" s="49">
        <v>0</v>
      </c>
      <c r="F25" s="49">
        <v>222457043.87</v>
      </c>
      <c r="G25" s="49">
        <v>210514826.17999998</v>
      </c>
      <c r="H25" s="49">
        <v>0</v>
      </c>
      <c r="I25" s="49">
        <v>0</v>
      </c>
    </row>
    <row r="26" spans="1:9" x14ac:dyDescent="0.25">
      <c r="A26" s="40" t="s">
        <v>172</v>
      </c>
      <c r="B26" s="49">
        <f>SUM(C26:I26)</f>
        <v>2500000000</v>
      </c>
      <c r="C26" s="49">
        <v>255285000</v>
      </c>
      <c r="D26" s="49">
        <v>447363000</v>
      </c>
      <c r="E26" s="49">
        <v>114250000</v>
      </c>
      <c r="F26" s="49">
        <v>1148236000</v>
      </c>
      <c r="G26" s="49">
        <v>105300000</v>
      </c>
      <c r="H26" s="49">
        <v>429566000</v>
      </c>
      <c r="I26" s="49">
        <v>0</v>
      </c>
    </row>
    <row r="27" spans="1:9" x14ac:dyDescent="0.25">
      <c r="A27" s="40" t="s">
        <v>173</v>
      </c>
      <c r="B27" s="49">
        <f>SUM(C27:I27)</f>
        <v>248547309.15000001</v>
      </c>
      <c r="C27" s="49">
        <v>0</v>
      </c>
      <c r="D27" s="49">
        <v>4580534.7</v>
      </c>
      <c r="E27" s="49">
        <v>59894.52</v>
      </c>
      <c r="F27" s="49">
        <v>192472780.34</v>
      </c>
      <c r="G27" s="49">
        <v>25739317.740000013</v>
      </c>
      <c r="H27" s="49">
        <v>25694781.850000001</v>
      </c>
      <c r="I27" s="49">
        <v>0</v>
      </c>
    </row>
    <row r="28" spans="1:9" x14ac:dyDescent="0.25">
      <c r="A28" s="40" t="s">
        <v>160</v>
      </c>
      <c r="B28" s="49">
        <f>SUM(C28:I28)</f>
        <v>2500000000</v>
      </c>
      <c r="C28" s="49">
        <v>255285000</v>
      </c>
      <c r="D28" s="49">
        <v>447363000</v>
      </c>
      <c r="E28" s="49">
        <v>114250000</v>
      </c>
      <c r="F28" s="49">
        <v>1148236000</v>
      </c>
      <c r="G28" s="49">
        <v>105300000</v>
      </c>
      <c r="H28" s="49">
        <v>429566000</v>
      </c>
      <c r="I28" s="49">
        <v>0</v>
      </c>
    </row>
    <row r="29" spans="1:9" x14ac:dyDescent="0.25">
      <c r="A29" s="40" t="s">
        <v>174</v>
      </c>
      <c r="B29" s="49">
        <f>B27</f>
        <v>248547309.15000001</v>
      </c>
      <c r="C29" s="49"/>
      <c r="D29" s="49"/>
      <c r="E29" s="49"/>
      <c r="F29" s="49"/>
      <c r="G29" s="49"/>
      <c r="H29" s="49"/>
      <c r="I29" s="49"/>
    </row>
    <row r="30" spans="1:9" x14ac:dyDescent="0.25">
      <c r="B30" s="49"/>
      <c r="C30" s="49"/>
      <c r="D30" s="49"/>
      <c r="E30" s="49"/>
      <c r="F30" s="49"/>
      <c r="G30" s="49"/>
      <c r="H30" s="49"/>
      <c r="I30" s="49"/>
    </row>
    <row r="31" spans="1:9" x14ac:dyDescent="0.25">
      <c r="A31" s="42" t="s">
        <v>17</v>
      </c>
      <c r="B31" s="49"/>
      <c r="C31" s="49"/>
      <c r="D31" s="49"/>
      <c r="E31" s="49"/>
      <c r="F31" s="49"/>
      <c r="G31" s="49"/>
      <c r="H31" s="49"/>
      <c r="I31" s="49"/>
    </row>
    <row r="32" spans="1:9" x14ac:dyDescent="0.25">
      <c r="A32" s="40" t="s">
        <v>175</v>
      </c>
      <c r="B32" s="49">
        <f>B26</f>
        <v>2500000000</v>
      </c>
      <c r="C32" s="49"/>
      <c r="D32" s="49"/>
      <c r="E32" s="49"/>
      <c r="F32" s="49"/>
      <c r="G32" s="49"/>
      <c r="H32" s="49"/>
      <c r="I32" s="49"/>
    </row>
    <row r="33" spans="1:9" x14ac:dyDescent="0.25">
      <c r="A33" s="40" t="s">
        <v>176</v>
      </c>
      <c r="B33" s="49">
        <v>688961179</v>
      </c>
      <c r="C33" s="49"/>
      <c r="D33" s="49"/>
      <c r="E33" s="49"/>
      <c r="F33" s="49"/>
      <c r="G33" s="49"/>
      <c r="H33" s="49"/>
      <c r="I33" s="49"/>
    </row>
    <row r="34" spans="1:9" x14ac:dyDescent="0.25">
      <c r="B34" s="41"/>
      <c r="C34" s="41"/>
      <c r="D34" s="41"/>
      <c r="E34" s="41"/>
      <c r="F34" s="41"/>
      <c r="G34" s="41"/>
      <c r="H34" s="41"/>
      <c r="I34" s="41"/>
    </row>
    <row r="35" spans="1:9" x14ac:dyDescent="0.25">
      <c r="A35" s="42" t="s">
        <v>18</v>
      </c>
      <c r="B35" s="41"/>
      <c r="C35" s="41"/>
      <c r="D35" s="41"/>
      <c r="E35" s="41"/>
      <c r="F35" s="41"/>
      <c r="G35" s="41"/>
      <c r="H35" s="41"/>
      <c r="I35" s="41"/>
    </row>
    <row r="36" spans="1:9" x14ac:dyDescent="0.25">
      <c r="A36" s="40" t="s">
        <v>127</v>
      </c>
      <c r="B36" s="39">
        <v>1.0303325644000001</v>
      </c>
      <c r="C36" s="39">
        <v>1.0303325644000001</v>
      </c>
      <c r="D36" s="39">
        <v>1.0303325644000001</v>
      </c>
      <c r="E36" s="39">
        <v>1.0303325644000001</v>
      </c>
      <c r="F36" s="39">
        <v>1.0303325644000001</v>
      </c>
      <c r="G36" s="39">
        <v>1.0303325644000001</v>
      </c>
      <c r="H36" s="39">
        <v>1.0303325644000001</v>
      </c>
      <c r="I36" s="39">
        <v>1.0303325644000001</v>
      </c>
    </row>
    <row r="37" spans="1:9" x14ac:dyDescent="0.25">
      <c r="A37" s="40" t="s">
        <v>177</v>
      </c>
      <c r="B37" s="39">
        <v>1.0552807376</v>
      </c>
      <c r="C37" s="39">
        <v>1.0552807376</v>
      </c>
      <c r="D37" s="39">
        <v>1.0552807376</v>
      </c>
      <c r="E37" s="39">
        <v>1.0552807376</v>
      </c>
      <c r="F37" s="39">
        <v>1.0552807376</v>
      </c>
      <c r="G37" s="39">
        <v>1.0552807376</v>
      </c>
      <c r="H37" s="39">
        <v>1.0552807376</v>
      </c>
      <c r="I37" s="39">
        <v>1.0552807376</v>
      </c>
    </row>
    <row r="38" spans="1:9" x14ac:dyDescent="0.25">
      <c r="A38" s="40" t="s">
        <v>100</v>
      </c>
      <c r="B38" s="49">
        <f>C38+F38</f>
        <v>264251</v>
      </c>
      <c r="C38" s="51">
        <v>80145</v>
      </c>
      <c r="D38" s="51">
        <v>80145</v>
      </c>
      <c r="E38" s="51">
        <v>80145</v>
      </c>
      <c r="F38" s="49">
        <v>184106</v>
      </c>
      <c r="G38" s="49">
        <v>184106</v>
      </c>
      <c r="H38" s="49">
        <v>184106</v>
      </c>
      <c r="I38" s="49">
        <v>0</v>
      </c>
    </row>
    <row r="39" spans="1:9" x14ac:dyDescent="0.25">
      <c r="B39" s="49"/>
      <c r="C39" s="49"/>
      <c r="D39" s="49"/>
      <c r="E39" s="49"/>
      <c r="F39" s="49"/>
      <c r="G39" s="49"/>
      <c r="H39" s="49"/>
      <c r="I39" s="49"/>
    </row>
    <row r="40" spans="1:9" x14ac:dyDescent="0.25">
      <c r="A40" s="42" t="s">
        <v>21</v>
      </c>
      <c r="B40" s="49"/>
      <c r="C40" s="49"/>
      <c r="D40" s="49"/>
      <c r="E40" s="49"/>
      <c r="F40" s="49"/>
      <c r="G40" s="49"/>
      <c r="H40" s="49"/>
      <c r="I40" s="49"/>
    </row>
    <row r="41" spans="1:9" x14ac:dyDescent="0.25">
      <c r="A41" s="40" t="s">
        <v>178</v>
      </c>
      <c r="B41" s="49">
        <f t="shared" ref="B41:I41" si="1">B25/B36</f>
        <v>797038775.19218576</v>
      </c>
      <c r="C41" s="49">
        <f t="shared" si="1"/>
        <v>69749643.778220072</v>
      </c>
      <c r="D41" s="49">
        <f t="shared" si="1"/>
        <v>307063774.07787573</v>
      </c>
      <c r="E41" s="49">
        <f t="shared" si="1"/>
        <v>0</v>
      </c>
      <c r="F41" s="49">
        <f t="shared" si="1"/>
        <v>215908000.53917035</v>
      </c>
      <c r="G41" s="49">
        <f t="shared" si="1"/>
        <v>204317356.79691961</v>
      </c>
      <c r="H41" s="49">
        <f t="shared" si="1"/>
        <v>0</v>
      </c>
      <c r="I41" s="49">
        <f t="shared" si="1"/>
        <v>0</v>
      </c>
    </row>
    <row r="42" spans="1:9" x14ac:dyDescent="0.25">
      <c r="A42" s="40" t="s">
        <v>179</v>
      </c>
      <c r="B42" s="49">
        <f t="shared" ref="B42:I42" si="2">B27/B37</f>
        <v>235527192.23821452</v>
      </c>
      <c r="C42" s="49">
        <f t="shared" si="2"/>
        <v>0</v>
      </c>
      <c r="D42" s="49">
        <f t="shared" si="2"/>
        <v>4340584.0140865287</v>
      </c>
      <c r="E42" s="49">
        <f t="shared" si="2"/>
        <v>56756.953733673457</v>
      </c>
      <c r="F42" s="49">
        <f t="shared" si="2"/>
        <v>182390119.97673368</v>
      </c>
      <c r="G42" s="49">
        <f t="shared" si="2"/>
        <v>24390967.08856672</v>
      </c>
      <c r="H42" s="49">
        <f t="shared" si="2"/>
        <v>24348764.205093931</v>
      </c>
      <c r="I42" s="49">
        <f t="shared" si="2"/>
        <v>0</v>
      </c>
    </row>
    <row r="43" spans="1:9" x14ac:dyDescent="0.25">
      <c r="A43" s="40" t="s">
        <v>128</v>
      </c>
      <c r="B43" s="49">
        <f>B41/B16</f>
        <v>61571.168419635826</v>
      </c>
      <c r="C43" s="49">
        <f t="shared" ref="C43:I43" si="3">C41/C16</f>
        <v>21851.392161096515</v>
      </c>
      <c r="D43" s="55" t="s">
        <v>224</v>
      </c>
      <c r="E43" s="55" t="s">
        <v>224</v>
      </c>
      <c r="F43" s="49">
        <f t="shared" si="3"/>
        <v>119948.88918842797</v>
      </c>
      <c r="G43" s="55" t="s">
        <v>224</v>
      </c>
      <c r="H43" s="55" t="s">
        <v>224</v>
      </c>
      <c r="I43" s="49">
        <f t="shared" si="3"/>
        <v>0</v>
      </c>
    </row>
    <row r="44" spans="1:9" x14ac:dyDescent="0.25">
      <c r="A44" s="40" t="s">
        <v>180</v>
      </c>
      <c r="B44" s="49">
        <f>B42/B20</f>
        <v>157018.12815880968</v>
      </c>
      <c r="C44" s="55" t="s">
        <v>224</v>
      </c>
      <c r="D44" s="55" t="s">
        <v>224</v>
      </c>
      <c r="E44" s="55" t="s">
        <v>224</v>
      </c>
      <c r="F44" s="55" t="s">
        <v>224</v>
      </c>
      <c r="G44" s="55" t="s">
        <v>224</v>
      </c>
      <c r="H44" s="55" t="s">
        <v>224</v>
      </c>
      <c r="I44" s="49">
        <f t="shared" ref="I44" si="4">I42/I20</f>
        <v>0</v>
      </c>
    </row>
    <row r="45" spans="1:9" x14ac:dyDescent="0.25">
      <c r="B45" s="41"/>
      <c r="C45" s="41"/>
      <c r="D45" s="41"/>
      <c r="E45" s="41"/>
      <c r="F45" s="41"/>
      <c r="G45" s="41"/>
      <c r="H45" s="41"/>
      <c r="I45" s="41"/>
    </row>
    <row r="46" spans="1:9" x14ac:dyDescent="0.25">
      <c r="A46" s="42" t="s">
        <v>26</v>
      </c>
      <c r="B46" s="41"/>
      <c r="C46" s="41"/>
      <c r="D46" s="41"/>
      <c r="E46" s="41"/>
      <c r="F46" s="41"/>
      <c r="G46" s="41"/>
      <c r="H46" s="41"/>
      <c r="I46" s="41"/>
    </row>
    <row r="47" spans="1:9" x14ac:dyDescent="0.25">
      <c r="B47" s="41"/>
      <c r="C47" s="41"/>
      <c r="D47" s="41"/>
      <c r="E47" s="41"/>
      <c r="F47" s="41"/>
      <c r="G47" s="41"/>
      <c r="H47" s="41"/>
      <c r="I47" s="41"/>
    </row>
    <row r="48" spans="1:9" x14ac:dyDescent="0.25">
      <c r="A48" s="42" t="s">
        <v>27</v>
      </c>
      <c r="B48" s="41"/>
      <c r="C48" s="41"/>
      <c r="D48" s="41"/>
      <c r="E48" s="41"/>
      <c r="F48" s="41"/>
      <c r="G48" s="41"/>
      <c r="H48" s="41"/>
      <c r="I48" s="41"/>
    </row>
    <row r="49" spans="1:9" x14ac:dyDescent="0.25">
      <c r="A49" s="40" t="s">
        <v>28</v>
      </c>
      <c r="B49" s="50">
        <f>(B18/B38)*100</f>
        <v>34.044525848530377</v>
      </c>
      <c r="C49" s="50">
        <f t="shared" ref="C49:H49" si="5">(C18/C38)*100</f>
        <v>4.601659492170441</v>
      </c>
      <c r="D49" s="50">
        <f t="shared" si="5"/>
        <v>11.660116039678083</v>
      </c>
      <c r="E49" s="50">
        <f t="shared" si="5"/>
        <v>1.4748268762867303</v>
      </c>
      <c r="F49" s="50">
        <f t="shared" si="5"/>
        <v>20.895027864382477</v>
      </c>
      <c r="G49" s="50">
        <f t="shared" si="5"/>
        <v>12.00015208629811</v>
      </c>
      <c r="H49" s="50">
        <f t="shared" si="5"/>
        <v>2.5452728319555038</v>
      </c>
      <c r="I49" s="55" t="s">
        <v>224</v>
      </c>
    </row>
    <row r="50" spans="1:9" x14ac:dyDescent="0.25">
      <c r="A50" s="40" t="s">
        <v>29</v>
      </c>
      <c r="B50" s="50">
        <f>(B20/B38)*100</f>
        <v>0.56764212812818116</v>
      </c>
      <c r="C50" s="50">
        <f t="shared" ref="C50:H50" si="6">(C20/C38)*100</f>
        <v>0</v>
      </c>
      <c r="D50" s="50">
        <f t="shared" si="6"/>
        <v>0</v>
      </c>
      <c r="E50" s="50">
        <f t="shared" si="6"/>
        <v>0</v>
      </c>
      <c r="F50" s="50">
        <f t="shared" si="6"/>
        <v>0</v>
      </c>
      <c r="G50" s="50">
        <f t="shared" si="6"/>
        <v>0</v>
      </c>
      <c r="H50" s="50">
        <f t="shared" si="6"/>
        <v>0</v>
      </c>
      <c r="I50" s="55" t="s">
        <v>224</v>
      </c>
    </row>
    <row r="51" spans="1:9" x14ac:dyDescent="0.25">
      <c r="B51" s="50"/>
      <c r="C51" s="50"/>
      <c r="D51" s="50"/>
      <c r="E51" s="50"/>
      <c r="F51" s="50"/>
      <c r="G51" s="50"/>
      <c r="H51" s="50"/>
      <c r="I51" s="50"/>
    </row>
    <row r="52" spans="1:9" x14ac:dyDescent="0.25">
      <c r="A52" s="42" t="s">
        <v>30</v>
      </c>
      <c r="B52" s="50"/>
      <c r="C52" s="50"/>
      <c r="D52" s="50"/>
      <c r="E52" s="50"/>
      <c r="F52" s="50"/>
      <c r="G52" s="50"/>
      <c r="H52" s="50"/>
      <c r="I52" s="50"/>
    </row>
    <row r="53" spans="1:9" x14ac:dyDescent="0.25">
      <c r="A53" s="40" t="s">
        <v>31</v>
      </c>
      <c r="B53" s="50">
        <f>B20/B18*100</f>
        <v>1.6673521336549468</v>
      </c>
      <c r="C53" s="50">
        <f t="shared" ref="C53:I53" si="7">C20/C18*100</f>
        <v>0</v>
      </c>
      <c r="D53" s="50">
        <f t="shared" si="7"/>
        <v>0</v>
      </c>
      <c r="E53" s="50">
        <f t="shared" si="7"/>
        <v>0</v>
      </c>
      <c r="F53" s="50">
        <f t="shared" si="7"/>
        <v>0</v>
      </c>
      <c r="G53" s="50">
        <f t="shared" si="7"/>
        <v>0</v>
      </c>
      <c r="H53" s="50">
        <f t="shared" si="7"/>
        <v>0</v>
      </c>
      <c r="I53" s="50">
        <f t="shared" si="7"/>
        <v>14.285714285714285</v>
      </c>
    </row>
    <row r="54" spans="1:9" x14ac:dyDescent="0.25">
      <c r="A54" s="40" t="s">
        <v>32</v>
      </c>
      <c r="B54" s="50">
        <f>B27/B26*100</f>
        <v>9.9418923660000011</v>
      </c>
      <c r="C54" s="50">
        <f t="shared" ref="C54:H54" si="8">C27/C26*100</f>
        <v>0</v>
      </c>
      <c r="D54" s="50">
        <f t="shared" si="8"/>
        <v>1.0238966342768625</v>
      </c>
      <c r="E54" s="50">
        <f t="shared" si="8"/>
        <v>5.2424087527352295E-2</v>
      </c>
      <c r="F54" s="50">
        <f t="shared" si="8"/>
        <v>16.762475687924784</v>
      </c>
      <c r="G54" s="50">
        <f t="shared" si="8"/>
        <v>24.443796524216538</v>
      </c>
      <c r="H54" s="50">
        <f t="shared" si="8"/>
        <v>5.9815678731556972</v>
      </c>
      <c r="I54" s="55" t="s">
        <v>224</v>
      </c>
    </row>
    <row r="55" spans="1:9" x14ac:dyDescent="0.25">
      <c r="A55" s="40" t="s">
        <v>33</v>
      </c>
      <c r="B55" s="50">
        <f t="shared" ref="B55" si="9">AVERAGE(B53:B54)</f>
        <v>5.8046222498274744</v>
      </c>
      <c r="C55" s="50">
        <f t="shared" ref="C55:H55" si="10">AVERAGE(C53:C54)</f>
        <v>0</v>
      </c>
      <c r="D55" s="50">
        <f t="shared" si="10"/>
        <v>0.51194831713843125</v>
      </c>
      <c r="E55" s="50">
        <f t="shared" si="10"/>
        <v>2.6212043763676147E-2</v>
      </c>
      <c r="F55" s="50">
        <f t="shared" si="10"/>
        <v>8.381237843962392</v>
      </c>
      <c r="G55" s="50">
        <f t="shared" si="10"/>
        <v>12.221898262108269</v>
      </c>
      <c r="H55" s="50">
        <f t="shared" si="10"/>
        <v>2.9907839365778486</v>
      </c>
      <c r="I55" s="55" t="s">
        <v>224</v>
      </c>
    </row>
    <row r="56" spans="1:9" x14ac:dyDescent="0.25">
      <c r="B56" s="50"/>
      <c r="C56" s="50"/>
      <c r="D56" s="50"/>
      <c r="E56" s="50"/>
      <c r="F56" s="50"/>
      <c r="G56" s="50"/>
      <c r="H56" s="50"/>
      <c r="I56" s="50"/>
    </row>
    <row r="57" spans="1:9" x14ac:dyDescent="0.25">
      <c r="A57" s="42" t="s">
        <v>34</v>
      </c>
      <c r="B57" s="50"/>
      <c r="C57" s="50"/>
      <c r="D57" s="50"/>
      <c r="E57" s="50"/>
      <c r="F57" s="50"/>
      <c r="G57" s="50"/>
      <c r="H57" s="50"/>
      <c r="I57" s="50"/>
    </row>
    <row r="58" spans="1:9" x14ac:dyDescent="0.25">
      <c r="A58" s="40" t="s">
        <v>35</v>
      </c>
      <c r="B58" s="50">
        <f>B20/B22*100</f>
        <v>1.6673521336549468</v>
      </c>
      <c r="C58" s="50">
        <f t="shared" ref="C58:I58" si="11">C20/C22*100</f>
        <v>0</v>
      </c>
      <c r="D58" s="50">
        <f t="shared" si="11"/>
        <v>0</v>
      </c>
      <c r="E58" s="50">
        <f t="shared" si="11"/>
        <v>0</v>
      </c>
      <c r="F58" s="50">
        <f t="shared" si="11"/>
        <v>0</v>
      </c>
      <c r="G58" s="50">
        <f t="shared" si="11"/>
        <v>0</v>
      </c>
      <c r="H58" s="50">
        <f t="shared" si="11"/>
        <v>0</v>
      </c>
      <c r="I58" s="50">
        <f t="shared" si="11"/>
        <v>14.285714285714285</v>
      </c>
    </row>
    <row r="59" spans="1:9" x14ac:dyDescent="0.25">
      <c r="A59" s="40" t="s">
        <v>36</v>
      </c>
      <c r="B59" s="50">
        <f t="shared" ref="B59" si="12">B27/B28*100</f>
        <v>9.9418923660000011</v>
      </c>
      <c r="C59" s="50">
        <f t="shared" ref="C59:H59" si="13">C27/C28*100</f>
        <v>0</v>
      </c>
      <c r="D59" s="50">
        <f t="shared" si="13"/>
        <v>1.0238966342768625</v>
      </c>
      <c r="E59" s="50">
        <f t="shared" si="13"/>
        <v>5.2424087527352295E-2</v>
      </c>
      <c r="F59" s="50">
        <f t="shared" si="13"/>
        <v>16.762475687924784</v>
      </c>
      <c r="G59" s="50">
        <f t="shared" si="13"/>
        <v>24.443796524216538</v>
      </c>
      <c r="H59" s="50">
        <f t="shared" si="13"/>
        <v>5.9815678731556972</v>
      </c>
      <c r="I59" s="55" t="s">
        <v>224</v>
      </c>
    </row>
    <row r="60" spans="1:9" x14ac:dyDescent="0.25">
      <c r="A60" s="40" t="s">
        <v>37</v>
      </c>
      <c r="B60" s="50">
        <f t="shared" ref="B60" si="14">(B58+B59)/2</f>
        <v>5.8046222498274744</v>
      </c>
      <c r="C60" s="50">
        <f t="shared" ref="C60:H60" si="15">(C58+C59)/2</f>
        <v>0</v>
      </c>
      <c r="D60" s="50">
        <f t="shared" si="15"/>
        <v>0.51194831713843125</v>
      </c>
      <c r="E60" s="50">
        <f t="shared" si="15"/>
        <v>2.6212043763676147E-2</v>
      </c>
      <c r="F60" s="50">
        <f t="shared" si="15"/>
        <v>8.381237843962392</v>
      </c>
      <c r="G60" s="50">
        <f t="shared" si="15"/>
        <v>12.221898262108269</v>
      </c>
      <c r="H60" s="50">
        <f t="shared" si="15"/>
        <v>2.9907839365778486</v>
      </c>
      <c r="I60" s="55" t="s">
        <v>224</v>
      </c>
    </row>
    <row r="61" spans="1:9" x14ac:dyDescent="0.25">
      <c r="B61" s="50"/>
      <c r="C61" s="50"/>
      <c r="D61" s="50"/>
      <c r="E61" s="50"/>
      <c r="F61" s="50"/>
      <c r="G61" s="50"/>
      <c r="H61" s="50"/>
      <c r="I61" s="50"/>
    </row>
    <row r="62" spans="1:9" x14ac:dyDescent="0.25">
      <c r="A62" s="42" t="s">
        <v>92</v>
      </c>
      <c r="B62" s="50"/>
      <c r="C62" s="50"/>
      <c r="D62" s="50"/>
      <c r="E62" s="50"/>
      <c r="F62" s="50"/>
      <c r="G62" s="50"/>
      <c r="H62" s="50"/>
      <c r="I62" s="50"/>
    </row>
    <row r="63" spans="1:9" x14ac:dyDescent="0.25">
      <c r="A63" s="40" t="s">
        <v>38</v>
      </c>
      <c r="B63" s="50">
        <f>B29/B27*100</f>
        <v>100</v>
      </c>
      <c r="C63" s="50"/>
      <c r="D63" s="50"/>
      <c r="E63" s="50"/>
      <c r="F63" s="50"/>
      <c r="G63" s="50"/>
      <c r="H63" s="50"/>
      <c r="I63" s="50"/>
    </row>
    <row r="64" spans="1:9" x14ac:dyDescent="0.25">
      <c r="B64" s="50"/>
      <c r="C64" s="50"/>
      <c r="D64" s="50"/>
      <c r="E64" s="50"/>
      <c r="F64" s="50"/>
      <c r="G64" s="50"/>
      <c r="H64" s="50"/>
      <c r="I64" s="50"/>
    </row>
    <row r="65" spans="1:9" x14ac:dyDescent="0.25">
      <c r="A65" s="42" t="s">
        <v>39</v>
      </c>
      <c r="B65" s="50"/>
      <c r="C65" s="50"/>
      <c r="D65" s="50"/>
      <c r="E65" s="50"/>
      <c r="F65" s="50"/>
      <c r="G65" s="50"/>
      <c r="H65" s="50"/>
      <c r="I65" s="50"/>
    </row>
    <row r="66" spans="1:9" x14ac:dyDescent="0.25">
      <c r="A66" s="40" t="s">
        <v>115</v>
      </c>
      <c r="B66" s="50">
        <f>((B20/B16)-1)*100</f>
        <v>-88.41251448435689</v>
      </c>
      <c r="C66" s="50">
        <f t="shared" ref="C66:I66" si="16">((C20/C16)-1)*100</f>
        <v>-100</v>
      </c>
      <c r="D66" s="55" t="s">
        <v>224</v>
      </c>
      <c r="E66" s="55" t="s">
        <v>224</v>
      </c>
      <c r="F66" s="50">
        <f t="shared" si="16"/>
        <v>-100</v>
      </c>
      <c r="G66" s="55" t="s">
        <v>224</v>
      </c>
      <c r="H66" s="55" t="s">
        <v>224</v>
      </c>
      <c r="I66" s="50">
        <f t="shared" si="16"/>
        <v>-81.139192757450019</v>
      </c>
    </row>
    <row r="67" spans="1:9" x14ac:dyDescent="0.25">
      <c r="A67" s="40" t="s">
        <v>41</v>
      </c>
      <c r="B67" s="50">
        <f>((B42/B41)-1)*100</f>
        <v>-70.449719691313248</v>
      </c>
      <c r="C67" s="50">
        <f t="shared" ref="C67:G67" si="17">((C42/C41)-1)*100</f>
        <v>-100</v>
      </c>
      <c r="D67" s="50">
        <f t="shared" si="17"/>
        <v>-98.586422632522684</v>
      </c>
      <c r="E67" s="55" t="s">
        <v>224</v>
      </c>
      <c r="F67" s="50">
        <f t="shared" si="17"/>
        <v>-15.524149396379505</v>
      </c>
      <c r="G67" s="50">
        <f t="shared" si="17"/>
        <v>-88.062214845109793</v>
      </c>
      <c r="H67" s="55" t="s">
        <v>224</v>
      </c>
      <c r="I67" s="55" t="s">
        <v>224</v>
      </c>
    </row>
    <row r="68" spans="1:9" x14ac:dyDescent="0.25">
      <c r="A68" s="40" t="s">
        <v>42</v>
      </c>
      <c r="B68" s="50">
        <f t="shared" ref="B68" si="18">((B44/B43)-1)*100</f>
        <v>155.01891906396662</v>
      </c>
      <c r="C68" s="55" t="s">
        <v>224</v>
      </c>
      <c r="D68" s="55" t="s">
        <v>224</v>
      </c>
      <c r="E68" s="55" t="s">
        <v>224</v>
      </c>
      <c r="F68" s="55" t="s">
        <v>224</v>
      </c>
      <c r="G68" s="55" t="s">
        <v>224</v>
      </c>
      <c r="H68" s="55" t="s">
        <v>224</v>
      </c>
      <c r="I68" s="55" t="s">
        <v>224</v>
      </c>
    </row>
    <row r="69" spans="1:9" x14ac:dyDescent="0.25">
      <c r="B69" s="50"/>
      <c r="C69" s="50"/>
      <c r="D69" s="50"/>
      <c r="E69" s="50"/>
      <c r="F69" s="50"/>
      <c r="G69" s="50"/>
      <c r="H69" s="50"/>
      <c r="I69" s="50"/>
    </row>
    <row r="70" spans="1:9" x14ac:dyDescent="0.25">
      <c r="A70" s="42" t="s">
        <v>43</v>
      </c>
      <c r="B70" s="50"/>
      <c r="C70" s="50"/>
      <c r="D70" s="50"/>
      <c r="E70" s="50"/>
      <c r="F70" s="50"/>
      <c r="G70" s="50"/>
      <c r="H70" s="50"/>
      <c r="I70" s="50"/>
    </row>
    <row r="71" spans="1:9" x14ac:dyDescent="0.25">
      <c r="A71" s="40" t="s">
        <v>116</v>
      </c>
      <c r="B71" s="50">
        <f>B26/B18</f>
        <v>27789.202227582449</v>
      </c>
      <c r="C71" s="50">
        <f t="shared" ref="C71:I71" si="19">C26/C18</f>
        <v>69220.444685466384</v>
      </c>
      <c r="D71" s="50">
        <f t="shared" si="19"/>
        <v>47871.910112359554</v>
      </c>
      <c r="E71" s="50">
        <f t="shared" si="19"/>
        <v>96658.206429780039</v>
      </c>
      <c r="F71" s="50">
        <f t="shared" si="19"/>
        <v>29848.345420988328</v>
      </c>
      <c r="G71" s="50">
        <f t="shared" si="19"/>
        <v>4766.2155433847829</v>
      </c>
      <c r="H71" s="50">
        <f t="shared" si="19"/>
        <v>91670.08109261631</v>
      </c>
      <c r="I71" s="50">
        <f t="shared" si="19"/>
        <v>0</v>
      </c>
    </row>
    <row r="72" spans="1:9" x14ac:dyDescent="0.25">
      <c r="A72" s="40" t="s">
        <v>117</v>
      </c>
      <c r="B72" s="50">
        <f>B27/B20</f>
        <v>165698.20610000001</v>
      </c>
      <c r="C72" s="55" t="s">
        <v>224</v>
      </c>
      <c r="D72" s="55" t="s">
        <v>224</v>
      </c>
      <c r="E72" s="55" t="s">
        <v>224</v>
      </c>
      <c r="F72" s="55" t="s">
        <v>224</v>
      </c>
      <c r="G72" s="55" t="s">
        <v>224</v>
      </c>
      <c r="H72" s="55" t="s">
        <v>224</v>
      </c>
      <c r="I72" s="50">
        <f t="shared" ref="I72" si="20">I27/I20</f>
        <v>0</v>
      </c>
    </row>
    <row r="73" spans="1:9" x14ac:dyDescent="0.25">
      <c r="A73" s="40" t="s">
        <v>46</v>
      </c>
      <c r="B73" s="50">
        <f>(B72/B71)*B55</f>
        <v>34.611122910534618</v>
      </c>
      <c r="C73" s="55" t="s">
        <v>224</v>
      </c>
      <c r="D73" s="55" t="s">
        <v>224</v>
      </c>
      <c r="E73" s="55" t="s">
        <v>224</v>
      </c>
      <c r="F73" s="55" t="s">
        <v>224</v>
      </c>
      <c r="G73" s="55" t="s">
        <v>224</v>
      </c>
      <c r="H73" s="55" t="s">
        <v>224</v>
      </c>
      <c r="I73" s="55" t="s">
        <v>224</v>
      </c>
    </row>
    <row r="74" spans="1:9" x14ac:dyDescent="0.25">
      <c r="A74" s="40" t="s">
        <v>118</v>
      </c>
      <c r="B74" s="50">
        <f>B26/B17</f>
        <v>67567567.567567572</v>
      </c>
      <c r="C74" s="50">
        <f t="shared" ref="C74:I74" si="21">C26/C17</f>
        <v>127642500</v>
      </c>
      <c r="D74" s="50">
        <f t="shared" si="21"/>
        <v>223681500</v>
      </c>
      <c r="E74" s="50">
        <f t="shared" si="21"/>
        <v>114250000</v>
      </c>
      <c r="F74" s="50">
        <f t="shared" si="21"/>
        <v>191372666.66666666</v>
      </c>
      <c r="G74" s="50">
        <f t="shared" si="21"/>
        <v>35100000</v>
      </c>
      <c r="H74" s="50">
        <f t="shared" si="21"/>
        <v>143188666.66666666</v>
      </c>
      <c r="I74" s="50">
        <f t="shared" si="21"/>
        <v>0</v>
      </c>
    </row>
    <row r="75" spans="1:9" x14ac:dyDescent="0.25">
      <c r="A75" s="40" t="s">
        <v>119</v>
      </c>
      <c r="B75" s="50">
        <f>B27/B19</f>
        <v>35506758.450000003</v>
      </c>
      <c r="C75" s="55" t="s">
        <v>224</v>
      </c>
      <c r="D75" s="55" t="s">
        <v>224</v>
      </c>
      <c r="E75" s="55" t="s">
        <v>224</v>
      </c>
      <c r="F75" s="55" t="s">
        <v>224</v>
      </c>
      <c r="G75" s="55" t="s">
        <v>224</v>
      </c>
      <c r="H75" s="50">
        <f t="shared" ref="H75:I75" si="22">H27/H19</f>
        <v>8564927.2833333332</v>
      </c>
      <c r="I75" s="50">
        <f t="shared" si="22"/>
        <v>0</v>
      </c>
    </row>
    <row r="76" spans="1:9" x14ac:dyDescent="0.25">
      <c r="B76" s="50"/>
      <c r="C76" s="50"/>
      <c r="D76" s="50"/>
      <c r="E76" s="50"/>
      <c r="F76" s="50"/>
      <c r="G76" s="50"/>
      <c r="H76" s="50"/>
      <c r="I76" s="50"/>
    </row>
    <row r="77" spans="1:9" x14ac:dyDescent="0.25">
      <c r="A77" s="48" t="s">
        <v>47</v>
      </c>
      <c r="B77" s="50"/>
      <c r="C77" s="50"/>
      <c r="D77" s="50"/>
      <c r="E77" s="50"/>
      <c r="F77" s="50"/>
      <c r="G77" s="50"/>
      <c r="H77" s="50"/>
      <c r="I77" s="50"/>
    </row>
    <row r="78" spans="1:9" x14ac:dyDescent="0.25">
      <c r="A78" s="46" t="s">
        <v>48</v>
      </c>
      <c r="B78" s="50">
        <f>(B33/B32)*100</f>
        <v>27.55844716</v>
      </c>
      <c r="C78" s="50"/>
      <c r="D78" s="50"/>
      <c r="E78" s="50"/>
      <c r="F78" s="50"/>
      <c r="G78" s="50"/>
      <c r="H78" s="50"/>
      <c r="I78" s="50"/>
    </row>
    <row r="79" spans="1:9" x14ac:dyDescent="0.25">
      <c r="A79" s="46" t="s">
        <v>49</v>
      </c>
      <c r="B79" s="50">
        <f>(B27/B33)*100</f>
        <v>36.075662421322001</v>
      </c>
      <c r="C79" s="50"/>
      <c r="D79" s="50"/>
      <c r="E79" s="50"/>
      <c r="F79" s="50"/>
      <c r="G79" s="50"/>
      <c r="H79" s="50"/>
      <c r="I79" s="50"/>
    </row>
    <row r="80" spans="1:9" ht="15.75" thickBot="1" x14ac:dyDescent="0.3">
      <c r="A80" s="47"/>
      <c r="B80" s="47"/>
      <c r="C80" s="47"/>
      <c r="D80" s="47"/>
      <c r="E80" s="47"/>
      <c r="F80" s="47"/>
      <c r="G80" s="47"/>
      <c r="H80" s="47"/>
      <c r="I80" s="47"/>
    </row>
    <row r="81" spans="1:6" ht="15.75" thickTop="1" x14ac:dyDescent="0.25">
      <c r="A81" s="80" t="s">
        <v>181</v>
      </c>
      <c r="B81" s="80"/>
      <c r="C81" s="80"/>
      <c r="D81" s="80"/>
      <c r="E81" s="80"/>
      <c r="F81" s="80"/>
    </row>
  </sheetData>
  <mergeCells count="6">
    <mergeCell ref="A81:F81"/>
    <mergeCell ref="C10:E10"/>
    <mergeCell ref="F10:H10"/>
    <mergeCell ref="A9:A10"/>
    <mergeCell ref="B9:B10"/>
    <mergeCell ref="C9:I9"/>
  </mergeCells>
  <pageMargins left="0.7" right="0.7" top="0.75" bottom="0.75" header="0.3" footer="0.3"/>
  <pageSetup paperSize="9" orientation="portrait" r:id="rId1"/>
  <ignoredErrors>
    <ignoredError sqref="G77:I79 I45:I48 I76" formula="1"/>
    <ignoredError sqref="C45:C48" evalErro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81"/>
  <sheetViews>
    <sheetView showGridLines="0" zoomScale="80" zoomScaleNormal="80" workbookViewId="0">
      <pane ySplit="11" topLeftCell="A12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.85546875" style="40" customWidth="1"/>
    <col min="2" max="9" width="17.140625" style="40" customWidth="1"/>
    <col min="10" max="16384" width="11.42578125" style="40"/>
  </cols>
  <sheetData>
    <row r="9" spans="1:9" s="42" customFormat="1" ht="21.75" customHeight="1" x14ac:dyDescent="0.25">
      <c r="A9" s="81" t="s">
        <v>0</v>
      </c>
      <c r="B9" s="81" t="s">
        <v>1</v>
      </c>
      <c r="C9" s="85" t="s">
        <v>2</v>
      </c>
      <c r="D9" s="85"/>
      <c r="E9" s="85"/>
      <c r="F9" s="85"/>
      <c r="G9" s="85"/>
      <c r="H9" s="85"/>
      <c r="I9" s="85"/>
    </row>
    <row r="10" spans="1:9" s="42" customFormat="1" ht="31.5" customHeight="1" thickBot="1" x14ac:dyDescent="0.3">
      <c r="A10" s="82"/>
      <c r="B10" s="83"/>
      <c r="C10" s="84" t="s">
        <v>124</v>
      </c>
      <c r="D10" s="84"/>
      <c r="E10" s="84"/>
      <c r="F10" s="84" t="s">
        <v>4</v>
      </c>
      <c r="G10" s="84"/>
      <c r="H10" s="84"/>
      <c r="I10" s="43" t="s">
        <v>125</v>
      </c>
    </row>
    <row r="11" spans="1:9" ht="30" customHeight="1" thickTop="1" x14ac:dyDescent="0.25">
      <c r="A11" s="44"/>
      <c r="B11" s="44"/>
      <c r="C11" s="45" t="s">
        <v>120</v>
      </c>
      <c r="D11" s="45" t="s">
        <v>121</v>
      </c>
      <c r="E11" s="45" t="s">
        <v>122</v>
      </c>
      <c r="F11" s="45" t="s">
        <v>120</v>
      </c>
      <c r="G11" s="45" t="s">
        <v>121</v>
      </c>
      <c r="H11" s="45" t="s">
        <v>122</v>
      </c>
      <c r="I11" s="45" t="s">
        <v>120</v>
      </c>
    </row>
    <row r="12" spans="1:9" x14ac:dyDescent="0.25">
      <c r="A12" s="42" t="s">
        <v>7</v>
      </c>
    </row>
    <row r="14" spans="1:9" x14ac:dyDescent="0.25">
      <c r="A14" s="42" t="s">
        <v>113</v>
      </c>
    </row>
    <row r="15" spans="1:9" x14ac:dyDescent="0.25">
      <c r="A15" s="40" t="s">
        <v>137</v>
      </c>
      <c r="B15" s="49">
        <f t="shared" ref="B15:B22" si="0">SUM(C15:I15)</f>
        <v>15</v>
      </c>
      <c r="C15" s="49">
        <f>'1 Trimestre'!C15+'2 Trimestre'!C15</f>
        <v>1</v>
      </c>
      <c r="D15" s="49">
        <f>+'2 Trimestre'!D15</f>
        <v>0</v>
      </c>
      <c r="E15" s="49">
        <f>+'2 Trimestre'!E15</f>
        <v>0</v>
      </c>
      <c r="F15" s="49">
        <f>'1 Trimestre'!F15+'2 Trimestre'!F15</f>
        <v>2</v>
      </c>
      <c r="G15" s="49">
        <f>+'2 Trimestre'!G15</f>
        <v>0</v>
      </c>
      <c r="H15" s="49">
        <f>+'2 Trimestre'!H15</f>
        <v>0</v>
      </c>
      <c r="I15" s="49">
        <f>'1 Trimestre'!I15+'2 Trimestre'!I15</f>
        <v>12</v>
      </c>
    </row>
    <row r="16" spans="1:9" x14ac:dyDescent="0.25">
      <c r="A16" s="38" t="s">
        <v>114</v>
      </c>
      <c r="B16" s="49">
        <f t="shared" si="0"/>
        <v>14615</v>
      </c>
      <c r="C16" s="49">
        <f>'1 Trimestre'!C16+'2 Trimestre'!C16</f>
        <v>3192</v>
      </c>
      <c r="D16" s="49">
        <f>+'2 Trimestre'!D16</f>
        <v>0</v>
      </c>
      <c r="E16" s="49">
        <f>+'2 Trimestre'!E16</f>
        <v>0</v>
      </c>
      <c r="F16" s="49">
        <f>'1 Trimestre'!F16+'2 Trimestre'!F16</f>
        <v>3470</v>
      </c>
      <c r="G16" s="49">
        <f>+'2 Trimestre'!G16</f>
        <v>0</v>
      </c>
      <c r="H16" s="49">
        <f>+'2 Trimestre'!H16</f>
        <v>0</v>
      </c>
      <c r="I16" s="49">
        <f>'1 Trimestre'!I16+'2 Trimestre'!I16</f>
        <v>7953</v>
      </c>
    </row>
    <row r="17" spans="1:9" x14ac:dyDescent="0.25">
      <c r="A17" s="40" t="s">
        <v>182</v>
      </c>
      <c r="B17" s="49">
        <f t="shared" si="0"/>
        <v>37</v>
      </c>
      <c r="C17" s="49">
        <f>'2 Trimestre'!C17</f>
        <v>2</v>
      </c>
      <c r="D17" s="49">
        <f>'2 Trimestre'!D17</f>
        <v>2</v>
      </c>
      <c r="E17" s="49">
        <f>'2 Trimestre'!E17</f>
        <v>1</v>
      </c>
      <c r="F17" s="49">
        <f>'2 Trimestre'!F17</f>
        <v>6</v>
      </c>
      <c r="G17" s="49">
        <f>'2 Trimestre'!G17</f>
        <v>3</v>
      </c>
      <c r="H17" s="49">
        <f>'2 Trimestre'!H17</f>
        <v>3</v>
      </c>
      <c r="I17" s="49">
        <f>'2 Trimestre'!I17</f>
        <v>20</v>
      </c>
    </row>
    <row r="18" spans="1:9" x14ac:dyDescent="0.25">
      <c r="A18" s="38" t="s">
        <v>114</v>
      </c>
      <c r="B18" s="49">
        <f t="shared" si="0"/>
        <v>89963</v>
      </c>
      <c r="C18" s="49">
        <f>'2 Trimestre'!C18</f>
        <v>3688</v>
      </c>
      <c r="D18" s="49">
        <f>'2 Trimestre'!D18</f>
        <v>9345</v>
      </c>
      <c r="E18" s="49">
        <f>'2 Trimestre'!E18</f>
        <v>1182</v>
      </c>
      <c r="F18" s="49">
        <f>'2 Trimestre'!F18</f>
        <v>38469</v>
      </c>
      <c r="G18" s="49">
        <f>'2 Trimestre'!G18</f>
        <v>22093</v>
      </c>
      <c r="H18" s="49">
        <f>'2 Trimestre'!H18</f>
        <v>4686</v>
      </c>
      <c r="I18" s="49">
        <f>'2 Trimestre'!I18</f>
        <v>10500</v>
      </c>
    </row>
    <row r="19" spans="1:9" x14ac:dyDescent="0.25">
      <c r="A19" s="40" t="s">
        <v>183</v>
      </c>
      <c r="B19" s="49">
        <f t="shared" si="0"/>
        <v>29</v>
      </c>
      <c r="C19" s="49">
        <f>'1 Trimestre'!C19+'2 Trimestre'!C19</f>
        <v>0</v>
      </c>
      <c r="D19" s="49">
        <f>'1 Trimestre'!D19+'2 Trimestre'!D19</f>
        <v>2</v>
      </c>
      <c r="E19" s="49">
        <f>'1 Trimestre'!E19+'2 Trimestre'!E19</f>
        <v>1</v>
      </c>
      <c r="F19" s="49">
        <f>'1 Trimestre'!F19+'2 Trimestre'!F19</f>
        <v>1</v>
      </c>
      <c r="G19" s="49">
        <f>'1 Trimestre'!G19+'2 Trimestre'!G19</f>
        <v>3</v>
      </c>
      <c r="H19" s="49">
        <f>'1 Trimestre'!H19+'2 Trimestre'!H19</f>
        <v>6</v>
      </c>
      <c r="I19" s="49">
        <f>'1 Trimestre'!I19+'2 Trimestre'!I19</f>
        <v>16</v>
      </c>
    </row>
    <row r="20" spans="1:9" x14ac:dyDescent="0.25">
      <c r="A20" s="38" t="s">
        <v>114</v>
      </c>
      <c r="B20" s="49">
        <f t="shared" si="0"/>
        <v>11078</v>
      </c>
      <c r="C20" s="49">
        <f>'1 Trimestre'!C20+'2 Trimestre'!C20</f>
        <v>0</v>
      </c>
      <c r="D20" s="49">
        <f>'1 Trimestre'!D20+'2 Trimestre'!D20</f>
        <v>0</v>
      </c>
      <c r="E20" s="49">
        <f>'1 Trimestre'!E20+'2 Trimestre'!E20</f>
        <v>0</v>
      </c>
      <c r="F20" s="49">
        <f>'1 Trimestre'!F20+'2 Trimestre'!F20</f>
        <v>750</v>
      </c>
      <c r="G20" s="49">
        <f>'1 Trimestre'!G20+'2 Trimestre'!G20</f>
        <v>0</v>
      </c>
      <c r="H20" s="49">
        <f>'1 Trimestre'!H20+'2 Trimestre'!H20</f>
        <v>0</v>
      </c>
      <c r="I20" s="49">
        <f>'1 Trimestre'!I20+'2 Trimestre'!I20</f>
        <v>10328</v>
      </c>
    </row>
    <row r="21" spans="1:9" x14ac:dyDescent="0.25">
      <c r="A21" s="40" t="s">
        <v>156</v>
      </c>
      <c r="B21" s="49">
        <f t="shared" si="0"/>
        <v>37</v>
      </c>
      <c r="C21" s="49">
        <f>'2 Trimestre'!C21</f>
        <v>2</v>
      </c>
      <c r="D21" s="49">
        <f>'2 Trimestre'!D21</f>
        <v>2</v>
      </c>
      <c r="E21" s="49">
        <f>'2 Trimestre'!E21</f>
        <v>1</v>
      </c>
      <c r="F21" s="49">
        <f>'2 Trimestre'!F21</f>
        <v>6</v>
      </c>
      <c r="G21" s="49">
        <f>'2 Trimestre'!G21</f>
        <v>3</v>
      </c>
      <c r="H21" s="49">
        <f>'2 Trimestre'!H21</f>
        <v>3</v>
      </c>
      <c r="I21" s="49">
        <f>'2 Trimestre'!I21</f>
        <v>20</v>
      </c>
    </row>
    <row r="22" spans="1:9" x14ac:dyDescent="0.25">
      <c r="A22" s="38" t="s">
        <v>114</v>
      </c>
      <c r="B22" s="49">
        <f t="shared" si="0"/>
        <v>89963</v>
      </c>
      <c r="C22" s="49">
        <f>'2 Trimestre'!C22</f>
        <v>3688</v>
      </c>
      <c r="D22" s="49">
        <f>'2 Trimestre'!D22</f>
        <v>9345</v>
      </c>
      <c r="E22" s="49">
        <f>'2 Trimestre'!E22</f>
        <v>1182</v>
      </c>
      <c r="F22" s="49">
        <f>'2 Trimestre'!F22</f>
        <v>38469</v>
      </c>
      <c r="G22" s="49">
        <f>'2 Trimestre'!G22</f>
        <v>22093</v>
      </c>
      <c r="H22" s="49">
        <f>'2 Trimestre'!H22</f>
        <v>4686</v>
      </c>
      <c r="I22" s="49">
        <f>'2 Trimestre'!I22</f>
        <v>10500</v>
      </c>
    </row>
    <row r="23" spans="1:9" x14ac:dyDescent="0.25">
      <c r="B23" s="49"/>
      <c r="C23" s="49"/>
      <c r="D23" s="49"/>
      <c r="E23" s="49"/>
      <c r="F23" s="49"/>
      <c r="G23" s="49"/>
      <c r="H23" s="49"/>
      <c r="I23" s="49"/>
    </row>
    <row r="24" spans="1:9" x14ac:dyDescent="0.25">
      <c r="A24" s="42" t="s">
        <v>15</v>
      </c>
      <c r="B24" s="49"/>
      <c r="C24" s="49"/>
      <c r="D24" s="49"/>
      <c r="E24" s="49"/>
      <c r="F24" s="49"/>
      <c r="G24" s="49"/>
      <c r="H24" s="49"/>
      <c r="I24" s="49"/>
    </row>
    <row r="25" spans="1:9" x14ac:dyDescent="0.25">
      <c r="A25" s="40" t="s">
        <v>138</v>
      </c>
      <c r="B25" s="49">
        <f>SUM(C25:I25)</f>
        <v>821215005.16999996</v>
      </c>
      <c r="C25" s="49">
        <f>'1 Trimestre'!C25+'2 Trimestre'!C25</f>
        <v>71865329.340000004</v>
      </c>
      <c r="D25" s="49">
        <f>'1 Trimestre'!D25+'2 Trimestre'!D25</f>
        <v>316377805.77999997</v>
      </c>
      <c r="E25" s="49">
        <f>'1 Trimestre'!E25+'2 Trimestre'!E25</f>
        <v>0</v>
      </c>
      <c r="F25" s="49">
        <f>'1 Trimestre'!F25+'2 Trimestre'!F25</f>
        <v>222457043.87</v>
      </c>
      <c r="G25" s="49">
        <f>'1 Trimestre'!G25+'2 Trimestre'!G25</f>
        <v>210514826.17999998</v>
      </c>
      <c r="H25" s="49">
        <f>'1 Trimestre'!H25+'2 Trimestre'!H25</f>
        <v>0</v>
      </c>
      <c r="I25" s="49">
        <f>'1 Trimestre'!I25+'2 Trimestre'!I25</f>
        <v>0</v>
      </c>
    </row>
    <row r="26" spans="1:9" x14ac:dyDescent="0.25">
      <c r="A26" s="40" t="s">
        <v>184</v>
      </c>
      <c r="B26" s="49">
        <f>SUM(C26:I26)</f>
        <v>2500000000</v>
      </c>
      <c r="C26" s="49">
        <f>'2 Trimestre'!C26</f>
        <v>255285000</v>
      </c>
      <c r="D26" s="49">
        <f>'2 Trimestre'!D26</f>
        <v>447363000</v>
      </c>
      <c r="E26" s="49">
        <f>'2 Trimestre'!E26</f>
        <v>114250000</v>
      </c>
      <c r="F26" s="49">
        <f>'2 Trimestre'!F26</f>
        <v>1148236000</v>
      </c>
      <c r="G26" s="49">
        <f>'2 Trimestre'!G26</f>
        <v>105300000</v>
      </c>
      <c r="H26" s="49">
        <f>'2 Trimestre'!H26</f>
        <v>429566000</v>
      </c>
      <c r="I26" s="49">
        <f>'2 Trimestre'!I26</f>
        <v>0</v>
      </c>
    </row>
    <row r="27" spans="1:9" x14ac:dyDescent="0.25">
      <c r="A27" s="40" t="s">
        <v>185</v>
      </c>
      <c r="B27" s="49">
        <f>SUM(C27:I27)</f>
        <v>248547309.15000001</v>
      </c>
      <c r="C27" s="49">
        <f>'1 Trimestre'!C27+'2 Trimestre'!C27</f>
        <v>0</v>
      </c>
      <c r="D27" s="49">
        <f>'1 Trimestre'!D27+'2 Trimestre'!D27</f>
        <v>4580534.7</v>
      </c>
      <c r="E27" s="49">
        <f>'1 Trimestre'!E27+'2 Trimestre'!E27</f>
        <v>59894.52</v>
      </c>
      <c r="F27" s="49">
        <f>'1 Trimestre'!F27+'2 Trimestre'!F27</f>
        <v>192472780.34</v>
      </c>
      <c r="G27" s="49">
        <f>'1 Trimestre'!G27+'2 Trimestre'!G27</f>
        <v>25739317.740000013</v>
      </c>
      <c r="H27" s="49">
        <f>'1 Trimestre'!H27+'2 Trimestre'!H27</f>
        <v>25694781.850000001</v>
      </c>
      <c r="I27" s="49">
        <f>'1 Trimestre'!I27+'2 Trimestre'!I27</f>
        <v>0</v>
      </c>
    </row>
    <row r="28" spans="1:9" x14ac:dyDescent="0.25">
      <c r="A28" s="40" t="s">
        <v>160</v>
      </c>
      <c r="B28" s="49">
        <f>SUM(C28:I28)</f>
        <v>2500000000</v>
      </c>
      <c r="C28" s="49">
        <f>+'2 Trimestre'!C28</f>
        <v>255285000</v>
      </c>
      <c r="D28" s="49">
        <f>+'2 Trimestre'!D28</f>
        <v>447363000</v>
      </c>
      <c r="E28" s="49">
        <f>+'2 Trimestre'!E28</f>
        <v>114250000</v>
      </c>
      <c r="F28" s="49">
        <f>+'2 Trimestre'!F28</f>
        <v>1148236000</v>
      </c>
      <c r="G28" s="49">
        <f>+'2 Trimestre'!G28</f>
        <v>105300000</v>
      </c>
      <c r="H28" s="49">
        <f>+'2 Trimestre'!H28</f>
        <v>429566000</v>
      </c>
      <c r="I28" s="49">
        <f>+'2 Trimestre'!I28</f>
        <v>0</v>
      </c>
    </row>
    <row r="29" spans="1:9" x14ac:dyDescent="0.25">
      <c r="A29" s="40" t="s">
        <v>186</v>
      </c>
      <c r="B29" s="49">
        <f>B27</f>
        <v>248547309.15000001</v>
      </c>
      <c r="C29" s="49"/>
      <c r="D29" s="49"/>
      <c r="E29" s="49"/>
      <c r="F29" s="49"/>
      <c r="G29" s="49"/>
      <c r="H29" s="49"/>
      <c r="I29" s="49"/>
    </row>
    <row r="30" spans="1:9" x14ac:dyDescent="0.25">
      <c r="B30" s="49"/>
      <c r="C30" s="49"/>
      <c r="D30" s="49"/>
      <c r="E30" s="49"/>
      <c r="F30" s="49"/>
      <c r="G30" s="49"/>
      <c r="H30" s="49"/>
      <c r="I30" s="49"/>
    </row>
    <row r="31" spans="1:9" x14ac:dyDescent="0.25">
      <c r="A31" s="42" t="s">
        <v>17</v>
      </c>
      <c r="B31" s="49"/>
      <c r="C31" s="49"/>
      <c r="D31" s="49"/>
      <c r="E31" s="49"/>
      <c r="F31" s="49"/>
      <c r="G31" s="49"/>
      <c r="H31" s="49"/>
      <c r="I31" s="49"/>
    </row>
    <row r="32" spans="1:9" x14ac:dyDescent="0.25">
      <c r="A32" s="40" t="s">
        <v>184</v>
      </c>
      <c r="B32" s="49">
        <f>B26</f>
        <v>2500000000</v>
      </c>
      <c r="C32" s="49"/>
      <c r="D32" s="49"/>
      <c r="E32" s="49"/>
      <c r="F32" s="49"/>
      <c r="G32" s="49"/>
      <c r="H32" s="49"/>
      <c r="I32" s="49"/>
    </row>
    <row r="33" spans="1:9" x14ac:dyDescent="0.25">
      <c r="A33" s="40" t="s">
        <v>185</v>
      </c>
      <c r="B33" s="49">
        <f>+'1 Trimestre'!B33+'2 Trimestre'!B33</f>
        <v>1301379443</v>
      </c>
      <c r="C33" s="49"/>
      <c r="D33" s="49"/>
      <c r="E33" s="49"/>
      <c r="F33" s="49"/>
      <c r="G33" s="49"/>
      <c r="H33" s="49"/>
      <c r="I33" s="49"/>
    </row>
    <row r="34" spans="1:9" x14ac:dyDescent="0.25">
      <c r="B34" s="41"/>
      <c r="C34" s="41"/>
      <c r="D34" s="41"/>
      <c r="E34" s="41"/>
      <c r="F34" s="41"/>
      <c r="G34" s="41"/>
      <c r="H34" s="41"/>
      <c r="I34" s="41"/>
    </row>
    <row r="35" spans="1:9" x14ac:dyDescent="0.25">
      <c r="A35" s="42" t="s">
        <v>18</v>
      </c>
      <c r="B35" s="41"/>
      <c r="C35" s="41"/>
      <c r="D35" s="41"/>
      <c r="E35" s="41"/>
      <c r="F35" s="41"/>
      <c r="G35" s="41"/>
      <c r="H35" s="41"/>
      <c r="I35" s="41"/>
    </row>
    <row r="36" spans="1:9" x14ac:dyDescent="0.25">
      <c r="A36" s="40" t="s">
        <v>139</v>
      </c>
      <c r="B36" s="39">
        <v>1.0303325644000001</v>
      </c>
      <c r="C36" s="39">
        <v>1.0303325644000001</v>
      </c>
      <c r="D36" s="39">
        <v>1.0303325644000001</v>
      </c>
      <c r="E36" s="39">
        <v>1.0303325644000001</v>
      </c>
      <c r="F36" s="39">
        <v>1.0303325644000001</v>
      </c>
      <c r="G36" s="39">
        <v>1.0303325644000001</v>
      </c>
      <c r="H36" s="39">
        <v>1.0303325644000001</v>
      </c>
      <c r="I36" s="39">
        <v>1.0303325644000001</v>
      </c>
    </row>
    <row r="37" spans="1:9" x14ac:dyDescent="0.25">
      <c r="A37" s="40" t="s">
        <v>187</v>
      </c>
      <c r="B37" s="39">
        <v>1.0552807376</v>
      </c>
      <c r="C37" s="39">
        <v>1.0552807376</v>
      </c>
      <c r="D37" s="39">
        <v>1.0552807376</v>
      </c>
      <c r="E37" s="39">
        <v>1.0552807376</v>
      </c>
      <c r="F37" s="39">
        <v>1.0552807376</v>
      </c>
      <c r="G37" s="39">
        <v>1.0552807376</v>
      </c>
      <c r="H37" s="39">
        <v>1.0552807376</v>
      </c>
      <c r="I37" s="39">
        <v>1.0552807376</v>
      </c>
    </row>
    <row r="38" spans="1:9" x14ac:dyDescent="0.25">
      <c r="A38" s="40" t="s">
        <v>100</v>
      </c>
      <c r="B38" s="49">
        <f>C38+F38</f>
        <v>264251</v>
      </c>
      <c r="C38" s="51">
        <v>80145</v>
      </c>
      <c r="D38" s="51">
        <v>80145</v>
      </c>
      <c r="E38" s="51">
        <v>80145</v>
      </c>
      <c r="F38" s="49">
        <v>184106</v>
      </c>
      <c r="G38" s="49">
        <v>184106</v>
      </c>
      <c r="H38" s="49">
        <v>184106</v>
      </c>
      <c r="I38" s="49">
        <v>0</v>
      </c>
    </row>
    <row r="39" spans="1:9" x14ac:dyDescent="0.25">
      <c r="B39" s="49"/>
      <c r="C39" s="49"/>
      <c r="D39" s="49"/>
      <c r="E39" s="49"/>
      <c r="F39" s="49"/>
      <c r="G39" s="49"/>
      <c r="H39" s="49"/>
      <c r="I39" s="49"/>
    </row>
    <row r="40" spans="1:9" x14ac:dyDescent="0.25">
      <c r="A40" s="42" t="s">
        <v>21</v>
      </c>
      <c r="B40" s="49"/>
      <c r="C40" s="49"/>
      <c r="D40" s="49"/>
      <c r="E40" s="49"/>
      <c r="F40" s="49"/>
      <c r="G40" s="49"/>
      <c r="H40" s="49"/>
      <c r="I40" s="49"/>
    </row>
    <row r="41" spans="1:9" x14ac:dyDescent="0.25">
      <c r="A41" s="40" t="s">
        <v>140</v>
      </c>
      <c r="B41" s="49">
        <f>B25/B36</f>
        <v>797038775.19218576</v>
      </c>
      <c r="C41" s="49">
        <f t="shared" ref="C41:I41" si="1">C25/C36</f>
        <v>69749643.778220072</v>
      </c>
      <c r="D41" s="49">
        <f t="shared" si="1"/>
        <v>307063774.07787573</v>
      </c>
      <c r="E41" s="49">
        <f t="shared" si="1"/>
        <v>0</v>
      </c>
      <c r="F41" s="49">
        <f t="shared" si="1"/>
        <v>215908000.53917035</v>
      </c>
      <c r="G41" s="49">
        <f t="shared" si="1"/>
        <v>204317356.79691961</v>
      </c>
      <c r="H41" s="49">
        <f t="shared" si="1"/>
        <v>0</v>
      </c>
      <c r="I41" s="49">
        <f t="shared" si="1"/>
        <v>0</v>
      </c>
    </row>
    <row r="42" spans="1:9" x14ac:dyDescent="0.25">
      <c r="A42" s="40" t="s">
        <v>188</v>
      </c>
      <c r="B42" s="49">
        <f t="shared" ref="B42:I42" si="2">B27/B37</f>
        <v>235527192.23821452</v>
      </c>
      <c r="C42" s="49">
        <f t="shared" si="2"/>
        <v>0</v>
      </c>
      <c r="D42" s="49">
        <f t="shared" si="2"/>
        <v>4340584.0140865287</v>
      </c>
      <c r="E42" s="49">
        <f t="shared" si="2"/>
        <v>56756.953733673457</v>
      </c>
      <c r="F42" s="49">
        <f t="shared" si="2"/>
        <v>182390119.97673368</v>
      </c>
      <c r="G42" s="49">
        <f t="shared" si="2"/>
        <v>24390967.08856672</v>
      </c>
      <c r="H42" s="49">
        <f t="shared" si="2"/>
        <v>24348764.205093931</v>
      </c>
      <c r="I42" s="49">
        <f t="shared" si="2"/>
        <v>0</v>
      </c>
    </row>
    <row r="43" spans="1:9" x14ac:dyDescent="0.25">
      <c r="A43" s="40" t="s">
        <v>141</v>
      </c>
      <c r="B43" s="49">
        <f>B41/B16</f>
        <v>54535.667135968921</v>
      </c>
      <c r="C43" s="49">
        <f t="shared" ref="C43:I43" si="3">C41/C16</f>
        <v>21851.392161096515</v>
      </c>
      <c r="D43" s="55" t="s">
        <v>224</v>
      </c>
      <c r="E43" s="55" t="s">
        <v>224</v>
      </c>
      <c r="F43" s="49">
        <f t="shared" si="3"/>
        <v>62221.325803795495</v>
      </c>
      <c r="G43" s="55" t="s">
        <v>224</v>
      </c>
      <c r="H43" s="55" t="s">
        <v>224</v>
      </c>
      <c r="I43" s="49">
        <f t="shared" si="3"/>
        <v>0</v>
      </c>
    </row>
    <row r="44" spans="1:9" x14ac:dyDescent="0.25">
      <c r="A44" s="40" t="s">
        <v>189</v>
      </c>
      <c r="B44" s="49">
        <f>B42/B20</f>
        <v>21260.804498845868</v>
      </c>
      <c r="C44" s="55" t="s">
        <v>224</v>
      </c>
      <c r="D44" s="55" t="s">
        <v>224</v>
      </c>
      <c r="E44" s="55" t="s">
        <v>224</v>
      </c>
      <c r="F44" s="49">
        <f t="shared" ref="F44:I44" si="4">F42/F20</f>
        <v>243186.82663564492</v>
      </c>
      <c r="G44" s="55" t="s">
        <v>224</v>
      </c>
      <c r="H44" s="55" t="s">
        <v>224</v>
      </c>
      <c r="I44" s="49">
        <f t="shared" si="4"/>
        <v>0</v>
      </c>
    </row>
    <row r="45" spans="1:9" x14ac:dyDescent="0.25">
      <c r="B45" s="41"/>
      <c r="C45" s="41"/>
      <c r="D45" s="41"/>
      <c r="E45" s="41"/>
      <c r="F45" s="41"/>
      <c r="G45" s="41"/>
      <c r="H45" s="41"/>
      <c r="I45" s="41"/>
    </row>
    <row r="46" spans="1:9" x14ac:dyDescent="0.25">
      <c r="A46" s="42" t="s">
        <v>26</v>
      </c>
      <c r="B46" s="41"/>
      <c r="C46" s="41"/>
      <c r="D46" s="41"/>
      <c r="E46" s="41"/>
      <c r="F46" s="41"/>
      <c r="G46" s="41"/>
      <c r="H46" s="41"/>
      <c r="I46" s="41"/>
    </row>
    <row r="47" spans="1:9" x14ac:dyDescent="0.25">
      <c r="B47" s="41"/>
      <c r="C47" s="41"/>
      <c r="D47" s="41"/>
      <c r="E47" s="41"/>
      <c r="F47" s="41"/>
      <c r="G47" s="41"/>
      <c r="H47" s="41"/>
      <c r="I47" s="41"/>
    </row>
    <row r="48" spans="1:9" x14ac:dyDescent="0.25">
      <c r="A48" s="42" t="s">
        <v>27</v>
      </c>
      <c r="B48" s="41"/>
      <c r="C48" s="41"/>
      <c r="D48" s="41"/>
      <c r="E48" s="41"/>
      <c r="F48" s="41"/>
      <c r="G48" s="41"/>
      <c r="H48" s="41"/>
      <c r="I48" s="41"/>
    </row>
    <row r="49" spans="1:9" x14ac:dyDescent="0.25">
      <c r="A49" s="40" t="s">
        <v>28</v>
      </c>
      <c r="B49" s="50">
        <f>(B18/B38)*100</f>
        <v>34.044525848530377</v>
      </c>
      <c r="C49" s="50">
        <f t="shared" ref="C49:H49" si="5">(C18/C38)*100</f>
        <v>4.601659492170441</v>
      </c>
      <c r="D49" s="50">
        <f t="shared" si="5"/>
        <v>11.660116039678083</v>
      </c>
      <c r="E49" s="50">
        <f t="shared" si="5"/>
        <v>1.4748268762867303</v>
      </c>
      <c r="F49" s="50">
        <f t="shared" si="5"/>
        <v>20.895027864382477</v>
      </c>
      <c r="G49" s="50">
        <f t="shared" si="5"/>
        <v>12.00015208629811</v>
      </c>
      <c r="H49" s="50">
        <f t="shared" si="5"/>
        <v>2.5452728319555038</v>
      </c>
      <c r="I49" s="55" t="s">
        <v>224</v>
      </c>
    </row>
    <row r="50" spans="1:9" x14ac:dyDescent="0.25">
      <c r="A50" s="40" t="s">
        <v>29</v>
      </c>
      <c r="B50" s="50">
        <f>(B20/B38)*100</f>
        <v>4.1922263302693272</v>
      </c>
      <c r="C50" s="50">
        <f t="shared" ref="C50:H50" si="6">(C20/C38)*100</f>
        <v>0</v>
      </c>
      <c r="D50" s="50">
        <f t="shared" si="6"/>
        <v>0</v>
      </c>
      <c r="E50" s="50">
        <f t="shared" si="6"/>
        <v>0</v>
      </c>
      <c r="F50" s="50">
        <f t="shared" si="6"/>
        <v>0.40737401279697566</v>
      </c>
      <c r="G50" s="50">
        <f t="shared" si="6"/>
        <v>0</v>
      </c>
      <c r="H50" s="50">
        <f t="shared" si="6"/>
        <v>0</v>
      </c>
      <c r="I50" s="55" t="s">
        <v>224</v>
      </c>
    </row>
    <row r="51" spans="1:9" x14ac:dyDescent="0.25">
      <c r="A51" s="42"/>
      <c r="B51" s="50"/>
      <c r="C51" s="50"/>
      <c r="D51" s="50"/>
      <c r="E51" s="50"/>
      <c r="F51" s="50"/>
      <c r="G51" s="50"/>
      <c r="H51" s="50"/>
      <c r="I51" s="50"/>
    </row>
    <row r="52" spans="1:9" x14ac:dyDescent="0.25">
      <c r="A52" s="42" t="s">
        <v>30</v>
      </c>
      <c r="B52" s="50"/>
      <c r="C52" s="50"/>
      <c r="D52" s="50"/>
      <c r="E52" s="50"/>
      <c r="F52" s="50"/>
      <c r="G52" s="50"/>
      <c r="H52" s="50"/>
      <c r="I52" s="50"/>
    </row>
    <row r="53" spans="1:9" x14ac:dyDescent="0.25">
      <c r="A53" s="40" t="s">
        <v>31</v>
      </c>
      <c r="B53" s="50">
        <f>B20/B18*100</f>
        <v>12.313951291086335</v>
      </c>
      <c r="C53" s="50">
        <f t="shared" ref="C53:I53" si="7">C20/C18*100</f>
        <v>0</v>
      </c>
      <c r="D53" s="50">
        <f t="shared" si="7"/>
        <v>0</v>
      </c>
      <c r="E53" s="50">
        <f t="shared" si="7"/>
        <v>0</v>
      </c>
      <c r="F53" s="50">
        <f t="shared" si="7"/>
        <v>1.9496217733759651</v>
      </c>
      <c r="G53" s="50">
        <f t="shared" si="7"/>
        <v>0</v>
      </c>
      <c r="H53" s="50">
        <f t="shared" si="7"/>
        <v>0</v>
      </c>
      <c r="I53" s="50">
        <f t="shared" si="7"/>
        <v>98.361904761904768</v>
      </c>
    </row>
    <row r="54" spans="1:9" x14ac:dyDescent="0.25">
      <c r="A54" s="40" t="s">
        <v>32</v>
      </c>
      <c r="B54" s="50">
        <f t="shared" ref="B54" si="8">B27/B26*100</f>
        <v>9.9418923660000011</v>
      </c>
      <c r="C54" s="50">
        <f t="shared" ref="C54:H54" si="9">C27/C26*100</f>
        <v>0</v>
      </c>
      <c r="D54" s="50">
        <f t="shared" si="9"/>
        <v>1.0238966342768625</v>
      </c>
      <c r="E54" s="50">
        <f t="shared" si="9"/>
        <v>5.2424087527352295E-2</v>
      </c>
      <c r="F54" s="50">
        <f t="shared" si="9"/>
        <v>16.762475687924784</v>
      </c>
      <c r="G54" s="50">
        <f t="shared" si="9"/>
        <v>24.443796524216538</v>
      </c>
      <c r="H54" s="50">
        <f t="shared" si="9"/>
        <v>5.9815678731556972</v>
      </c>
      <c r="I54" s="55" t="s">
        <v>224</v>
      </c>
    </row>
    <row r="55" spans="1:9" x14ac:dyDescent="0.25">
      <c r="A55" s="40" t="s">
        <v>33</v>
      </c>
      <c r="B55" s="50">
        <f t="shared" ref="B55" si="10">AVERAGE(B53:B54)</f>
        <v>11.127921828543169</v>
      </c>
      <c r="C55" s="50">
        <f t="shared" ref="C55:H55" si="11">AVERAGE(C53:C54)</f>
        <v>0</v>
      </c>
      <c r="D55" s="50">
        <f t="shared" si="11"/>
        <v>0.51194831713843125</v>
      </c>
      <c r="E55" s="50">
        <f t="shared" si="11"/>
        <v>2.6212043763676147E-2</v>
      </c>
      <c r="F55" s="50">
        <f t="shared" si="11"/>
        <v>9.3560487306503752</v>
      </c>
      <c r="G55" s="50">
        <f t="shared" si="11"/>
        <v>12.221898262108269</v>
      </c>
      <c r="H55" s="50">
        <f t="shared" si="11"/>
        <v>2.9907839365778486</v>
      </c>
      <c r="I55" s="55" t="s">
        <v>224</v>
      </c>
    </row>
    <row r="56" spans="1:9" x14ac:dyDescent="0.25">
      <c r="B56" s="50"/>
      <c r="C56" s="50"/>
      <c r="D56" s="50"/>
      <c r="E56" s="50"/>
      <c r="F56" s="50"/>
      <c r="G56" s="50"/>
      <c r="H56" s="50"/>
      <c r="I56" s="50"/>
    </row>
    <row r="57" spans="1:9" x14ac:dyDescent="0.25">
      <c r="A57" s="42" t="s">
        <v>34</v>
      </c>
      <c r="B57" s="50"/>
      <c r="C57" s="50"/>
      <c r="D57" s="50"/>
      <c r="E57" s="50"/>
      <c r="F57" s="50"/>
      <c r="G57" s="50"/>
      <c r="H57" s="50"/>
      <c r="I57" s="50"/>
    </row>
    <row r="58" spans="1:9" x14ac:dyDescent="0.25">
      <c r="A58" s="40" t="s">
        <v>35</v>
      </c>
      <c r="B58" s="50">
        <f>B20/B22*100</f>
        <v>12.313951291086335</v>
      </c>
      <c r="C58" s="50">
        <f t="shared" ref="C58:I58" si="12">C20/C22*100</f>
        <v>0</v>
      </c>
      <c r="D58" s="50">
        <f t="shared" si="12"/>
        <v>0</v>
      </c>
      <c r="E58" s="50">
        <f t="shared" si="12"/>
        <v>0</v>
      </c>
      <c r="F58" s="50">
        <f t="shared" si="12"/>
        <v>1.9496217733759651</v>
      </c>
      <c r="G58" s="50">
        <f t="shared" si="12"/>
        <v>0</v>
      </c>
      <c r="H58" s="50">
        <f t="shared" si="12"/>
        <v>0</v>
      </c>
      <c r="I58" s="50">
        <f t="shared" si="12"/>
        <v>98.361904761904768</v>
      </c>
    </row>
    <row r="59" spans="1:9" x14ac:dyDescent="0.25">
      <c r="A59" s="40" t="s">
        <v>36</v>
      </c>
      <c r="B59" s="50">
        <f t="shared" ref="B59" si="13">B27/B28*100</f>
        <v>9.9418923660000011</v>
      </c>
      <c r="C59" s="50">
        <f t="shared" ref="C59:H59" si="14">C27/C28*100</f>
        <v>0</v>
      </c>
      <c r="D59" s="50">
        <f t="shared" si="14"/>
        <v>1.0238966342768625</v>
      </c>
      <c r="E59" s="50">
        <f t="shared" si="14"/>
        <v>5.2424087527352295E-2</v>
      </c>
      <c r="F59" s="50">
        <f t="shared" si="14"/>
        <v>16.762475687924784</v>
      </c>
      <c r="G59" s="50">
        <f t="shared" si="14"/>
        <v>24.443796524216538</v>
      </c>
      <c r="H59" s="50">
        <f t="shared" si="14"/>
        <v>5.9815678731556972</v>
      </c>
      <c r="I59" s="55" t="s">
        <v>224</v>
      </c>
    </row>
    <row r="60" spans="1:9" x14ac:dyDescent="0.25">
      <c r="A60" s="40" t="s">
        <v>37</v>
      </c>
      <c r="B60" s="50">
        <f t="shared" ref="B60" si="15">(B58+B59)/2</f>
        <v>11.127921828543169</v>
      </c>
      <c r="C60" s="50">
        <f t="shared" ref="C60:H60" si="16">(C58+C59)/2</f>
        <v>0</v>
      </c>
      <c r="D60" s="50">
        <f t="shared" si="16"/>
        <v>0.51194831713843125</v>
      </c>
      <c r="E60" s="50">
        <f t="shared" si="16"/>
        <v>2.6212043763676147E-2</v>
      </c>
      <c r="F60" s="50">
        <f t="shared" si="16"/>
        <v>9.3560487306503752</v>
      </c>
      <c r="G60" s="50">
        <f t="shared" si="16"/>
        <v>12.221898262108269</v>
      </c>
      <c r="H60" s="50">
        <f t="shared" si="16"/>
        <v>2.9907839365778486</v>
      </c>
      <c r="I60" s="55" t="s">
        <v>224</v>
      </c>
    </row>
    <row r="61" spans="1:9" x14ac:dyDescent="0.25">
      <c r="B61" s="50"/>
      <c r="C61" s="50"/>
      <c r="D61" s="50"/>
      <c r="E61" s="50"/>
      <c r="F61" s="50"/>
      <c r="G61" s="50"/>
      <c r="H61" s="50"/>
      <c r="I61" s="50"/>
    </row>
    <row r="62" spans="1:9" x14ac:dyDescent="0.25">
      <c r="A62" s="42" t="s">
        <v>92</v>
      </c>
      <c r="B62" s="50"/>
      <c r="C62" s="50"/>
      <c r="D62" s="50"/>
      <c r="E62" s="50"/>
      <c r="F62" s="50"/>
      <c r="G62" s="50"/>
      <c r="H62" s="50"/>
      <c r="I62" s="50"/>
    </row>
    <row r="63" spans="1:9" x14ac:dyDescent="0.25">
      <c r="A63" s="40" t="s">
        <v>38</v>
      </c>
      <c r="B63" s="50">
        <f t="shared" ref="B63" si="17">B29/B27*100</f>
        <v>100</v>
      </c>
      <c r="C63" s="50"/>
      <c r="D63" s="50"/>
      <c r="E63" s="50"/>
      <c r="F63" s="50"/>
      <c r="G63" s="50"/>
      <c r="H63" s="50"/>
      <c r="I63" s="50"/>
    </row>
    <row r="64" spans="1:9" x14ac:dyDescent="0.25">
      <c r="B64" s="50"/>
      <c r="C64" s="50"/>
      <c r="D64" s="50"/>
      <c r="E64" s="50"/>
      <c r="F64" s="50"/>
      <c r="G64" s="50"/>
      <c r="H64" s="50"/>
      <c r="I64" s="50"/>
    </row>
    <row r="65" spans="1:9" x14ac:dyDescent="0.25">
      <c r="A65" s="42" t="s">
        <v>39</v>
      </c>
      <c r="B65" s="50"/>
      <c r="C65" s="50"/>
      <c r="D65" s="50"/>
      <c r="E65" s="50"/>
      <c r="F65" s="50"/>
      <c r="G65" s="50"/>
      <c r="H65" s="50"/>
      <c r="I65" s="50"/>
    </row>
    <row r="66" spans="1:9" x14ac:dyDescent="0.25">
      <c r="A66" s="40" t="s">
        <v>115</v>
      </c>
      <c r="B66" s="50">
        <f>((B20/B16)-1)*100</f>
        <v>-24.20116318850496</v>
      </c>
      <c r="C66" s="50">
        <f t="shared" ref="C66:I66" si="18">((C20/C16)-1)*100</f>
        <v>-100</v>
      </c>
      <c r="D66" s="55" t="s">
        <v>224</v>
      </c>
      <c r="E66" s="55" t="s">
        <v>224</v>
      </c>
      <c r="F66" s="50">
        <f t="shared" si="18"/>
        <v>-78.38616714697406</v>
      </c>
      <c r="G66" s="55" t="s">
        <v>224</v>
      </c>
      <c r="H66" s="55" t="s">
        <v>224</v>
      </c>
      <c r="I66" s="50">
        <f t="shared" si="18"/>
        <v>29.862944800704128</v>
      </c>
    </row>
    <row r="67" spans="1:9" x14ac:dyDescent="0.25">
      <c r="A67" s="40" t="s">
        <v>41</v>
      </c>
      <c r="B67" s="50">
        <f>((B42/B41)-1)*100</f>
        <v>-70.449719691313248</v>
      </c>
      <c r="C67" s="50">
        <f t="shared" ref="C67:G67" si="19">((C42/C41)-1)*100</f>
        <v>-100</v>
      </c>
      <c r="D67" s="50">
        <f t="shared" si="19"/>
        <v>-98.586422632522684</v>
      </c>
      <c r="E67" s="55" t="s">
        <v>224</v>
      </c>
      <c r="F67" s="50">
        <f t="shared" si="19"/>
        <v>-15.524149396379505</v>
      </c>
      <c r="G67" s="50">
        <f t="shared" si="19"/>
        <v>-88.062214845109793</v>
      </c>
      <c r="H67" s="55" t="s">
        <v>224</v>
      </c>
      <c r="I67" s="55" t="s">
        <v>224</v>
      </c>
    </row>
    <row r="68" spans="1:9" x14ac:dyDescent="0.25">
      <c r="A68" s="40" t="s">
        <v>42</v>
      </c>
      <c r="B68" s="50">
        <f t="shared" ref="B68:F68" si="20">((B44/B43)-1)*100</f>
        <v>-61.014863087971037</v>
      </c>
      <c r="C68" s="55" t="s">
        <v>224</v>
      </c>
      <c r="D68" s="55" t="s">
        <v>224</v>
      </c>
      <c r="E68" s="55" t="s">
        <v>224</v>
      </c>
      <c r="F68" s="50">
        <f t="shared" si="20"/>
        <v>290.84160212608413</v>
      </c>
      <c r="G68" s="55" t="s">
        <v>224</v>
      </c>
      <c r="H68" s="55" t="s">
        <v>224</v>
      </c>
      <c r="I68" s="55" t="s">
        <v>224</v>
      </c>
    </row>
    <row r="69" spans="1:9" x14ac:dyDescent="0.25">
      <c r="B69" s="50"/>
      <c r="C69" s="50"/>
      <c r="D69" s="50"/>
      <c r="E69" s="50"/>
      <c r="F69" s="50"/>
      <c r="G69" s="50"/>
      <c r="H69" s="50"/>
      <c r="I69" s="50"/>
    </row>
    <row r="70" spans="1:9" x14ac:dyDescent="0.25">
      <c r="A70" s="42" t="s">
        <v>43</v>
      </c>
      <c r="B70" s="50"/>
      <c r="C70" s="50"/>
      <c r="D70" s="50"/>
      <c r="E70" s="50"/>
      <c r="F70" s="50"/>
      <c r="G70" s="50"/>
      <c r="H70" s="50"/>
      <c r="I70" s="50"/>
    </row>
    <row r="71" spans="1:9" x14ac:dyDescent="0.25">
      <c r="A71" s="40" t="s">
        <v>116</v>
      </c>
      <c r="B71" s="50">
        <f>B26/B18</f>
        <v>27789.202227582449</v>
      </c>
      <c r="C71" s="50">
        <f t="shared" ref="C71:I71" si="21">C26/C18</f>
        <v>69220.444685466384</v>
      </c>
      <c r="D71" s="50">
        <f t="shared" si="21"/>
        <v>47871.910112359554</v>
      </c>
      <c r="E71" s="50">
        <f t="shared" si="21"/>
        <v>96658.206429780039</v>
      </c>
      <c r="F71" s="50">
        <f t="shared" si="21"/>
        <v>29848.345420988328</v>
      </c>
      <c r="G71" s="50">
        <f t="shared" si="21"/>
        <v>4766.2155433847829</v>
      </c>
      <c r="H71" s="50">
        <f t="shared" si="21"/>
        <v>91670.08109261631</v>
      </c>
      <c r="I71" s="50">
        <f t="shared" si="21"/>
        <v>0</v>
      </c>
    </row>
    <row r="72" spans="1:9" x14ac:dyDescent="0.25">
      <c r="A72" s="40" t="s">
        <v>117</v>
      </c>
      <c r="B72" s="50">
        <f>B27/B20</f>
        <v>22436.117453511466</v>
      </c>
      <c r="C72" s="55" t="s">
        <v>224</v>
      </c>
      <c r="D72" s="55" t="s">
        <v>224</v>
      </c>
      <c r="E72" s="55" t="s">
        <v>224</v>
      </c>
      <c r="F72" s="50">
        <f t="shared" ref="F72:I72" si="22">F27/F20</f>
        <v>256630.37378666666</v>
      </c>
      <c r="G72" s="55" t="s">
        <v>224</v>
      </c>
      <c r="H72" s="55" t="s">
        <v>224</v>
      </c>
      <c r="I72" s="50">
        <f t="shared" si="22"/>
        <v>0</v>
      </c>
    </row>
    <row r="73" spans="1:9" x14ac:dyDescent="0.25">
      <c r="A73" s="40" t="s">
        <v>46</v>
      </c>
      <c r="B73" s="50">
        <f>(B72/B71)*B55</f>
        <v>8.9843299247676427</v>
      </c>
      <c r="C73" s="55" t="s">
        <v>224</v>
      </c>
      <c r="D73" s="55" t="s">
        <v>224</v>
      </c>
      <c r="E73" s="55" t="s">
        <v>224</v>
      </c>
      <c r="F73" s="50">
        <f t="shared" ref="F73" si="23">(F72/F71)*F55</f>
        <v>80.441520260105975</v>
      </c>
      <c r="G73" s="55" t="s">
        <v>224</v>
      </c>
      <c r="H73" s="55" t="s">
        <v>224</v>
      </c>
      <c r="I73" s="55" t="s">
        <v>224</v>
      </c>
    </row>
    <row r="74" spans="1:9" x14ac:dyDescent="0.25">
      <c r="A74" s="40" t="s">
        <v>118</v>
      </c>
      <c r="B74" s="50">
        <f>B26/B17</f>
        <v>67567567.567567572</v>
      </c>
      <c r="C74" s="50">
        <f t="shared" ref="C74:I74" si="24">C26/C17</f>
        <v>127642500</v>
      </c>
      <c r="D74" s="50">
        <f t="shared" si="24"/>
        <v>223681500</v>
      </c>
      <c r="E74" s="50">
        <f t="shared" si="24"/>
        <v>114250000</v>
      </c>
      <c r="F74" s="50">
        <f t="shared" si="24"/>
        <v>191372666.66666666</v>
      </c>
      <c r="G74" s="50">
        <f t="shared" si="24"/>
        <v>35100000</v>
      </c>
      <c r="H74" s="50">
        <f t="shared" si="24"/>
        <v>143188666.66666666</v>
      </c>
      <c r="I74" s="50">
        <f t="shared" si="24"/>
        <v>0</v>
      </c>
    </row>
    <row r="75" spans="1:9" x14ac:dyDescent="0.25">
      <c r="A75" s="40" t="s">
        <v>119</v>
      </c>
      <c r="B75" s="50">
        <f>B27/B19</f>
        <v>8570596.8672413789</v>
      </c>
      <c r="C75" s="55" t="s">
        <v>224</v>
      </c>
      <c r="D75" s="50">
        <f t="shared" ref="D75:I75" si="25">D27/D19</f>
        <v>2290267.35</v>
      </c>
      <c r="E75" s="50">
        <f t="shared" si="25"/>
        <v>59894.52</v>
      </c>
      <c r="F75" s="50">
        <f t="shared" si="25"/>
        <v>192472780.34</v>
      </c>
      <c r="G75" s="50">
        <f t="shared" si="25"/>
        <v>8579772.5800000038</v>
      </c>
      <c r="H75" s="50">
        <f t="shared" si="25"/>
        <v>4282463.6416666666</v>
      </c>
      <c r="I75" s="50">
        <f t="shared" si="25"/>
        <v>0</v>
      </c>
    </row>
    <row r="76" spans="1:9" x14ac:dyDescent="0.25">
      <c r="A76" s="46"/>
      <c r="B76" s="50"/>
      <c r="C76" s="50"/>
      <c r="D76" s="50"/>
      <c r="E76" s="50"/>
      <c r="F76" s="50"/>
      <c r="G76" s="50"/>
      <c r="H76" s="50"/>
      <c r="I76" s="50"/>
    </row>
    <row r="77" spans="1:9" x14ac:dyDescent="0.25">
      <c r="A77" s="48" t="s">
        <v>47</v>
      </c>
      <c r="B77" s="50"/>
      <c r="C77" s="50"/>
      <c r="D77" s="50"/>
      <c r="E77" s="50"/>
      <c r="F77" s="50"/>
      <c r="G77" s="50"/>
      <c r="H77" s="50"/>
      <c r="I77" s="50"/>
    </row>
    <row r="78" spans="1:9" x14ac:dyDescent="0.25">
      <c r="A78" s="46" t="s">
        <v>48</v>
      </c>
      <c r="B78" s="50">
        <f>(B33/B32)*100</f>
        <v>52.055177720000003</v>
      </c>
      <c r="C78" s="50"/>
      <c r="D78" s="50"/>
      <c r="E78" s="50"/>
      <c r="F78" s="50"/>
      <c r="G78" s="50"/>
      <c r="H78" s="50"/>
      <c r="I78" s="50"/>
    </row>
    <row r="79" spans="1:9" x14ac:dyDescent="0.25">
      <c r="A79" s="46" t="s">
        <v>49</v>
      </c>
      <c r="B79" s="50">
        <f>(B27/B33)*100</f>
        <v>19.098757897776323</v>
      </c>
      <c r="C79" s="50"/>
      <c r="D79" s="50"/>
      <c r="E79" s="50"/>
      <c r="F79" s="50"/>
      <c r="G79" s="50"/>
      <c r="H79" s="50"/>
      <c r="I79" s="50"/>
    </row>
    <row r="80" spans="1:9" ht="15.75" thickBot="1" x14ac:dyDescent="0.3">
      <c r="A80" s="47"/>
      <c r="B80" s="47"/>
      <c r="C80" s="47"/>
      <c r="D80" s="47"/>
      <c r="E80" s="47"/>
      <c r="F80" s="47"/>
      <c r="G80" s="47"/>
      <c r="H80" s="47"/>
      <c r="I80" s="47"/>
    </row>
    <row r="81" spans="1:6" ht="15.75" thickTop="1" x14ac:dyDescent="0.25">
      <c r="A81" s="80" t="s">
        <v>181</v>
      </c>
      <c r="B81" s="80"/>
      <c r="C81" s="80"/>
      <c r="D81" s="80"/>
      <c r="E81" s="80"/>
      <c r="F81" s="80"/>
    </row>
  </sheetData>
  <mergeCells count="6">
    <mergeCell ref="A81:F81"/>
    <mergeCell ref="C10:E10"/>
    <mergeCell ref="F10:H10"/>
    <mergeCell ref="A9:A10"/>
    <mergeCell ref="B9:B10"/>
    <mergeCell ref="C9:I9"/>
  </mergeCells>
  <pageMargins left="0.7" right="0.7" top="0.75" bottom="0.75" header="0.3" footer="0.3"/>
  <pageSetup paperSize="9" orientation="portrait" r:id="rId1"/>
  <ignoredErrors>
    <ignoredError sqref="C77:I79 C45:C48 F45:F48 C76:F76 I76 I45:I48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 Trimestre</vt:lpstr>
      <vt:lpstr>II Trimestre</vt:lpstr>
      <vt:lpstr>III Trimestre</vt:lpstr>
      <vt:lpstr>IV Trimestre</vt:lpstr>
      <vt:lpstr>Semestral</vt:lpstr>
      <vt:lpstr>Tercer Trimestre Acumulado</vt:lpstr>
      <vt:lpstr>1 Trimestre</vt:lpstr>
      <vt:lpstr>2 Trimestre</vt:lpstr>
      <vt:lpstr>1 Semestre</vt:lpstr>
      <vt:lpstr>3 Trimestre</vt:lpstr>
      <vt:lpstr>3T Acumulado</vt:lpstr>
      <vt:lpstr>4 Trimestre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Tatiana Salas Soto</cp:lastModifiedBy>
  <dcterms:created xsi:type="dcterms:W3CDTF">2012-02-13T20:20:09Z</dcterms:created>
  <dcterms:modified xsi:type="dcterms:W3CDTF">2020-08-10T14:01:41Z</dcterms:modified>
</cp:coreProperties>
</file>