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PRONAMYPE\"/>
    </mc:Choice>
  </mc:AlternateContent>
  <bookViews>
    <workbookView xWindow="0" yWindow="0" windowWidth="21600" windowHeight="9735" tabRatio="913" activeTab="6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52511"/>
</workbook>
</file>

<file path=xl/calcChain.xml><?xml version="1.0" encoding="utf-8"?>
<calcChain xmlns="http://schemas.openxmlformats.org/spreadsheetml/2006/main">
  <c r="E22" i="9" l="1"/>
  <c r="F10" i="9" l="1"/>
  <c r="F11" i="9"/>
  <c r="F12" i="9"/>
  <c r="F9" i="9"/>
  <c r="H11" i="9"/>
  <c r="B10" i="8"/>
  <c r="B11" i="8"/>
  <c r="B12" i="8"/>
  <c r="B9" i="8"/>
  <c r="B23" i="9" l="1"/>
  <c r="B23" i="3" l="1"/>
  <c r="B23" i="1"/>
  <c r="B16" i="8"/>
  <c r="B17" i="8"/>
  <c r="B18" i="8"/>
  <c r="B19" i="8"/>
  <c r="B15" i="8"/>
  <c r="B16" i="9"/>
  <c r="B17" i="9"/>
  <c r="B18" i="9"/>
  <c r="B19" i="9"/>
  <c r="B15" i="9"/>
  <c r="D22" i="9"/>
  <c r="E23" i="9" l="1"/>
  <c r="B18" i="6" l="1"/>
  <c r="F19" i="11" l="1"/>
  <c r="F19" i="3"/>
  <c r="F19" i="1"/>
  <c r="E66" i="3" l="1"/>
  <c r="D66" i="3"/>
  <c r="E66" i="8"/>
  <c r="D66" i="8"/>
  <c r="D22" i="8"/>
  <c r="E66" i="6"/>
  <c r="D66" i="6"/>
  <c r="D22" i="6"/>
  <c r="D22" i="3"/>
  <c r="E66" i="1"/>
  <c r="D66" i="1"/>
  <c r="D22" i="1"/>
  <c r="E66" i="11" l="1"/>
  <c r="D66" i="11"/>
  <c r="D22" i="11"/>
  <c r="F18" i="9" l="1"/>
  <c r="G18" i="9"/>
  <c r="H18" i="9"/>
  <c r="I18" i="9"/>
  <c r="G17" i="9"/>
  <c r="H17" i="9"/>
  <c r="I17" i="9"/>
  <c r="G16" i="9"/>
  <c r="H16" i="9"/>
  <c r="I16" i="9"/>
  <c r="G15" i="9"/>
  <c r="G31" i="9" s="1"/>
  <c r="H15" i="9"/>
  <c r="H31" i="9" s="1"/>
  <c r="I15" i="9"/>
  <c r="I31" i="9" s="1"/>
  <c r="G12" i="9"/>
  <c r="H12" i="9"/>
  <c r="I12" i="9"/>
  <c r="G11" i="9"/>
  <c r="I11" i="9"/>
  <c r="I40" i="9" s="1"/>
  <c r="G10" i="9"/>
  <c r="G39" i="9" s="1"/>
  <c r="H10" i="9"/>
  <c r="H39" i="9" s="1"/>
  <c r="I10" i="9"/>
  <c r="I39" i="9" s="1"/>
  <c r="G9" i="9"/>
  <c r="H9" i="9"/>
  <c r="I9" i="9"/>
  <c r="G18" i="10"/>
  <c r="H18" i="10"/>
  <c r="I18" i="10"/>
  <c r="G17" i="10"/>
  <c r="H17" i="10"/>
  <c r="I17" i="10"/>
  <c r="G16" i="10"/>
  <c r="H16" i="10"/>
  <c r="I16" i="10"/>
  <c r="G15" i="10"/>
  <c r="G31" i="10" s="1"/>
  <c r="H15" i="10"/>
  <c r="H31" i="10" s="1"/>
  <c r="I15" i="10"/>
  <c r="I31" i="10" s="1"/>
  <c r="G18" i="11"/>
  <c r="H18" i="11"/>
  <c r="I18" i="11"/>
  <c r="G17" i="11"/>
  <c r="H17" i="11"/>
  <c r="G16" i="11"/>
  <c r="H16" i="11"/>
  <c r="I16" i="11"/>
  <c r="G15" i="11"/>
  <c r="G31" i="11" s="1"/>
  <c r="H15" i="11"/>
  <c r="H31" i="11" s="1"/>
  <c r="I15" i="11"/>
  <c r="I31" i="11" s="1"/>
  <c r="G12" i="10"/>
  <c r="H12" i="10"/>
  <c r="I12" i="10"/>
  <c r="G11" i="10"/>
  <c r="H11" i="10"/>
  <c r="I11" i="10"/>
  <c r="G10" i="10"/>
  <c r="G39" i="10" s="1"/>
  <c r="H10" i="10"/>
  <c r="H39" i="10" s="1"/>
  <c r="I10" i="10"/>
  <c r="G9" i="10"/>
  <c r="H9" i="10"/>
  <c r="I9" i="10"/>
  <c r="I39" i="11"/>
  <c r="G12" i="11"/>
  <c r="H12" i="11"/>
  <c r="I12" i="11"/>
  <c r="G11" i="11"/>
  <c r="G40" i="11" s="1"/>
  <c r="H11" i="11"/>
  <c r="I11" i="11"/>
  <c r="I40" i="11" s="1"/>
  <c r="G10" i="11"/>
  <c r="H10" i="11"/>
  <c r="H39" i="11" s="1"/>
  <c r="I10" i="11"/>
  <c r="G9" i="11"/>
  <c r="G61" i="8"/>
  <c r="H61" i="8"/>
  <c r="I61" i="8"/>
  <c r="G60" i="8"/>
  <c r="H60" i="8"/>
  <c r="I60" i="8"/>
  <c r="G55" i="8"/>
  <c r="G49" i="8"/>
  <c r="G48" i="8"/>
  <c r="G50" i="8" s="1"/>
  <c r="G44" i="8"/>
  <c r="G43" i="8"/>
  <c r="G45" i="8" s="1"/>
  <c r="F40" i="8"/>
  <c r="G40" i="8"/>
  <c r="G39" i="8"/>
  <c r="G32" i="8"/>
  <c r="G34" i="8" s="1"/>
  <c r="G31" i="8"/>
  <c r="G33" i="8" s="1"/>
  <c r="G19" i="8"/>
  <c r="G52" i="8" s="1"/>
  <c r="H19" i="8"/>
  <c r="I19" i="8"/>
  <c r="F16" i="8"/>
  <c r="F17" i="8"/>
  <c r="F32" i="8" s="1"/>
  <c r="F18" i="8"/>
  <c r="F15" i="8"/>
  <c r="F31" i="8" s="1"/>
  <c r="F10" i="8"/>
  <c r="F39" i="8" s="1"/>
  <c r="F11" i="8"/>
  <c r="F61" i="8" s="1"/>
  <c r="F12" i="8"/>
  <c r="F9" i="8"/>
  <c r="G61" i="6"/>
  <c r="H61" i="6"/>
  <c r="I61" i="6"/>
  <c r="G60" i="6"/>
  <c r="H60" i="6"/>
  <c r="I60" i="6"/>
  <c r="G55" i="6"/>
  <c r="H55" i="6"/>
  <c r="I55" i="6"/>
  <c r="H52" i="6"/>
  <c r="G49" i="6"/>
  <c r="H49" i="6"/>
  <c r="I49" i="6"/>
  <c r="G48" i="6"/>
  <c r="H48" i="6"/>
  <c r="H50" i="6" s="1"/>
  <c r="I48" i="6"/>
  <c r="I50" i="6" s="1"/>
  <c r="G44" i="6"/>
  <c r="H44" i="6"/>
  <c r="I44" i="6"/>
  <c r="G43" i="6"/>
  <c r="H43" i="6"/>
  <c r="I43" i="6"/>
  <c r="I45" i="6" s="1"/>
  <c r="G40" i="6"/>
  <c r="H40" i="6"/>
  <c r="I40" i="6"/>
  <c r="G39" i="6"/>
  <c r="H39" i="6"/>
  <c r="I39" i="6"/>
  <c r="G32" i="6"/>
  <c r="G34" i="6" s="1"/>
  <c r="H32" i="6"/>
  <c r="I32" i="6"/>
  <c r="I34" i="6" s="1"/>
  <c r="G31" i="6"/>
  <c r="G33" i="6" s="1"/>
  <c r="H31" i="6"/>
  <c r="H33" i="6" s="1"/>
  <c r="I31" i="6"/>
  <c r="I33" i="6" s="1"/>
  <c r="G19" i="6"/>
  <c r="G52" i="6" s="1"/>
  <c r="H19" i="6"/>
  <c r="I19" i="6"/>
  <c r="I52" i="6" s="1"/>
  <c r="F16" i="6"/>
  <c r="F17" i="6"/>
  <c r="F49" i="6" s="1"/>
  <c r="F18" i="6"/>
  <c r="F18" i="10" s="1"/>
  <c r="F15" i="6"/>
  <c r="F31" i="6" s="1"/>
  <c r="F10" i="6"/>
  <c r="F39" i="6" s="1"/>
  <c r="F11" i="6"/>
  <c r="F12" i="6"/>
  <c r="F12" i="10" s="1"/>
  <c r="F9" i="6"/>
  <c r="G61" i="1"/>
  <c r="H61" i="1"/>
  <c r="I61" i="1"/>
  <c r="G60" i="1"/>
  <c r="G62" i="1" s="1"/>
  <c r="H60" i="1"/>
  <c r="I60" i="1"/>
  <c r="I62" i="1" s="1"/>
  <c r="G55" i="1"/>
  <c r="H55" i="1"/>
  <c r="I55" i="1"/>
  <c r="G49" i="1"/>
  <c r="H49" i="1"/>
  <c r="I49" i="1"/>
  <c r="G48" i="1"/>
  <c r="G50" i="1" s="1"/>
  <c r="H48" i="1"/>
  <c r="H50" i="1" s="1"/>
  <c r="I48" i="1"/>
  <c r="I50" i="1" s="1"/>
  <c r="G44" i="1"/>
  <c r="H44" i="1"/>
  <c r="I44" i="1"/>
  <c r="G43" i="1"/>
  <c r="G45" i="1" s="1"/>
  <c r="H43" i="1"/>
  <c r="H45" i="1" s="1"/>
  <c r="I43" i="1"/>
  <c r="I45" i="1" s="1"/>
  <c r="G40" i="1"/>
  <c r="H40" i="1"/>
  <c r="I40" i="1"/>
  <c r="G39" i="1"/>
  <c r="H39" i="1"/>
  <c r="I39" i="1"/>
  <c r="G32" i="1"/>
  <c r="G34" i="1" s="1"/>
  <c r="H32" i="1"/>
  <c r="H34" i="1" s="1"/>
  <c r="I32" i="1"/>
  <c r="I34" i="1" s="1"/>
  <c r="G31" i="1"/>
  <c r="G56" i="1" s="1"/>
  <c r="F19" i="8" l="1"/>
  <c r="F52" i="8" s="1"/>
  <c r="F49" i="8"/>
  <c r="I49" i="9"/>
  <c r="F56" i="8"/>
  <c r="G62" i="8"/>
  <c r="F55" i="8"/>
  <c r="F48" i="8"/>
  <c r="F60" i="8"/>
  <c r="F43" i="8"/>
  <c r="F33" i="8"/>
  <c r="G57" i="8"/>
  <c r="F34" i="8"/>
  <c r="F19" i="6"/>
  <c r="G50" i="6"/>
  <c r="G45" i="6"/>
  <c r="G62" i="6" s="1"/>
  <c r="H45" i="6"/>
  <c r="H62" i="6" s="1"/>
  <c r="I62" i="6"/>
  <c r="G48" i="10"/>
  <c r="G50" i="10" s="1"/>
  <c r="F60" i="6"/>
  <c r="F33" i="6"/>
  <c r="F55" i="6"/>
  <c r="H56" i="6"/>
  <c r="G56" i="6"/>
  <c r="G57" i="6"/>
  <c r="H62" i="1"/>
  <c r="F61" i="6"/>
  <c r="F44" i="8"/>
  <c r="F52" i="6"/>
  <c r="G56" i="8"/>
  <c r="G60" i="11"/>
  <c r="F32" i="6"/>
  <c r="F40" i="6"/>
  <c r="F43" i="6"/>
  <c r="F44" i="6"/>
  <c r="F48" i="6"/>
  <c r="F50" i="6" s="1"/>
  <c r="H34" i="6"/>
  <c r="H57" i="6" s="1"/>
  <c r="G33" i="1"/>
  <c r="G57" i="1" s="1"/>
  <c r="H60" i="11"/>
  <c r="G55" i="10"/>
  <c r="I55" i="9"/>
  <c r="G61" i="11"/>
  <c r="G33" i="10"/>
  <c r="G60" i="10"/>
  <c r="G48" i="11"/>
  <c r="I43" i="10"/>
  <c r="I45" i="10" s="1"/>
  <c r="H61" i="11"/>
  <c r="H33" i="10"/>
  <c r="H60" i="10"/>
  <c r="I33" i="9"/>
  <c r="I60" i="9"/>
  <c r="G39" i="11"/>
  <c r="H55" i="9"/>
  <c r="G55" i="9"/>
  <c r="H33" i="9"/>
  <c r="H60" i="9"/>
  <c r="H61" i="9"/>
  <c r="H44" i="11"/>
  <c r="G33" i="9"/>
  <c r="G60" i="9"/>
  <c r="G61" i="9"/>
  <c r="I48" i="11"/>
  <c r="I50" i="11" s="1"/>
  <c r="I33" i="10"/>
  <c r="I60" i="10"/>
  <c r="I61" i="10"/>
  <c r="I43" i="9"/>
  <c r="I45" i="9" s="1"/>
  <c r="I48" i="9"/>
  <c r="I50" i="9" s="1"/>
  <c r="I19" i="10"/>
  <c r="I52" i="10" s="1"/>
  <c r="H61" i="10"/>
  <c r="H44" i="10"/>
  <c r="H19" i="10"/>
  <c r="H49" i="10"/>
  <c r="I19" i="9"/>
  <c r="I52" i="9" s="1"/>
  <c r="I32" i="9"/>
  <c r="I44" i="9"/>
  <c r="I61" i="9"/>
  <c r="H48" i="11"/>
  <c r="H43" i="11"/>
  <c r="H40" i="11"/>
  <c r="I43" i="11"/>
  <c r="I45" i="11" s="1"/>
  <c r="I60" i="11"/>
  <c r="H19" i="11"/>
  <c r="H52" i="11" s="1"/>
  <c r="G44" i="10"/>
  <c r="G32" i="10"/>
  <c r="G49" i="10"/>
  <c r="G19" i="10"/>
  <c r="G52" i="10" s="1"/>
  <c r="I32" i="10"/>
  <c r="I34" i="10" s="1"/>
  <c r="I40" i="10"/>
  <c r="I55" i="10"/>
  <c r="G55" i="11"/>
  <c r="G43" i="11"/>
  <c r="H48" i="10"/>
  <c r="H50" i="10" s="1"/>
  <c r="H43" i="10"/>
  <c r="G49" i="11"/>
  <c r="G44" i="11"/>
  <c r="G19" i="11"/>
  <c r="G52" i="11" s="1"/>
  <c r="H32" i="10"/>
  <c r="I39" i="10"/>
  <c r="H40" i="10"/>
  <c r="I44" i="10"/>
  <c r="I48" i="10"/>
  <c r="I50" i="10" s="1"/>
  <c r="H55" i="10"/>
  <c r="G61" i="10"/>
  <c r="H19" i="9"/>
  <c r="H32" i="9"/>
  <c r="H40" i="9"/>
  <c r="H43" i="9"/>
  <c r="H44" i="9"/>
  <c r="H48" i="9"/>
  <c r="H49" i="9"/>
  <c r="G40" i="10"/>
  <c r="G43" i="10"/>
  <c r="G19" i="9"/>
  <c r="G52" i="9" s="1"/>
  <c r="G32" i="9"/>
  <c r="G40" i="9"/>
  <c r="G43" i="9"/>
  <c r="G44" i="9"/>
  <c r="G48" i="9"/>
  <c r="G49" i="9"/>
  <c r="H49" i="11"/>
  <c r="H32" i="11"/>
  <c r="H34" i="11" s="1"/>
  <c r="G32" i="11"/>
  <c r="G34" i="11" s="1"/>
  <c r="G33" i="11"/>
  <c r="H50" i="9" l="1"/>
  <c r="G50" i="9"/>
  <c r="F50" i="8"/>
  <c r="F45" i="8"/>
  <c r="F62" i="8" s="1"/>
  <c r="F57" i="8"/>
  <c r="H52" i="9"/>
  <c r="F19" i="9"/>
  <c r="H52" i="10"/>
  <c r="F19" i="10"/>
  <c r="F45" i="6"/>
  <c r="F62" i="6" s="1"/>
  <c r="F34" i="6"/>
  <c r="F57" i="6" s="1"/>
  <c r="F56" i="6"/>
  <c r="I62" i="9"/>
  <c r="G50" i="11"/>
  <c r="H45" i="11"/>
  <c r="H62" i="11" s="1"/>
  <c r="H56" i="11"/>
  <c r="H50" i="11"/>
  <c r="G45" i="9"/>
  <c r="G62" i="9" s="1"/>
  <c r="G45" i="10"/>
  <c r="G62" i="10" s="1"/>
  <c r="H45" i="10"/>
  <c r="H62" i="10" s="1"/>
  <c r="H56" i="9"/>
  <c r="H34" i="9"/>
  <c r="H57" i="9" s="1"/>
  <c r="H56" i="10"/>
  <c r="H34" i="10"/>
  <c r="H57" i="10" s="1"/>
  <c r="I56" i="9"/>
  <c r="I34" i="9"/>
  <c r="I57" i="9" s="1"/>
  <c r="G56" i="9"/>
  <c r="G34" i="9"/>
  <c r="G57" i="9" s="1"/>
  <c r="H45" i="9"/>
  <c r="H62" i="9" s="1"/>
  <c r="G45" i="11"/>
  <c r="G62" i="11" s="1"/>
  <c r="G34" i="10"/>
  <c r="G57" i="10" s="1"/>
  <c r="G56" i="10"/>
  <c r="G57" i="11"/>
  <c r="G56" i="11"/>
  <c r="F52" i="1" l="1"/>
  <c r="G19" i="1"/>
  <c r="G52" i="1" s="1"/>
  <c r="H19" i="1"/>
  <c r="H52" i="1" s="1"/>
  <c r="I19" i="1"/>
  <c r="I52" i="1" s="1"/>
  <c r="F16" i="1"/>
  <c r="F17" i="1"/>
  <c r="F18" i="1"/>
  <c r="F15" i="1"/>
  <c r="F10" i="1"/>
  <c r="F11" i="1"/>
  <c r="F12" i="1"/>
  <c r="F9" i="1"/>
  <c r="G61" i="3"/>
  <c r="H61" i="3"/>
  <c r="I61" i="3"/>
  <c r="G60" i="3"/>
  <c r="G62" i="3" s="1"/>
  <c r="H60" i="3"/>
  <c r="H62" i="3" s="1"/>
  <c r="I60" i="3"/>
  <c r="I62" i="3" s="1"/>
  <c r="G55" i="3"/>
  <c r="H55" i="3"/>
  <c r="I55" i="3"/>
  <c r="G49" i="3"/>
  <c r="H49" i="3"/>
  <c r="I49" i="3"/>
  <c r="G48" i="3"/>
  <c r="G50" i="3" s="1"/>
  <c r="H48" i="3"/>
  <c r="H50" i="3" s="1"/>
  <c r="I48" i="3"/>
  <c r="I50" i="3" s="1"/>
  <c r="G45" i="3"/>
  <c r="H45" i="3"/>
  <c r="G44" i="3"/>
  <c r="H44" i="3"/>
  <c r="I44" i="3"/>
  <c r="G43" i="3"/>
  <c r="H43" i="3"/>
  <c r="I43" i="3"/>
  <c r="I45" i="3" s="1"/>
  <c r="I39" i="3"/>
  <c r="G40" i="3"/>
  <c r="H40" i="3"/>
  <c r="I40" i="3"/>
  <c r="G39" i="3"/>
  <c r="I34" i="3"/>
  <c r="I32" i="3"/>
  <c r="I31" i="3"/>
  <c r="I33" i="3" s="1"/>
  <c r="F32" i="3"/>
  <c r="F34" i="3" s="1"/>
  <c r="G32" i="3"/>
  <c r="G56" i="3" s="1"/>
  <c r="G31" i="3"/>
  <c r="G33" i="3" s="1"/>
  <c r="F52" i="3"/>
  <c r="G19" i="3"/>
  <c r="G52" i="3" s="1"/>
  <c r="F16" i="3"/>
  <c r="F17" i="3"/>
  <c r="F61" i="3" s="1"/>
  <c r="F18" i="3"/>
  <c r="F18" i="11" s="1"/>
  <c r="F15" i="3"/>
  <c r="F31" i="3" s="1"/>
  <c r="F33" i="3" s="1"/>
  <c r="F10" i="3"/>
  <c r="F39" i="3" s="1"/>
  <c r="F11" i="3"/>
  <c r="F55" i="3" s="1"/>
  <c r="F12" i="3"/>
  <c r="F12" i="11" s="1"/>
  <c r="F9" i="3"/>
  <c r="H19" i="3"/>
  <c r="H52" i="3" s="1"/>
  <c r="H31" i="3"/>
  <c r="H33" i="3" s="1"/>
  <c r="H32" i="3"/>
  <c r="H34" i="3" s="1"/>
  <c r="H57" i="3" s="1"/>
  <c r="H39" i="3"/>
  <c r="F9" i="11" l="1"/>
  <c r="F9" i="10"/>
  <c r="F40" i="3"/>
  <c r="F48" i="1"/>
  <c r="F43" i="1"/>
  <c r="F45" i="1" s="1"/>
  <c r="F11" i="11"/>
  <c r="F11" i="10"/>
  <c r="F55" i="1"/>
  <c r="F40" i="1"/>
  <c r="F49" i="1"/>
  <c r="F44" i="1"/>
  <c r="F17" i="9"/>
  <c r="F61" i="1"/>
  <c r="F32" i="1"/>
  <c r="F34" i="1" s="1"/>
  <c r="F17" i="10"/>
  <c r="F17" i="11"/>
  <c r="F31" i="1"/>
  <c r="F15" i="9"/>
  <c r="F31" i="9" s="1"/>
  <c r="F15" i="11"/>
  <c r="F31" i="11" s="1"/>
  <c r="F33" i="11" s="1"/>
  <c r="F15" i="10"/>
  <c r="F31" i="10" s="1"/>
  <c r="F43" i="3"/>
  <c r="F44" i="3"/>
  <c r="F48" i="3"/>
  <c r="F50" i="3" s="1"/>
  <c r="F49" i="3"/>
  <c r="F60" i="3"/>
  <c r="F39" i="1"/>
  <c r="F10" i="11"/>
  <c r="F39" i="11" s="1"/>
  <c r="F39" i="9"/>
  <c r="F10" i="10"/>
  <c r="F39" i="10" s="1"/>
  <c r="F60" i="1"/>
  <c r="F16" i="10"/>
  <c r="F16" i="9"/>
  <c r="F16" i="11"/>
  <c r="F56" i="3"/>
  <c r="F57" i="3"/>
  <c r="I57" i="3"/>
  <c r="I56" i="3"/>
  <c r="G34" i="3"/>
  <c r="G57" i="3" s="1"/>
  <c r="H56" i="3"/>
  <c r="C12" i="6"/>
  <c r="B12" i="6" s="1"/>
  <c r="C12" i="8"/>
  <c r="F60" i="9" l="1"/>
  <c r="F60" i="10"/>
  <c r="F33" i="10"/>
  <c r="F61" i="11"/>
  <c r="F43" i="11"/>
  <c r="F40" i="11"/>
  <c r="F48" i="11"/>
  <c r="F55" i="11"/>
  <c r="F62" i="1"/>
  <c r="F49" i="9"/>
  <c r="F32" i="9"/>
  <c r="F61" i="9"/>
  <c r="F44" i="9"/>
  <c r="F52" i="9"/>
  <c r="F60" i="11"/>
  <c r="F45" i="3"/>
  <c r="F62" i="3" s="1"/>
  <c r="F33" i="9"/>
  <c r="F49" i="10"/>
  <c r="F44" i="10"/>
  <c r="F61" i="10"/>
  <c r="F52" i="10"/>
  <c r="F32" i="10"/>
  <c r="F48" i="10"/>
  <c r="F50" i="10" s="1"/>
  <c r="F40" i="10"/>
  <c r="F55" i="10"/>
  <c r="F43" i="10"/>
  <c r="F50" i="1"/>
  <c r="F52" i="11"/>
  <c r="F49" i="11"/>
  <c r="F32" i="11"/>
  <c r="F44" i="11"/>
  <c r="F45" i="11" s="1"/>
  <c r="F62" i="11" s="1"/>
  <c r="F56" i="1"/>
  <c r="F33" i="1"/>
  <c r="F57" i="1" s="1"/>
  <c r="F40" i="9"/>
  <c r="F55" i="9"/>
  <c r="F43" i="9"/>
  <c r="F48" i="9"/>
  <c r="D61" i="8"/>
  <c r="E61" i="8"/>
  <c r="D60" i="8"/>
  <c r="E60" i="8"/>
  <c r="D55" i="8"/>
  <c r="E55" i="8"/>
  <c r="H55" i="8"/>
  <c r="I55" i="8"/>
  <c r="D49" i="8"/>
  <c r="E49" i="8"/>
  <c r="H49" i="8"/>
  <c r="I49" i="8"/>
  <c r="D48" i="8"/>
  <c r="E48" i="8"/>
  <c r="H48" i="8"/>
  <c r="H50" i="8" s="1"/>
  <c r="I48" i="8"/>
  <c r="I50" i="8" s="1"/>
  <c r="D44" i="8"/>
  <c r="E44" i="8"/>
  <c r="H44" i="8"/>
  <c r="I44" i="8"/>
  <c r="D43" i="8"/>
  <c r="D45" i="8" s="1"/>
  <c r="D62" i="8" s="1"/>
  <c r="E43" i="8"/>
  <c r="E45" i="8" s="1"/>
  <c r="H43" i="8"/>
  <c r="I43" i="8"/>
  <c r="I45" i="8" s="1"/>
  <c r="I62" i="8" s="1"/>
  <c r="D39" i="8"/>
  <c r="E39" i="8"/>
  <c r="H39" i="8"/>
  <c r="I39" i="8"/>
  <c r="D32" i="8"/>
  <c r="D34" i="8" s="1"/>
  <c r="E32" i="8"/>
  <c r="H32" i="8"/>
  <c r="H34" i="8" s="1"/>
  <c r="I32" i="8"/>
  <c r="I34" i="8" s="1"/>
  <c r="D31" i="8"/>
  <c r="D33" i="8" s="1"/>
  <c r="E31" i="8"/>
  <c r="E33" i="8" s="1"/>
  <c r="H31" i="8"/>
  <c r="H56" i="8" s="1"/>
  <c r="I31" i="8"/>
  <c r="I33" i="8" s="1"/>
  <c r="F50" i="9" l="1"/>
  <c r="D50" i="8"/>
  <c r="F45" i="10"/>
  <c r="F62" i="10" s="1"/>
  <c r="F56" i="10"/>
  <c r="F34" i="10"/>
  <c r="F57" i="10" s="1"/>
  <c r="F56" i="9"/>
  <c r="F34" i="9"/>
  <c r="F57" i="9" s="1"/>
  <c r="F50" i="11"/>
  <c r="F45" i="9"/>
  <c r="F62" i="9" s="1"/>
  <c r="F34" i="11"/>
  <c r="F57" i="11" s="1"/>
  <c r="F56" i="11"/>
  <c r="E50" i="8"/>
  <c r="H33" i="8"/>
  <c r="H57" i="8" s="1"/>
  <c r="E62" i="8"/>
  <c r="H45" i="8"/>
  <c r="H62" i="8" s="1"/>
  <c r="E56" i="8"/>
  <c r="I57" i="8"/>
  <c r="D57" i="8"/>
  <c r="D56" i="8"/>
  <c r="I56" i="8"/>
  <c r="E34" i="8"/>
  <c r="E57" i="8" s="1"/>
  <c r="E22" i="8"/>
  <c r="B23" i="6" l="1"/>
  <c r="E22" i="1" l="1"/>
  <c r="E65" i="1" s="1"/>
  <c r="I19" i="3"/>
  <c r="I52" i="3" s="1"/>
  <c r="D19" i="3"/>
  <c r="E22" i="3"/>
  <c r="E19" i="3"/>
  <c r="C19" i="3" l="1"/>
  <c r="B19" i="3" s="1"/>
  <c r="D15" i="9" l="1"/>
  <c r="E15" i="9"/>
  <c r="E31" i="9" s="1"/>
  <c r="D15" i="10"/>
  <c r="E15" i="10"/>
  <c r="E31" i="10" s="1"/>
  <c r="D15" i="11"/>
  <c r="D31" i="11" s="1"/>
  <c r="E15" i="11"/>
  <c r="E31" i="11" s="1"/>
  <c r="D9" i="9"/>
  <c r="E9" i="9"/>
  <c r="D9" i="10"/>
  <c r="E9" i="10"/>
  <c r="D9" i="11"/>
  <c r="E9" i="11"/>
  <c r="H9" i="11"/>
  <c r="I9" i="11"/>
  <c r="D65" i="8"/>
  <c r="B23" i="8"/>
  <c r="E65" i="8"/>
  <c r="E19" i="8"/>
  <c r="E52" i="8" s="1"/>
  <c r="H52" i="8"/>
  <c r="I52" i="8"/>
  <c r="D19" i="8"/>
  <c r="E19" i="6"/>
  <c r="E52" i="6" s="1"/>
  <c r="D19" i="6"/>
  <c r="D52" i="6" s="1"/>
  <c r="E52" i="3"/>
  <c r="D52" i="3"/>
  <c r="E19" i="1"/>
  <c r="E52" i="1" s="1"/>
  <c r="D19" i="1"/>
  <c r="E22" i="6"/>
  <c r="E65" i="6" s="1"/>
  <c r="D65" i="6"/>
  <c r="E65" i="3"/>
  <c r="D65" i="3"/>
  <c r="D65" i="1"/>
  <c r="D23" i="9"/>
  <c r="D23" i="10"/>
  <c r="D17" i="10"/>
  <c r="D66" i="10" s="1"/>
  <c r="E17" i="10"/>
  <c r="D16" i="10"/>
  <c r="D22" i="10" s="1"/>
  <c r="E16" i="10"/>
  <c r="D17" i="11"/>
  <c r="D19" i="11" s="1"/>
  <c r="D52" i="11" s="1"/>
  <c r="E17" i="11"/>
  <c r="E19" i="11" s="1"/>
  <c r="E52" i="11" s="1"/>
  <c r="I17" i="11"/>
  <c r="D16" i="11"/>
  <c r="E16" i="11"/>
  <c r="D17" i="9"/>
  <c r="E17" i="9"/>
  <c r="E66" i="9" s="1"/>
  <c r="D16" i="9"/>
  <c r="E16" i="9"/>
  <c r="D10" i="10"/>
  <c r="E10" i="10"/>
  <c r="D11" i="10"/>
  <c r="E11" i="10"/>
  <c r="D11" i="11"/>
  <c r="D40" i="11" s="1"/>
  <c r="E11" i="11"/>
  <c r="E40" i="11" s="1"/>
  <c r="D10" i="11"/>
  <c r="D39" i="11" s="1"/>
  <c r="E10" i="11"/>
  <c r="E39" i="11" s="1"/>
  <c r="D11" i="9"/>
  <c r="E11" i="9"/>
  <c r="E40" i="9" s="1"/>
  <c r="D10" i="9"/>
  <c r="E10" i="9"/>
  <c r="E39" i="9" s="1"/>
  <c r="D18" i="9"/>
  <c r="E18" i="9"/>
  <c r="D12" i="9"/>
  <c r="E12" i="9"/>
  <c r="D18" i="10"/>
  <c r="E18" i="10"/>
  <c r="D12" i="10"/>
  <c r="E12" i="10"/>
  <c r="E48" i="10" s="1"/>
  <c r="D18" i="11"/>
  <c r="E18" i="11"/>
  <c r="D12" i="11"/>
  <c r="E12" i="11"/>
  <c r="C10" i="8"/>
  <c r="C39" i="8" s="1"/>
  <c r="C11" i="8"/>
  <c r="C15" i="8"/>
  <c r="C16" i="8"/>
  <c r="C17" i="8"/>
  <c r="C18" i="8"/>
  <c r="C9" i="8"/>
  <c r="C10" i="6"/>
  <c r="B10" i="6" s="1"/>
  <c r="C11" i="6"/>
  <c r="B11" i="6" s="1"/>
  <c r="C15" i="6"/>
  <c r="B15" i="6" s="1"/>
  <c r="C16" i="6"/>
  <c r="B16" i="6" s="1"/>
  <c r="C17" i="6"/>
  <c r="C18" i="6"/>
  <c r="C9" i="6"/>
  <c r="B9" i="6" s="1"/>
  <c r="C10" i="3"/>
  <c r="C11" i="3"/>
  <c r="C12" i="3"/>
  <c r="C9" i="3"/>
  <c r="B9" i="3" s="1"/>
  <c r="C16" i="3"/>
  <c r="B16" i="3" s="1"/>
  <c r="C17" i="3"/>
  <c r="B17" i="3" s="1"/>
  <c r="C18" i="3"/>
  <c r="C15" i="3"/>
  <c r="C16" i="1"/>
  <c r="B16" i="1" s="1"/>
  <c r="C17" i="1"/>
  <c r="C18" i="1"/>
  <c r="B18" i="1" s="1"/>
  <c r="C15" i="1"/>
  <c r="C10" i="1"/>
  <c r="B10" i="1" s="1"/>
  <c r="B39" i="1" s="1"/>
  <c r="C11" i="1"/>
  <c r="B11" i="1" s="1"/>
  <c r="C12" i="1"/>
  <c r="B12" i="1" s="1"/>
  <c r="C9" i="1"/>
  <c r="B9" i="1" s="1"/>
  <c r="B22" i="1"/>
  <c r="D31" i="1"/>
  <c r="E31" i="1"/>
  <c r="E33" i="1" s="1"/>
  <c r="D32" i="1"/>
  <c r="D34" i="1" s="1"/>
  <c r="E32" i="1"/>
  <c r="E34" i="1" s="1"/>
  <c r="D40" i="8"/>
  <c r="E40" i="8"/>
  <c r="D31" i="6"/>
  <c r="D33" i="6" s="1"/>
  <c r="E31" i="6"/>
  <c r="E33" i="6" s="1"/>
  <c r="D32" i="6"/>
  <c r="D34" i="6" s="1"/>
  <c r="E32" i="6"/>
  <c r="E34" i="6" s="1"/>
  <c r="D39" i="6"/>
  <c r="E39" i="6"/>
  <c r="D40" i="6"/>
  <c r="E40" i="6"/>
  <c r="D43" i="6"/>
  <c r="E43" i="6"/>
  <c r="D48" i="6"/>
  <c r="E48" i="6"/>
  <c r="D49" i="6"/>
  <c r="E49" i="6"/>
  <c r="D55" i="6"/>
  <c r="E55" i="6"/>
  <c r="D61" i="6"/>
  <c r="E61" i="6"/>
  <c r="D31" i="3"/>
  <c r="D33" i="3" s="1"/>
  <c r="E31" i="3"/>
  <c r="E33" i="3" s="1"/>
  <c r="D32" i="3"/>
  <c r="E32" i="3"/>
  <c r="D39" i="3"/>
  <c r="E39" i="3"/>
  <c r="D40" i="3"/>
  <c r="E40" i="3"/>
  <c r="D43" i="3"/>
  <c r="E43" i="3"/>
  <c r="D48" i="3"/>
  <c r="E48" i="3"/>
  <c r="D49" i="3"/>
  <c r="E49" i="3"/>
  <c r="D55" i="3"/>
  <c r="E55" i="3"/>
  <c r="D61" i="3"/>
  <c r="E61" i="3"/>
  <c r="E44" i="6"/>
  <c r="D44" i="6"/>
  <c r="B14" i="13"/>
  <c r="B12" i="13"/>
  <c r="B10" i="13"/>
  <c r="B8" i="13"/>
  <c r="B6" i="13"/>
  <c r="B7" i="13" s="1"/>
  <c r="E60" i="3"/>
  <c r="E44" i="3"/>
  <c r="E60" i="6"/>
  <c r="D60" i="3"/>
  <c r="D44" i="3"/>
  <c r="D60" i="6"/>
  <c r="D39" i="1"/>
  <c r="E39" i="1"/>
  <c r="D40" i="1"/>
  <c r="E40" i="1"/>
  <c r="D43" i="1"/>
  <c r="E43" i="1"/>
  <c r="D44" i="1"/>
  <c r="E44" i="1"/>
  <c r="D48" i="1"/>
  <c r="E48" i="1"/>
  <c r="D49" i="1"/>
  <c r="E49" i="1"/>
  <c r="D55" i="1"/>
  <c r="E55" i="1"/>
  <c r="D60" i="1"/>
  <c r="E60" i="1"/>
  <c r="D61" i="1"/>
  <c r="E61" i="1"/>
  <c r="C30" i="13"/>
  <c r="I40" i="8"/>
  <c r="H40" i="8"/>
  <c r="I20" i="13"/>
  <c r="J19" i="13" s="1"/>
  <c r="B29" i="13"/>
  <c r="D13" i="15"/>
  <c r="D30" i="15"/>
  <c r="C30" i="15"/>
  <c r="B29" i="15"/>
  <c r="K28" i="15"/>
  <c r="L27" i="15" s="1"/>
  <c r="I28" i="15"/>
  <c r="J27" i="15" s="1"/>
  <c r="G28" i="15"/>
  <c r="H27" i="15" s="1"/>
  <c r="K26" i="15"/>
  <c r="L25" i="15" s="1"/>
  <c r="I26" i="15"/>
  <c r="G26" i="15"/>
  <c r="H25" i="15" s="1"/>
  <c r="J25" i="15"/>
  <c r="C25" i="15" s="1"/>
  <c r="D24" i="15"/>
  <c r="B24" i="15" s="1"/>
  <c r="C24" i="15"/>
  <c r="B23" i="15"/>
  <c r="K20" i="15"/>
  <c r="L19" i="15" s="1"/>
  <c r="I20" i="15"/>
  <c r="J19" i="15" s="1"/>
  <c r="G20" i="15"/>
  <c r="H19" i="15" s="1"/>
  <c r="D18" i="15"/>
  <c r="C18" i="15"/>
  <c r="B17" i="15"/>
  <c r="B14" i="15"/>
  <c r="C13" i="15"/>
  <c r="B12" i="15"/>
  <c r="B13" i="15" s="1"/>
  <c r="D11" i="15"/>
  <c r="C11" i="15"/>
  <c r="B10" i="15"/>
  <c r="D9" i="15"/>
  <c r="C9" i="15"/>
  <c r="B8" i="15"/>
  <c r="B9" i="15" s="1"/>
  <c r="D7" i="15"/>
  <c r="C7" i="15"/>
  <c r="B6" i="15"/>
  <c r="B23" i="13"/>
  <c r="F30" i="13"/>
  <c r="M28" i="13"/>
  <c r="N27" i="13" s="1"/>
  <c r="K28" i="13"/>
  <c r="L27" i="13" s="1"/>
  <c r="I28" i="13"/>
  <c r="J27" i="13" s="1"/>
  <c r="M26" i="13"/>
  <c r="N25" i="13" s="1"/>
  <c r="K26" i="13"/>
  <c r="L25" i="13" s="1"/>
  <c r="I26" i="13"/>
  <c r="J25" i="13" s="1"/>
  <c r="M20" i="13"/>
  <c r="N19" i="13" s="1"/>
  <c r="K20" i="13"/>
  <c r="L19" i="13" s="1"/>
  <c r="C24" i="13"/>
  <c r="B17" i="13"/>
  <c r="C13" i="13"/>
  <c r="E12" i="13" s="1"/>
  <c r="F13" i="13"/>
  <c r="C11" i="13"/>
  <c r="E10" i="13" s="1"/>
  <c r="F11" i="13"/>
  <c r="C9" i="13"/>
  <c r="E8" i="13" s="1"/>
  <c r="F9" i="13"/>
  <c r="C7" i="13"/>
  <c r="F7" i="13"/>
  <c r="C18" i="13"/>
  <c r="F18" i="13"/>
  <c r="F24" i="13"/>
  <c r="I31" i="1"/>
  <c r="H31" i="1"/>
  <c r="D66" i="9" l="1"/>
  <c r="E19" i="10"/>
  <c r="E52" i="10" s="1"/>
  <c r="C39" i="3"/>
  <c r="B10" i="3"/>
  <c r="D31" i="15"/>
  <c r="D32" i="15" s="1"/>
  <c r="C31" i="1"/>
  <c r="C33" i="1" s="1"/>
  <c r="B15" i="1"/>
  <c r="B31" i="3"/>
  <c r="B15" i="3"/>
  <c r="E60" i="10"/>
  <c r="C12" i="11"/>
  <c r="B12" i="11" s="1"/>
  <c r="B12" i="3"/>
  <c r="C19" i="15"/>
  <c r="B30" i="15"/>
  <c r="C44" i="1"/>
  <c r="B17" i="1"/>
  <c r="C32" i="6"/>
  <c r="B17" i="6"/>
  <c r="I56" i="1"/>
  <c r="I33" i="1"/>
  <c r="I57" i="1" s="1"/>
  <c r="H56" i="1"/>
  <c r="H33" i="1"/>
  <c r="H57" i="1" s="1"/>
  <c r="H55" i="11"/>
  <c r="H33" i="11"/>
  <c r="H57" i="11" s="1"/>
  <c r="I32" i="11"/>
  <c r="I61" i="11"/>
  <c r="I62" i="11" s="1"/>
  <c r="I19" i="11"/>
  <c r="I52" i="11" s="1"/>
  <c r="I49" i="11"/>
  <c r="I44" i="11"/>
  <c r="I33" i="11"/>
  <c r="I55" i="11"/>
  <c r="C18" i="9"/>
  <c r="C18" i="10"/>
  <c r="B18" i="10" s="1"/>
  <c r="C18" i="11"/>
  <c r="B18" i="11" s="1"/>
  <c r="B18" i="3"/>
  <c r="C40" i="3"/>
  <c r="B11" i="3"/>
  <c r="C17" i="9"/>
  <c r="C17" i="10"/>
  <c r="B17" i="10" s="1"/>
  <c r="C16" i="10"/>
  <c r="C12" i="9"/>
  <c r="B12" i="9" s="1"/>
  <c r="I49" i="10"/>
  <c r="D48" i="10"/>
  <c r="C12" i="10"/>
  <c r="B12" i="10" s="1"/>
  <c r="C34" i="6"/>
  <c r="D65" i="9"/>
  <c r="C16" i="9"/>
  <c r="D31" i="10"/>
  <c r="D33" i="10" s="1"/>
  <c r="C15" i="10"/>
  <c r="B15" i="10" s="1"/>
  <c r="D31" i="9"/>
  <c r="D33" i="9" s="1"/>
  <c r="C15" i="9"/>
  <c r="I56" i="10"/>
  <c r="C19" i="1"/>
  <c r="C9" i="10"/>
  <c r="B9" i="10" s="1"/>
  <c r="C9" i="9"/>
  <c r="B9" i="9" s="1"/>
  <c r="D39" i="9"/>
  <c r="C10" i="9"/>
  <c r="B10" i="9" s="1"/>
  <c r="D40" i="9"/>
  <c r="C11" i="9"/>
  <c r="B11" i="9" s="1"/>
  <c r="D40" i="10"/>
  <c r="C11" i="10"/>
  <c r="B11" i="10" s="1"/>
  <c r="D39" i="10"/>
  <c r="C10" i="10"/>
  <c r="B10" i="10" s="1"/>
  <c r="D60" i="11"/>
  <c r="C60" i="8"/>
  <c r="B32" i="8"/>
  <c r="C44" i="8"/>
  <c r="C49" i="8"/>
  <c r="C32" i="8"/>
  <c r="C61" i="8"/>
  <c r="B40" i="8"/>
  <c r="C43" i="8"/>
  <c r="C48" i="8"/>
  <c r="C50" i="8" s="1"/>
  <c r="C55" i="8"/>
  <c r="C55" i="3"/>
  <c r="C31" i="15"/>
  <c r="B30" i="13"/>
  <c r="E50" i="6"/>
  <c r="B31" i="8"/>
  <c r="C31" i="8"/>
  <c r="C33" i="8" s="1"/>
  <c r="D19" i="9"/>
  <c r="D52" i="9" s="1"/>
  <c r="C48" i="6"/>
  <c r="D45" i="6"/>
  <c r="D62" i="6" s="1"/>
  <c r="E45" i="6"/>
  <c r="E62" i="6" s="1"/>
  <c r="D57" i="6"/>
  <c r="C19" i="13"/>
  <c r="C20" i="13" s="1"/>
  <c r="C20" i="15"/>
  <c r="C21" i="15" s="1"/>
  <c r="D19" i="15"/>
  <c r="D20" i="15" s="1"/>
  <c r="D21" i="15" s="1"/>
  <c r="C48" i="1"/>
  <c r="D8" i="13"/>
  <c r="C31" i="13"/>
  <c r="C32" i="13" s="1"/>
  <c r="D32" i="11"/>
  <c r="D56" i="11" s="1"/>
  <c r="C19" i="6"/>
  <c r="B19" i="6" s="1"/>
  <c r="B18" i="13"/>
  <c r="C40" i="8"/>
  <c r="E32" i="10"/>
  <c r="E56" i="10" s="1"/>
  <c r="D52" i="1"/>
  <c r="D12" i="13"/>
  <c r="F31" i="13"/>
  <c r="F32" i="13" s="1"/>
  <c r="B66" i="3"/>
  <c r="B11" i="15"/>
  <c r="E48" i="11"/>
  <c r="B11" i="13"/>
  <c r="B39" i="3"/>
  <c r="I56" i="6"/>
  <c r="D56" i="6"/>
  <c r="D10" i="13"/>
  <c r="B18" i="15"/>
  <c r="E22" i="11"/>
  <c r="E22" i="10"/>
  <c r="D49" i="10"/>
  <c r="E49" i="9"/>
  <c r="E44" i="10"/>
  <c r="E44" i="11"/>
  <c r="E50" i="3"/>
  <c r="E45" i="3"/>
  <c r="E62" i="3" s="1"/>
  <c r="E49" i="11"/>
  <c r="B33" i="3"/>
  <c r="E61" i="9"/>
  <c r="C48" i="3"/>
  <c r="C9" i="11"/>
  <c r="B9" i="11" s="1"/>
  <c r="E55" i="9"/>
  <c r="D50" i="1"/>
  <c r="E45" i="1"/>
  <c r="E62" i="1" s="1"/>
  <c r="D45" i="1"/>
  <c r="D62" i="1" s="1"/>
  <c r="E43" i="9"/>
  <c r="E39" i="10"/>
  <c r="E60" i="9"/>
  <c r="E43" i="10"/>
  <c r="E61" i="10"/>
  <c r="E61" i="11"/>
  <c r="E32" i="11"/>
  <c r="E34" i="11" s="1"/>
  <c r="E44" i="9"/>
  <c r="E49" i="10"/>
  <c r="E50" i="10" s="1"/>
  <c r="E50" i="1"/>
  <c r="D61" i="9"/>
  <c r="D32" i="9"/>
  <c r="D34" i="9" s="1"/>
  <c r="B22" i="8"/>
  <c r="B65" i="8" s="1"/>
  <c r="E57" i="6"/>
  <c r="C49" i="6"/>
  <c r="C61" i="6"/>
  <c r="C44" i="6"/>
  <c r="D44" i="9"/>
  <c r="C60" i="6"/>
  <c r="D50" i="6"/>
  <c r="D61" i="11"/>
  <c r="D49" i="11"/>
  <c r="C49" i="3"/>
  <c r="B22" i="3"/>
  <c r="B65" i="3" s="1"/>
  <c r="C44" i="3"/>
  <c r="D44" i="11"/>
  <c r="C16" i="11"/>
  <c r="E33" i="10"/>
  <c r="D48" i="11"/>
  <c r="D50" i="3"/>
  <c r="C43" i="3"/>
  <c r="C10" i="11"/>
  <c r="B10" i="11" s="1"/>
  <c r="C60" i="3"/>
  <c r="D43" i="9"/>
  <c r="E56" i="1"/>
  <c r="E57" i="1"/>
  <c r="C49" i="1"/>
  <c r="D56" i="1"/>
  <c r="D49" i="9"/>
  <c r="C15" i="11"/>
  <c r="D33" i="1"/>
  <c r="D57" i="1" s="1"/>
  <c r="D55" i="11"/>
  <c r="D55" i="9"/>
  <c r="C40" i="1"/>
  <c r="D55" i="10"/>
  <c r="C11" i="11"/>
  <c r="B11" i="11" s="1"/>
  <c r="B48" i="1"/>
  <c r="B43" i="1"/>
  <c r="B60" i="1"/>
  <c r="D43" i="10"/>
  <c r="D60" i="9"/>
  <c r="C39" i="1"/>
  <c r="C60" i="1"/>
  <c r="C43" i="1"/>
  <c r="C45" i="1" s="1"/>
  <c r="C55" i="1"/>
  <c r="B55" i="1"/>
  <c r="D33" i="11"/>
  <c r="B31" i="6"/>
  <c r="B33" i="6" s="1"/>
  <c r="C31" i="6"/>
  <c r="C33" i="6" s="1"/>
  <c r="C61" i="1"/>
  <c r="C32" i="1"/>
  <c r="F25" i="13"/>
  <c r="F26" i="13" s="1"/>
  <c r="B24" i="13"/>
  <c r="C17" i="11"/>
  <c r="B17" i="11" s="1"/>
  <c r="C21" i="13"/>
  <c r="B31" i="13"/>
  <c r="E23" i="11"/>
  <c r="E23" i="10"/>
  <c r="B23" i="10" s="1"/>
  <c r="E33" i="11"/>
  <c r="E33" i="9"/>
  <c r="C26" i="15"/>
  <c r="I57" i="6"/>
  <c r="B31" i="15"/>
  <c r="C32" i="15"/>
  <c r="D34" i="3"/>
  <c r="D57" i="3" s="1"/>
  <c r="D56" i="3"/>
  <c r="C19" i="8"/>
  <c r="D52" i="8"/>
  <c r="C61" i="3"/>
  <c r="B13" i="13"/>
  <c r="B7" i="15"/>
  <c r="B9" i="13"/>
  <c r="D45" i="3"/>
  <c r="D62" i="3" s="1"/>
  <c r="C40" i="6"/>
  <c r="B40" i="1"/>
  <c r="C31" i="3"/>
  <c r="C33" i="3" s="1"/>
  <c r="C32" i="3"/>
  <c r="C43" i="6"/>
  <c r="C55" i="6"/>
  <c r="F19" i="13"/>
  <c r="F20" i="13" s="1"/>
  <c r="F21" i="13" s="1"/>
  <c r="E6" i="13"/>
  <c r="D6" i="13"/>
  <c r="C25" i="13"/>
  <c r="B31" i="1"/>
  <c r="B39" i="6"/>
  <c r="C39" i="6"/>
  <c r="D65" i="10"/>
  <c r="D60" i="10"/>
  <c r="D32" i="10"/>
  <c r="D61" i="10"/>
  <c r="D19" i="10"/>
  <c r="D52" i="10" s="1"/>
  <c r="D44" i="10"/>
  <c r="E34" i="3"/>
  <c r="E57" i="3" s="1"/>
  <c r="E56" i="3"/>
  <c r="B39" i="8"/>
  <c r="E48" i="9"/>
  <c r="E43" i="11"/>
  <c r="E55" i="11"/>
  <c r="E40" i="10"/>
  <c r="E55" i="10"/>
  <c r="D25" i="15"/>
  <c r="D26" i="15" s="1"/>
  <c r="E56" i="6"/>
  <c r="D48" i="9"/>
  <c r="D43" i="11"/>
  <c r="E19" i="9"/>
  <c r="E52" i="9" s="1"/>
  <c r="E32" i="9"/>
  <c r="E60" i="11"/>
  <c r="D23" i="11"/>
  <c r="B48" i="8" l="1"/>
  <c r="E66" i="10"/>
  <c r="C52" i="1"/>
  <c r="B19" i="1"/>
  <c r="B52" i="1" s="1"/>
  <c r="B66" i="8"/>
  <c r="B49" i="8"/>
  <c r="B56" i="8"/>
  <c r="B15" i="11"/>
  <c r="B31" i="11" s="1"/>
  <c r="B33" i="11" s="1"/>
  <c r="B16" i="11"/>
  <c r="B22" i="11" s="1"/>
  <c r="I34" i="11"/>
  <c r="I57" i="11" s="1"/>
  <c r="I56" i="11"/>
  <c r="B16" i="10"/>
  <c r="B22" i="10" s="1"/>
  <c r="B65" i="10" s="1"/>
  <c r="D34" i="11"/>
  <c r="D57" i="11" s="1"/>
  <c r="C50" i="1"/>
  <c r="C57" i="6"/>
  <c r="D50" i="10"/>
  <c r="B48" i="3"/>
  <c r="B23" i="11"/>
  <c r="I62" i="10"/>
  <c r="I57" i="10"/>
  <c r="B34" i="8"/>
  <c r="B48" i="11"/>
  <c r="B55" i="8"/>
  <c r="B61" i="8"/>
  <c r="D50" i="11"/>
  <c r="B33" i="8"/>
  <c r="B52" i="6"/>
  <c r="C45" i="8"/>
  <c r="C62" i="8" s="1"/>
  <c r="C56" i="8"/>
  <c r="C34" i="8"/>
  <c r="C57" i="8" s="1"/>
  <c r="B32" i="3"/>
  <c r="B56" i="3" s="1"/>
  <c r="B61" i="3"/>
  <c r="B44" i="3"/>
  <c r="D27" i="15"/>
  <c r="D33" i="15" s="1"/>
  <c r="B55" i="3"/>
  <c r="B20" i="15"/>
  <c r="B21" i="15" s="1"/>
  <c r="E50" i="9"/>
  <c r="B44" i="8"/>
  <c r="E34" i="10"/>
  <c r="E57" i="10" s="1"/>
  <c r="C50" i="6"/>
  <c r="C45" i="6"/>
  <c r="C62" i="6" s="1"/>
  <c r="B33" i="1"/>
  <c r="B19" i="15"/>
  <c r="C52" i="6"/>
  <c r="E50" i="11"/>
  <c r="D65" i="11"/>
  <c r="B19" i="13"/>
  <c r="C50" i="3"/>
  <c r="B60" i="3"/>
  <c r="B40" i="3"/>
  <c r="B43" i="3"/>
  <c r="C45" i="3"/>
  <c r="C62" i="3" s="1"/>
  <c r="E45" i="10"/>
  <c r="E62" i="10" s="1"/>
  <c r="B49" i="3"/>
  <c r="E45" i="11"/>
  <c r="E62" i="11" s="1"/>
  <c r="D45" i="11"/>
  <c r="D62" i="11" s="1"/>
  <c r="C60" i="11"/>
  <c r="D45" i="9"/>
  <c r="D62" i="9" s="1"/>
  <c r="D57" i="9"/>
  <c r="E45" i="9"/>
  <c r="E62" i="9" s="1"/>
  <c r="E65" i="11"/>
  <c r="E56" i="11"/>
  <c r="E57" i="11"/>
  <c r="D56" i="9"/>
  <c r="B66" i="6"/>
  <c r="B49" i="6"/>
  <c r="B32" i="6"/>
  <c r="B56" i="6" s="1"/>
  <c r="C56" i="6"/>
  <c r="E65" i="9"/>
  <c r="D50" i="9"/>
  <c r="B55" i="11"/>
  <c r="C39" i="11"/>
  <c r="D45" i="10"/>
  <c r="D62" i="10" s="1"/>
  <c r="C31" i="11"/>
  <c r="C33" i="11" s="1"/>
  <c r="B40" i="11"/>
  <c r="C62" i="1"/>
  <c r="C40" i="11"/>
  <c r="C43" i="11"/>
  <c r="C48" i="11"/>
  <c r="C55" i="11"/>
  <c r="E56" i="9"/>
  <c r="E34" i="9"/>
  <c r="E57" i="9" s="1"/>
  <c r="B22" i="6"/>
  <c r="B65" i="6" s="1"/>
  <c r="B60" i="6"/>
  <c r="B25" i="13"/>
  <c r="C26" i="13"/>
  <c r="C56" i="3"/>
  <c r="C34" i="3"/>
  <c r="C57" i="3" s="1"/>
  <c r="C56" i="1"/>
  <c r="C34" i="1"/>
  <c r="C57" i="1" s="1"/>
  <c r="B65" i="1"/>
  <c r="B39" i="9"/>
  <c r="C39" i="9"/>
  <c r="C52" i="8"/>
  <c r="B52" i="8"/>
  <c r="D56" i="10"/>
  <c r="D34" i="10"/>
  <c r="D57" i="10" s="1"/>
  <c r="B31" i="9"/>
  <c r="B33" i="9" s="1"/>
  <c r="C31" i="9"/>
  <c r="C55" i="9"/>
  <c r="C40" i="9"/>
  <c r="C48" i="9"/>
  <c r="C43" i="9"/>
  <c r="B25" i="15"/>
  <c r="E65" i="10"/>
  <c r="B20" i="13"/>
  <c r="B21" i="13" s="1"/>
  <c r="B31" i="10"/>
  <c r="B33" i="10" s="1"/>
  <c r="C31" i="10"/>
  <c r="C33" i="10" s="1"/>
  <c r="F27" i="13"/>
  <c r="F33" i="13" s="1"/>
  <c r="C61" i="10"/>
  <c r="C44" i="10"/>
  <c r="C49" i="10"/>
  <c r="C19" i="10"/>
  <c r="B19" i="10" s="1"/>
  <c r="C32" i="10"/>
  <c r="B55" i="6"/>
  <c r="B43" i="6"/>
  <c r="B48" i="6"/>
  <c r="B40" i="6"/>
  <c r="B32" i="13"/>
  <c r="C19" i="9"/>
  <c r="C61" i="9"/>
  <c r="C32" i="9"/>
  <c r="C34" i="9" s="1"/>
  <c r="C49" i="9"/>
  <c r="C44" i="9"/>
  <c r="B52" i="3"/>
  <c r="C52" i="3"/>
  <c r="C39" i="10"/>
  <c r="C60" i="10"/>
  <c r="C60" i="9"/>
  <c r="B61" i="6"/>
  <c r="C40" i="10"/>
  <c r="C55" i="10"/>
  <c r="C48" i="10"/>
  <c r="C43" i="10"/>
  <c r="B44" i="6"/>
  <c r="B32" i="15"/>
  <c r="B60" i="8"/>
  <c r="C27" i="15"/>
  <c r="C33" i="15" s="1"/>
  <c r="B26" i="15"/>
  <c r="B43" i="8"/>
  <c r="B45" i="8" s="1"/>
  <c r="C19" i="11"/>
  <c r="B19" i="11" s="1"/>
  <c r="C49" i="11"/>
  <c r="C44" i="11"/>
  <c r="C32" i="11"/>
  <c r="C61" i="11"/>
  <c r="B61" i="1"/>
  <c r="B49" i="1"/>
  <c r="B50" i="1" s="1"/>
  <c r="B44" i="1"/>
  <c r="B45" i="1" s="1"/>
  <c r="B66" i="1"/>
  <c r="B32" i="1"/>
  <c r="B50" i="8" l="1"/>
  <c r="B50" i="6"/>
  <c r="B65" i="11"/>
  <c r="B45" i="3"/>
  <c r="B62" i="3" s="1"/>
  <c r="B34" i="3"/>
  <c r="B57" i="3" s="1"/>
  <c r="B57" i="8"/>
  <c r="B50" i="3"/>
  <c r="B27" i="15"/>
  <c r="B33" i="15" s="1"/>
  <c r="B45" i="6"/>
  <c r="B62" i="6" s="1"/>
  <c r="B34" i="6"/>
  <c r="B57" i="6" s="1"/>
  <c r="C50" i="11"/>
  <c r="B62" i="8"/>
  <c r="C45" i="10"/>
  <c r="C62" i="10" s="1"/>
  <c r="C45" i="11"/>
  <c r="C62" i="11" s="1"/>
  <c r="B39" i="11"/>
  <c r="B43" i="11"/>
  <c r="B60" i="11"/>
  <c r="C50" i="10"/>
  <c r="B62" i="1"/>
  <c r="C52" i="10"/>
  <c r="B52" i="10"/>
  <c r="B56" i="1"/>
  <c r="B34" i="1"/>
  <c r="B57" i="1" s="1"/>
  <c r="B60" i="10"/>
  <c r="B39" i="10"/>
  <c r="C52" i="11"/>
  <c r="B52" i="11"/>
  <c r="B40" i="10"/>
  <c r="B55" i="10"/>
  <c r="B43" i="10"/>
  <c r="B60" i="9"/>
  <c r="B22" i="9"/>
  <c r="B65" i="9" s="1"/>
  <c r="B48" i="10"/>
  <c r="B49" i="9"/>
  <c r="B32" i="9"/>
  <c r="B66" i="9"/>
  <c r="B44" i="9"/>
  <c r="B61" i="9"/>
  <c r="C45" i="9"/>
  <c r="C62" i="9" s="1"/>
  <c r="B48" i="9"/>
  <c r="B40" i="9"/>
  <c r="B43" i="9"/>
  <c r="B55" i="9"/>
  <c r="C52" i="9"/>
  <c r="B52" i="9"/>
  <c r="B66" i="10"/>
  <c r="B44" i="10"/>
  <c r="B49" i="10"/>
  <c r="B32" i="10"/>
  <c r="B61" i="10"/>
  <c r="C27" i="13"/>
  <c r="C33" i="13" s="1"/>
  <c r="B26" i="13"/>
  <c r="B27" i="13" s="1"/>
  <c r="B33" i="13" s="1"/>
  <c r="C34" i="11"/>
  <c r="C57" i="11" s="1"/>
  <c r="C56" i="11"/>
  <c r="B66" i="11"/>
  <c r="B49" i="11"/>
  <c r="B50" i="11" s="1"/>
  <c r="B61" i="11"/>
  <c r="B32" i="11"/>
  <c r="B44" i="11"/>
  <c r="C34" i="10"/>
  <c r="C57" i="10" s="1"/>
  <c r="C56" i="10"/>
  <c r="C50" i="9"/>
  <c r="C56" i="9"/>
  <c r="C33" i="9"/>
  <c r="C57" i="9" s="1"/>
  <c r="B50" i="10" l="1"/>
  <c r="B45" i="11"/>
  <c r="B62" i="11" s="1"/>
  <c r="B45" i="9"/>
  <c r="B62" i="9" s="1"/>
  <c r="B34" i="9"/>
  <c r="B57" i="9" s="1"/>
  <c r="B56" i="9"/>
  <c r="B45" i="10"/>
  <c r="B62" i="10" s="1"/>
  <c r="B56" i="10"/>
  <c r="B34" i="10"/>
  <c r="B57" i="10" s="1"/>
  <c r="B34" i="11"/>
  <c r="B57" i="11" s="1"/>
  <c r="B56" i="11"/>
  <c r="B50" i="9"/>
</calcChain>
</file>

<file path=xl/sharedStrings.xml><?xml version="1.0" encoding="utf-8"?>
<sst xmlns="http://schemas.openxmlformats.org/spreadsheetml/2006/main" count="615" uniqueCount="171">
  <si>
    <t>Indicador</t>
  </si>
  <si>
    <t>Total</t>
  </si>
  <si>
    <t>Productos</t>
  </si>
  <si>
    <t>Créditos</t>
  </si>
  <si>
    <t>Capacitación</t>
  </si>
  <si>
    <t>Asistencia T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</si>
  <si>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</si>
  <si>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</si>
  <si>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</si>
  <si>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</si>
  <si>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</si>
  <si>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</si>
  <si>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</si>
  <si>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</si>
  <si>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</si>
  <si>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</si>
  <si>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</si>
  <si>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</si>
  <si>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</si>
  <si>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</si>
  <si>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</si>
  <si>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</si>
  <si>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</si>
  <si>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</si>
  <si>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</si>
  <si>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</si>
  <si>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</si>
  <si>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</si>
  <si>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</si>
  <si>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</si>
  <si>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</si>
  <si>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</si>
  <si>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</si>
  <si>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</si>
  <si>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</si>
  <si>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</si>
  <si>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</si>
  <si>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</si>
  <si>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</si>
  <si>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</si>
  <si>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</si>
  <si>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</si>
  <si>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</si>
  <si>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</si>
  <si>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</si>
  <si>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</si>
  <si>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</si>
  <si>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</si>
  <si>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</si>
  <si>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</si>
  <si>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</si>
  <si>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</si>
  <si>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</si>
  <si>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</si>
  <si>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</si>
  <si>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</si>
  <si>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</si>
  <si>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</si>
  <si>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</si>
  <si>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</si>
  <si>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</si>
  <si>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</si>
  <si>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</si>
  <si>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</si>
  <si>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</si>
  <si>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</si>
  <si>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</si>
  <si>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</si>
  <si>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</si>
  <si>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</si>
  <si>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</si>
  <si>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</si>
  <si>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Transferencia</t>
  </si>
  <si>
    <t>NOTAS</t>
  </si>
  <si>
    <t>Capacitación: todo proviene de la transferencia Fodesaf</t>
  </si>
  <si>
    <t>Fuentes</t>
  </si>
  <si>
    <t>Metas y modificaciones, DESAF.</t>
  </si>
  <si>
    <t>IPC, BCCR</t>
  </si>
  <si>
    <t>.</t>
  </si>
  <si>
    <t>Beneficiarios: Personas diferentes, no promedios, nuevas en el programa</t>
  </si>
  <si>
    <t>Total créditos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</si>
  <si>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</si>
  <si>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</si>
  <si>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</si>
  <si>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</si>
  <si>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</si>
  <si>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</si>
  <si>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</si>
  <si>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</si>
  <si>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</si>
  <si>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</si>
  <si>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</si>
  <si>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</si>
  <si>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</si>
  <si>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</si>
  <si>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</si>
  <si>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</si>
  <si>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</si>
  <si>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</si>
  <si>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</si>
  <si>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</si>
  <si>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3TA 2014</t>
  </si>
  <si>
    <t>IPC (3TA 2014)</t>
  </si>
  <si>
    <t>Gasto efectivo real 3TA 2014</t>
  </si>
  <si>
    <t>Gasto efectivo real por beneficiario 3TA 2014</t>
  </si>
  <si>
    <t>Efectivos  2014</t>
  </si>
  <si>
    <t>IPC ( 2014)</t>
  </si>
  <si>
    <t>Gasto efectivo real  2014</t>
  </si>
  <si>
    <t>Gasto efectivo real por beneficiario  2014</t>
  </si>
  <si>
    <t>Indicadores aplicados a PRONAMYPE. Primer trimestre 2015</t>
  </si>
  <si>
    <t>Indicadores aplicados a PRONAMYPE. Segundo trimestre 2015</t>
  </si>
  <si>
    <t>Indicadores aplicados a PRONAMYPE. Tercer Trimestre trimestre 2015</t>
  </si>
  <si>
    <t>Indicadores aplicados a PRONAMYPE. Cuarto Trimestre  2015</t>
  </si>
  <si>
    <t>Indicadores aplicados a PRONAMYPE.  Primer Semestre 2015</t>
  </si>
  <si>
    <t>Indicadores aplicados a PRONAMYPE.  Tercer Trimestre Acumulado 2015</t>
  </si>
  <si>
    <t>Indicadores aplicados a PRONAMYPE. 2015</t>
  </si>
  <si>
    <t>Gasto efectivo real por beneficiario 1T 2015</t>
  </si>
  <si>
    <t>Gasto efectivo real 1T 2015</t>
  </si>
  <si>
    <t>IPC (1T 2015)</t>
  </si>
  <si>
    <t>Programados 1T 2015</t>
  </si>
  <si>
    <t>Efectivos 1T 2015</t>
  </si>
  <si>
    <t>Programados año 2015</t>
  </si>
  <si>
    <t>En transferencias 1T 2015</t>
  </si>
  <si>
    <t>Programados 2T 2015</t>
  </si>
  <si>
    <t>Efectivos 2T 2015</t>
  </si>
  <si>
    <t>Efectivos2T 2014</t>
  </si>
  <si>
    <t>En transferencias 2T 2015</t>
  </si>
  <si>
    <t>IPC (2T 2015)</t>
  </si>
  <si>
    <t>Informes trimestrales 2014 y 2015, PRONAMYPE</t>
  </si>
  <si>
    <t>Programados 3T 2015</t>
  </si>
  <si>
    <t>Efectivos 3T 2015</t>
  </si>
  <si>
    <t>Efectivos3T 2014</t>
  </si>
  <si>
    <t>En transferencias 3T 2015</t>
  </si>
  <si>
    <t>IPC (3T 2015)</t>
  </si>
  <si>
    <t>Gasto efectivo real 3T 2015</t>
  </si>
  <si>
    <t>Gasto efectivo real por beneficiario 3T 2015</t>
  </si>
  <si>
    <t>Programados 4T 2015</t>
  </si>
  <si>
    <t>Efectivos 4T 2015</t>
  </si>
  <si>
    <t>Efectivos4T 2014</t>
  </si>
  <si>
    <t>En transferencias 4T 2015</t>
  </si>
  <si>
    <t>IPC (4T 2015)</t>
  </si>
  <si>
    <t>Gasto efectivo real 4T 2015</t>
  </si>
  <si>
    <t>Gasto efectivo real por beneficiario 4T 2015</t>
  </si>
  <si>
    <t>Programados 1S 2015</t>
  </si>
  <si>
    <t>Efectivos 1S 2015</t>
  </si>
  <si>
    <t>Efectivos1S 2014</t>
  </si>
  <si>
    <t>En transferencias 1S 2015</t>
  </si>
  <si>
    <t>IPC (1S 2015)</t>
  </si>
  <si>
    <t>Gasto efectivo real 1S 2015</t>
  </si>
  <si>
    <t>Gasto efectivo real por beneficiario 1S 2015</t>
  </si>
  <si>
    <t>Programados 3TA 2015</t>
  </si>
  <si>
    <t>Efectivos 3TA 2015</t>
  </si>
  <si>
    <t>Efectivos3TA 2014</t>
  </si>
  <si>
    <t>En transferencias 3TA 2015</t>
  </si>
  <si>
    <t>IPC (3TA 2015)</t>
  </si>
  <si>
    <t>Gasto efectivo real 3TA 2015</t>
  </si>
  <si>
    <t>Gasto efectivo real por beneficiario 3TA 2015</t>
  </si>
  <si>
    <t>Programados  2015</t>
  </si>
  <si>
    <t>Efectivos  2015</t>
  </si>
  <si>
    <t>Efectivos 2014</t>
  </si>
  <si>
    <t>En transferencias  2015</t>
  </si>
  <si>
    <t>IPC ( 2015)</t>
  </si>
  <si>
    <t>Gasto efectivo real  2015</t>
  </si>
  <si>
    <t>Gasto efectivo real por beneficiario  2015</t>
  </si>
  <si>
    <t>Gasto efectivo real 2T 2015</t>
  </si>
  <si>
    <t>Gasto efectivo real por beneficiario 2T 2015</t>
  </si>
  <si>
    <t>ENAHO 2014</t>
  </si>
  <si>
    <t>iutyfhjfhg</t>
  </si>
  <si>
    <t>Fecha de actualización:  06/11/2015</t>
  </si>
  <si>
    <t>Fecha de actualización: 22/02/2016</t>
  </si>
  <si>
    <t>Total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</si>
</sst>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4" fontId="0" fillId="0" borderId="0" xfId="0" applyNumberFormat="1" applyFill="1"/>
    <xf numFmtId="0" fontId="0" fillId="0" borderId="0" xfId="0" applyFill="1"/>
    <xf numFmtId="43" fontId="1" fillId="0" borderId="0" xfId="1" applyFont="1" applyFill="1"/>
    <xf numFmtId="0" fontId="2" fillId="0" borderId="1" xfId="0" applyFont="1" applyFill="1" applyBorder="1"/>
    <xf numFmtId="0" fontId="2" fillId="0" borderId="0" xfId="0" applyFont="1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/>
    <xf numFmtId="164" fontId="1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1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4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5" fillId="0" borderId="0" xfId="0" applyNumberFormat="1" applyFont="1" applyFill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/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0" fillId="0" borderId="0" xfId="0" applyNumberFormat="1" applyFill="1" applyBorder="1"/>
    <xf numFmtId="3" fontId="3" fillId="0" borderId="0" xfId="0" applyNumberFormat="1" applyFont="1" applyFill="1"/>
    <xf numFmtId="3" fontId="8" fillId="0" borderId="0" xfId="0" applyNumberFormat="1" applyFont="1" applyFill="1"/>
    <xf numFmtId="4" fontId="9" fillId="0" borderId="0" xfId="0" applyNumberFormat="1" applyFont="1" applyFill="1"/>
    <xf numFmtId="3" fontId="9" fillId="0" borderId="0" xfId="0" applyNumberFormat="1" applyFont="1" applyFill="1"/>
    <xf numFmtId="165" fontId="1" fillId="0" borderId="0" xfId="1" applyNumberFormat="1" applyFont="1" applyFill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cobertura potencial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Anual!$B$39:$H$39</c:f>
              <c:numCache>
                <c:formatCode>#,##0.00</c:formatCode>
                <c:ptCount val="7"/>
                <c:pt idx="0">
                  <c:v>3.5162746495604655</c:v>
                </c:pt>
                <c:pt idx="1">
                  <c:v>0.95034449988120695</c:v>
                </c:pt>
                <c:pt idx="2">
                  <c:v>0.58731290092658595</c:v>
                </c:pt>
                <c:pt idx="3">
                  <c:v>0.36303159895462106</c:v>
                </c:pt>
                <c:pt idx="4">
                  <c:v>2.565930149679259</c:v>
                </c:pt>
                <c:pt idx="5">
                  <c:v>1.0263720598717034</c:v>
                </c:pt>
                <c:pt idx="6">
                  <c:v>1.5395580898075552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Anual!$B$40:$H$40</c:f>
              <c:numCache>
                <c:formatCode>#,##0.00</c:formatCode>
                <c:ptCount val="7"/>
                <c:pt idx="0">
                  <c:v>2.2019482062247566</c:v>
                </c:pt>
                <c:pt idx="1">
                  <c:v>0.98645759087669282</c:v>
                </c:pt>
                <c:pt idx="2">
                  <c:v>0.67474459491565697</c:v>
                </c:pt>
                <c:pt idx="3">
                  <c:v>0.31171299596103585</c:v>
                </c:pt>
                <c:pt idx="4">
                  <c:v>1.2154906153480636</c:v>
                </c:pt>
                <c:pt idx="5">
                  <c:v>0</c:v>
                </c:pt>
                <c:pt idx="6">
                  <c:v>1.2154906153480636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91068352"/>
        <c:axId val="191069136"/>
      </c:barChart>
      <c:catAx>
        <c:axId val="1910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91069136"/>
        <c:crosses val="autoZero"/>
        <c:auto val="1"/>
        <c:lblAlgn val="ctr"/>
        <c:lblOffset val="100"/>
        <c:noMultiLvlLbl val="0"/>
      </c:catAx>
      <c:valAx>
        <c:axId val="19106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910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Anual!$B$43:$H$43</c:f>
              <c:numCache>
                <c:formatCode>#,##0.00</c:formatCode>
                <c:ptCount val="7"/>
                <c:pt idx="0">
                  <c:v>62.621621621621628</c:v>
                </c:pt>
                <c:pt idx="1">
                  <c:v>103.8</c:v>
                </c:pt>
                <c:pt idx="2">
                  <c:v>114.88673139158576</c:v>
                </c:pt>
                <c:pt idx="3">
                  <c:v>85.863874345549746</c:v>
                </c:pt>
                <c:pt idx="4">
                  <c:v>47.370370370370367</c:v>
                </c:pt>
                <c:pt idx="5">
                  <c:v>0</c:v>
                </c:pt>
                <c:pt idx="6">
                  <c:v>78.950617283950621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Anual!$B$44:$H$44</c:f>
              <c:numCache>
                <c:formatCode>#,##0.00</c:formatCode>
                <c:ptCount val="7"/>
                <c:pt idx="0">
                  <c:v>59.700656699797982</c:v>
                </c:pt>
                <c:pt idx="1">
                  <c:v>62.417628089887643</c:v>
                </c:pt>
                <c:pt idx="2">
                  <c:v>68.278387272727272</c:v>
                </c:pt>
                <c:pt idx="3">
                  <c:v>52.936988235294116</c:v>
                </c:pt>
                <c:pt idx="4">
                  <c:v>35.519611327999996</c:v>
                </c:pt>
                <c:pt idx="5">
                  <c:v>0</c:v>
                </c:pt>
                <c:pt idx="6">
                  <c:v>59.199352213333334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Anual!$B$45:$H$45</c:f>
              <c:numCache>
                <c:formatCode>#,##0.00</c:formatCode>
                <c:ptCount val="7"/>
                <c:pt idx="0">
                  <c:v>61.161139160709808</c:v>
                </c:pt>
                <c:pt idx="1">
                  <c:v>83.108814044943813</c:v>
                </c:pt>
                <c:pt idx="2">
                  <c:v>91.582559332156507</c:v>
                </c:pt>
                <c:pt idx="3">
                  <c:v>69.400431290421935</c:v>
                </c:pt>
                <c:pt idx="4">
                  <c:v>41.444990849185182</c:v>
                </c:pt>
                <c:pt idx="5">
                  <c:v>0</c:v>
                </c:pt>
                <c:pt idx="6">
                  <c:v>69.074984748641981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433415512"/>
        <c:axId val="438512200"/>
      </c:barChart>
      <c:catAx>
        <c:axId val="43341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512200"/>
        <c:crosses val="autoZero"/>
        <c:auto val="1"/>
        <c:lblAlgn val="ctr"/>
        <c:lblOffset val="100"/>
        <c:noMultiLvlLbl val="0"/>
      </c:catAx>
      <c:valAx>
        <c:axId val="43851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341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avance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Anual!$B$48:$H$48</c:f>
              <c:numCache>
                <c:formatCode>#,##0.00</c:formatCode>
                <c:ptCount val="7"/>
                <c:pt idx="0">
                  <c:v>62.621621621621628</c:v>
                </c:pt>
                <c:pt idx="1">
                  <c:v>103.8</c:v>
                </c:pt>
                <c:pt idx="2">
                  <c:v>114.88673139158576</c:v>
                </c:pt>
                <c:pt idx="3">
                  <c:v>85.863874345549746</c:v>
                </c:pt>
                <c:pt idx="4">
                  <c:v>47.370370370370367</c:v>
                </c:pt>
                <c:pt idx="5">
                  <c:v>0</c:v>
                </c:pt>
                <c:pt idx="6">
                  <c:v>78.950617283950621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Anual!$B$49:$H$49</c:f>
              <c:numCache>
                <c:formatCode>#,##0.00</c:formatCode>
                <c:ptCount val="7"/>
                <c:pt idx="0">
                  <c:v>59.700656699797982</c:v>
                </c:pt>
                <c:pt idx="1">
                  <c:v>62.417628089887643</c:v>
                </c:pt>
                <c:pt idx="2">
                  <c:v>68.278387272727272</c:v>
                </c:pt>
                <c:pt idx="3">
                  <c:v>52.936988235294116</c:v>
                </c:pt>
                <c:pt idx="4">
                  <c:v>35.519611327999996</c:v>
                </c:pt>
                <c:pt idx="5">
                  <c:v>0</c:v>
                </c:pt>
                <c:pt idx="6">
                  <c:v>59.199352213333334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61.161139160709808</c:v>
                </c:pt>
                <c:pt idx="1">
                  <c:v>83.108814044943813</c:v>
                </c:pt>
                <c:pt idx="2">
                  <c:v>91.582559332156507</c:v>
                </c:pt>
                <c:pt idx="3">
                  <c:v>69.400431290421935</c:v>
                </c:pt>
                <c:pt idx="4">
                  <c:v>41.444990849185182</c:v>
                </c:pt>
                <c:pt idx="5">
                  <c:v>0</c:v>
                </c:pt>
                <c:pt idx="6">
                  <c:v>69.074984748641981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438512984"/>
        <c:axId val="438513376"/>
      </c:barChart>
      <c:catAx>
        <c:axId val="43851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513376"/>
        <c:crosses val="autoZero"/>
        <c:auto val="1"/>
        <c:lblAlgn val="ctr"/>
        <c:lblOffset val="100"/>
        <c:noMultiLvlLbl val="0"/>
      </c:catAx>
      <c:valAx>
        <c:axId val="43851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51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Anual!$B$52:$H$52</c:f>
              <c:numCache>
                <c:formatCode>#,##0.00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8515728"/>
        <c:axId val="438605568"/>
      </c:barChart>
      <c:catAx>
        <c:axId val="43851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605568"/>
        <c:crosses val="autoZero"/>
        <c:auto val="1"/>
        <c:lblAlgn val="ctr"/>
        <c:lblOffset val="100"/>
        <c:noMultiLvlLbl val="0"/>
      </c:catAx>
      <c:valAx>
        <c:axId val="4386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51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-38.262723154809485</c:v>
                </c:pt>
                <c:pt idx="1">
                  <c:v>72.139303482587053</c:v>
                </c:pt>
                <c:pt idx="2">
                  <c:v>69.856459330143551</c:v>
                </c:pt>
                <c:pt idx="3">
                  <c:v>77.297297297297305</c:v>
                </c:pt>
                <c:pt idx="4">
                  <c:v>-59.396825396825406</c:v>
                </c:pt>
                <c:pt idx="5">
                  <c:v>0</c:v>
                </c:pt>
                <c:pt idx="6">
                  <c:v>-59.396825396825406</c:v>
                </c:pt>
              </c:numCache>
            </c:numRef>
          </c:val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21.873114663646277</c:v>
                </c:pt>
                <c:pt idx="1">
                  <c:v>36.253256586331581</c:v>
                </c:pt>
                <c:pt idx="2">
                  <c:v>31.082491485135002</c:v>
                </c:pt>
                <c:pt idx="3">
                  <c:v>48.473101683501675</c:v>
                </c:pt>
                <c:pt idx="4">
                  <c:v>-54.020786819221776</c:v>
                </c:pt>
                <c:pt idx="5">
                  <c:v>0</c:v>
                </c:pt>
                <c:pt idx="6">
                  <c:v>-54.020786819221776</c:v>
                </c:pt>
              </c:numCache>
            </c:numRef>
          </c:val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Anual!$B$57:$H$57</c:f>
              <c:numCache>
                <c:formatCode>#,##0.00</c:formatCode>
                <c:ptCount val="7"/>
                <c:pt idx="0">
                  <c:v>97.406042008055408</c:v>
                </c:pt>
                <c:pt idx="1">
                  <c:v>-20.847096607362303</c:v>
                </c:pt>
                <c:pt idx="2">
                  <c:v>-22.827490928469818</c:v>
                </c:pt>
                <c:pt idx="3">
                  <c:v>-16.257549355342039</c:v>
                </c:pt>
                <c:pt idx="4">
                  <c:v>13.240439030063644</c:v>
                </c:pt>
                <c:pt idx="5">
                  <c:v>0</c:v>
                </c:pt>
                <c:pt idx="6">
                  <c:v>13.240439030063644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38606352"/>
        <c:axId val="438606744"/>
      </c:barChart>
      <c:catAx>
        <c:axId val="4386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606744"/>
        <c:crosses val="autoZero"/>
        <c:auto val="1"/>
        <c:lblAlgn val="ctr"/>
        <c:lblOffset val="100"/>
        <c:noMultiLvlLbl val="0"/>
      </c:catAx>
      <c:valAx>
        <c:axId val="43860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60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Anual!$B$60:$H$60</c:f>
              <c:numCache>
                <c:formatCode>#,##0.00</c:formatCode>
                <c:ptCount val="7"/>
                <c:pt idx="0">
                  <c:v>1337837.8378378379</c:v>
                </c:pt>
                <c:pt idx="1">
                  <c:v>4450000</c:v>
                </c:pt>
                <c:pt idx="2">
                  <c:v>4449838.1877022656</c:v>
                </c:pt>
                <c:pt idx="3">
                  <c:v>4450261.7801047117</c:v>
                </c:pt>
                <c:pt idx="4">
                  <c:v>185185.1851851852</c:v>
                </c:pt>
                <c:pt idx="5">
                  <c:v>185185.1851851852</c:v>
                </c:pt>
                <c:pt idx="6">
                  <c:v>185185.1851851852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Anual!$B$61:$H$61</c:f>
              <c:numCache>
                <c:formatCode>#,##0.00</c:formatCode>
                <c:ptCount val="7"/>
                <c:pt idx="0">
                  <c:v>1275434.832386707</c:v>
                </c:pt>
                <c:pt idx="1">
                  <c:v>2675900.2408477841</c:v>
                </c:pt>
                <c:pt idx="2">
                  <c:v>2644585.4225352113</c:v>
                </c:pt>
                <c:pt idx="3">
                  <c:v>2743685.3658536584</c:v>
                </c:pt>
                <c:pt idx="4">
                  <c:v>138856.96375293197</c:v>
                </c:pt>
                <c:pt idx="5">
                  <c:v>0</c:v>
                </c:pt>
                <c:pt idx="6">
                  <c:v>138856.96375293197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438607920"/>
        <c:axId val="438608312"/>
      </c:barChart>
      <c:catAx>
        <c:axId val="4386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608312"/>
        <c:crosses val="autoZero"/>
        <c:auto val="1"/>
        <c:lblAlgn val="ctr"/>
        <c:lblOffset val="100"/>
        <c:noMultiLvlLbl val="0"/>
      </c:catAx>
      <c:valAx>
        <c:axId val="43860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60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de eficiencia (IE) 2015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Anual!$B$62:$H$62</c:f>
              <c:numCache>
                <c:formatCode>#,##0.00</c:formatCode>
                <c:ptCount val="7"/>
                <c:pt idx="0">
                  <c:v>64.153560885072721</c:v>
                </c:pt>
                <c:pt idx="1">
                  <c:v>138.2092713526676</c:v>
                </c:pt>
                <c:pt idx="2">
                  <c:v>154.09884905629758</c:v>
                </c:pt>
                <c:pt idx="3">
                  <c:v>112.56760368310437</c:v>
                </c:pt>
                <c:pt idx="4">
                  <c:v>55.272692834194324</c:v>
                </c:pt>
                <c:pt idx="5">
                  <c:v>0</c:v>
                </c:pt>
                <c:pt idx="6">
                  <c:v>92.121154723657227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8609096"/>
        <c:axId val="439326320"/>
      </c:barChart>
      <c:catAx>
        <c:axId val="43860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9326320"/>
        <c:crosses val="autoZero"/>
        <c:auto val="1"/>
        <c:lblAlgn val="ctr"/>
        <c:lblOffset val="100"/>
        <c:noMultiLvlLbl val="0"/>
      </c:catAx>
      <c:valAx>
        <c:axId val="4393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60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giro de recursos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(Anual!$B$3,Anual!$D$5:$E$5,Anual!$F$4)</c15:sqref>
                  </c15:fullRef>
                </c:ext>
              </c:extLst>
              <c:f>(Anual!$B$3,Anual!$D$5:$E$5)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(Anual!$B$65,Anual!$D$65:$E$65,Anual!$H$65)</c15:sqref>
                  </c15:fullRef>
                </c:ext>
              </c:extLst>
              <c:f>(Anual!$B$65,Anual!$D$65:$E$65)</c:f>
              <c:numCache>
                <c:formatCode>#,##0.00</c:formatCode>
                <c:ptCount val="3"/>
                <c:pt idx="0">
                  <c:v>57.984183838383842</c:v>
                </c:pt>
                <c:pt idx="1">
                  <c:v>56.617528813559325</c:v>
                </c:pt>
                <c:pt idx="2">
                  <c:v>60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(Anual!$B$3,Anual!$D$5:$E$5,Anual!$F$4)</c15:sqref>
                  </c15:fullRef>
                </c:ext>
              </c:extLst>
              <c:f>(Anual!$B$3,Anual!$D$5:$E$5)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(Anual!$B$66,Anual!$D$66:$E$66,Anual!$H$66)</c15:sqref>
                  </c15:fullRef>
                </c:ext>
              </c:extLst>
              <c:f>(Anual!$B$66,Anual!$D$66:$E$66)</c:f>
              <c:numCache>
                <c:formatCode>#,##0.00</c:formatCode>
                <c:ptCount val="3"/>
                <c:pt idx="0">
                  <c:v>102.96024320390258</c:v>
                </c:pt>
                <c:pt idx="1">
                  <c:v>112.41985547866801</c:v>
                </c:pt>
                <c:pt idx="2">
                  <c:v>89.793904719999986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38515336"/>
        <c:axId val="438514944"/>
      </c:barChart>
      <c:catAx>
        <c:axId val="43851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514944"/>
        <c:crosses val="autoZero"/>
        <c:auto val="1"/>
        <c:lblAlgn val="ctr"/>
        <c:lblOffset val="100"/>
        <c:noMultiLvlLbl val="0"/>
      </c:catAx>
      <c:valAx>
        <c:axId val="43851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851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</xdr:colOff>
      <xdr:row>29</xdr:row>
      <xdr:rowOff>41275</xdr:rowOff>
    </xdr:from>
    <xdr:to>
      <xdr:col>16</xdr:col>
      <xdr:colOff>42333</xdr:colOff>
      <xdr:row>43</xdr:row>
      <xdr:rowOff>117475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10583</xdr:colOff>
      <xdr:row>45</xdr:row>
      <xdr:rowOff>9525</xdr:rowOff>
    </xdr:from>
    <xdr:to>
      <xdr:col>16</xdr:col>
      <xdr:colOff>10583</xdr:colOff>
      <xdr:row>60</xdr:row>
      <xdr:rowOff>52916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21167</xdr:colOff>
      <xdr:row>61</xdr:row>
      <xdr:rowOff>9524</xdr:rowOff>
    </xdr:from>
    <xdr:to>
      <xdr:col>16</xdr:col>
      <xdr:colOff>21167</xdr:colOff>
      <xdr:row>75</xdr:row>
      <xdr:rowOff>105833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42332</xdr:colOff>
      <xdr:row>70</xdr:row>
      <xdr:rowOff>9525</xdr:rowOff>
    </xdr:from>
    <xdr:to>
      <xdr:col>8</xdr:col>
      <xdr:colOff>179916</xdr:colOff>
      <xdr:row>84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31750</xdr:colOff>
      <xdr:row>77</xdr:row>
      <xdr:rowOff>9524</xdr:rowOff>
    </xdr:from>
    <xdr:to>
      <xdr:col>16</xdr:col>
      <xdr:colOff>254000</xdr:colOff>
      <xdr:row>91</xdr:row>
      <xdr:rowOff>85724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31749</xdr:colOff>
      <xdr:row>85</xdr:row>
      <xdr:rowOff>189441</xdr:rowOff>
    </xdr:from>
    <xdr:to>
      <xdr:col>8</xdr:col>
      <xdr:colOff>169333</xdr:colOff>
      <xdr:row>100</xdr:row>
      <xdr:rowOff>75141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21166</xdr:colOff>
      <xdr:row>101</xdr:row>
      <xdr:rowOff>178857</xdr:rowOff>
    </xdr:from>
    <xdr:to>
      <xdr:col>8</xdr:col>
      <xdr:colOff>158750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31751</xdr:colOff>
      <xdr:row>99</xdr:row>
      <xdr:rowOff>9524</xdr:rowOff>
    </xdr:from>
    <xdr:to>
      <xdr:col>16</xdr:col>
      <xdr:colOff>31751</xdr:colOff>
      <xdr:row>113</xdr:row>
      <xdr:rowOff>85724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80"/>
  <sheetViews>
    <sheetView topLeftCell="A49" zoomScale="80" zoomScaleNormal="80" workbookViewId="0">
      <selection activeCell="A17" sqref="A17:XFD17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4" width="23.85546875" style="2" customWidth="1"/>
    <col min="5" max="7" width="15.28515625" style="2" customWidth="1"/>
    <col min="8" max="8" width="15.140625" style="2" bestFit="1" customWidth="1"/>
    <col min="9" max="9" width="13.42578125" style="2" customWidth="1"/>
    <col min="10" max="10" width="13.140625" style="2" bestFit="1" customWidth="1"/>
    <col min="11" max="16384" width="11.42578125" style="2"/>
  </cols>
  <sheetData>
    <row r="1" spans="1:10" x14ac:dyDescent="0.25">
      <c r="A1" s="52" t="s">
        <v>109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10" ht="16.5" thickTop="1" thickBot="1" x14ac:dyDescent="0.3">
      <c r="A5" s="57"/>
      <c r="B5" s="51"/>
      <c r="C5" s="36" t="s">
        <v>1</v>
      </c>
      <c r="D5" s="36" t="s">
        <v>70</v>
      </c>
      <c r="E5" s="36" t="s">
        <v>72</v>
      </c>
      <c r="F5" s="36" t="s">
        <v>1</v>
      </c>
      <c r="G5" s="36" t="s">
        <v>70</v>
      </c>
      <c r="H5" s="36" t="s">
        <v>72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6</v>
      </c>
    </row>
    <row r="8" spans="1:10" x14ac:dyDescent="0.25">
      <c r="A8" s="2" t="s">
        <v>7</v>
      </c>
    </row>
    <row r="9" spans="1:10" x14ac:dyDescent="0.25">
      <c r="A9" s="2" t="s">
        <v>81</v>
      </c>
      <c r="B9" s="6">
        <f>+C9+F9+I9</f>
        <v>793</v>
      </c>
      <c r="C9" s="6">
        <f>SUM(D9:E9)</f>
        <v>160</v>
      </c>
      <c r="D9" s="6">
        <v>96</v>
      </c>
      <c r="E9" s="6">
        <v>64</v>
      </c>
      <c r="F9" s="6">
        <f>SUM(G9:H9)</f>
        <v>633</v>
      </c>
      <c r="G9" s="6">
        <v>0</v>
      </c>
      <c r="H9" s="6">
        <v>633</v>
      </c>
      <c r="I9" s="6">
        <v>0</v>
      </c>
      <c r="J9" s="40"/>
    </row>
    <row r="10" spans="1:10" x14ac:dyDescent="0.25">
      <c r="A10" s="2" t="s">
        <v>119</v>
      </c>
      <c r="B10" s="6">
        <f t="shared" ref="B10:B12" si="0">+C10+F10+I10</f>
        <v>610</v>
      </c>
      <c r="C10" s="6">
        <f>SUM(D10:E10)</f>
        <v>205</v>
      </c>
      <c r="D10" s="6">
        <v>140</v>
      </c>
      <c r="E10" s="6">
        <v>65</v>
      </c>
      <c r="F10" s="6">
        <f t="shared" ref="F10:F12" si="1">SUM(G10:H10)</f>
        <v>405</v>
      </c>
      <c r="G10" s="6">
        <v>0</v>
      </c>
      <c r="H10" s="6">
        <v>405</v>
      </c>
      <c r="I10" s="6">
        <v>0</v>
      </c>
    </row>
    <row r="11" spans="1:10" x14ac:dyDescent="0.25">
      <c r="A11" s="2" t="s">
        <v>120</v>
      </c>
      <c r="B11" s="6">
        <f t="shared" si="0"/>
        <v>144</v>
      </c>
      <c r="C11" s="6">
        <f>SUM(D11:E11)</f>
        <v>144</v>
      </c>
      <c r="D11" s="6">
        <v>144</v>
      </c>
      <c r="E11" s="6">
        <v>0</v>
      </c>
      <c r="F11" s="6">
        <f t="shared" si="1"/>
        <v>0</v>
      </c>
      <c r="G11" s="6">
        <v>0</v>
      </c>
      <c r="H11" s="6">
        <v>0</v>
      </c>
      <c r="I11" s="6">
        <v>0</v>
      </c>
    </row>
    <row r="12" spans="1:10" x14ac:dyDescent="0.25">
      <c r="A12" s="2" t="s">
        <v>121</v>
      </c>
      <c r="B12" s="6">
        <f t="shared" si="0"/>
        <v>3700</v>
      </c>
      <c r="C12" s="6">
        <f>SUM(D12:E12)</f>
        <v>1000</v>
      </c>
      <c r="D12" s="6">
        <v>618</v>
      </c>
      <c r="E12" s="6">
        <v>382</v>
      </c>
      <c r="F12" s="6">
        <f t="shared" si="1"/>
        <v>2700</v>
      </c>
      <c r="G12" s="47">
        <v>1080</v>
      </c>
      <c r="H12" s="47">
        <v>1620</v>
      </c>
      <c r="I12" s="6">
        <v>0</v>
      </c>
      <c r="J12" s="40"/>
    </row>
    <row r="13" spans="1:10" x14ac:dyDescent="0.25">
      <c r="B13" s="6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8</v>
      </c>
      <c r="B14" s="6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81</v>
      </c>
      <c r="B15" s="6">
        <f>+C15+F15+I15</f>
        <v>534940680</v>
      </c>
      <c r="C15" s="6">
        <f>SUM(D15:E15)</f>
        <v>527371000</v>
      </c>
      <c r="D15" s="6">
        <v>287770000</v>
      </c>
      <c r="E15" s="6">
        <v>239601000</v>
      </c>
      <c r="F15" s="6">
        <f>SUM(G15:H15)</f>
        <v>7569680</v>
      </c>
      <c r="G15" s="6">
        <v>0</v>
      </c>
      <c r="H15" s="6">
        <v>7569680</v>
      </c>
      <c r="I15" s="6">
        <v>0</v>
      </c>
      <c r="J15" s="3"/>
    </row>
    <row r="16" spans="1:10" x14ac:dyDescent="0.25">
      <c r="A16" s="2" t="s">
        <v>119</v>
      </c>
      <c r="B16" s="6">
        <f t="shared" ref="B16:B19" si="2">+C16+F16+I16</f>
        <v>986000000</v>
      </c>
      <c r="C16" s="6">
        <f>SUM(D16:E16)</f>
        <v>911000000</v>
      </c>
      <c r="D16" s="6">
        <v>622000000</v>
      </c>
      <c r="E16" s="6">
        <v>289000000</v>
      </c>
      <c r="F16" s="6">
        <f t="shared" ref="F16:F18" si="3">SUM(G16:H16)</f>
        <v>75000000</v>
      </c>
      <c r="G16" s="6">
        <v>0</v>
      </c>
      <c r="H16" s="6">
        <v>75000000</v>
      </c>
      <c r="I16" s="6">
        <v>0</v>
      </c>
    </row>
    <row r="17" spans="1:10" x14ac:dyDescent="0.25">
      <c r="A17" s="2" t="s">
        <v>120</v>
      </c>
      <c r="B17" s="6">
        <f t="shared" si="2"/>
        <v>411165000</v>
      </c>
      <c r="C17" s="6">
        <f>SUM(D17:E17)</f>
        <v>411165000</v>
      </c>
      <c r="D17" s="6">
        <v>411165000</v>
      </c>
      <c r="E17" s="6">
        <v>0</v>
      </c>
      <c r="F17" s="6">
        <f t="shared" si="3"/>
        <v>0</v>
      </c>
      <c r="G17" s="6">
        <v>0</v>
      </c>
      <c r="H17" s="6">
        <v>0</v>
      </c>
      <c r="I17" s="6">
        <v>0</v>
      </c>
    </row>
    <row r="18" spans="1:10" x14ac:dyDescent="0.25">
      <c r="A18" s="2" t="s">
        <v>121</v>
      </c>
      <c r="B18" s="6">
        <f t="shared" si="2"/>
        <v>4950000000</v>
      </c>
      <c r="C18" s="6">
        <f>SUM(D18:E18)</f>
        <v>4450000000</v>
      </c>
      <c r="D18" s="6">
        <v>2750000000</v>
      </c>
      <c r="E18" s="6">
        <v>1700000000</v>
      </c>
      <c r="F18" s="6">
        <f t="shared" si="3"/>
        <v>500000000</v>
      </c>
      <c r="G18" s="6">
        <v>0</v>
      </c>
      <c r="H18" s="6">
        <v>500000000</v>
      </c>
      <c r="I18" s="6">
        <v>0</v>
      </c>
    </row>
    <row r="19" spans="1:10" x14ac:dyDescent="0.25">
      <c r="A19" s="2" t="s">
        <v>122</v>
      </c>
      <c r="B19" s="6">
        <f t="shared" si="2"/>
        <v>411165000</v>
      </c>
      <c r="C19" s="6">
        <f>SUM(D19:E19)</f>
        <v>411165000</v>
      </c>
      <c r="D19" s="1">
        <f>D17</f>
        <v>411165000</v>
      </c>
      <c r="E19" s="1">
        <f>E17</f>
        <v>0</v>
      </c>
      <c r="F19" s="46">
        <f>SUM(G19:H19)</f>
        <v>0</v>
      </c>
      <c r="G19" s="1">
        <f t="shared" ref="G19:I19" si="4">G17</f>
        <v>0</v>
      </c>
      <c r="H19" s="1">
        <f t="shared" si="4"/>
        <v>0</v>
      </c>
      <c r="I19" s="1">
        <f t="shared" si="4"/>
        <v>0</v>
      </c>
      <c r="J19" s="40"/>
    </row>
    <row r="20" spans="1:10" x14ac:dyDescent="0.25">
      <c r="B20" s="1"/>
      <c r="C20" s="1"/>
      <c r="D20" s="1"/>
      <c r="E20" s="1"/>
      <c r="F20" s="1"/>
      <c r="G20" s="1"/>
      <c r="H20" s="1"/>
      <c r="I20" s="1"/>
    </row>
    <row r="21" spans="1:10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1"/>
      <c r="I21" s="1"/>
    </row>
    <row r="22" spans="1:10" x14ac:dyDescent="0.25">
      <c r="A22" s="2" t="s">
        <v>119</v>
      </c>
      <c r="B22" s="6">
        <f>B16</f>
        <v>986000000</v>
      </c>
      <c r="C22" s="1"/>
      <c r="D22" s="47">
        <f>D16+G16</f>
        <v>622000000</v>
      </c>
      <c r="E22" s="6">
        <f>E16+H16</f>
        <v>364000000</v>
      </c>
      <c r="F22" s="44"/>
      <c r="G22" s="6"/>
      <c r="H22" s="1"/>
      <c r="I22" s="1"/>
    </row>
    <row r="23" spans="1:10" x14ac:dyDescent="0.25">
      <c r="A23" s="2" t="s">
        <v>120</v>
      </c>
      <c r="B23" s="6">
        <f>D23+E23</f>
        <v>421700000</v>
      </c>
      <c r="C23" s="1"/>
      <c r="D23" s="6">
        <v>421700000</v>
      </c>
      <c r="E23" s="6">
        <v>0</v>
      </c>
      <c r="F23" s="6"/>
      <c r="G23" s="6"/>
      <c r="H23" s="1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82</v>
      </c>
      <c r="B26" s="46">
        <v>0.96</v>
      </c>
      <c r="C26" s="46">
        <v>0.96</v>
      </c>
      <c r="D26" s="46">
        <v>0.96</v>
      </c>
      <c r="E26" s="46">
        <v>0.96</v>
      </c>
      <c r="F26" s="46">
        <v>0.96</v>
      </c>
      <c r="G26" s="46">
        <v>0.96</v>
      </c>
      <c r="H26" s="46">
        <v>0.96</v>
      </c>
      <c r="I26" s="46">
        <v>0.96</v>
      </c>
      <c r="J26" s="40"/>
    </row>
    <row r="27" spans="1:10" x14ac:dyDescent="0.25">
      <c r="A27" s="2" t="s">
        <v>118</v>
      </c>
      <c r="B27" s="46">
        <v>1</v>
      </c>
      <c r="C27" s="46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I27" s="46">
        <v>1</v>
      </c>
      <c r="J27" s="40"/>
    </row>
    <row r="28" spans="1:10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83</v>
      </c>
      <c r="B31" s="1">
        <f t="shared" ref="B31:I31" si="5">B15/B26</f>
        <v>557229875</v>
      </c>
      <c r="C31" s="1">
        <f t="shared" si="5"/>
        <v>549344791.66666675</v>
      </c>
      <c r="D31" s="1">
        <f t="shared" si="5"/>
        <v>299760416.66666669</v>
      </c>
      <c r="E31" s="1">
        <f t="shared" si="5"/>
        <v>249584375</v>
      </c>
      <c r="F31" s="1">
        <f t="shared" si="5"/>
        <v>7885083.333333334</v>
      </c>
      <c r="G31" s="1">
        <f t="shared" si="5"/>
        <v>0</v>
      </c>
      <c r="H31" s="1">
        <f t="shared" si="5"/>
        <v>7885083.333333334</v>
      </c>
      <c r="I31" s="1">
        <f t="shared" si="5"/>
        <v>0</v>
      </c>
    </row>
    <row r="32" spans="1:10" x14ac:dyDescent="0.25">
      <c r="A32" s="2" t="s">
        <v>117</v>
      </c>
      <c r="B32" s="1">
        <f t="shared" ref="B32:I32" si="6">B17/B27</f>
        <v>411165000</v>
      </c>
      <c r="C32" s="1">
        <f t="shared" si="6"/>
        <v>411165000</v>
      </c>
      <c r="D32" s="1">
        <f t="shared" si="6"/>
        <v>411165000</v>
      </c>
      <c r="E32" s="1">
        <f t="shared" si="6"/>
        <v>0</v>
      </c>
      <c r="F32" s="1">
        <f t="shared" si="6"/>
        <v>0</v>
      </c>
      <c r="G32" s="1">
        <f t="shared" si="6"/>
        <v>0</v>
      </c>
      <c r="H32" s="1">
        <f t="shared" si="6"/>
        <v>0</v>
      </c>
      <c r="I32" s="1">
        <f t="shared" si="6"/>
        <v>0</v>
      </c>
    </row>
    <row r="33" spans="1:9" x14ac:dyDescent="0.25">
      <c r="A33" s="2" t="s">
        <v>84</v>
      </c>
      <c r="B33" s="1">
        <f t="shared" ref="B33:I33" si="7">B31/B9</f>
        <v>702685.84489281208</v>
      </c>
      <c r="C33" s="1">
        <f t="shared" si="7"/>
        <v>3433404.947916667</v>
      </c>
      <c r="D33" s="1">
        <f t="shared" si="7"/>
        <v>3122504.340277778</v>
      </c>
      <c r="E33" s="1">
        <f t="shared" si="7"/>
        <v>3899755.859375</v>
      </c>
      <c r="F33" s="1">
        <f t="shared" si="7"/>
        <v>12456.687730384414</v>
      </c>
      <c r="G33" s="1" t="e">
        <f t="shared" si="7"/>
        <v>#DIV/0!</v>
      </c>
      <c r="H33" s="1">
        <f t="shared" si="7"/>
        <v>12456.687730384414</v>
      </c>
      <c r="I33" s="1" t="e">
        <f t="shared" si="7"/>
        <v>#DIV/0!</v>
      </c>
    </row>
    <row r="34" spans="1:9" x14ac:dyDescent="0.25">
      <c r="A34" s="2" t="s">
        <v>116</v>
      </c>
      <c r="B34" s="1">
        <f t="shared" ref="B34:I34" si="8">B32/B11</f>
        <v>2855312.5</v>
      </c>
      <c r="C34" s="1">
        <f t="shared" si="8"/>
        <v>2855312.5</v>
      </c>
      <c r="D34" s="1">
        <f t="shared" si="8"/>
        <v>2855312.5</v>
      </c>
      <c r="E34" s="1" t="e">
        <f t="shared" si="8"/>
        <v>#DIV/0!</v>
      </c>
      <c r="F34" s="1" t="e">
        <f t="shared" si="8"/>
        <v>#DIV/0!</v>
      </c>
      <c r="G34" s="1" t="e">
        <f t="shared" si="8"/>
        <v>#DIV/0!</v>
      </c>
      <c r="H34" s="1" t="e">
        <f t="shared" si="8"/>
        <v>#DIV/0!</v>
      </c>
      <c r="I34" s="1" t="e">
        <f t="shared" si="8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43"/>
      <c r="C38" s="43"/>
      <c r="D38" s="43"/>
      <c r="E38" s="43"/>
      <c r="F38" s="43"/>
      <c r="G38" s="43"/>
      <c r="H38" s="43"/>
      <c r="I38" s="43"/>
    </row>
    <row r="39" spans="1:9" x14ac:dyDescent="0.25">
      <c r="A39" s="2" t="s">
        <v>15</v>
      </c>
      <c r="B39" s="1">
        <f>B10/B28*100</f>
        <v>0.57971014492753625</v>
      </c>
      <c r="C39" s="1">
        <f t="shared" ref="C39:I39" si="9">C10/C28*100</f>
        <v>0.19482062247564741</v>
      </c>
      <c r="D39" s="1">
        <f t="shared" si="9"/>
        <v>0.13304822998336899</v>
      </c>
      <c r="E39" s="1">
        <f t="shared" si="9"/>
        <v>6.1772392492278456E-2</v>
      </c>
      <c r="F39" s="1">
        <f t="shared" si="9"/>
        <v>0.38488952245188879</v>
      </c>
      <c r="G39" s="1">
        <f t="shared" si="9"/>
        <v>0</v>
      </c>
      <c r="H39" s="1">
        <f t="shared" si="9"/>
        <v>0.38488952245188879</v>
      </c>
      <c r="I39" s="1">
        <f t="shared" si="9"/>
        <v>0</v>
      </c>
    </row>
    <row r="40" spans="1:9" x14ac:dyDescent="0.25">
      <c r="A40" s="2" t="s">
        <v>16</v>
      </c>
      <c r="B40" s="1">
        <f t="shared" ref="B40:I40" si="10">B11/B28*100</f>
        <v>0.13684960798289381</v>
      </c>
      <c r="C40" s="1">
        <f t="shared" si="10"/>
        <v>0.13684960798289381</v>
      </c>
      <c r="D40" s="1">
        <f t="shared" si="10"/>
        <v>0.13684960798289381</v>
      </c>
      <c r="E40" s="1">
        <f t="shared" si="10"/>
        <v>0</v>
      </c>
      <c r="F40" s="1">
        <f t="shared" si="10"/>
        <v>0</v>
      </c>
      <c r="G40" s="1">
        <f t="shared" si="10"/>
        <v>0</v>
      </c>
      <c r="H40" s="1">
        <f t="shared" si="10"/>
        <v>0</v>
      </c>
      <c r="I40" s="1">
        <f t="shared" si="10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 t="shared" ref="B43:I43" si="11">B11/B10*100</f>
        <v>23.606557377049182</v>
      </c>
      <c r="C43" s="1">
        <f t="shared" si="11"/>
        <v>70.243902439024382</v>
      </c>
      <c r="D43" s="1">
        <f t="shared" si="11"/>
        <v>102.85714285714285</v>
      </c>
      <c r="E43" s="1">
        <f t="shared" si="11"/>
        <v>0</v>
      </c>
      <c r="F43" s="1">
        <f t="shared" si="11"/>
        <v>0</v>
      </c>
      <c r="G43" s="1" t="e">
        <f t="shared" si="11"/>
        <v>#DIV/0!</v>
      </c>
      <c r="H43" s="1">
        <f t="shared" si="11"/>
        <v>0</v>
      </c>
      <c r="I43" s="1" t="e">
        <f t="shared" si="11"/>
        <v>#DIV/0!</v>
      </c>
    </row>
    <row r="44" spans="1:9" x14ac:dyDescent="0.25">
      <c r="A44" s="2" t="s">
        <v>19</v>
      </c>
      <c r="B44" s="1">
        <f t="shared" ref="B44:I44" si="12">B17/B16*100</f>
        <v>41.700304259634891</v>
      </c>
      <c r="C44" s="1">
        <f t="shared" si="12"/>
        <v>45.133369923161361</v>
      </c>
      <c r="D44" s="1">
        <f t="shared" si="12"/>
        <v>66.103697749196144</v>
      </c>
      <c r="E44" s="1">
        <f t="shared" si="12"/>
        <v>0</v>
      </c>
      <c r="F44" s="1">
        <f t="shared" si="12"/>
        <v>0</v>
      </c>
      <c r="G44" s="1" t="e">
        <f t="shared" si="12"/>
        <v>#DIV/0!</v>
      </c>
      <c r="H44" s="1">
        <f t="shared" si="12"/>
        <v>0</v>
      </c>
      <c r="I44" s="1" t="e">
        <f t="shared" si="12"/>
        <v>#DIV/0!</v>
      </c>
    </row>
    <row r="45" spans="1:9" x14ac:dyDescent="0.25">
      <c r="A45" s="2" t="s">
        <v>20</v>
      </c>
      <c r="B45" s="1">
        <f t="shared" ref="B45:I45" si="13">AVERAGE(B43:B44)</f>
        <v>32.653430818342038</v>
      </c>
      <c r="C45" s="1">
        <f t="shared" si="13"/>
        <v>57.688636181092875</v>
      </c>
      <c r="D45" s="1">
        <f t="shared" si="13"/>
        <v>84.480420303169495</v>
      </c>
      <c r="E45" s="1">
        <f t="shared" si="13"/>
        <v>0</v>
      </c>
      <c r="F45" s="1">
        <f t="shared" si="13"/>
        <v>0</v>
      </c>
      <c r="G45" s="1" t="e">
        <f t="shared" si="13"/>
        <v>#DIV/0!</v>
      </c>
      <c r="H45" s="1">
        <f t="shared" si="13"/>
        <v>0</v>
      </c>
      <c r="I45" s="1" t="e">
        <f t="shared" si="13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 t="shared" ref="B48:I48" si="14">B11/B12*100</f>
        <v>3.8918918918918917</v>
      </c>
      <c r="C48" s="1">
        <f t="shared" si="14"/>
        <v>14.399999999999999</v>
      </c>
      <c r="D48" s="1">
        <f t="shared" si="14"/>
        <v>23.300970873786408</v>
      </c>
      <c r="E48" s="1">
        <f t="shared" si="14"/>
        <v>0</v>
      </c>
      <c r="F48" s="1">
        <f t="shared" si="14"/>
        <v>0</v>
      </c>
      <c r="G48" s="1">
        <f t="shared" si="14"/>
        <v>0</v>
      </c>
      <c r="H48" s="1">
        <f t="shared" si="14"/>
        <v>0</v>
      </c>
      <c r="I48" s="1" t="e">
        <f t="shared" si="14"/>
        <v>#DIV/0!</v>
      </c>
    </row>
    <row r="49" spans="1:10" x14ac:dyDescent="0.25">
      <c r="A49" s="2" t="s">
        <v>23</v>
      </c>
      <c r="B49" s="1">
        <f t="shared" ref="B49:I49" si="15">B17/B18*100</f>
        <v>8.3063636363636366</v>
      </c>
      <c r="C49" s="1">
        <f t="shared" si="15"/>
        <v>9.2396629213483141</v>
      </c>
      <c r="D49" s="1">
        <f t="shared" si="15"/>
        <v>14.951454545454546</v>
      </c>
      <c r="E49" s="1">
        <f t="shared" si="15"/>
        <v>0</v>
      </c>
      <c r="F49" s="1">
        <f t="shared" si="15"/>
        <v>0</v>
      </c>
      <c r="G49" s="1" t="e">
        <f t="shared" si="15"/>
        <v>#DIV/0!</v>
      </c>
      <c r="H49" s="1">
        <f t="shared" si="15"/>
        <v>0</v>
      </c>
      <c r="I49" s="1" t="e">
        <f t="shared" si="15"/>
        <v>#DIV/0!</v>
      </c>
    </row>
    <row r="50" spans="1:10" x14ac:dyDescent="0.25">
      <c r="A50" s="2" t="s">
        <v>24</v>
      </c>
      <c r="B50" s="1">
        <f t="shared" ref="B50:I50" si="16">(B48+B49)/2</f>
        <v>6.0991277641277639</v>
      </c>
      <c r="C50" s="1">
        <f t="shared" si="16"/>
        <v>11.819831460674155</v>
      </c>
      <c r="D50" s="1">
        <f t="shared" si="16"/>
        <v>19.126212709620475</v>
      </c>
      <c r="E50" s="1">
        <f t="shared" si="16"/>
        <v>0</v>
      </c>
      <c r="F50" s="1">
        <f t="shared" si="16"/>
        <v>0</v>
      </c>
      <c r="G50" s="1" t="e">
        <f t="shared" si="16"/>
        <v>#DIV/0!</v>
      </c>
      <c r="H50" s="1">
        <f t="shared" si="16"/>
        <v>0</v>
      </c>
      <c r="I50" s="1" t="e">
        <f t="shared" si="16"/>
        <v>#DIV/0!</v>
      </c>
    </row>
    <row r="51" spans="1:10" x14ac:dyDescent="0.25">
      <c r="B51" s="1"/>
      <c r="C51" s="1"/>
      <c r="D51" s="1"/>
      <c r="E51" s="1"/>
      <c r="F51" s="1"/>
      <c r="G51" s="1"/>
      <c r="H51" s="1"/>
      <c r="I51" s="1"/>
    </row>
    <row r="52" spans="1:10" x14ac:dyDescent="0.25">
      <c r="A52" s="2" t="s">
        <v>25</v>
      </c>
      <c r="B52" s="1">
        <f t="shared" ref="B52:I52" si="17">B19/B17*100</f>
        <v>100</v>
      </c>
      <c r="C52" s="1">
        <f t="shared" si="17"/>
        <v>100</v>
      </c>
      <c r="D52" s="1">
        <f t="shared" si="17"/>
        <v>100</v>
      </c>
      <c r="E52" s="1" t="e">
        <f t="shared" si="17"/>
        <v>#DIV/0!</v>
      </c>
      <c r="F52" s="1" t="e">
        <f t="shared" si="17"/>
        <v>#DIV/0!</v>
      </c>
      <c r="G52" s="1" t="e">
        <f t="shared" si="17"/>
        <v>#DIV/0!</v>
      </c>
      <c r="H52" s="1" t="e">
        <f t="shared" si="17"/>
        <v>#DIV/0!</v>
      </c>
      <c r="I52" s="1" t="e">
        <f t="shared" si="17"/>
        <v>#DIV/0!</v>
      </c>
    </row>
    <row r="53" spans="1:10" x14ac:dyDescent="0.25">
      <c r="B53" s="1"/>
      <c r="C53" s="1"/>
      <c r="D53" s="1"/>
      <c r="E53" s="1"/>
      <c r="F53" s="1"/>
      <c r="G53" s="1"/>
      <c r="H53" s="1"/>
      <c r="I53" s="1"/>
    </row>
    <row r="54" spans="1:10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10" x14ac:dyDescent="0.25">
      <c r="A55" s="2" t="s">
        <v>27</v>
      </c>
      <c r="B55" s="1">
        <f t="shared" ref="B55:I55" si="18">((B11/B9)-1)*100</f>
        <v>-81.841109709962168</v>
      </c>
      <c r="C55" s="1">
        <f t="shared" si="18"/>
        <v>-9.9999999999999982</v>
      </c>
      <c r="D55" s="1">
        <f t="shared" si="18"/>
        <v>50</v>
      </c>
      <c r="E55" s="1">
        <f t="shared" si="18"/>
        <v>-100</v>
      </c>
      <c r="F55" s="1">
        <f t="shared" si="18"/>
        <v>-100</v>
      </c>
      <c r="G55" s="1" t="e">
        <f t="shared" si="18"/>
        <v>#DIV/0!</v>
      </c>
      <c r="H55" s="1">
        <f t="shared" si="18"/>
        <v>-100</v>
      </c>
      <c r="I55" s="1" t="e">
        <f t="shared" si="18"/>
        <v>#DIV/0!</v>
      </c>
    </row>
    <row r="56" spans="1:10" x14ac:dyDescent="0.25">
      <c r="A56" s="2" t="s">
        <v>28</v>
      </c>
      <c r="B56" s="1">
        <f t="shared" ref="B56:I56" si="19">((B32/B31)-1)*100</f>
        <v>-26.212678385199652</v>
      </c>
      <c r="C56" s="1">
        <f t="shared" si="19"/>
        <v>-25.153563620297682</v>
      </c>
      <c r="D56" s="1">
        <f t="shared" si="19"/>
        <v>37.164541126594152</v>
      </c>
      <c r="E56" s="1">
        <f t="shared" si="19"/>
        <v>-100</v>
      </c>
      <c r="F56" s="1">
        <f t="shared" si="19"/>
        <v>-100</v>
      </c>
      <c r="G56" s="1" t="e">
        <f t="shared" si="19"/>
        <v>#DIV/0!</v>
      </c>
      <c r="H56" s="1">
        <f t="shared" si="19"/>
        <v>-100</v>
      </c>
      <c r="I56" s="1" t="e">
        <f t="shared" si="19"/>
        <v>#DIV/0!</v>
      </c>
      <c r="J56" s="1"/>
    </row>
    <row r="57" spans="1:10" x14ac:dyDescent="0.25">
      <c r="A57" s="2" t="s">
        <v>29</v>
      </c>
      <c r="B57" s="1">
        <f t="shared" ref="B57:I57" si="20">((B34/B33)-1)*100</f>
        <v>306.3426808370603</v>
      </c>
      <c r="C57" s="1">
        <f t="shared" si="20"/>
        <v>-16.83729291144186</v>
      </c>
      <c r="D57" s="1">
        <f t="shared" si="20"/>
        <v>-8.5569725822705713</v>
      </c>
      <c r="E57" s="1" t="e">
        <f t="shared" si="20"/>
        <v>#DIV/0!</v>
      </c>
      <c r="F57" s="1" t="e">
        <f t="shared" si="20"/>
        <v>#DIV/0!</v>
      </c>
      <c r="G57" s="1" t="e">
        <f t="shared" si="20"/>
        <v>#DIV/0!</v>
      </c>
      <c r="H57" s="1" t="e">
        <f t="shared" si="20"/>
        <v>#DIV/0!</v>
      </c>
      <c r="I57" s="1" t="e">
        <f t="shared" si="20"/>
        <v>#DIV/0!</v>
      </c>
    </row>
    <row r="58" spans="1:10" x14ac:dyDescent="0.25">
      <c r="B58" s="1"/>
      <c r="C58" s="1"/>
      <c r="D58" s="1"/>
      <c r="E58" s="1"/>
      <c r="F58" s="1"/>
      <c r="G58" s="1"/>
      <c r="H58" s="1"/>
      <c r="I58" s="1"/>
    </row>
    <row r="59" spans="1:10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10" x14ac:dyDescent="0.25">
      <c r="A60" s="2" t="s">
        <v>31</v>
      </c>
      <c r="B60" s="1">
        <f t="shared" ref="B60:C61" si="21">B16/B10</f>
        <v>1616393.4426229508</v>
      </c>
      <c r="C60" s="1">
        <f t="shared" si="21"/>
        <v>4443902.4390243907</v>
      </c>
      <c r="D60" s="1">
        <f>D16/D10</f>
        <v>4442857.1428571427</v>
      </c>
      <c r="E60" s="1">
        <f>E16/E10</f>
        <v>4446153.846153846</v>
      </c>
      <c r="F60" s="1">
        <f t="shared" ref="F60:I60" si="22">F16/F10</f>
        <v>185185.1851851852</v>
      </c>
      <c r="G60" s="1" t="e">
        <f t="shared" si="22"/>
        <v>#DIV/0!</v>
      </c>
      <c r="H60" s="1">
        <f t="shared" si="22"/>
        <v>185185.1851851852</v>
      </c>
      <c r="I60" s="1" t="e">
        <f t="shared" si="22"/>
        <v>#DIV/0!</v>
      </c>
    </row>
    <row r="61" spans="1:10" x14ac:dyDescent="0.25">
      <c r="A61" s="2" t="s">
        <v>32</v>
      </c>
      <c r="B61" s="1">
        <f t="shared" si="21"/>
        <v>2855312.5</v>
      </c>
      <c r="C61" s="1">
        <f t="shared" si="21"/>
        <v>2855312.5</v>
      </c>
      <c r="D61" s="1">
        <f>D17/D11</f>
        <v>2855312.5</v>
      </c>
      <c r="E61" s="1" t="e">
        <f>E17/E11</f>
        <v>#DIV/0!</v>
      </c>
      <c r="F61" s="1" t="e">
        <f t="shared" ref="F61:I61" si="23">F17/F11</f>
        <v>#DIV/0!</v>
      </c>
      <c r="G61" s="1" t="e">
        <f t="shared" si="23"/>
        <v>#DIV/0!</v>
      </c>
      <c r="H61" s="1" t="e">
        <f t="shared" si="23"/>
        <v>#DIV/0!</v>
      </c>
      <c r="I61" s="1" t="e">
        <f t="shared" si="23"/>
        <v>#DIV/0!</v>
      </c>
    </row>
    <row r="62" spans="1:10" x14ac:dyDescent="0.25">
      <c r="A62" s="2" t="s">
        <v>33</v>
      </c>
      <c r="B62" s="1">
        <f>(B60/B61)*B45</f>
        <v>18.485119038252467</v>
      </c>
      <c r="C62" s="1">
        <f>(C60/C61)*C45</f>
        <v>89.784453025421683</v>
      </c>
      <c r="D62" s="1">
        <f>(D60/D61)*D45</f>
        <v>131.45126453777308</v>
      </c>
      <c r="E62" s="1" t="e">
        <f>(E60/E61)*E45</f>
        <v>#DIV/0!</v>
      </c>
      <c r="F62" s="1" t="e">
        <f t="shared" ref="F62:I62" si="24">(F60/F61)*F45</f>
        <v>#DIV/0!</v>
      </c>
      <c r="G62" s="1" t="e">
        <f t="shared" si="24"/>
        <v>#DIV/0!</v>
      </c>
      <c r="H62" s="1" t="e">
        <f t="shared" si="24"/>
        <v>#DIV/0!</v>
      </c>
      <c r="I62" s="1" t="e">
        <f t="shared" si="24"/>
        <v>#DIV/0!</v>
      </c>
    </row>
    <row r="63" spans="1:10" x14ac:dyDescent="0.25">
      <c r="B63" s="1"/>
      <c r="C63" s="1"/>
      <c r="D63" s="1"/>
      <c r="E63" s="1"/>
      <c r="F63" s="1"/>
      <c r="G63" s="1"/>
      <c r="H63" s="1"/>
      <c r="I63" s="1"/>
    </row>
    <row r="64" spans="1:10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41"/>
      <c r="G64" s="41"/>
      <c r="H64" s="1"/>
      <c r="I64" s="1"/>
    </row>
    <row r="65" spans="1:10" x14ac:dyDescent="0.25">
      <c r="A65" s="2" t="s">
        <v>35</v>
      </c>
      <c r="B65" s="1">
        <f>(B23/B22)*100</f>
        <v>42.768762677484787</v>
      </c>
      <c r="C65" s="1"/>
      <c r="D65" s="46">
        <f>(D23/D22)*100</f>
        <v>67.79742765273312</v>
      </c>
      <c r="E65" s="46">
        <f>(E23/E22)*100</f>
        <v>0</v>
      </c>
      <c r="F65" s="1"/>
      <c r="G65" s="1"/>
      <c r="H65" s="1"/>
      <c r="I65" s="1"/>
    </row>
    <row r="66" spans="1:10" x14ac:dyDescent="0.25">
      <c r="A66" s="2" t="s">
        <v>36</v>
      </c>
      <c r="B66" s="1">
        <f>(B17/B23)*100</f>
        <v>97.501778515532365</v>
      </c>
      <c r="C66" s="1"/>
      <c r="D66" s="46">
        <f>(D17+G17)/D23*100</f>
        <v>97.501778515532365</v>
      </c>
      <c r="E66" s="46" t="e">
        <f>(H17+E17)/E23*100</f>
        <v>#DIV/0!</v>
      </c>
      <c r="F66" s="1"/>
      <c r="G66" s="1"/>
      <c r="H66" s="1"/>
      <c r="I66" s="1"/>
      <c r="J66" s="40"/>
    </row>
    <row r="67" spans="1:10" x14ac:dyDescent="0.25">
      <c r="B67" s="1"/>
      <c r="C67" s="1"/>
      <c r="D67" s="1"/>
      <c r="E67" s="1"/>
      <c r="F67" s="1"/>
      <c r="G67" s="1"/>
      <c r="H67" s="1"/>
      <c r="I67" s="1"/>
    </row>
    <row r="68" spans="1:10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 x14ac:dyDescent="0.25"/>
    <row r="70" spans="1:10" x14ac:dyDescent="0.25">
      <c r="A70" s="2" t="s">
        <v>73</v>
      </c>
    </row>
    <row r="71" spans="1:10" x14ac:dyDescent="0.25">
      <c r="A71" s="2" t="s">
        <v>79</v>
      </c>
    </row>
    <row r="72" spans="1:10" x14ac:dyDescent="0.25">
      <c r="A72" s="2" t="s">
        <v>74</v>
      </c>
    </row>
    <row r="75" spans="1:10" x14ac:dyDescent="0.25">
      <c r="A75" s="2" t="s">
        <v>75</v>
      </c>
    </row>
    <row r="76" spans="1:10" x14ac:dyDescent="0.25">
      <c r="A76" s="2" t="s">
        <v>128</v>
      </c>
    </row>
    <row r="77" spans="1:10" x14ac:dyDescent="0.25">
      <c r="A77" s="2" t="s">
        <v>76</v>
      </c>
    </row>
    <row r="78" spans="1:10" x14ac:dyDescent="0.25">
      <c r="A78" s="2" t="s">
        <v>77</v>
      </c>
    </row>
    <row r="79" spans="1:10" x14ac:dyDescent="0.25">
      <c r="A79" s="2" t="s">
        <v>166</v>
      </c>
    </row>
    <row r="80" spans="1:10" x14ac:dyDescent="0.25">
      <c r="A80" s="48" t="s">
        <v>168</v>
      </c>
    </row>
  </sheetData>
  <mergeCells count="7">
    <mergeCell ref="B3:B5"/>
    <mergeCell ref="I4:I5"/>
    <mergeCell ref="A1:I1"/>
    <mergeCell ref="C3:I3"/>
    <mergeCell ref="C4:E4"/>
    <mergeCell ref="A3:A5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0"/>
  <sheetViews>
    <sheetView zoomScale="80" zoomScaleNormal="80" workbookViewId="0">
      <pane ySplit="5" topLeftCell="A21" activePane="bottomLeft" state="frozen"/>
      <selection pane="bottomLeft" activeCell="B17" sqref="B17"/>
    </sheetView>
  </sheetViews>
  <sheetFormatPr baseColWidth="10" defaultColWidth="11.42578125" defaultRowHeight="15" x14ac:dyDescent="0.25"/>
  <cols>
    <col min="1" max="1" width="54.85546875" style="2" customWidth="1"/>
    <col min="2" max="2" width="23.85546875" style="2" customWidth="1"/>
    <col min="3" max="3" width="21.140625" style="2" customWidth="1"/>
    <col min="4" max="4" width="18.140625" style="2" customWidth="1"/>
    <col min="5" max="7" width="15.28515625" style="2" customWidth="1"/>
    <col min="8" max="8" width="15.140625" style="2" bestFit="1" customWidth="1"/>
    <col min="9" max="9" width="11.42578125" style="2" bestFit="1" customWidth="1"/>
    <col min="10" max="10" width="12.7109375" style="2" bestFit="1" customWidth="1"/>
    <col min="11" max="16384" width="11.42578125" style="2"/>
  </cols>
  <sheetData>
    <row r="1" spans="1:10" x14ac:dyDescent="0.25">
      <c r="A1" s="52" t="s">
        <v>110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10" ht="16.5" thickTop="1" thickBot="1" x14ac:dyDescent="0.3">
      <c r="A5" s="57"/>
      <c r="B5" s="51"/>
      <c r="C5" s="36" t="s">
        <v>1</v>
      </c>
      <c r="D5" s="36" t="s">
        <v>70</v>
      </c>
      <c r="E5" s="36" t="s">
        <v>72</v>
      </c>
      <c r="F5" s="36" t="s">
        <v>1</v>
      </c>
      <c r="G5" s="36" t="s">
        <v>70</v>
      </c>
      <c r="H5" s="36" t="s">
        <v>72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6</v>
      </c>
    </row>
    <row r="8" spans="1:10" x14ac:dyDescent="0.25">
      <c r="A8" s="2" t="s">
        <v>7</v>
      </c>
    </row>
    <row r="9" spans="1:10" x14ac:dyDescent="0.25">
      <c r="A9" s="2" t="s">
        <v>85</v>
      </c>
      <c r="B9" s="6">
        <f>+C9+F9+I9</f>
        <v>891</v>
      </c>
      <c r="C9" s="6">
        <f>SUM(D9:E9)</f>
        <v>90</v>
      </c>
      <c r="D9" s="6">
        <v>60</v>
      </c>
      <c r="E9" s="6">
        <v>30</v>
      </c>
      <c r="F9" s="6">
        <f>SUM(G9:H9)</f>
        <v>801</v>
      </c>
      <c r="G9" s="6">
        <v>0</v>
      </c>
      <c r="H9" s="6">
        <v>801</v>
      </c>
      <c r="I9" s="6">
        <v>0</v>
      </c>
    </row>
    <row r="10" spans="1:10" x14ac:dyDescent="0.25">
      <c r="A10" s="2" t="s">
        <v>123</v>
      </c>
      <c r="B10" s="6">
        <f t="shared" ref="B10:B12" si="0">+C10+F10+I10</f>
        <v>1190</v>
      </c>
      <c r="C10" s="6">
        <f>SUM(D10:E10)</f>
        <v>245</v>
      </c>
      <c r="D10" s="6">
        <v>130</v>
      </c>
      <c r="E10" s="6">
        <v>115</v>
      </c>
      <c r="F10" s="6">
        <f t="shared" ref="F10:F12" si="1">SUM(G10:H10)</f>
        <v>945</v>
      </c>
      <c r="G10" s="6">
        <v>270</v>
      </c>
      <c r="H10" s="6">
        <v>675</v>
      </c>
      <c r="I10" s="6">
        <v>0</v>
      </c>
    </row>
    <row r="11" spans="1:10" x14ac:dyDescent="0.25">
      <c r="A11" s="2" t="s">
        <v>124</v>
      </c>
      <c r="B11" s="6">
        <f t="shared" si="0"/>
        <v>279</v>
      </c>
      <c r="C11" s="6">
        <f>SUM(D11:E11)</f>
        <v>279</v>
      </c>
      <c r="D11" s="6">
        <v>34</v>
      </c>
      <c r="E11" s="6">
        <v>245</v>
      </c>
      <c r="F11" s="6">
        <f t="shared" si="1"/>
        <v>0</v>
      </c>
      <c r="G11" s="6">
        <v>0</v>
      </c>
      <c r="H11" s="6">
        <v>0</v>
      </c>
      <c r="I11" s="6">
        <v>0</v>
      </c>
    </row>
    <row r="12" spans="1:10" x14ac:dyDescent="0.25">
      <c r="A12" s="2" t="s">
        <v>121</v>
      </c>
      <c r="B12" s="6">
        <f t="shared" si="0"/>
        <v>3700</v>
      </c>
      <c r="C12" s="6">
        <f>SUM(D12:E12)</f>
        <v>1000</v>
      </c>
      <c r="D12" s="6">
        <v>618</v>
      </c>
      <c r="E12" s="6">
        <v>382</v>
      </c>
      <c r="F12" s="6">
        <f t="shared" si="1"/>
        <v>2700</v>
      </c>
      <c r="G12" s="6">
        <v>1080</v>
      </c>
      <c r="H12" s="6">
        <v>1620</v>
      </c>
      <c r="I12" s="6">
        <v>0</v>
      </c>
    </row>
    <row r="13" spans="1:10" x14ac:dyDescent="0.25"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8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125</v>
      </c>
      <c r="B15" s="6">
        <f>+C15+F15+I15</f>
        <v>381562802.92000002</v>
      </c>
      <c r="C15" s="6">
        <f>SUM(D15:E15)</f>
        <v>316785000</v>
      </c>
      <c r="D15" s="6">
        <v>231685000</v>
      </c>
      <c r="E15" s="6">
        <v>85100000</v>
      </c>
      <c r="F15" s="6">
        <f>SUM(G15:H15)</f>
        <v>64777802.920000002</v>
      </c>
      <c r="G15" s="6">
        <v>0</v>
      </c>
      <c r="H15" s="6">
        <v>64777802.920000002</v>
      </c>
      <c r="I15" s="6">
        <v>0</v>
      </c>
      <c r="J15" s="1"/>
    </row>
    <row r="16" spans="1:10" x14ac:dyDescent="0.25">
      <c r="A16" s="2" t="s">
        <v>123</v>
      </c>
      <c r="B16" s="6">
        <f t="shared" ref="B16:B19" si="2">+C16+F16+I16</f>
        <v>1264000000</v>
      </c>
      <c r="C16" s="6">
        <f>SUM(D16:E16)</f>
        <v>1089000000</v>
      </c>
      <c r="D16" s="6">
        <v>578000000</v>
      </c>
      <c r="E16" s="6">
        <v>511000000</v>
      </c>
      <c r="F16" s="6">
        <f t="shared" ref="F16:F18" si="3">SUM(G16:H16)</f>
        <v>175000000</v>
      </c>
      <c r="G16" s="6">
        <v>50000000</v>
      </c>
      <c r="H16" s="6">
        <v>125000000</v>
      </c>
      <c r="I16" s="6">
        <v>0</v>
      </c>
    </row>
    <row r="17" spans="1:15" x14ac:dyDescent="0.25">
      <c r="A17" s="2" t="s">
        <v>124</v>
      </c>
      <c r="B17" s="6">
        <f t="shared" si="2"/>
        <v>707802800</v>
      </c>
      <c r="C17" s="6">
        <f>SUM(D17:E17)</f>
        <v>707802800</v>
      </c>
      <c r="D17" s="6">
        <v>71300000</v>
      </c>
      <c r="E17" s="6">
        <v>636502800</v>
      </c>
      <c r="F17" s="6">
        <f t="shared" si="3"/>
        <v>0</v>
      </c>
      <c r="G17" s="6">
        <v>0</v>
      </c>
      <c r="H17" s="6">
        <v>0</v>
      </c>
      <c r="I17" s="6">
        <v>0</v>
      </c>
    </row>
    <row r="18" spans="1:15" x14ac:dyDescent="0.25">
      <c r="A18" s="2" t="s">
        <v>121</v>
      </c>
      <c r="B18" s="6">
        <f t="shared" si="2"/>
        <v>4950000000</v>
      </c>
      <c r="C18" s="6">
        <f>SUM(D18:E18)</f>
        <v>4450000000</v>
      </c>
      <c r="D18" s="6">
        <v>2750000000</v>
      </c>
      <c r="E18" s="6">
        <v>1700000000</v>
      </c>
      <c r="F18" s="6">
        <f t="shared" si="3"/>
        <v>500000000</v>
      </c>
      <c r="G18" s="6">
        <v>200000000</v>
      </c>
      <c r="H18" s="6">
        <v>300000000</v>
      </c>
      <c r="I18" s="6">
        <v>0</v>
      </c>
    </row>
    <row r="19" spans="1:15" x14ac:dyDescent="0.25">
      <c r="A19" s="2" t="s">
        <v>126</v>
      </c>
      <c r="B19" s="6">
        <f t="shared" si="2"/>
        <v>707802800</v>
      </c>
      <c r="C19" s="6">
        <f>SUM(D19:E19)</f>
        <v>707802800</v>
      </c>
      <c r="D19" s="1">
        <f>D17</f>
        <v>71300000</v>
      </c>
      <c r="E19" s="1">
        <f>E17</f>
        <v>636502800</v>
      </c>
      <c r="F19" s="46">
        <f>SUM(G19:H19)</f>
        <v>0</v>
      </c>
      <c r="G19" s="1">
        <f t="shared" ref="G19" si="4">G17</f>
        <v>0</v>
      </c>
      <c r="H19" s="1">
        <f>H17</f>
        <v>0</v>
      </c>
      <c r="I19" s="1">
        <f>I17</f>
        <v>0</v>
      </c>
      <c r="J19" s="40"/>
    </row>
    <row r="20" spans="1:15" x14ac:dyDescent="0.25">
      <c r="B20" s="1"/>
      <c r="C20" s="1"/>
      <c r="D20" s="1"/>
      <c r="E20" s="1"/>
      <c r="F20" s="1"/>
      <c r="G20" s="1"/>
      <c r="H20" s="1"/>
      <c r="I20" s="1"/>
      <c r="O20" s="2" t="s">
        <v>167</v>
      </c>
    </row>
    <row r="21" spans="1:15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1"/>
      <c r="I21" s="1"/>
    </row>
    <row r="22" spans="1:15" x14ac:dyDescent="0.25">
      <c r="A22" s="2" t="s">
        <v>123</v>
      </c>
      <c r="B22" s="6">
        <f>B16</f>
        <v>1264000000</v>
      </c>
      <c r="C22" s="6"/>
      <c r="D22" s="47">
        <f>D16+G16</f>
        <v>628000000</v>
      </c>
      <c r="E22" s="6">
        <f>+E16+H16</f>
        <v>636000000</v>
      </c>
      <c r="F22" s="44"/>
      <c r="G22" s="6"/>
      <c r="H22" s="6"/>
      <c r="I22" s="6"/>
    </row>
    <row r="23" spans="1:15" x14ac:dyDescent="0.25">
      <c r="A23" s="2" t="s">
        <v>124</v>
      </c>
      <c r="B23" s="6">
        <f>D23+E23</f>
        <v>1309426000</v>
      </c>
      <c r="C23" s="1"/>
      <c r="D23" s="6">
        <v>309426000</v>
      </c>
      <c r="E23" s="6">
        <v>1000000000</v>
      </c>
      <c r="F23" s="6"/>
      <c r="G23" s="6"/>
      <c r="H23" s="1"/>
      <c r="I23" s="1"/>
    </row>
    <row r="24" spans="1:15" x14ac:dyDescent="0.25">
      <c r="B24" s="1"/>
      <c r="C24" s="1"/>
      <c r="D24" s="1"/>
      <c r="E24" s="1"/>
      <c r="F24" s="1"/>
      <c r="G24" s="1"/>
      <c r="H24" s="1"/>
      <c r="I24" s="1"/>
    </row>
    <row r="25" spans="1:15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15" x14ac:dyDescent="0.25">
      <c r="A26" s="2" t="s">
        <v>86</v>
      </c>
      <c r="B26" s="46">
        <v>0.99</v>
      </c>
      <c r="C26" s="46">
        <v>0.99</v>
      </c>
      <c r="D26" s="46">
        <v>0.99</v>
      </c>
      <c r="E26" s="46">
        <v>0.99</v>
      </c>
      <c r="F26" s="46">
        <v>0.99</v>
      </c>
      <c r="G26" s="46">
        <v>0.99</v>
      </c>
      <c r="H26" s="46">
        <v>0.99</v>
      </c>
      <c r="I26" s="46">
        <v>0.99</v>
      </c>
      <c r="J26" s="40"/>
    </row>
    <row r="27" spans="1:15" x14ac:dyDescent="0.25">
      <c r="A27" s="2" t="s">
        <v>127</v>
      </c>
      <c r="B27" s="46">
        <v>1</v>
      </c>
      <c r="C27" s="46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I27" s="46">
        <v>1</v>
      </c>
      <c r="J27" s="40"/>
    </row>
    <row r="28" spans="1:15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15" x14ac:dyDescent="0.25">
      <c r="B29" s="1"/>
      <c r="C29" s="1"/>
      <c r="D29" s="1"/>
      <c r="E29" s="1"/>
      <c r="F29" s="1"/>
      <c r="G29" s="1"/>
      <c r="H29" s="1"/>
      <c r="I29" s="1"/>
    </row>
    <row r="30" spans="1:15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15" x14ac:dyDescent="0.25">
      <c r="A31" s="2" t="s">
        <v>87</v>
      </c>
      <c r="B31" s="1">
        <f>B15/B26</f>
        <v>385416972.64646465</v>
      </c>
      <c r="C31" s="1">
        <f>C15/C26</f>
        <v>319984848.4848485</v>
      </c>
      <c r="D31" s="1">
        <f>D15/D26</f>
        <v>234025252.52525252</v>
      </c>
      <c r="E31" s="1">
        <f>E15/E26</f>
        <v>85959595.959595963</v>
      </c>
      <c r="F31" s="1">
        <f t="shared" ref="F31:G31" si="5">F15/F26</f>
        <v>65432124.161616161</v>
      </c>
      <c r="G31" s="1">
        <f t="shared" si="5"/>
        <v>0</v>
      </c>
      <c r="H31" s="1">
        <f>H15/H26</f>
        <v>65432124.161616161</v>
      </c>
      <c r="I31" s="1">
        <f>I15/I26</f>
        <v>0</v>
      </c>
    </row>
    <row r="32" spans="1:15" x14ac:dyDescent="0.25">
      <c r="A32" s="2" t="s">
        <v>164</v>
      </c>
      <c r="B32" s="1">
        <f>B17/B27</f>
        <v>707802800</v>
      </c>
      <c r="C32" s="1">
        <f>C17/C27</f>
        <v>707802800</v>
      </c>
      <c r="D32" s="1">
        <f>D17/D27</f>
        <v>71300000</v>
      </c>
      <c r="E32" s="1">
        <f>E17/E27</f>
        <v>636502800</v>
      </c>
      <c r="F32" s="1">
        <f t="shared" ref="F32:G32" si="6">F17/F27</f>
        <v>0</v>
      </c>
      <c r="G32" s="1">
        <f t="shared" si="6"/>
        <v>0</v>
      </c>
      <c r="H32" s="1">
        <f>H17/H27</f>
        <v>0</v>
      </c>
      <c r="I32" s="1">
        <f>I17/I27</f>
        <v>0</v>
      </c>
    </row>
    <row r="33" spans="1:9" x14ac:dyDescent="0.25">
      <c r="A33" s="2" t="s">
        <v>88</v>
      </c>
      <c r="B33" s="1">
        <f>B31/B9</f>
        <v>432566.74820029701</v>
      </c>
      <c r="C33" s="1">
        <f>C31/C9</f>
        <v>3555387.2053872054</v>
      </c>
      <c r="D33" s="1">
        <f>D31/D9</f>
        <v>3900420.8754208754</v>
      </c>
      <c r="E33" s="1">
        <f>E31/E9</f>
        <v>2865319.8653198653</v>
      </c>
      <c r="F33" s="1">
        <f t="shared" ref="F33:G33" si="7">F31/F9</f>
        <v>81688.045145588214</v>
      </c>
      <c r="G33" s="1" t="e">
        <f t="shared" si="7"/>
        <v>#DIV/0!</v>
      </c>
      <c r="H33" s="1">
        <f>H31/H9</f>
        <v>81688.045145588214</v>
      </c>
      <c r="I33" s="1" t="e">
        <f>I31/I9</f>
        <v>#DIV/0!</v>
      </c>
    </row>
    <row r="34" spans="1:9" x14ac:dyDescent="0.25">
      <c r="A34" s="2" t="s">
        <v>165</v>
      </c>
      <c r="B34" s="1">
        <f>B32/B11</f>
        <v>2536927.5985663082</v>
      </c>
      <c r="C34" s="1">
        <f>C32/C11</f>
        <v>2536927.5985663082</v>
      </c>
      <c r="D34" s="1">
        <f>D32/D11</f>
        <v>2097058.8235294118</v>
      </c>
      <c r="E34" s="1">
        <f>E32/E11</f>
        <v>2597970.612244898</v>
      </c>
      <c r="F34" s="1" t="e">
        <f t="shared" ref="F34:G34" si="8">F32/F11</f>
        <v>#DIV/0!</v>
      </c>
      <c r="G34" s="1" t="e">
        <f t="shared" si="8"/>
        <v>#DIV/0!</v>
      </c>
      <c r="H34" s="1" t="e">
        <f>H32/H11</f>
        <v>#DIV/0!</v>
      </c>
      <c r="I34" s="1" t="e">
        <f>I32/I11</f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15</v>
      </c>
      <c r="B39" s="1">
        <f>B10/B28*100</f>
        <v>1.1309099548586363</v>
      </c>
      <c r="C39" s="1">
        <f>C10/C28*100</f>
        <v>0.23283440247089571</v>
      </c>
      <c r="D39" s="1">
        <f>D10/D28*100</f>
        <v>0.12354478498455691</v>
      </c>
      <c r="E39" s="1">
        <f>E10/E28*100</f>
        <v>0.10928961748633879</v>
      </c>
      <c r="F39" s="1">
        <f t="shared" ref="F39:G39" si="9">F10/F28*100</f>
        <v>0.89807555238774051</v>
      </c>
      <c r="G39" s="1">
        <f t="shared" si="9"/>
        <v>0.25659301496792586</v>
      </c>
      <c r="H39" s="1">
        <f>H10/H28*100</f>
        <v>0.64148253741981476</v>
      </c>
      <c r="I39" s="1">
        <f>I10/I28*100</f>
        <v>0</v>
      </c>
    </row>
    <row r="40" spans="1:9" x14ac:dyDescent="0.25">
      <c r="A40" s="2" t="s">
        <v>16</v>
      </c>
      <c r="B40" s="1">
        <f>B11/B28*100</f>
        <v>0.26514611546685674</v>
      </c>
      <c r="C40" s="1">
        <f>C11/C28*100</f>
        <v>0.26514611546685674</v>
      </c>
      <c r="D40" s="1">
        <f>D11/D28*100</f>
        <v>3.2311712995961035E-2</v>
      </c>
      <c r="E40" s="1">
        <f>E11/E28*100</f>
        <v>0.23283440247089571</v>
      </c>
      <c r="F40" s="1">
        <f t="shared" ref="F40:I40" si="10">F11/F28*100</f>
        <v>0</v>
      </c>
      <c r="G40" s="1">
        <f t="shared" si="10"/>
        <v>0</v>
      </c>
      <c r="H40" s="1">
        <f t="shared" si="10"/>
        <v>0</v>
      </c>
      <c r="I40" s="1">
        <f t="shared" si="10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>B11/B10*100</f>
        <v>23.445378151260503</v>
      </c>
      <c r="C43" s="1">
        <f>C11/C10*100</f>
        <v>113.87755102040818</v>
      </c>
      <c r="D43" s="1">
        <f>D11/D10*100</f>
        <v>26.153846153846157</v>
      </c>
      <c r="E43" s="1">
        <f>E11/E10*100</f>
        <v>213.04347826086959</v>
      </c>
      <c r="F43" s="1">
        <f t="shared" ref="F43:I43" si="11">F11/F10*100</f>
        <v>0</v>
      </c>
      <c r="G43" s="1">
        <f t="shared" si="11"/>
        <v>0</v>
      </c>
      <c r="H43" s="1">
        <f t="shared" si="11"/>
        <v>0</v>
      </c>
      <c r="I43" s="1" t="e">
        <f t="shared" si="11"/>
        <v>#DIV/0!</v>
      </c>
    </row>
    <row r="44" spans="1:9" x14ac:dyDescent="0.25">
      <c r="A44" s="2" t="s">
        <v>19</v>
      </c>
      <c r="B44" s="1">
        <f>B17/B16*100</f>
        <v>55.997056962025319</v>
      </c>
      <c r="C44" s="1">
        <f>C17/C16*100</f>
        <v>64.995665748393023</v>
      </c>
      <c r="D44" s="1">
        <f>D17/D16*100</f>
        <v>12.335640138408305</v>
      </c>
      <c r="E44" s="1">
        <f>E17/E16*100</f>
        <v>124.56023483365951</v>
      </c>
      <c r="F44" s="1">
        <f t="shared" ref="F44:I44" si="12">F17/F16*100</f>
        <v>0</v>
      </c>
      <c r="G44" s="1">
        <f t="shared" si="12"/>
        <v>0</v>
      </c>
      <c r="H44" s="1">
        <f t="shared" si="12"/>
        <v>0</v>
      </c>
      <c r="I44" s="1" t="e">
        <f t="shared" si="12"/>
        <v>#DIV/0!</v>
      </c>
    </row>
    <row r="45" spans="1:9" x14ac:dyDescent="0.25">
      <c r="A45" s="2" t="s">
        <v>20</v>
      </c>
      <c r="B45" s="1">
        <f>AVERAGE(B43:B44)</f>
        <v>39.721217556642912</v>
      </c>
      <c r="C45" s="1">
        <f>AVERAGE(C43:C44)</f>
        <v>89.4366083844006</v>
      </c>
      <c r="D45" s="1">
        <f>AVERAGE(D43:D44)</f>
        <v>19.244743146127231</v>
      </c>
      <c r="E45" s="1">
        <f>AVERAGE(E43:E44)</f>
        <v>168.80185654726455</v>
      </c>
      <c r="F45" s="1">
        <f t="shared" ref="F45:I45" si="13">AVERAGE(F43:F44)</f>
        <v>0</v>
      </c>
      <c r="G45" s="1">
        <f t="shared" si="13"/>
        <v>0</v>
      </c>
      <c r="H45" s="1">
        <f t="shared" si="13"/>
        <v>0</v>
      </c>
      <c r="I45" s="1" t="e">
        <f t="shared" si="13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>B11/B12*100</f>
        <v>7.5405405405405395</v>
      </c>
      <c r="C48" s="1">
        <f>C11/C12*100</f>
        <v>27.900000000000002</v>
      </c>
      <c r="D48" s="1">
        <f>D11/D12*100</f>
        <v>5.5016181229773462</v>
      </c>
      <c r="E48" s="1">
        <f>E11/E12*100</f>
        <v>64.136125654450254</v>
      </c>
      <c r="F48" s="1">
        <f t="shared" ref="F48:I48" si="14">F11/F12*100</f>
        <v>0</v>
      </c>
      <c r="G48" s="1">
        <f t="shared" si="14"/>
        <v>0</v>
      </c>
      <c r="H48" s="1">
        <f t="shared" si="14"/>
        <v>0</v>
      </c>
      <c r="I48" s="1" t="e">
        <f t="shared" si="14"/>
        <v>#DIV/0!</v>
      </c>
    </row>
    <row r="49" spans="1:9" x14ac:dyDescent="0.25">
      <c r="A49" s="2" t="s">
        <v>23</v>
      </c>
      <c r="B49" s="1">
        <f>B17/B18*100</f>
        <v>14.299046464646464</v>
      </c>
      <c r="C49" s="1">
        <f>C17/C18*100</f>
        <v>15.905680898876403</v>
      </c>
      <c r="D49" s="1">
        <f>D17/D18*100</f>
        <v>2.5927272727272728</v>
      </c>
      <c r="E49" s="1">
        <f>E17/E18*100</f>
        <v>37.441341176470587</v>
      </c>
      <c r="F49" s="1">
        <f t="shared" ref="F49:I49" si="15">F17/F18*100</f>
        <v>0</v>
      </c>
      <c r="G49" s="1">
        <f t="shared" si="15"/>
        <v>0</v>
      </c>
      <c r="H49" s="1">
        <f t="shared" si="15"/>
        <v>0</v>
      </c>
      <c r="I49" s="1" t="e">
        <f t="shared" si="15"/>
        <v>#DIV/0!</v>
      </c>
    </row>
    <row r="50" spans="1:9" x14ac:dyDescent="0.25">
      <c r="A50" s="2" t="s">
        <v>24</v>
      </c>
      <c r="B50" s="1">
        <f>AVERAGE(B48:B49)</f>
        <v>10.919793502593501</v>
      </c>
      <c r="C50" s="1">
        <f>AVERAGE(C48:C49)</f>
        <v>21.902840449438202</v>
      </c>
      <c r="D50" s="1">
        <f>AVERAGE(D48:D49)</f>
        <v>4.047172697852309</v>
      </c>
      <c r="E50" s="1">
        <f>AVERAGE(E48:E49)</f>
        <v>50.78873341546042</v>
      </c>
      <c r="F50" s="1">
        <f t="shared" ref="F50:I50" si="16">AVERAGE(F48:F49)</f>
        <v>0</v>
      </c>
      <c r="G50" s="1">
        <f t="shared" si="16"/>
        <v>0</v>
      </c>
      <c r="H50" s="1">
        <f t="shared" si="16"/>
        <v>0</v>
      </c>
      <c r="I50" s="1" t="e">
        <f t="shared" si="16"/>
        <v>#DIV/0!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25</v>
      </c>
      <c r="B52" s="1">
        <f t="shared" ref="B52:I52" si="17">B19/B17*100</f>
        <v>100</v>
      </c>
      <c r="C52" s="1">
        <f t="shared" si="17"/>
        <v>100</v>
      </c>
      <c r="D52" s="1">
        <f t="shared" si="17"/>
        <v>100</v>
      </c>
      <c r="E52" s="1">
        <f t="shared" si="17"/>
        <v>100</v>
      </c>
      <c r="F52" s="1" t="e">
        <f t="shared" si="17"/>
        <v>#DIV/0!</v>
      </c>
      <c r="G52" s="1" t="e">
        <f t="shared" si="17"/>
        <v>#DIV/0!</v>
      </c>
      <c r="H52" s="1" t="e">
        <f t="shared" si="17"/>
        <v>#DIV/0!</v>
      </c>
      <c r="I52" s="1" t="e">
        <f t="shared" si="17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27</v>
      </c>
      <c r="B55" s="1">
        <f>((B11/B9)-1)*100</f>
        <v>-68.686868686868678</v>
      </c>
      <c r="C55" s="1">
        <f>((C11/C9)-1)*100</f>
        <v>210</v>
      </c>
      <c r="D55" s="1">
        <f>((D11/D9)-1)*100</f>
        <v>-43.333333333333336</v>
      </c>
      <c r="E55" s="1">
        <f>((E11/E9)-1)*100</f>
        <v>716.66666666666663</v>
      </c>
      <c r="F55" s="1">
        <f t="shared" ref="F55:I55" si="18">((F11/F9)-1)*100</f>
        <v>-100</v>
      </c>
      <c r="G55" s="1" t="e">
        <f t="shared" si="18"/>
        <v>#DIV/0!</v>
      </c>
      <c r="H55" s="1">
        <f t="shared" si="18"/>
        <v>-100</v>
      </c>
      <c r="I55" s="1" t="e">
        <f t="shared" si="18"/>
        <v>#DIV/0!</v>
      </c>
    </row>
    <row r="56" spans="1:9" x14ac:dyDescent="0.25">
      <c r="A56" s="2" t="s">
        <v>28</v>
      </c>
      <c r="B56" s="1">
        <f>((B32/B31)-1)*100</f>
        <v>83.645986096531729</v>
      </c>
      <c r="C56" s="1">
        <f>((C32/C31)-1)*100</f>
        <v>121.19884843032338</v>
      </c>
      <c r="D56" s="1">
        <f>((D32/D31)-1)*100</f>
        <v>-69.533202408442492</v>
      </c>
      <c r="E56" s="1">
        <f>((E32/E31)-1)*100</f>
        <v>640.46741715628673</v>
      </c>
      <c r="F56" s="1">
        <f t="shared" ref="F56:I56" si="19">((F32/F31)-1)*100</f>
        <v>-100</v>
      </c>
      <c r="G56" s="1" t="e">
        <f t="shared" si="19"/>
        <v>#DIV/0!</v>
      </c>
      <c r="H56" s="1">
        <f t="shared" si="19"/>
        <v>-100</v>
      </c>
      <c r="I56" s="1" t="e">
        <f t="shared" si="19"/>
        <v>#DIV/0!</v>
      </c>
    </row>
    <row r="57" spans="1:9" x14ac:dyDescent="0.25">
      <c r="A57" s="2" t="s">
        <v>29</v>
      </c>
      <c r="B57" s="1">
        <f>((B34/B33)-1)*100</f>
        <v>486.48234269537556</v>
      </c>
      <c r="C57" s="1">
        <f>((C34/C33)-1)*100</f>
        <v>-28.645532764411808</v>
      </c>
      <c r="D57" s="1">
        <f>((D34/D33)-1)*100</f>
        <v>-46.235063073722046</v>
      </c>
      <c r="E57" s="1">
        <f>((E34/E33)-1)*100</f>
        <v>-9.3305203482097916</v>
      </c>
      <c r="F57" s="1" t="e">
        <f t="shared" ref="F57:I57" si="20">((F34/F33)-1)*100</f>
        <v>#DIV/0!</v>
      </c>
      <c r="G57" s="1" t="e">
        <f t="shared" si="20"/>
        <v>#DIV/0!</v>
      </c>
      <c r="H57" s="1" t="e">
        <f t="shared" si="20"/>
        <v>#DIV/0!</v>
      </c>
      <c r="I57" s="1" t="e">
        <f t="shared" si="20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31</v>
      </c>
      <c r="B60" s="6">
        <f>B16/B10</f>
        <v>1062184.8739495799</v>
      </c>
      <c r="C60" s="6">
        <f t="shared" ref="B60:I61" si="21">C16/C10</f>
        <v>4444897.9591836734</v>
      </c>
      <c r="D60" s="6">
        <f t="shared" si="21"/>
        <v>4446153.846153846</v>
      </c>
      <c r="E60" s="6">
        <f t="shared" si="21"/>
        <v>4443478.2608695654</v>
      </c>
      <c r="F60" s="6">
        <f t="shared" si="21"/>
        <v>185185.1851851852</v>
      </c>
      <c r="G60" s="6">
        <f t="shared" si="21"/>
        <v>185185.1851851852</v>
      </c>
      <c r="H60" s="6">
        <f t="shared" si="21"/>
        <v>185185.1851851852</v>
      </c>
      <c r="I60" s="6" t="e">
        <f t="shared" si="21"/>
        <v>#DIV/0!</v>
      </c>
    </row>
    <row r="61" spans="1:9" x14ac:dyDescent="0.25">
      <c r="A61" s="2" t="s">
        <v>32</v>
      </c>
      <c r="B61" s="6">
        <f t="shared" si="21"/>
        <v>2536927.5985663082</v>
      </c>
      <c r="C61" s="6">
        <f t="shared" si="21"/>
        <v>2536927.5985663082</v>
      </c>
      <c r="D61" s="6">
        <f t="shared" si="21"/>
        <v>2097058.8235294118</v>
      </c>
      <c r="E61" s="6">
        <f t="shared" si="21"/>
        <v>2597970.612244898</v>
      </c>
      <c r="F61" s="6" t="e">
        <f t="shared" si="21"/>
        <v>#DIV/0!</v>
      </c>
      <c r="G61" s="6" t="e">
        <f t="shared" si="21"/>
        <v>#DIV/0!</v>
      </c>
      <c r="H61" s="6" t="e">
        <f t="shared" si="21"/>
        <v>#DIV/0!</v>
      </c>
      <c r="I61" s="6" t="e">
        <f t="shared" si="21"/>
        <v>#DIV/0!</v>
      </c>
    </row>
    <row r="62" spans="1:9" x14ac:dyDescent="0.25">
      <c r="A62" s="2" t="s">
        <v>33</v>
      </c>
      <c r="B62" s="1">
        <f>(B60/B61)*B45</f>
        <v>16.630855562204498</v>
      </c>
      <c r="C62" s="1">
        <f>(C60/C61)*C45</f>
        <v>156.70001710288901</v>
      </c>
      <c r="D62" s="1">
        <f>(D60/D61)*D45</f>
        <v>40.802426616430282</v>
      </c>
      <c r="E62" s="1">
        <f>(E60/E61)*E45</f>
        <v>288.71280391969566</v>
      </c>
      <c r="F62" s="1" t="e">
        <f t="shared" ref="F62:I62" si="22">(F60/F61)*F45</f>
        <v>#DIV/0!</v>
      </c>
      <c r="G62" s="1" t="e">
        <f t="shared" si="22"/>
        <v>#DIV/0!</v>
      </c>
      <c r="H62" s="1" t="e">
        <f t="shared" si="22"/>
        <v>#DIV/0!</v>
      </c>
      <c r="I62" s="1" t="e">
        <f t="shared" si="22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41"/>
      <c r="G64" s="41"/>
      <c r="H64" s="1"/>
      <c r="I64" s="1"/>
    </row>
    <row r="65" spans="1:10" x14ac:dyDescent="0.25">
      <c r="A65" s="2" t="s">
        <v>35</v>
      </c>
      <c r="B65" s="1">
        <f>B23/B22*100</f>
        <v>103.59382911392404</v>
      </c>
      <c r="C65" s="1"/>
      <c r="D65" s="1">
        <f>D23/D22*100</f>
        <v>49.271656050955414</v>
      </c>
      <c r="E65" s="1">
        <f>E23/E22*100</f>
        <v>157.23270440251574</v>
      </c>
      <c r="F65" s="1"/>
      <c r="G65" s="1"/>
      <c r="H65" s="1"/>
      <c r="I65" s="1"/>
    </row>
    <row r="66" spans="1:10" x14ac:dyDescent="0.25">
      <c r="A66" s="2" t="s">
        <v>36</v>
      </c>
      <c r="B66" s="1">
        <f>B17/B23*100</f>
        <v>54.05443301110563</v>
      </c>
      <c r="C66" s="1"/>
      <c r="D66" s="46">
        <f>(D17+G17)/D23*100</f>
        <v>23.042666097871543</v>
      </c>
      <c r="E66" s="46">
        <f>(H17+E17)/E23*100</f>
        <v>63.650280000000002</v>
      </c>
      <c r="F66" s="1"/>
      <c r="G66" s="1"/>
      <c r="H66" s="1"/>
      <c r="I66" s="1"/>
      <c r="J66" s="40"/>
    </row>
    <row r="67" spans="1:10" x14ac:dyDescent="0.25">
      <c r="B67" s="1"/>
      <c r="C67" s="1"/>
      <c r="D67" s="1"/>
      <c r="E67" s="1"/>
      <c r="F67" s="1"/>
      <c r="G67" s="1"/>
      <c r="H67" s="1"/>
      <c r="I67" s="1"/>
    </row>
    <row r="68" spans="1:10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 x14ac:dyDescent="0.25"/>
    <row r="70" spans="1:10" x14ac:dyDescent="0.25">
      <c r="A70" s="2" t="s">
        <v>73</v>
      </c>
    </row>
    <row r="71" spans="1:10" x14ac:dyDescent="0.25">
      <c r="A71" s="2" t="s">
        <v>79</v>
      </c>
    </row>
    <row r="72" spans="1:10" x14ac:dyDescent="0.25">
      <c r="A72" s="2" t="s">
        <v>74</v>
      </c>
    </row>
    <row r="75" spans="1:10" x14ac:dyDescent="0.25">
      <c r="A75" s="2" t="s">
        <v>75</v>
      </c>
    </row>
    <row r="76" spans="1:10" x14ac:dyDescent="0.25">
      <c r="A76" s="2" t="s">
        <v>128</v>
      </c>
    </row>
    <row r="77" spans="1:10" x14ac:dyDescent="0.25">
      <c r="A77" s="2" t="s">
        <v>76</v>
      </c>
    </row>
    <row r="78" spans="1:10" x14ac:dyDescent="0.25">
      <c r="A78" s="2" t="s">
        <v>77</v>
      </c>
    </row>
    <row r="79" spans="1:10" x14ac:dyDescent="0.25">
      <c r="A79" s="2" t="s">
        <v>166</v>
      </c>
    </row>
    <row r="80" spans="1:10" x14ac:dyDescent="0.25">
      <c r="A80" s="48" t="s">
        <v>168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80"/>
  <sheetViews>
    <sheetView zoomScale="80" zoomScaleNormal="80" workbookViewId="0">
      <selection activeCell="A80" sqref="A80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7" width="15.28515625" style="2" customWidth="1"/>
    <col min="8" max="8" width="15.28515625" style="2" bestFit="1" customWidth="1"/>
    <col min="9" max="9" width="11.42578125" style="2" bestFit="1" customWidth="1"/>
    <col min="10" max="16384" width="11.42578125" style="2"/>
  </cols>
  <sheetData>
    <row r="1" spans="1:9" x14ac:dyDescent="0.25">
      <c r="A1" s="52" t="s">
        <v>111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9" ht="16.5" thickTop="1" thickBot="1" x14ac:dyDescent="0.3">
      <c r="A5" s="57"/>
      <c r="B5" s="51"/>
      <c r="C5" s="36" t="s">
        <v>1</v>
      </c>
      <c r="D5" s="36" t="s">
        <v>70</v>
      </c>
      <c r="E5" s="36" t="s">
        <v>72</v>
      </c>
      <c r="F5" s="36" t="s">
        <v>1</v>
      </c>
      <c r="G5" s="36" t="s">
        <v>70</v>
      </c>
      <c r="H5" s="36" t="s">
        <v>72</v>
      </c>
      <c r="I5" s="51"/>
    </row>
    <row r="6" spans="1:9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9" x14ac:dyDescent="0.25">
      <c r="A7" s="5" t="s">
        <v>6</v>
      </c>
    </row>
    <row r="8" spans="1:9" x14ac:dyDescent="0.25">
      <c r="A8" s="2" t="s">
        <v>7</v>
      </c>
    </row>
    <row r="9" spans="1:9" x14ac:dyDescent="0.25">
      <c r="A9" s="2" t="s">
        <v>89</v>
      </c>
      <c r="B9" s="6">
        <f>+C9+F9+I9</f>
        <v>1891</v>
      </c>
      <c r="C9" s="6">
        <f>SUM(D9:E9)</f>
        <v>175</v>
      </c>
      <c r="D9" s="6">
        <v>85</v>
      </c>
      <c r="E9" s="6">
        <v>90</v>
      </c>
      <c r="F9" s="6">
        <f>SUM(G9:H9)</f>
        <v>1716</v>
      </c>
      <c r="G9" s="6">
        <v>0</v>
      </c>
      <c r="H9" s="6">
        <v>1716</v>
      </c>
      <c r="I9" s="6">
        <v>0</v>
      </c>
    </row>
    <row r="10" spans="1:9" x14ac:dyDescent="0.25">
      <c r="A10" s="2" t="s">
        <v>129</v>
      </c>
      <c r="B10" s="6">
        <f t="shared" ref="B10:B12" si="0">+C10+F10+I10</f>
        <v>1331</v>
      </c>
      <c r="C10" s="6">
        <f t="shared" ref="C10:C19" si="1">SUM(D10:E10)</f>
        <v>305</v>
      </c>
      <c r="D10" s="6">
        <v>184</v>
      </c>
      <c r="E10" s="6">
        <v>121</v>
      </c>
      <c r="F10" s="6">
        <f t="shared" ref="F10:F12" si="2">SUM(G10:H10)</f>
        <v>1026</v>
      </c>
      <c r="G10" s="6">
        <v>486</v>
      </c>
      <c r="H10" s="6">
        <v>540</v>
      </c>
      <c r="I10" s="6">
        <v>0</v>
      </c>
    </row>
    <row r="11" spans="1:9" x14ac:dyDescent="0.25">
      <c r="A11" s="2" t="s">
        <v>130</v>
      </c>
      <c r="B11" s="6">
        <f t="shared" si="0"/>
        <v>1676</v>
      </c>
      <c r="C11" s="6">
        <f t="shared" si="1"/>
        <v>279</v>
      </c>
      <c r="D11" s="6">
        <v>196</v>
      </c>
      <c r="E11" s="6">
        <v>83</v>
      </c>
      <c r="F11" s="6">
        <f t="shared" si="2"/>
        <v>1397</v>
      </c>
      <c r="G11" s="6">
        <v>0</v>
      </c>
      <c r="H11" s="6">
        <v>1397</v>
      </c>
      <c r="I11" s="6">
        <v>0</v>
      </c>
    </row>
    <row r="12" spans="1:9" x14ac:dyDescent="0.25">
      <c r="A12" s="2" t="s">
        <v>121</v>
      </c>
      <c r="B12" s="6">
        <f t="shared" si="0"/>
        <v>3700</v>
      </c>
      <c r="C12" s="6">
        <f>SUM(D12:E12)</f>
        <v>1000</v>
      </c>
      <c r="D12" s="6">
        <v>618</v>
      </c>
      <c r="E12" s="6">
        <v>382</v>
      </c>
      <c r="F12" s="6">
        <f t="shared" si="2"/>
        <v>2700</v>
      </c>
      <c r="G12" s="6">
        <v>1080</v>
      </c>
      <c r="H12" s="6">
        <v>1620</v>
      </c>
      <c r="I12" s="6">
        <v>0</v>
      </c>
    </row>
    <row r="13" spans="1:9" x14ac:dyDescent="0.25">
      <c r="B13" s="1"/>
      <c r="C13" s="6"/>
      <c r="D13" s="1"/>
      <c r="E13" s="1"/>
      <c r="F13" s="1"/>
      <c r="G13" s="1"/>
      <c r="H13" s="1"/>
      <c r="I13" s="1"/>
    </row>
    <row r="14" spans="1:9" x14ac:dyDescent="0.25">
      <c r="A14" s="2" t="s">
        <v>8</v>
      </c>
      <c r="B14" s="1"/>
      <c r="C14" s="6"/>
      <c r="D14" s="1"/>
      <c r="E14" s="1"/>
      <c r="F14" s="1"/>
      <c r="G14" s="1"/>
      <c r="H14" s="1"/>
      <c r="I14" s="1"/>
    </row>
    <row r="15" spans="1:9" x14ac:dyDescent="0.25">
      <c r="A15" s="2" t="s">
        <v>131</v>
      </c>
      <c r="B15" s="6">
        <f>+C15+F15+I15</f>
        <v>718381485</v>
      </c>
      <c r="C15" s="6">
        <f t="shared" si="1"/>
        <v>600589000</v>
      </c>
      <c r="D15" s="6">
        <v>326349000</v>
      </c>
      <c r="E15" s="6">
        <v>274240000</v>
      </c>
      <c r="F15" s="6">
        <f>SUM(G15:H15)</f>
        <v>117792485</v>
      </c>
      <c r="G15" s="6">
        <v>0</v>
      </c>
      <c r="H15" s="6">
        <v>117792485</v>
      </c>
      <c r="I15" s="6">
        <v>0</v>
      </c>
    </row>
    <row r="16" spans="1:9" x14ac:dyDescent="0.25">
      <c r="A16" s="2" t="s">
        <v>129</v>
      </c>
      <c r="B16" s="6">
        <f t="shared" ref="B16:B19" si="3">+C16+F16+I16</f>
        <v>1549000000</v>
      </c>
      <c r="C16" s="6">
        <f t="shared" si="1"/>
        <v>1359000000</v>
      </c>
      <c r="D16" s="6">
        <v>820000000</v>
      </c>
      <c r="E16" s="6">
        <v>539000000</v>
      </c>
      <c r="F16" s="6">
        <f t="shared" ref="F16:F18" si="4">SUM(G16:H16)</f>
        <v>190000000</v>
      </c>
      <c r="G16" s="6">
        <v>90000000</v>
      </c>
      <c r="H16" s="6">
        <v>100000000</v>
      </c>
      <c r="I16" s="6">
        <v>0</v>
      </c>
    </row>
    <row r="17" spans="1:9" x14ac:dyDescent="0.25">
      <c r="A17" s="2" t="s">
        <v>130</v>
      </c>
      <c r="B17" s="6">
        <f t="shared" si="3"/>
        <v>837278363.02999997</v>
      </c>
      <c r="C17" s="6">
        <f t="shared" si="1"/>
        <v>800576650</v>
      </c>
      <c r="D17" s="6">
        <v>537150650</v>
      </c>
      <c r="E17" s="6">
        <v>263426000</v>
      </c>
      <c r="F17" s="6">
        <f t="shared" si="4"/>
        <v>36701713.030000001</v>
      </c>
      <c r="G17" s="6">
        <v>0</v>
      </c>
      <c r="H17" s="6">
        <v>36701713.030000001</v>
      </c>
      <c r="I17" s="6">
        <v>0</v>
      </c>
    </row>
    <row r="18" spans="1:9" x14ac:dyDescent="0.25">
      <c r="A18" s="2" t="s">
        <v>121</v>
      </c>
      <c r="B18" s="6">
        <f>+C18+F18+I18</f>
        <v>4950000000</v>
      </c>
      <c r="C18" s="6">
        <f t="shared" si="1"/>
        <v>4450000000</v>
      </c>
      <c r="D18" s="6">
        <v>2750000000</v>
      </c>
      <c r="E18" s="6">
        <v>1700000000</v>
      </c>
      <c r="F18" s="6">
        <f t="shared" si="4"/>
        <v>500000000</v>
      </c>
      <c r="G18" s="6">
        <v>200000000</v>
      </c>
      <c r="H18" s="6">
        <v>300000000</v>
      </c>
      <c r="I18" s="6">
        <v>0</v>
      </c>
    </row>
    <row r="19" spans="1:9" x14ac:dyDescent="0.25">
      <c r="A19" s="2" t="s">
        <v>132</v>
      </c>
      <c r="B19" s="6">
        <f t="shared" si="3"/>
        <v>837278363.02999997</v>
      </c>
      <c r="C19" s="6">
        <f t="shared" si="1"/>
        <v>800576650</v>
      </c>
      <c r="D19" s="1">
        <f>D17</f>
        <v>537150650</v>
      </c>
      <c r="E19" s="1">
        <f>E17</f>
        <v>263426000</v>
      </c>
      <c r="F19" s="1">
        <f>SUM(G19:H19)</f>
        <v>36701713.030000001</v>
      </c>
      <c r="G19" s="1">
        <f t="shared" ref="G19:I19" si="5">G17</f>
        <v>0</v>
      </c>
      <c r="H19" s="1">
        <f t="shared" si="5"/>
        <v>36701713.030000001</v>
      </c>
      <c r="I19" s="1">
        <f t="shared" si="5"/>
        <v>0</v>
      </c>
    </row>
    <row r="20" spans="1:9" x14ac:dyDescent="0.25"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1"/>
      <c r="I21" s="1"/>
    </row>
    <row r="22" spans="1:9" x14ac:dyDescent="0.25">
      <c r="A22" s="2" t="s">
        <v>129</v>
      </c>
      <c r="B22" s="6">
        <f>B16</f>
        <v>1549000000</v>
      </c>
      <c r="C22" s="1"/>
      <c r="D22" s="6">
        <f>D16+G16</f>
        <v>910000000</v>
      </c>
      <c r="E22" s="6">
        <f>+E16+H16</f>
        <v>639000000</v>
      </c>
      <c r="F22" s="6"/>
      <c r="G22" s="6"/>
      <c r="H22" s="1"/>
      <c r="I22" s="1"/>
    </row>
    <row r="23" spans="1:9" x14ac:dyDescent="0.25">
      <c r="A23" s="2" t="s">
        <v>130</v>
      </c>
      <c r="B23" s="6">
        <f>D23+E23</f>
        <v>644000000</v>
      </c>
      <c r="C23" s="1"/>
      <c r="D23" s="6">
        <v>444000000</v>
      </c>
      <c r="E23" s="6">
        <v>200000000</v>
      </c>
      <c r="F23" s="6"/>
      <c r="G23" s="6"/>
      <c r="H23" s="1"/>
      <c r="I23" s="1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" t="s">
        <v>90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</row>
    <row r="27" spans="1:9" x14ac:dyDescent="0.25">
      <c r="A27" s="2" t="s">
        <v>133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>
        <v>0.99</v>
      </c>
    </row>
    <row r="28" spans="1:9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9" x14ac:dyDescent="0.25"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2" t="s">
        <v>91</v>
      </c>
      <c r="B31" s="6">
        <f t="shared" ref="B31:I31" si="6">B15/B26</f>
        <v>718381485</v>
      </c>
      <c r="C31" s="6">
        <f t="shared" si="6"/>
        <v>600589000</v>
      </c>
      <c r="D31" s="6">
        <f t="shared" si="6"/>
        <v>326349000</v>
      </c>
      <c r="E31" s="6">
        <f t="shared" si="6"/>
        <v>274240000</v>
      </c>
      <c r="F31" s="6">
        <f t="shared" si="6"/>
        <v>117792485</v>
      </c>
      <c r="G31" s="6">
        <f t="shared" si="6"/>
        <v>0</v>
      </c>
      <c r="H31" s="6">
        <f t="shared" si="6"/>
        <v>117792485</v>
      </c>
      <c r="I31" s="6">
        <f t="shared" si="6"/>
        <v>0</v>
      </c>
    </row>
    <row r="32" spans="1:9" x14ac:dyDescent="0.25">
      <c r="A32" s="2" t="s">
        <v>134</v>
      </c>
      <c r="B32" s="6">
        <f t="shared" ref="B32:I32" si="7">B17/B27</f>
        <v>845735720.23232317</v>
      </c>
      <c r="C32" s="6">
        <f t="shared" si="7"/>
        <v>808663282.82828283</v>
      </c>
      <c r="D32" s="6">
        <f t="shared" si="7"/>
        <v>542576414.14141417</v>
      </c>
      <c r="E32" s="6">
        <f t="shared" si="7"/>
        <v>266086868.6868687</v>
      </c>
      <c r="F32" s="6">
        <f t="shared" si="7"/>
        <v>37072437.404040404</v>
      </c>
      <c r="G32" s="6">
        <f t="shared" si="7"/>
        <v>0</v>
      </c>
      <c r="H32" s="6">
        <f t="shared" si="7"/>
        <v>37072437.404040404</v>
      </c>
      <c r="I32" s="6">
        <f t="shared" si="7"/>
        <v>0</v>
      </c>
    </row>
    <row r="33" spans="1:9" x14ac:dyDescent="0.25">
      <c r="A33" s="2" t="s">
        <v>92</v>
      </c>
      <c r="B33" s="6">
        <f t="shared" ref="B33:I33" si="8">B31/B9</f>
        <v>379895.02115282917</v>
      </c>
      <c r="C33" s="6">
        <f t="shared" si="8"/>
        <v>3431937.1428571427</v>
      </c>
      <c r="D33" s="6">
        <f t="shared" si="8"/>
        <v>3839400</v>
      </c>
      <c r="E33" s="6">
        <f t="shared" si="8"/>
        <v>3047111.111111111</v>
      </c>
      <c r="F33" s="6">
        <f t="shared" si="8"/>
        <v>68643.639277389273</v>
      </c>
      <c r="G33" s="6" t="e">
        <f t="shared" si="8"/>
        <v>#DIV/0!</v>
      </c>
      <c r="H33" s="6">
        <f t="shared" si="8"/>
        <v>68643.639277389273</v>
      </c>
      <c r="I33" s="6" t="e">
        <f t="shared" si="8"/>
        <v>#DIV/0!</v>
      </c>
    </row>
    <row r="34" spans="1:9" x14ac:dyDescent="0.25">
      <c r="A34" s="2" t="s">
        <v>135</v>
      </c>
      <c r="B34" s="6">
        <f t="shared" ref="B34:I34" si="9">B32/B11</f>
        <v>504615.58486415463</v>
      </c>
      <c r="C34" s="6">
        <f t="shared" si="9"/>
        <v>2898434.7054777164</v>
      </c>
      <c r="D34" s="6">
        <f t="shared" si="9"/>
        <v>2768247.0109255826</v>
      </c>
      <c r="E34" s="6">
        <f t="shared" si="9"/>
        <v>3205865.8877935987</v>
      </c>
      <c r="F34" s="6">
        <f t="shared" si="9"/>
        <v>26537.177812484184</v>
      </c>
      <c r="G34" s="6" t="e">
        <f t="shared" si="9"/>
        <v>#DIV/0!</v>
      </c>
      <c r="H34" s="6">
        <f t="shared" si="9"/>
        <v>26537.177812484184</v>
      </c>
      <c r="I34" s="6" t="e">
        <f t="shared" si="9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15</v>
      </c>
      <c r="B39" s="1">
        <f t="shared" ref="B39:I39" si="10">B10/B28*100</f>
        <v>1.2649085293418865</v>
      </c>
      <c r="C39" s="1">
        <f t="shared" si="10"/>
        <v>0.28985507246376813</v>
      </c>
      <c r="D39" s="1">
        <f t="shared" si="10"/>
        <v>0.17486338797814208</v>
      </c>
      <c r="E39" s="1">
        <f t="shared" si="10"/>
        <v>0.11499168448562605</v>
      </c>
      <c r="F39" s="1">
        <f t="shared" si="10"/>
        <v>0.9750534568781184</v>
      </c>
      <c r="G39" s="1">
        <f t="shared" si="10"/>
        <v>0.46186742694226651</v>
      </c>
      <c r="H39" s="1">
        <f t="shared" si="10"/>
        <v>0.51318602993585172</v>
      </c>
      <c r="I39" s="1">
        <f t="shared" si="10"/>
        <v>0</v>
      </c>
    </row>
    <row r="40" spans="1:9" x14ac:dyDescent="0.25">
      <c r="A40" s="2" t="s">
        <v>16</v>
      </c>
      <c r="B40" s="1">
        <f t="shared" ref="B40:I40" si="11">B11/B28*100</f>
        <v>1.5927773818009028</v>
      </c>
      <c r="C40" s="1">
        <f t="shared" si="11"/>
        <v>0.26514611546685674</v>
      </c>
      <c r="D40" s="1">
        <f t="shared" si="11"/>
        <v>0.18626752197671656</v>
      </c>
      <c r="E40" s="1">
        <f t="shared" si="11"/>
        <v>7.8878593490140175E-2</v>
      </c>
      <c r="F40" s="1">
        <f t="shared" si="11"/>
        <v>1.3276312663340462</v>
      </c>
      <c r="G40" s="1">
        <f t="shared" si="11"/>
        <v>0</v>
      </c>
      <c r="H40" s="1">
        <f t="shared" si="11"/>
        <v>1.3276312663340462</v>
      </c>
      <c r="I40" s="1">
        <f t="shared" si="11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 t="shared" ref="B43:I43" si="12">B11/B10*100</f>
        <v>125.92036063110443</v>
      </c>
      <c r="C43" s="1">
        <f t="shared" si="12"/>
        <v>91.475409836065566</v>
      </c>
      <c r="D43" s="1">
        <f t="shared" si="12"/>
        <v>106.5217391304348</v>
      </c>
      <c r="E43" s="1">
        <f t="shared" si="12"/>
        <v>68.59504132231406</v>
      </c>
      <c r="F43" s="1">
        <f t="shared" si="12"/>
        <v>136.1598440545809</v>
      </c>
      <c r="G43" s="1">
        <f t="shared" si="12"/>
        <v>0</v>
      </c>
      <c r="H43" s="1">
        <f t="shared" si="12"/>
        <v>258.7037037037037</v>
      </c>
      <c r="I43" s="1" t="e">
        <f t="shared" si="12"/>
        <v>#DIV/0!</v>
      </c>
    </row>
    <row r="44" spans="1:9" x14ac:dyDescent="0.25">
      <c r="A44" s="2" t="s">
        <v>19</v>
      </c>
      <c r="B44" s="1">
        <f t="shared" ref="B44:I44" si="13">B17/B16*100</f>
        <v>54.052831699806326</v>
      </c>
      <c r="C44" s="1">
        <f t="shared" si="13"/>
        <v>58.909245768947763</v>
      </c>
      <c r="D44" s="1">
        <f t="shared" si="13"/>
        <v>65.506176829268298</v>
      </c>
      <c r="E44" s="1">
        <f t="shared" si="13"/>
        <v>48.873098330241191</v>
      </c>
      <c r="F44" s="1">
        <f t="shared" si="13"/>
        <v>19.316691068421051</v>
      </c>
      <c r="G44" s="1">
        <f t="shared" si="13"/>
        <v>0</v>
      </c>
      <c r="H44" s="1">
        <f t="shared" si="13"/>
        <v>36.701713030000001</v>
      </c>
      <c r="I44" s="1" t="e">
        <f t="shared" si="13"/>
        <v>#DIV/0!</v>
      </c>
    </row>
    <row r="45" spans="1:9" x14ac:dyDescent="0.25">
      <c r="A45" s="2" t="s">
        <v>20</v>
      </c>
      <c r="B45" s="1">
        <f t="shared" ref="B45:I45" si="14">AVERAGE(B43:B44)</f>
        <v>89.986596165455381</v>
      </c>
      <c r="C45" s="1">
        <f t="shared" si="14"/>
        <v>75.192327802506668</v>
      </c>
      <c r="D45" s="1">
        <f t="shared" si="14"/>
        <v>86.01395797985154</v>
      </c>
      <c r="E45" s="1">
        <f t="shared" si="14"/>
        <v>58.734069826277626</v>
      </c>
      <c r="F45" s="1">
        <f t="shared" si="14"/>
        <v>77.738267561500976</v>
      </c>
      <c r="G45" s="1">
        <f t="shared" si="14"/>
        <v>0</v>
      </c>
      <c r="H45" s="1">
        <f t="shared" si="14"/>
        <v>147.70270836685185</v>
      </c>
      <c r="I45" s="1" t="e">
        <f t="shared" si="14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 t="shared" ref="B48:I48" si="15">B11/B12*100</f>
        <v>45.297297297297298</v>
      </c>
      <c r="C48" s="1">
        <f t="shared" si="15"/>
        <v>27.900000000000002</v>
      </c>
      <c r="D48" s="1">
        <f t="shared" si="15"/>
        <v>31.715210355987054</v>
      </c>
      <c r="E48" s="1">
        <f t="shared" si="15"/>
        <v>21.727748691099478</v>
      </c>
      <c r="F48" s="1">
        <f t="shared" si="15"/>
        <v>51.74074074074074</v>
      </c>
      <c r="G48" s="1">
        <f t="shared" si="15"/>
        <v>0</v>
      </c>
      <c r="H48" s="1">
        <f t="shared" si="15"/>
        <v>86.23456790123457</v>
      </c>
      <c r="I48" s="1" t="e">
        <f t="shared" si="15"/>
        <v>#DIV/0!</v>
      </c>
    </row>
    <row r="49" spans="1:9" x14ac:dyDescent="0.25">
      <c r="A49" s="2" t="s">
        <v>23</v>
      </c>
      <c r="B49" s="1">
        <f t="shared" ref="B49:I49" si="16">B17/B18*100</f>
        <v>16.914714404646464</v>
      </c>
      <c r="C49" s="1">
        <f t="shared" si="16"/>
        <v>17.990486516853931</v>
      </c>
      <c r="D49" s="1">
        <f t="shared" si="16"/>
        <v>19.532750909090911</v>
      </c>
      <c r="E49" s="1">
        <f t="shared" si="16"/>
        <v>15.495647058823531</v>
      </c>
      <c r="F49" s="1">
        <f t="shared" si="16"/>
        <v>7.3403426060000001</v>
      </c>
      <c r="G49" s="1">
        <f t="shared" si="16"/>
        <v>0</v>
      </c>
      <c r="H49" s="1">
        <f t="shared" si="16"/>
        <v>12.233904343333334</v>
      </c>
      <c r="I49" s="1" t="e">
        <f t="shared" si="16"/>
        <v>#DIV/0!</v>
      </c>
    </row>
    <row r="50" spans="1:9" x14ac:dyDescent="0.25">
      <c r="A50" s="2" t="s">
        <v>24</v>
      </c>
      <c r="B50" s="1">
        <f t="shared" ref="B50:I50" si="17">AVERAGE(B48:B49)</f>
        <v>31.106005850971883</v>
      </c>
      <c r="C50" s="1">
        <f t="shared" si="17"/>
        <v>22.945243258426967</v>
      </c>
      <c r="D50" s="1">
        <f t="shared" si="17"/>
        <v>25.623980632538981</v>
      </c>
      <c r="E50" s="1">
        <f t="shared" si="17"/>
        <v>18.611697874961504</v>
      </c>
      <c r="F50" s="1">
        <f t="shared" si="17"/>
        <v>29.54054167337037</v>
      </c>
      <c r="G50" s="1">
        <f t="shared" si="17"/>
        <v>0</v>
      </c>
      <c r="H50" s="1">
        <f t="shared" si="17"/>
        <v>49.234236122283953</v>
      </c>
      <c r="I50" s="1" t="e">
        <f t="shared" si="17"/>
        <v>#DIV/0!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25</v>
      </c>
      <c r="B52" s="1">
        <f>B19/B17*100</f>
        <v>100</v>
      </c>
      <c r="C52" s="1">
        <f t="shared" ref="C52:I52" si="18">C19/C17*100</f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 t="e">
        <f t="shared" si="18"/>
        <v>#DIV/0!</v>
      </c>
      <c r="H52" s="1">
        <f t="shared" si="18"/>
        <v>100</v>
      </c>
      <c r="I52" s="1" t="e">
        <f t="shared" si="18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27</v>
      </c>
      <c r="B55" s="1">
        <f t="shared" ref="B55:I55" si="19">((B11/B9)-1)*100</f>
        <v>-11.369645690111053</v>
      </c>
      <c r="C55" s="1">
        <f t="shared" si="19"/>
        <v>59.428571428571431</v>
      </c>
      <c r="D55" s="1">
        <f t="shared" si="19"/>
        <v>130.58823529411762</v>
      </c>
      <c r="E55" s="1">
        <f t="shared" si="19"/>
        <v>-7.7777777777777724</v>
      </c>
      <c r="F55" s="1">
        <f t="shared" si="19"/>
        <v>-18.589743589743591</v>
      </c>
      <c r="G55" s="1" t="e">
        <f t="shared" si="19"/>
        <v>#DIV/0!</v>
      </c>
      <c r="H55" s="1">
        <f t="shared" si="19"/>
        <v>-18.589743589743591</v>
      </c>
      <c r="I55" s="1" t="e">
        <f t="shared" si="19"/>
        <v>#DIV/0!</v>
      </c>
    </row>
    <row r="56" spans="1:9" x14ac:dyDescent="0.25">
      <c r="A56" s="2" t="s">
        <v>28</v>
      </c>
      <c r="B56" s="1">
        <f>((B32/B31)-1)*100</f>
        <v>17.727939526771518</v>
      </c>
      <c r="C56" s="1">
        <f t="shared" ref="C56:I56" si="20">((C32/C31)-1)*100</f>
        <v>34.645037259803772</v>
      </c>
      <c r="D56" s="1">
        <f t="shared" si="20"/>
        <v>66.256496616019717</v>
      </c>
      <c r="E56" s="1">
        <f t="shared" si="20"/>
        <v>-2.9729912897940913</v>
      </c>
      <c r="F56" s="1">
        <f t="shared" si="20"/>
        <v>-68.527332279270283</v>
      </c>
      <c r="G56" s="1" t="e">
        <f t="shared" si="20"/>
        <v>#DIV/0!</v>
      </c>
      <c r="H56" s="1">
        <f t="shared" si="20"/>
        <v>-68.527332279270283</v>
      </c>
      <c r="I56" s="1" t="e">
        <f t="shared" si="20"/>
        <v>#DIV/0!</v>
      </c>
    </row>
    <row r="57" spans="1:9" x14ac:dyDescent="0.25">
      <c r="A57" s="2" t="s">
        <v>29</v>
      </c>
      <c r="B57" s="1">
        <f t="shared" ref="B57:I57" si="21">((B34/B33)-1)*100</f>
        <v>32.83027067131561</v>
      </c>
      <c r="C57" s="1">
        <f t="shared" si="21"/>
        <v>-15.545227525212679</v>
      </c>
      <c r="D57" s="1">
        <f t="shared" si="21"/>
        <v>-27.898968304277162</v>
      </c>
      <c r="E57" s="1">
        <f t="shared" si="21"/>
        <v>5.2100094448015888</v>
      </c>
      <c r="F57" s="1">
        <f t="shared" si="21"/>
        <v>-61.340660122568202</v>
      </c>
      <c r="G57" s="1" t="e">
        <f t="shared" si="21"/>
        <v>#DIV/0!</v>
      </c>
      <c r="H57" s="1">
        <f t="shared" si="21"/>
        <v>-61.340660122568202</v>
      </c>
      <c r="I57" s="1" t="e">
        <f t="shared" si="21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31</v>
      </c>
      <c r="B60" s="1">
        <f>B16/B10</f>
        <v>1163786.6265965439</v>
      </c>
      <c r="C60" s="1">
        <f t="shared" ref="C60:C61" si="22">C16/C10</f>
        <v>4455737.7049180325</v>
      </c>
      <c r="D60" s="1">
        <f>D16/D10</f>
        <v>4456521.7391304346</v>
      </c>
      <c r="E60" s="1">
        <f>E16/E10</f>
        <v>4454545.4545454541</v>
      </c>
      <c r="F60" s="1">
        <f t="shared" ref="F60:I60" si="23">F16/F10</f>
        <v>185185.1851851852</v>
      </c>
      <c r="G60" s="1">
        <f t="shared" si="23"/>
        <v>185185.1851851852</v>
      </c>
      <c r="H60" s="1">
        <f t="shared" si="23"/>
        <v>185185.1851851852</v>
      </c>
      <c r="I60" s="1" t="e">
        <f t="shared" si="23"/>
        <v>#DIV/0!</v>
      </c>
    </row>
    <row r="61" spans="1:9" x14ac:dyDescent="0.25">
      <c r="A61" s="2" t="s">
        <v>32</v>
      </c>
      <c r="B61" s="1">
        <f>B17/B11</f>
        <v>499569.4290155131</v>
      </c>
      <c r="C61" s="1">
        <f t="shared" si="22"/>
        <v>2869450.3584229392</v>
      </c>
      <c r="D61" s="1">
        <f>D17/D11</f>
        <v>2740564.5408163266</v>
      </c>
      <c r="E61" s="1">
        <f>E17/E11</f>
        <v>3173807.2289156625</v>
      </c>
      <c r="F61" s="1">
        <f t="shared" ref="F61:I61" si="24">F17/F11</f>
        <v>26271.806034359342</v>
      </c>
      <c r="G61" s="1" t="e">
        <f t="shared" si="24"/>
        <v>#DIV/0!</v>
      </c>
      <c r="H61" s="1">
        <f t="shared" si="24"/>
        <v>26271.806034359342</v>
      </c>
      <c r="I61" s="1" t="e">
        <f t="shared" si="24"/>
        <v>#DIV/0!</v>
      </c>
    </row>
    <row r="62" spans="1:9" x14ac:dyDescent="0.25">
      <c r="A62" s="2" t="s">
        <v>33</v>
      </c>
      <c r="B62" s="1">
        <f t="shared" ref="B62:I62" si="25">(B60/B61)*B45</f>
        <v>209.63091636067423</v>
      </c>
      <c r="C62" s="1">
        <f t="shared" si="25"/>
        <v>116.76009279154187</v>
      </c>
      <c r="D62" s="1">
        <f t="shared" si="25"/>
        <v>139.87011358312341</v>
      </c>
      <c r="E62" s="1">
        <f t="shared" si="25"/>
        <v>82.435247291622034</v>
      </c>
      <c r="F62" s="1">
        <f t="shared" si="25"/>
        <v>547.96291718675104</v>
      </c>
      <c r="G62" s="1" t="e">
        <f t="shared" si="25"/>
        <v>#DIV/0!</v>
      </c>
      <c r="H62" s="1">
        <f t="shared" si="25"/>
        <v>1041.129542654827</v>
      </c>
      <c r="I62" s="1" t="e">
        <f t="shared" si="25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34</v>
      </c>
      <c r="B64" s="1" t="s">
        <v>1</v>
      </c>
      <c r="C64" s="1"/>
      <c r="D64" s="1" t="s">
        <v>70</v>
      </c>
      <c r="E64" s="1" t="s">
        <v>72</v>
      </c>
      <c r="F64" s="1"/>
      <c r="G64" s="1"/>
      <c r="H64" s="1"/>
      <c r="I64" s="1"/>
    </row>
    <row r="65" spans="1:9" x14ac:dyDescent="0.25">
      <c r="A65" s="2" t="s">
        <v>35</v>
      </c>
      <c r="B65" s="1">
        <f>B23/B22*100</f>
        <v>41.57520981278244</v>
      </c>
      <c r="C65" s="1"/>
      <c r="D65" s="1">
        <f>D23/D22*100</f>
        <v>48.791208791208788</v>
      </c>
      <c r="E65" s="1">
        <f>E23/E22*100</f>
        <v>31.298904538341159</v>
      </c>
      <c r="F65" s="1"/>
      <c r="G65" s="1"/>
      <c r="H65" s="1"/>
      <c r="I65" s="1"/>
    </row>
    <row r="66" spans="1:9" x14ac:dyDescent="0.25">
      <c r="A66" s="2" t="s">
        <v>36</v>
      </c>
      <c r="B66" s="1">
        <f>B17/B23*100</f>
        <v>130.01216817236025</v>
      </c>
      <c r="C66" s="1"/>
      <c r="D66" s="1">
        <f>(D17+G17)/D23*100</f>
        <v>120.97987612612613</v>
      </c>
      <c r="E66" s="1">
        <f>(H17+E17)/E23*100</f>
        <v>150.06385651499997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73</v>
      </c>
    </row>
    <row r="71" spans="1:9" x14ac:dyDescent="0.25">
      <c r="A71" s="2" t="s">
        <v>79</v>
      </c>
    </row>
    <row r="72" spans="1:9" x14ac:dyDescent="0.25">
      <c r="A72" s="2" t="s">
        <v>74</v>
      </c>
    </row>
    <row r="75" spans="1:9" x14ac:dyDescent="0.25">
      <c r="A75" s="2" t="s">
        <v>75</v>
      </c>
    </row>
    <row r="76" spans="1:9" x14ac:dyDescent="0.25">
      <c r="A76" s="2" t="s">
        <v>128</v>
      </c>
    </row>
    <row r="77" spans="1:9" x14ac:dyDescent="0.25">
      <c r="A77" s="2" t="s">
        <v>76</v>
      </c>
    </row>
    <row r="78" spans="1:9" x14ac:dyDescent="0.25">
      <c r="A78" s="2" t="s">
        <v>77</v>
      </c>
    </row>
    <row r="79" spans="1:9" x14ac:dyDescent="0.25">
      <c r="A79" s="2" t="s">
        <v>166</v>
      </c>
    </row>
    <row r="80" spans="1:9" x14ac:dyDescent="0.25">
      <c r="A80" s="2" t="s">
        <v>169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82"/>
  <sheetViews>
    <sheetView topLeftCell="A4" zoomScale="90" zoomScaleNormal="90" workbookViewId="0">
      <selection activeCell="A81" sqref="A81"/>
    </sheetView>
  </sheetViews>
  <sheetFormatPr baseColWidth="10" defaultColWidth="11.42578125" defaultRowHeight="15" x14ac:dyDescent="0.25"/>
  <cols>
    <col min="1" max="1" width="54.85546875" style="2" customWidth="1"/>
    <col min="2" max="2" width="17.140625" style="2" customWidth="1"/>
    <col min="3" max="3" width="15.28515625" style="2" bestFit="1" customWidth="1"/>
    <col min="4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9" x14ac:dyDescent="0.25">
      <c r="A1" s="52" t="s">
        <v>112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9" ht="16.5" thickTop="1" thickBot="1" x14ac:dyDescent="0.3">
      <c r="A5" s="57"/>
      <c r="B5" s="51"/>
      <c r="C5" s="36" t="s">
        <v>1</v>
      </c>
      <c r="D5" s="36" t="s">
        <v>70</v>
      </c>
      <c r="E5" s="36" t="s">
        <v>72</v>
      </c>
      <c r="F5" s="36" t="s">
        <v>1</v>
      </c>
      <c r="G5" s="36" t="s">
        <v>70</v>
      </c>
      <c r="H5" s="36" t="s">
        <v>72</v>
      </c>
      <c r="I5" s="51"/>
    </row>
    <row r="6" spans="1:9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9" x14ac:dyDescent="0.25">
      <c r="A7" s="5" t="s">
        <v>6</v>
      </c>
    </row>
    <row r="8" spans="1:9" x14ac:dyDescent="0.25">
      <c r="A8" s="2" t="s">
        <v>7</v>
      </c>
    </row>
    <row r="9" spans="1:9" x14ac:dyDescent="0.25">
      <c r="A9" s="2" t="s">
        <v>93</v>
      </c>
      <c r="B9" s="6">
        <f>+C9+F9+I9</f>
        <v>178</v>
      </c>
      <c r="C9" s="6">
        <f>SUM(D9:E9)</f>
        <v>178</v>
      </c>
      <c r="D9" s="6">
        <v>177</v>
      </c>
      <c r="E9" s="6">
        <v>1</v>
      </c>
      <c r="F9" s="6">
        <f>SUM(G9:H9)</f>
        <v>0</v>
      </c>
      <c r="G9" s="6">
        <v>0</v>
      </c>
      <c r="H9" s="6">
        <v>0</v>
      </c>
      <c r="I9" s="6">
        <v>0</v>
      </c>
    </row>
    <row r="10" spans="1:9" x14ac:dyDescent="0.25">
      <c r="A10" s="2" t="s">
        <v>136</v>
      </c>
      <c r="B10" s="6">
        <f t="shared" ref="B10:B12" si="0">+C10+F10+I10</f>
        <v>569</v>
      </c>
      <c r="C10" s="6">
        <f t="shared" ref="C10:C19" si="1">SUM(D10:E10)</f>
        <v>245</v>
      </c>
      <c r="D10" s="6">
        <v>164</v>
      </c>
      <c r="E10" s="6">
        <v>81</v>
      </c>
      <c r="F10" s="6">
        <f t="shared" ref="F10:F12" si="2">SUM(G10:H10)</f>
        <v>324</v>
      </c>
      <c r="G10" s="6">
        <v>324</v>
      </c>
      <c r="H10" s="6">
        <v>0</v>
      </c>
      <c r="I10" s="6">
        <v>0</v>
      </c>
    </row>
    <row r="11" spans="1:9" x14ac:dyDescent="0.25">
      <c r="A11" s="2" t="s">
        <v>137</v>
      </c>
      <c r="B11" s="6">
        <f t="shared" si="0"/>
        <v>1615</v>
      </c>
      <c r="C11" s="6">
        <f t="shared" si="1"/>
        <v>336</v>
      </c>
      <c r="D11" s="6">
        <v>336</v>
      </c>
      <c r="E11" s="6">
        <v>0</v>
      </c>
      <c r="F11" s="6">
        <f t="shared" si="2"/>
        <v>1279</v>
      </c>
      <c r="G11" s="6">
        <v>0</v>
      </c>
      <c r="H11" s="6">
        <v>1279</v>
      </c>
      <c r="I11" s="6">
        <v>0</v>
      </c>
    </row>
    <row r="12" spans="1:9" x14ac:dyDescent="0.25">
      <c r="A12" s="2" t="s">
        <v>121</v>
      </c>
      <c r="B12" s="6">
        <f t="shared" si="0"/>
        <v>3700</v>
      </c>
      <c r="C12" s="6">
        <f>SUM(D12:E12)</f>
        <v>1000</v>
      </c>
      <c r="D12" s="6">
        <v>618</v>
      </c>
      <c r="E12" s="6">
        <v>382</v>
      </c>
      <c r="F12" s="6">
        <f t="shared" si="2"/>
        <v>2700</v>
      </c>
      <c r="G12" s="6">
        <v>1080</v>
      </c>
      <c r="H12" s="6">
        <v>1620</v>
      </c>
      <c r="I12" s="6">
        <v>0</v>
      </c>
    </row>
    <row r="13" spans="1:9" x14ac:dyDescent="0.25">
      <c r="B13" s="1"/>
      <c r="C13" s="6"/>
      <c r="D13" s="1"/>
      <c r="E13" s="1"/>
      <c r="F13" s="1"/>
      <c r="G13" s="1"/>
      <c r="H13" s="1"/>
      <c r="I13" s="1"/>
    </row>
    <row r="14" spans="1:9" x14ac:dyDescent="0.25">
      <c r="A14" s="2" t="s">
        <v>8</v>
      </c>
      <c r="B14" s="1"/>
      <c r="C14" s="6"/>
      <c r="D14" s="1"/>
      <c r="E14" s="1"/>
      <c r="F14" s="1"/>
      <c r="G14" s="1"/>
      <c r="H14" s="1"/>
      <c r="I14" s="1"/>
    </row>
    <row r="15" spans="1:9" x14ac:dyDescent="0.25">
      <c r="A15" s="2" t="s">
        <v>138</v>
      </c>
      <c r="B15" s="6">
        <f>+C15+F15+I15</f>
        <v>765424720.03999996</v>
      </c>
      <c r="C15" s="6">
        <f t="shared" si="1"/>
        <v>573209000</v>
      </c>
      <c r="D15" s="6">
        <v>572150000</v>
      </c>
      <c r="E15" s="6">
        <v>1059000</v>
      </c>
      <c r="F15" s="6">
        <f>SUM(G15:H15)</f>
        <v>192215720.04000002</v>
      </c>
      <c r="G15" s="6">
        <v>0</v>
      </c>
      <c r="H15" s="6">
        <v>192215720.04000002</v>
      </c>
      <c r="I15" s="6">
        <v>0</v>
      </c>
    </row>
    <row r="16" spans="1:9" x14ac:dyDescent="0.25">
      <c r="A16" s="2" t="s">
        <v>136</v>
      </c>
      <c r="B16" s="6">
        <f t="shared" ref="B16:B19" si="3">+C16+F16+I16</f>
        <v>1151000000</v>
      </c>
      <c r="C16" s="6">
        <f t="shared" si="1"/>
        <v>1091000000</v>
      </c>
      <c r="D16" s="6">
        <v>730000000</v>
      </c>
      <c r="E16" s="6">
        <v>361000000</v>
      </c>
      <c r="F16" s="6">
        <f t="shared" ref="F16:F18" si="4">SUM(G16:H16)</f>
        <v>60000000</v>
      </c>
      <c r="G16" s="6">
        <v>60000000</v>
      </c>
      <c r="H16" s="6">
        <v>0</v>
      </c>
      <c r="I16" s="6"/>
    </row>
    <row r="17" spans="1:9" x14ac:dyDescent="0.25">
      <c r="A17" s="2" t="s">
        <v>137</v>
      </c>
      <c r="B17" s="6">
        <f t="shared" si="3"/>
        <v>998936343.61000001</v>
      </c>
      <c r="C17" s="6">
        <f t="shared" si="1"/>
        <v>858040000</v>
      </c>
      <c r="D17" s="6">
        <v>858040000</v>
      </c>
      <c r="E17" s="6">
        <v>0</v>
      </c>
      <c r="F17" s="6">
        <f t="shared" si="4"/>
        <v>140896343.60999998</v>
      </c>
      <c r="G17" s="6">
        <v>0</v>
      </c>
      <c r="H17" s="6">
        <v>140896343.60999998</v>
      </c>
      <c r="I17" s="6">
        <v>0</v>
      </c>
    </row>
    <row r="18" spans="1:9" x14ac:dyDescent="0.25">
      <c r="A18" s="2" t="s">
        <v>121</v>
      </c>
      <c r="B18" s="6">
        <f t="shared" si="3"/>
        <v>4950000000</v>
      </c>
      <c r="C18" s="6">
        <f t="shared" si="1"/>
        <v>4450000000</v>
      </c>
      <c r="D18" s="6">
        <v>2750000000</v>
      </c>
      <c r="E18" s="6">
        <v>1700000000</v>
      </c>
      <c r="F18" s="6">
        <f t="shared" si="4"/>
        <v>500000000</v>
      </c>
      <c r="G18" s="6">
        <v>200000000</v>
      </c>
      <c r="H18" s="6">
        <v>300000000</v>
      </c>
      <c r="I18" s="6">
        <v>0</v>
      </c>
    </row>
    <row r="19" spans="1:9" x14ac:dyDescent="0.25">
      <c r="A19" s="2" t="s">
        <v>139</v>
      </c>
      <c r="B19" s="6">
        <f t="shared" si="3"/>
        <v>998936343.61000001</v>
      </c>
      <c r="C19" s="6">
        <f t="shared" si="1"/>
        <v>858040000</v>
      </c>
      <c r="D19" s="6">
        <f>D17</f>
        <v>858040000</v>
      </c>
      <c r="E19" s="6">
        <f>E17</f>
        <v>0</v>
      </c>
      <c r="F19" s="6">
        <f>SUM(G19:H19)</f>
        <v>140896343.60999998</v>
      </c>
      <c r="G19" s="6">
        <f t="shared" ref="G19:I19" si="5">G17</f>
        <v>0</v>
      </c>
      <c r="H19" s="6">
        <f t="shared" si="5"/>
        <v>140896343.60999998</v>
      </c>
      <c r="I19" s="6">
        <f t="shared" si="5"/>
        <v>0</v>
      </c>
    </row>
    <row r="20" spans="1:9" x14ac:dyDescent="0.25"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6"/>
      <c r="I21" s="6"/>
    </row>
    <row r="22" spans="1:9" x14ac:dyDescent="0.25">
      <c r="A22" s="2" t="s">
        <v>136</v>
      </c>
      <c r="B22" s="6">
        <f>B16</f>
        <v>1151000000</v>
      </c>
      <c r="C22" s="6"/>
      <c r="D22" s="6">
        <f>D16+G16</f>
        <v>790000000</v>
      </c>
      <c r="E22" s="6">
        <f>E16+H16</f>
        <v>361000000</v>
      </c>
      <c r="F22" s="6"/>
      <c r="G22" s="6"/>
      <c r="H22" s="6"/>
      <c r="I22" s="6"/>
    </row>
    <row r="23" spans="1:9" x14ac:dyDescent="0.25">
      <c r="A23" s="2" t="s">
        <v>137</v>
      </c>
      <c r="B23" s="6">
        <f>D23+E23</f>
        <v>495091100</v>
      </c>
      <c r="C23" s="1"/>
      <c r="D23" s="6">
        <v>495091100</v>
      </c>
      <c r="E23" s="6">
        <v>0</v>
      </c>
      <c r="F23" s="6"/>
      <c r="G23" s="6"/>
      <c r="H23" s="1"/>
      <c r="I23" s="1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" t="s">
        <v>94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>
        <v>0.99</v>
      </c>
    </row>
    <row r="27" spans="1:9" x14ac:dyDescent="0.25">
      <c r="A27" s="2" t="s">
        <v>140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>
        <v>0.99</v>
      </c>
    </row>
    <row r="28" spans="1:9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9" x14ac:dyDescent="0.25"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2" t="s">
        <v>95</v>
      </c>
      <c r="B31" s="1">
        <f t="shared" ref="B31:I31" si="6">B15/B26</f>
        <v>773156282.8686868</v>
      </c>
      <c r="C31" s="1">
        <f t="shared" si="6"/>
        <v>578998989.89898992</v>
      </c>
      <c r="D31" s="1">
        <f t="shared" si="6"/>
        <v>577929292.92929292</v>
      </c>
      <c r="E31" s="1">
        <f t="shared" si="6"/>
        <v>1069696.9696969697</v>
      </c>
      <c r="F31" s="1">
        <f t="shared" si="6"/>
        <v>194157292.969697</v>
      </c>
      <c r="G31" s="1">
        <f t="shared" si="6"/>
        <v>0</v>
      </c>
      <c r="H31" s="1">
        <f t="shared" si="6"/>
        <v>194157292.969697</v>
      </c>
      <c r="I31" s="1">
        <f t="shared" si="6"/>
        <v>0</v>
      </c>
    </row>
    <row r="32" spans="1:9" x14ac:dyDescent="0.25">
      <c r="A32" s="2" t="s">
        <v>141</v>
      </c>
      <c r="B32" s="1">
        <f t="shared" ref="B32:I32" si="7">B17/B27</f>
        <v>1009026609.7070707</v>
      </c>
      <c r="C32" s="1">
        <f t="shared" si="7"/>
        <v>866707070.70707071</v>
      </c>
      <c r="D32" s="1">
        <f t="shared" si="7"/>
        <v>866707070.70707071</v>
      </c>
      <c r="E32" s="1">
        <f t="shared" si="7"/>
        <v>0</v>
      </c>
      <c r="F32" s="1">
        <f t="shared" si="7"/>
        <v>142319539</v>
      </c>
      <c r="G32" s="1">
        <f t="shared" si="7"/>
        <v>0</v>
      </c>
      <c r="H32" s="1">
        <f t="shared" si="7"/>
        <v>142319539</v>
      </c>
      <c r="I32" s="1">
        <f t="shared" si="7"/>
        <v>0</v>
      </c>
    </row>
    <row r="33" spans="1:9" x14ac:dyDescent="0.25">
      <c r="A33" s="2" t="s">
        <v>96</v>
      </c>
      <c r="B33" s="1">
        <f t="shared" ref="B33:I33" si="8">B31/B9</f>
        <v>4343574.6228577914</v>
      </c>
      <c r="C33" s="1">
        <f t="shared" si="8"/>
        <v>3252803.314039269</v>
      </c>
      <c r="D33" s="1">
        <f t="shared" si="8"/>
        <v>3265137.2481880956</v>
      </c>
      <c r="E33" s="1">
        <f t="shared" si="8"/>
        <v>1069696.9696969697</v>
      </c>
      <c r="F33" s="1" t="e">
        <f t="shared" si="8"/>
        <v>#DIV/0!</v>
      </c>
      <c r="G33" s="1" t="e">
        <f t="shared" si="8"/>
        <v>#DIV/0!</v>
      </c>
      <c r="H33" s="1" t="e">
        <f t="shared" si="8"/>
        <v>#DIV/0!</v>
      </c>
      <c r="I33" s="1" t="e">
        <f t="shared" si="8"/>
        <v>#DIV/0!</v>
      </c>
    </row>
    <row r="34" spans="1:9" x14ac:dyDescent="0.25">
      <c r="A34" s="2" t="s">
        <v>142</v>
      </c>
      <c r="B34" s="1">
        <f t="shared" ref="B34:I34" si="9">B32/B11</f>
        <v>624784.27845639049</v>
      </c>
      <c r="C34" s="1">
        <f t="shared" si="9"/>
        <v>2579485.3294853293</v>
      </c>
      <c r="D34" s="1">
        <f t="shared" si="9"/>
        <v>2579485.3294853293</v>
      </c>
      <c r="E34" s="1" t="e">
        <f t="shared" si="9"/>
        <v>#DIV/0!</v>
      </c>
      <c r="F34" s="1">
        <f t="shared" si="9"/>
        <v>111274.07271305707</v>
      </c>
      <c r="G34" s="1" t="e">
        <f t="shared" si="9"/>
        <v>#DIV/0!</v>
      </c>
      <c r="H34" s="1">
        <f t="shared" si="9"/>
        <v>111274.07271305707</v>
      </c>
      <c r="I34" s="1" t="e">
        <f t="shared" si="9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15</v>
      </c>
      <c r="B39" s="1">
        <f t="shared" ref="B39:I39" si="10">B10/B28*100</f>
        <v>0.54074602043240672</v>
      </c>
      <c r="C39" s="1">
        <f t="shared" si="10"/>
        <v>0.23283440247089571</v>
      </c>
      <c r="D39" s="1">
        <f t="shared" si="10"/>
        <v>0.15585649798051793</v>
      </c>
      <c r="E39" s="1">
        <f t="shared" si="10"/>
        <v>7.6977904490377752E-2</v>
      </c>
      <c r="F39" s="1">
        <f t="shared" si="10"/>
        <v>0.30791161796151101</v>
      </c>
      <c r="G39" s="1">
        <f t="shared" si="10"/>
        <v>0.30791161796151101</v>
      </c>
      <c r="H39" s="1">
        <f t="shared" si="10"/>
        <v>0</v>
      </c>
      <c r="I39" s="1">
        <f t="shared" si="10"/>
        <v>0</v>
      </c>
    </row>
    <row r="40" spans="1:9" x14ac:dyDescent="0.25">
      <c r="A40" s="2" t="s">
        <v>16</v>
      </c>
      <c r="B40" s="1">
        <f t="shared" ref="B40:I40" si="11">B11/B28*100</f>
        <v>1.5348063673081491</v>
      </c>
      <c r="C40" s="1">
        <f t="shared" si="11"/>
        <v>0.31931575196008555</v>
      </c>
      <c r="D40" s="1">
        <f t="shared" si="11"/>
        <v>0.31931575196008555</v>
      </c>
      <c r="E40" s="1">
        <f t="shared" si="11"/>
        <v>0</v>
      </c>
      <c r="F40" s="1">
        <f t="shared" si="11"/>
        <v>1.2154906153480636</v>
      </c>
      <c r="G40" s="1">
        <f t="shared" si="11"/>
        <v>0</v>
      </c>
      <c r="H40" s="1">
        <f t="shared" si="11"/>
        <v>1.2154906153480636</v>
      </c>
      <c r="I40" s="1">
        <f t="shared" si="11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 t="shared" ref="B43:I43" si="12">B11/B10*100</f>
        <v>283.83128295254829</v>
      </c>
      <c r="C43" s="1">
        <f t="shared" si="12"/>
        <v>137.14285714285714</v>
      </c>
      <c r="D43" s="1">
        <f t="shared" si="12"/>
        <v>204.8780487804878</v>
      </c>
      <c r="E43" s="1">
        <f t="shared" si="12"/>
        <v>0</v>
      </c>
      <c r="F43" s="1">
        <f t="shared" si="12"/>
        <v>394.75308641975306</v>
      </c>
      <c r="G43" s="1">
        <f t="shared" si="12"/>
        <v>0</v>
      </c>
      <c r="H43" s="1" t="e">
        <f t="shared" si="12"/>
        <v>#DIV/0!</v>
      </c>
      <c r="I43" s="1" t="e">
        <f t="shared" si="12"/>
        <v>#DIV/0!</v>
      </c>
    </row>
    <row r="44" spans="1:9" x14ac:dyDescent="0.25">
      <c r="A44" s="2" t="s">
        <v>19</v>
      </c>
      <c r="B44" s="1">
        <f t="shared" ref="B44:I44" si="13">B17/B16*100</f>
        <v>86.788561564726336</v>
      </c>
      <c r="C44" s="1">
        <f t="shared" si="13"/>
        <v>78.647112740604953</v>
      </c>
      <c r="D44" s="1">
        <f t="shared" si="13"/>
        <v>117.53972602739726</v>
      </c>
      <c r="E44" s="1">
        <f t="shared" si="13"/>
        <v>0</v>
      </c>
      <c r="F44" s="1">
        <f t="shared" si="13"/>
        <v>234.82723934999999</v>
      </c>
      <c r="G44" s="1">
        <f t="shared" si="13"/>
        <v>0</v>
      </c>
      <c r="H44" s="1" t="e">
        <f t="shared" si="13"/>
        <v>#DIV/0!</v>
      </c>
      <c r="I44" s="1" t="e">
        <f t="shared" si="13"/>
        <v>#DIV/0!</v>
      </c>
    </row>
    <row r="45" spans="1:9" x14ac:dyDescent="0.25">
      <c r="A45" s="2" t="s">
        <v>20</v>
      </c>
      <c r="B45" s="1">
        <f t="shared" ref="B45:I45" si="14">AVERAGE(B43:B44)</f>
        <v>185.3099222586373</v>
      </c>
      <c r="C45" s="1">
        <f t="shared" si="14"/>
        <v>107.89498494173105</v>
      </c>
      <c r="D45" s="1">
        <f t="shared" si="14"/>
        <v>161.20888740394253</v>
      </c>
      <c r="E45" s="1">
        <f t="shared" si="14"/>
        <v>0</v>
      </c>
      <c r="F45" s="1">
        <f t="shared" si="14"/>
        <v>314.79016288487651</v>
      </c>
      <c r="G45" s="1">
        <f t="shared" si="14"/>
        <v>0</v>
      </c>
      <c r="H45" s="1" t="e">
        <f t="shared" si="14"/>
        <v>#DIV/0!</v>
      </c>
      <c r="I45" s="1" t="e">
        <f t="shared" si="14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 t="shared" ref="B48:I48" si="15">B11/B12*100</f>
        <v>43.648648648648646</v>
      </c>
      <c r="C48" s="1">
        <f t="shared" si="15"/>
        <v>33.6</v>
      </c>
      <c r="D48" s="1">
        <f t="shared" si="15"/>
        <v>54.368932038834949</v>
      </c>
      <c r="E48" s="1">
        <f t="shared" si="15"/>
        <v>0</v>
      </c>
      <c r="F48" s="1">
        <f t="shared" si="15"/>
        <v>47.370370370370367</v>
      </c>
      <c r="G48" s="1">
        <f t="shared" si="15"/>
        <v>0</v>
      </c>
      <c r="H48" s="1">
        <f t="shared" si="15"/>
        <v>78.950617283950621</v>
      </c>
      <c r="I48" s="1" t="e">
        <f t="shared" si="15"/>
        <v>#DIV/0!</v>
      </c>
    </row>
    <row r="49" spans="1:9" x14ac:dyDescent="0.25">
      <c r="A49" s="2" t="s">
        <v>23</v>
      </c>
      <c r="B49" s="1">
        <f t="shared" ref="B49:I49" si="16">B17/B18*100</f>
        <v>20.180532194141414</v>
      </c>
      <c r="C49" s="1">
        <f t="shared" si="16"/>
        <v>19.281797752808988</v>
      </c>
      <c r="D49" s="1">
        <f t="shared" si="16"/>
        <v>31.201454545454542</v>
      </c>
      <c r="E49" s="1">
        <f t="shared" si="16"/>
        <v>0</v>
      </c>
      <c r="F49" s="1">
        <f t="shared" si="16"/>
        <v>28.179268721999996</v>
      </c>
      <c r="G49" s="1">
        <f t="shared" si="16"/>
        <v>0</v>
      </c>
      <c r="H49" s="1">
        <f t="shared" si="16"/>
        <v>46.965447869999991</v>
      </c>
      <c r="I49" s="1" t="e">
        <f t="shared" si="16"/>
        <v>#DIV/0!</v>
      </c>
    </row>
    <row r="50" spans="1:9" x14ac:dyDescent="0.25">
      <c r="A50" s="2" t="s">
        <v>24</v>
      </c>
      <c r="B50" s="1">
        <f t="shared" ref="B50:I50" si="17">AVERAGE(B48:B49)</f>
        <v>31.91459042139503</v>
      </c>
      <c r="C50" s="1">
        <f t="shared" si="17"/>
        <v>26.440898876404496</v>
      </c>
      <c r="D50" s="1">
        <f t="shared" si="17"/>
        <v>42.785193292144747</v>
      </c>
      <c r="E50" s="1">
        <f t="shared" si="17"/>
        <v>0</v>
      </c>
      <c r="F50" s="1">
        <f t="shared" si="17"/>
        <v>37.774819546185185</v>
      </c>
      <c r="G50" s="1">
        <f t="shared" si="17"/>
        <v>0</v>
      </c>
      <c r="H50" s="1">
        <f t="shared" si="17"/>
        <v>62.958032576975306</v>
      </c>
      <c r="I50" s="1" t="e">
        <f t="shared" si="17"/>
        <v>#DIV/0!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25</v>
      </c>
      <c r="B52" s="1">
        <f t="shared" ref="B52:I52" si="18">B19/B17*100</f>
        <v>100</v>
      </c>
      <c r="C52" s="1">
        <f t="shared" si="18"/>
        <v>100</v>
      </c>
      <c r="D52" s="1">
        <f t="shared" si="18"/>
        <v>100</v>
      </c>
      <c r="E52" s="1" t="e">
        <f t="shared" si="18"/>
        <v>#DIV/0!</v>
      </c>
      <c r="F52" s="1">
        <f t="shared" si="18"/>
        <v>100</v>
      </c>
      <c r="G52" s="1" t="e">
        <f t="shared" si="18"/>
        <v>#DIV/0!</v>
      </c>
      <c r="H52" s="1">
        <f t="shared" si="18"/>
        <v>100</v>
      </c>
      <c r="I52" s="1" t="e">
        <f t="shared" si="18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27</v>
      </c>
      <c r="B55" s="1">
        <f t="shared" ref="B55:I55" si="19">((B11/B9)-1)*100</f>
        <v>807.30337078651678</v>
      </c>
      <c r="C55" s="1">
        <f t="shared" si="19"/>
        <v>88.764044943820224</v>
      </c>
      <c r="D55" s="1">
        <f t="shared" si="19"/>
        <v>89.830508474576277</v>
      </c>
      <c r="E55" s="1">
        <f t="shared" si="19"/>
        <v>-100</v>
      </c>
      <c r="F55" s="1" t="e">
        <f t="shared" si="19"/>
        <v>#DIV/0!</v>
      </c>
      <c r="G55" s="1" t="e">
        <f t="shared" si="19"/>
        <v>#DIV/0!</v>
      </c>
      <c r="H55" s="1" t="e">
        <f t="shared" si="19"/>
        <v>#DIV/0!</v>
      </c>
      <c r="I55" s="1" t="e">
        <f t="shared" si="19"/>
        <v>#DIV/0!</v>
      </c>
    </row>
    <row r="56" spans="1:9" x14ac:dyDescent="0.25">
      <c r="A56" s="2" t="s">
        <v>28</v>
      </c>
      <c r="B56" s="1">
        <f t="shared" ref="B56:I56" si="20">((B32/B31)-1)*100</f>
        <v>30.507457814766823</v>
      </c>
      <c r="C56" s="1">
        <f t="shared" si="20"/>
        <v>49.690601508350362</v>
      </c>
      <c r="D56" s="1">
        <f t="shared" si="20"/>
        <v>49.967665821899864</v>
      </c>
      <c r="E56" s="1">
        <f t="shared" si="20"/>
        <v>-100</v>
      </c>
      <c r="F56" s="1">
        <f t="shared" si="20"/>
        <v>-26.698844620679562</v>
      </c>
      <c r="G56" s="1" t="e">
        <f t="shared" si="20"/>
        <v>#DIV/0!</v>
      </c>
      <c r="H56" s="1">
        <f t="shared" si="20"/>
        <v>-26.698844620679562</v>
      </c>
      <c r="I56" s="1" t="e">
        <f t="shared" si="20"/>
        <v>#DIV/0!</v>
      </c>
    </row>
    <row r="57" spans="1:9" x14ac:dyDescent="0.25">
      <c r="A57" s="2" t="s">
        <v>29</v>
      </c>
      <c r="B57" s="1">
        <f t="shared" ref="B57:I57" si="21">((B34/B33)-1)*100</f>
        <v>-85.615896290384839</v>
      </c>
      <c r="C57" s="1">
        <f t="shared" si="21"/>
        <v>-20.699621819981061</v>
      </c>
      <c r="D57" s="1">
        <f t="shared" si="21"/>
        <v>-20.999176040249189</v>
      </c>
      <c r="E57" s="1" t="e">
        <f t="shared" si="21"/>
        <v>#DIV/0!</v>
      </c>
      <c r="F57" s="1" t="e">
        <f t="shared" si="21"/>
        <v>#DIV/0!</v>
      </c>
      <c r="G57" s="1" t="e">
        <f t="shared" si="21"/>
        <v>#DIV/0!</v>
      </c>
      <c r="H57" s="1" t="e">
        <f t="shared" si="21"/>
        <v>#DIV/0!</v>
      </c>
      <c r="I57" s="1" t="e">
        <f t="shared" si="21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31</v>
      </c>
      <c r="B60" s="1">
        <f>B16/B10</f>
        <v>2022847.1001757469</v>
      </c>
      <c r="C60" s="1">
        <f t="shared" ref="C60:I60" si="22">C16/C10</f>
        <v>4453061.224489796</v>
      </c>
      <c r="D60" s="1">
        <f t="shared" si="22"/>
        <v>4451219.5121951215</v>
      </c>
      <c r="E60" s="1">
        <f t="shared" si="22"/>
        <v>4456790.1234567901</v>
      </c>
      <c r="F60" s="1">
        <f t="shared" si="22"/>
        <v>185185.1851851852</v>
      </c>
      <c r="G60" s="1">
        <f t="shared" si="22"/>
        <v>185185.1851851852</v>
      </c>
      <c r="H60" s="1" t="e">
        <f t="shared" si="22"/>
        <v>#DIV/0!</v>
      </c>
      <c r="I60" s="1" t="e">
        <f t="shared" si="22"/>
        <v>#DIV/0!</v>
      </c>
    </row>
    <row r="61" spans="1:9" x14ac:dyDescent="0.25">
      <c r="A61" s="2" t="s">
        <v>32</v>
      </c>
      <c r="B61" s="1">
        <f>B17/B11</f>
        <v>618536.43567182659</v>
      </c>
      <c r="C61" s="1">
        <f t="shared" ref="C61:I61" si="23">C17/C11</f>
        <v>2553690.4761904762</v>
      </c>
      <c r="D61" s="1">
        <f t="shared" si="23"/>
        <v>2553690.4761904762</v>
      </c>
      <c r="E61" s="1" t="e">
        <f t="shared" si="23"/>
        <v>#DIV/0!</v>
      </c>
      <c r="F61" s="1">
        <f t="shared" si="23"/>
        <v>110161.33198592649</v>
      </c>
      <c r="G61" s="1" t="e">
        <f t="shared" si="23"/>
        <v>#DIV/0!</v>
      </c>
      <c r="H61" s="1">
        <f t="shared" si="23"/>
        <v>110161.33198592649</v>
      </c>
      <c r="I61" s="1" t="e">
        <f t="shared" si="23"/>
        <v>#DIV/0!</v>
      </c>
    </row>
    <row r="62" spans="1:9" x14ac:dyDescent="0.25">
      <c r="A62" s="2" t="s">
        <v>33</v>
      </c>
      <c r="B62" s="1">
        <f t="shared" ref="B62:I62" si="24">(B60/B61)*B45</f>
        <v>606.03323790865818</v>
      </c>
      <c r="C62" s="1">
        <f t="shared" si="24"/>
        <v>188.14456107369526</v>
      </c>
      <c r="D62" s="1">
        <f t="shared" si="24"/>
        <v>280.99574002490516</v>
      </c>
      <c r="E62" s="1" t="e">
        <f t="shared" si="24"/>
        <v>#DIV/0!</v>
      </c>
      <c r="F62" s="1">
        <f t="shared" si="24"/>
        <v>529.1736542887644</v>
      </c>
      <c r="G62" s="1" t="e">
        <f t="shared" si="24"/>
        <v>#DIV/0!</v>
      </c>
      <c r="H62" s="1" t="e">
        <f t="shared" si="24"/>
        <v>#DIV/0!</v>
      </c>
      <c r="I62" s="1" t="e">
        <f t="shared" si="24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42"/>
      <c r="G64" s="42"/>
      <c r="H64" s="1"/>
      <c r="I64" s="1"/>
    </row>
    <row r="65" spans="1:9" x14ac:dyDescent="0.25">
      <c r="A65" s="2" t="s">
        <v>35</v>
      </c>
      <c r="B65" s="1">
        <f>B23/B22*100</f>
        <v>43.013996524761076</v>
      </c>
      <c r="C65" s="1"/>
      <c r="D65" s="1">
        <f>D23/D22*100</f>
        <v>62.669759493670881</v>
      </c>
      <c r="E65" s="1">
        <f>E23/E22*100</f>
        <v>0</v>
      </c>
      <c r="F65" s="1"/>
      <c r="G65" s="1"/>
      <c r="H65" s="1"/>
      <c r="I65" s="1"/>
    </row>
    <row r="66" spans="1:9" x14ac:dyDescent="0.25">
      <c r="A66" s="2" t="s">
        <v>36</v>
      </c>
      <c r="B66" s="1">
        <f>B17/B23*100</f>
        <v>201.76818844249067</v>
      </c>
      <c r="C66" s="1"/>
      <c r="D66" s="1">
        <f>(D17+G17)/D23*100</f>
        <v>173.30951818766283</v>
      </c>
      <c r="E66" s="1" t="e">
        <f>(E17+H17)/E23*100</f>
        <v>#DIV/0!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73</v>
      </c>
    </row>
    <row r="71" spans="1:9" x14ac:dyDescent="0.25">
      <c r="A71" s="2" t="s">
        <v>79</v>
      </c>
    </row>
    <row r="72" spans="1:9" x14ac:dyDescent="0.25">
      <c r="A72" s="2" t="s">
        <v>74</v>
      </c>
    </row>
    <row r="75" spans="1:9" x14ac:dyDescent="0.25">
      <c r="A75" s="2" t="s">
        <v>75</v>
      </c>
    </row>
    <row r="76" spans="1:9" x14ac:dyDescent="0.25">
      <c r="A76" s="2" t="s">
        <v>128</v>
      </c>
    </row>
    <row r="77" spans="1:9" x14ac:dyDescent="0.25">
      <c r="A77" s="2" t="s">
        <v>76</v>
      </c>
    </row>
    <row r="78" spans="1:9" x14ac:dyDescent="0.25">
      <c r="A78" s="2" t="s">
        <v>77</v>
      </c>
    </row>
    <row r="79" spans="1:9" x14ac:dyDescent="0.25">
      <c r="A79" s="2" t="s">
        <v>166</v>
      </c>
    </row>
    <row r="81" spans="1:1" x14ac:dyDescent="0.25">
      <c r="A81" s="2" t="s">
        <v>169</v>
      </c>
    </row>
    <row r="82" spans="1:1" x14ac:dyDescent="0.25">
      <c r="A82" s="2" t="s">
        <v>78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81"/>
  <sheetViews>
    <sheetView topLeftCell="A55" zoomScale="80" zoomScaleNormal="80" workbookViewId="0">
      <selection activeCell="E23" sqref="E23"/>
    </sheetView>
  </sheetViews>
  <sheetFormatPr baseColWidth="10" defaultColWidth="11.42578125" defaultRowHeight="15" x14ac:dyDescent="0.25"/>
  <cols>
    <col min="1" max="1" width="54.85546875" style="2" customWidth="1"/>
    <col min="2" max="2" width="18.28515625" style="2" customWidth="1"/>
    <col min="3" max="3" width="17.140625" style="2" customWidth="1"/>
    <col min="4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9" x14ac:dyDescent="0.25">
      <c r="A1" s="52" t="s">
        <v>113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9" ht="16.5" thickTop="1" thickBot="1" x14ac:dyDescent="0.3">
      <c r="A5" s="57"/>
      <c r="B5" s="51"/>
      <c r="C5" s="36" t="s">
        <v>1</v>
      </c>
      <c r="D5" s="36" t="s">
        <v>70</v>
      </c>
      <c r="E5" s="36" t="s">
        <v>72</v>
      </c>
      <c r="F5" s="36" t="s">
        <v>1</v>
      </c>
      <c r="G5" s="36" t="s">
        <v>70</v>
      </c>
      <c r="H5" s="36" t="s">
        <v>72</v>
      </c>
      <c r="I5" s="51"/>
    </row>
    <row r="6" spans="1:9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9" x14ac:dyDescent="0.25">
      <c r="A7" s="5" t="s">
        <v>6</v>
      </c>
    </row>
    <row r="8" spans="1:9" x14ac:dyDescent="0.25">
      <c r="A8" s="2" t="s">
        <v>7</v>
      </c>
    </row>
    <row r="9" spans="1:9" x14ac:dyDescent="0.25">
      <c r="A9" s="2" t="s">
        <v>97</v>
      </c>
      <c r="B9" s="6">
        <f>+C9+F9+I9</f>
        <v>1684</v>
      </c>
      <c r="C9" s="6">
        <f>'I trimestre'!C9+'II Trimestre'!C9</f>
        <v>250</v>
      </c>
      <c r="D9" s="6">
        <f>'I trimestre'!D9+'II Trimestre'!D9</f>
        <v>156</v>
      </c>
      <c r="E9" s="6">
        <f>'I trimestre'!E9+'II Trimestre'!E9</f>
        <v>94</v>
      </c>
      <c r="F9" s="6">
        <f>'I trimestre'!F9+'II Trimestre'!F9</f>
        <v>1434</v>
      </c>
      <c r="G9" s="6">
        <f>'I trimestre'!G9+'II Trimestre'!G9</f>
        <v>0</v>
      </c>
      <c r="H9" s="6">
        <f>'I trimestre'!H9+'II Trimestre'!H9</f>
        <v>1434</v>
      </c>
      <c r="I9" s="6">
        <f>'I trimestre'!I9+'II Trimestre'!I9</f>
        <v>0</v>
      </c>
    </row>
    <row r="10" spans="1:9" x14ac:dyDescent="0.25">
      <c r="A10" s="2" t="s">
        <v>143</v>
      </c>
      <c r="B10" s="6">
        <f t="shared" ref="B10:B12" si="0">+C10+F10+I10</f>
        <v>1800</v>
      </c>
      <c r="C10" s="6">
        <f>'I trimestre'!C10+'II Trimestre'!C10</f>
        <v>450</v>
      </c>
      <c r="D10" s="6">
        <f>'I trimestre'!D10+'II Trimestre'!D10</f>
        <v>270</v>
      </c>
      <c r="E10" s="6">
        <f>'I trimestre'!E10+'II Trimestre'!E10</f>
        <v>180</v>
      </c>
      <c r="F10" s="6">
        <f>'I trimestre'!F10+'II Trimestre'!F10</f>
        <v>1350</v>
      </c>
      <c r="G10" s="6">
        <f>'I trimestre'!G10+'II Trimestre'!G10</f>
        <v>270</v>
      </c>
      <c r="H10" s="6">
        <f>'I trimestre'!H10+'II Trimestre'!H10</f>
        <v>1080</v>
      </c>
      <c r="I10" s="6">
        <f>'I trimestre'!I10+'II Trimestre'!I10</f>
        <v>0</v>
      </c>
    </row>
    <row r="11" spans="1:9" x14ac:dyDescent="0.25">
      <c r="A11" s="2" t="s">
        <v>144</v>
      </c>
      <c r="B11" s="6">
        <f t="shared" si="0"/>
        <v>423</v>
      </c>
      <c r="C11" s="6">
        <f>'I trimestre'!C11+'II Trimestre'!C11</f>
        <v>423</v>
      </c>
      <c r="D11" s="6">
        <f>'I trimestre'!D11+'II Trimestre'!D11</f>
        <v>178</v>
      </c>
      <c r="E11" s="6">
        <f>'I trimestre'!E11+'II Trimestre'!E11</f>
        <v>245</v>
      </c>
      <c r="F11" s="6">
        <f>'I trimestre'!F11+'II Trimestre'!F11</f>
        <v>0</v>
      </c>
      <c r="G11" s="6">
        <f>'I trimestre'!G11+'II Trimestre'!G11</f>
        <v>0</v>
      </c>
      <c r="H11" s="6">
        <f>'I trimestre'!H11+'II Trimestre'!H11</f>
        <v>0</v>
      </c>
      <c r="I11" s="6">
        <f>'I trimestre'!I11+'II Trimestre'!I11</f>
        <v>0</v>
      </c>
    </row>
    <row r="12" spans="1:9" x14ac:dyDescent="0.25">
      <c r="A12" s="2" t="s">
        <v>121</v>
      </c>
      <c r="B12" s="6">
        <f t="shared" si="0"/>
        <v>3700</v>
      </c>
      <c r="C12" s="6">
        <f>'II Trimestre'!C12</f>
        <v>1000</v>
      </c>
      <c r="D12" s="6">
        <f>'II Trimestre'!D12</f>
        <v>618</v>
      </c>
      <c r="E12" s="6">
        <f>'II Trimestre'!E12</f>
        <v>382</v>
      </c>
      <c r="F12" s="6">
        <f>'II Trimestre'!F12</f>
        <v>2700</v>
      </c>
      <c r="G12" s="6">
        <f>'II Trimestre'!G12</f>
        <v>1080</v>
      </c>
      <c r="H12" s="6">
        <f>'II Trimestre'!H12</f>
        <v>1620</v>
      </c>
      <c r="I12" s="6">
        <f>'II Trimestre'!I12</f>
        <v>0</v>
      </c>
    </row>
    <row r="13" spans="1:9" x14ac:dyDescent="0.25"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2" t="s">
        <v>8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2" t="s">
        <v>145</v>
      </c>
      <c r="B15" s="6">
        <f>+C15+F15+I15</f>
        <v>916503482.91999996</v>
      </c>
      <c r="C15" s="6">
        <f>'I trimestre'!C15+'II Trimestre'!C15</f>
        <v>844156000</v>
      </c>
      <c r="D15" s="6">
        <f>'I trimestre'!D15+'II Trimestre'!D15</f>
        <v>519455000</v>
      </c>
      <c r="E15" s="6">
        <f>'I trimestre'!E15+'II Trimestre'!E15</f>
        <v>324701000</v>
      </c>
      <c r="F15" s="6">
        <f>'I trimestre'!F15+'II Trimestre'!F15</f>
        <v>72347482.920000002</v>
      </c>
      <c r="G15" s="6">
        <f>'I trimestre'!G15+'II Trimestre'!G15</f>
        <v>0</v>
      </c>
      <c r="H15" s="6">
        <f>'I trimestre'!H15+'II Trimestre'!H15</f>
        <v>72347482.920000002</v>
      </c>
      <c r="I15" s="6">
        <f>'I trimestre'!I15+'II Trimestre'!I15</f>
        <v>0</v>
      </c>
    </row>
    <row r="16" spans="1:9" x14ac:dyDescent="0.25">
      <c r="A16" s="2" t="s">
        <v>143</v>
      </c>
      <c r="B16" s="6">
        <f t="shared" ref="B16:B19" si="1">+C16+F16+I16</f>
        <v>2250000000</v>
      </c>
      <c r="C16" s="6">
        <f>'I trimestre'!C16+'II Trimestre'!C16</f>
        <v>2000000000</v>
      </c>
      <c r="D16" s="6">
        <f>'I trimestre'!D16+'II Trimestre'!D16</f>
        <v>1200000000</v>
      </c>
      <c r="E16" s="6">
        <f>'I trimestre'!E16+'II Trimestre'!E16</f>
        <v>800000000</v>
      </c>
      <c r="F16" s="6">
        <f>'I trimestre'!F16+'II Trimestre'!F16</f>
        <v>250000000</v>
      </c>
      <c r="G16" s="6">
        <f>'I trimestre'!G16+'II Trimestre'!G16</f>
        <v>50000000</v>
      </c>
      <c r="H16" s="6">
        <f>'I trimestre'!H16+'II Trimestre'!H16</f>
        <v>200000000</v>
      </c>
      <c r="I16" s="6">
        <f>'I trimestre'!I16+'II Trimestre'!I16</f>
        <v>0</v>
      </c>
    </row>
    <row r="17" spans="1:10" x14ac:dyDescent="0.25">
      <c r="A17" s="2" t="s">
        <v>144</v>
      </c>
      <c r="B17" s="6">
        <f t="shared" si="1"/>
        <v>1118967800</v>
      </c>
      <c r="C17" s="6">
        <f>'I trimestre'!C17+'II Trimestre'!C17</f>
        <v>1118967800</v>
      </c>
      <c r="D17" s="6">
        <f>'I trimestre'!D17+'II Trimestre'!D17</f>
        <v>482465000</v>
      </c>
      <c r="E17" s="6">
        <f>'I trimestre'!E17+'II Trimestre'!E17</f>
        <v>636502800</v>
      </c>
      <c r="F17" s="6">
        <f>'I trimestre'!F17+'II Trimestre'!F17</f>
        <v>0</v>
      </c>
      <c r="G17" s="6">
        <f>'I trimestre'!G17+'II Trimestre'!G17</f>
        <v>0</v>
      </c>
      <c r="H17" s="6">
        <f>'I trimestre'!H17+'II Trimestre'!H17</f>
        <v>0</v>
      </c>
      <c r="I17" s="6">
        <f>'I trimestre'!I17+'II Trimestre'!I17</f>
        <v>0</v>
      </c>
    </row>
    <row r="18" spans="1:10" x14ac:dyDescent="0.25">
      <c r="A18" s="2" t="s">
        <v>121</v>
      </c>
      <c r="B18" s="6">
        <f t="shared" si="1"/>
        <v>4950000000</v>
      </c>
      <c r="C18" s="6">
        <f>'II Trimestre'!C18</f>
        <v>4450000000</v>
      </c>
      <c r="D18" s="6">
        <f>'II Trimestre'!D18</f>
        <v>2750000000</v>
      </c>
      <c r="E18" s="6">
        <f>'II Trimestre'!E18</f>
        <v>1700000000</v>
      </c>
      <c r="F18" s="6">
        <f>'II Trimestre'!F18</f>
        <v>500000000</v>
      </c>
      <c r="G18" s="6">
        <f>'II Trimestre'!G18</f>
        <v>200000000</v>
      </c>
      <c r="H18" s="6">
        <f>'II Trimestre'!H18</f>
        <v>300000000</v>
      </c>
      <c r="I18" s="6">
        <f>'II Trimestre'!I18</f>
        <v>0</v>
      </c>
    </row>
    <row r="19" spans="1:10" x14ac:dyDescent="0.25">
      <c r="A19" s="2" t="s">
        <v>146</v>
      </c>
      <c r="B19" s="6">
        <f t="shared" si="1"/>
        <v>1118967800</v>
      </c>
      <c r="C19" s="6">
        <f>C17</f>
        <v>1118967800</v>
      </c>
      <c r="D19" s="6">
        <f>D17</f>
        <v>482465000</v>
      </c>
      <c r="E19" s="6">
        <f>E17</f>
        <v>636502800</v>
      </c>
      <c r="F19" s="47">
        <f>SUM(G19:H19)</f>
        <v>0</v>
      </c>
      <c r="G19" s="6">
        <f t="shared" ref="G19:I19" si="2">G17</f>
        <v>0</v>
      </c>
      <c r="H19" s="6">
        <f t="shared" si="2"/>
        <v>0</v>
      </c>
      <c r="I19" s="6">
        <f t="shared" si="2"/>
        <v>0</v>
      </c>
      <c r="J19" s="40"/>
    </row>
    <row r="20" spans="1:10" x14ac:dyDescent="0.25">
      <c r="B20" s="6"/>
      <c r="C20" s="6"/>
      <c r="D20" s="6"/>
      <c r="E20" s="6"/>
      <c r="F20" s="6"/>
      <c r="G20" s="6"/>
      <c r="H20" s="6"/>
      <c r="I20" s="6"/>
    </row>
    <row r="21" spans="1:10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6"/>
      <c r="I21" s="6"/>
    </row>
    <row r="22" spans="1:10" x14ac:dyDescent="0.25">
      <c r="A22" s="2" t="s">
        <v>143</v>
      </c>
      <c r="B22" s="6">
        <f>B16</f>
        <v>2250000000</v>
      </c>
      <c r="C22" s="6"/>
      <c r="D22" s="47">
        <f>D16+G16</f>
        <v>1250000000</v>
      </c>
      <c r="E22" s="6">
        <f>H16+E16</f>
        <v>1000000000</v>
      </c>
      <c r="F22" s="44"/>
      <c r="G22" s="6"/>
      <c r="H22" s="6"/>
      <c r="I22" s="6"/>
    </row>
    <row r="23" spans="1:10" x14ac:dyDescent="0.25">
      <c r="A23" s="2" t="s">
        <v>144</v>
      </c>
      <c r="B23" s="6">
        <f>D23+E23</f>
        <v>1731126000</v>
      </c>
      <c r="C23" s="6"/>
      <c r="D23" s="6">
        <f>'I trimestre'!D23+'II Trimestre'!D23</f>
        <v>731126000</v>
      </c>
      <c r="E23" s="6">
        <f>'I trimestre'!E23+'II Trimestre'!E23</f>
        <v>1000000000</v>
      </c>
      <c r="F23" s="6"/>
      <c r="G23" s="6"/>
      <c r="H23" s="6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98</v>
      </c>
      <c r="B26" s="46">
        <v>0.97</v>
      </c>
      <c r="C26" s="46">
        <v>0.97</v>
      </c>
      <c r="D26" s="46">
        <v>0.97</v>
      </c>
      <c r="E26" s="46">
        <v>0.97</v>
      </c>
      <c r="F26" s="46">
        <v>0.97</v>
      </c>
      <c r="G26" s="46">
        <v>0.97</v>
      </c>
      <c r="H26" s="46">
        <v>0.97</v>
      </c>
      <c r="I26" s="46">
        <v>0.97</v>
      </c>
      <c r="J26" s="40"/>
    </row>
    <row r="27" spans="1:10" x14ac:dyDescent="0.25">
      <c r="A27" s="2" t="s">
        <v>147</v>
      </c>
      <c r="B27" s="46">
        <v>1</v>
      </c>
      <c r="C27" s="46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I27" s="46">
        <v>1</v>
      </c>
      <c r="J27" s="40"/>
    </row>
    <row r="28" spans="1:10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99</v>
      </c>
      <c r="B31" s="1">
        <f>B15/B26</f>
        <v>944848951.46391749</v>
      </c>
      <c r="C31" s="1">
        <f>C15/C26</f>
        <v>870263917.52577317</v>
      </c>
      <c r="D31" s="1">
        <f>D15/D26</f>
        <v>535520618.55670106</v>
      </c>
      <c r="E31" s="1">
        <f>E15/E26</f>
        <v>334743298.96907216</v>
      </c>
      <c r="F31" s="1">
        <f t="shared" ref="F31:I31" si="3">F15/F26</f>
        <v>74585033.938144341</v>
      </c>
      <c r="G31" s="1">
        <f t="shared" si="3"/>
        <v>0</v>
      </c>
      <c r="H31" s="1">
        <f t="shared" si="3"/>
        <v>74585033.938144341</v>
      </c>
      <c r="I31" s="1">
        <f t="shared" si="3"/>
        <v>0</v>
      </c>
    </row>
    <row r="32" spans="1:10" x14ac:dyDescent="0.25">
      <c r="A32" s="2" t="s">
        <v>148</v>
      </c>
      <c r="B32" s="1">
        <f>B17/B27</f>
        <v>1118967800</v>
      </c>
      <c r="C32" s="1">
        <f>C17/C27</f>
        <v>1118967800</v>
      </c>
      <c r="D32" s="1">
        <f>D17/D27</f>
        <v>482465000</v>
      </c>
      <c r="E32" s="1">
        <f>E17/E27</f>
        <v>636502800</v>
      </c>
      <c r="F32" s="1">
        <f t="shared" ref="F32:I32" si="4">F17/F27</f>
        <v>0</v>
      </c>
      <c r="G32" s="1">
        <f t="shared" si="4"/>
        <v>0</v>
      </c>
      <c r="H32" s="1">
        <f t="shared" si="4"/>
        <v>0</v>
      </c>
      <c r="I32" s="1">
        <f t="shared" si="4"/>
        <v>0</v>
      </c>
    </row>
    <row r="33" spans="1:9" x14ac:dyDescent="0.25">
      <c r="A33" s="2" t="s">
        <v>100</v>
      </c>
      <c r="B33" s="1">
        <f>B31/B9</f>
        <v>561074.19920660183</v>
      </c>
      <c r="C33" s="1">
        <f>C31/C9</f>
        <v>3481055.6701030927</v>
      </c>
      <c r="D33" s="1">
        <f>D31/D9</f>
        <v>3432824.4779275707</v>
      </c>
      <c r="E33" s="1">
        <f>E31/E9</f>
        <v>3561098.9252028954</v>
      </c>
      <c r="F33" s="1">
        <f t="shared" ref="F33:I33" si="5">F31/F9</f>
        <v>52011.878617952818</v>
      </c>
      <c r="G33" s="1" t="e">
        <f t="shared" si="5"/>
        <v>#DIV/0!</v>
      </c>
      <c r="H33" s="1">
        <f t="shared" si="5"/>
        <v>52011.878617952818</v>
      </c>
      <c r="I33" s="1" t="e">
        <f t="shared" si="5"/>
        <v>#DIV/0!</v>
      </c>
    </row>
    <row r="34" spans="1:9" x14ac:dyDescent="0.25">
      <c r="A34" s="2" t="s">
        <v>149</v>
      </c>
      <c r="B34" s="1">
        <f>B32/B11</f>
        <v>2645313.9479905437</v>
      </c>
      <c r="C34" s="1">
        <f>C32/C11</f>
        <v>2645313.9479905437</v>
      </c>
      <c r="D34" s="1">
        <f>D32/D11</f>
        <v>2710477.5280898875</v>
      </c>
      <c r="E34" s="1">
        <f>E32/E11</f>
        <v>2597970.612244898</v>
      </c>
      <c r="F34" s="1" t="e">
        <f t="shared" ref="F34:I34" si="6">F32/F11</f>
        <v>#DIV/0!</v>
      </c>
      <c r="G34" s="1" t="e">
        <f t="shared" si="6"/>
        <v>#DIV/0!</v>
      </c>
      <c r="H34" s="1" t="e">
        <f t="shared" si="6"/>
        <v>#DIV/0!</v>
      </c>
      <c r="I34" s="1" t="e">
        <f t="shared" si="6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15</v>
      </c>
      <c r="B39" s="1">
        <f>B10/B28*100</f>
        <v>1.7106200997861727</v>
      </c>
      <c r="C39" s="1">
        <f>C10/C28*100</f>
        <v>0.42765502494654317</v>
      </c>
      <c r="D39" s="1">
        <f>D10/D28*100</f>
        <v>0.25659301496792586</v>
      </c>
      <c r="E39" s="1">
        <f>E10/E28*100</f>
        <v>0.17106200997861726</v>
      </c>
      <c r="F39" s="1">
        <f t="shared" ref="F39:I39" si="7">F10/F28*100</f>
        <v>1.2829650748396295</v>
      </c>
      <c r="G39" s="1">
        <f t="shared" si="7"/>
        <v>0.25659301496792586</v>
      </c>
      <c r="H39" s="1">
        <f t="shared" si="7"/>
        <v>1.0263720598717034</v>
      </c>
      <c r="I39" s="1">
        <f t="shared" si="7"/>
        <v>0</v>
      </c>
    </row>
    <row r="40" spans="1:9" x14ac:dyDescent="0.25">
      <c r="A40" s="2" t="s">
        <v>16</v>
      </c>
      <c r="B40" s="1">
        <f>B11/B28*100</f>
        <v>0.40199572344975049</v>
      </c>
      <c r="C40" s="1">
        <f>C11/C28*100</f>
        <v>0.40199572344975049</v>
      </c>
      <c r="D40" s="1">
        <f>D11/D28*100</f>
        <v>0.16916132097885483</v>
      </c>
      <c r="E40" s="1">
        <f>E11/E28*100</f>
        <v>0.23283440247089571</v>
      </c>
      <c r="F40" s="1">
        <f t="shared" ref="F40:I40" si="8">F11/F28*100</f>
        <v>0</v>
      </c>
      <c r="G40" s="1">
        <f t="shared" si="8"/>
        <v>0</v>
      </c>
      <c r="H40" s="1">
        <f t="shared" si="8"/>
        <v>0</v>
      </c>
      <c r="I40" s="1">
        <f t="shared" si="8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>B11/B10*100</f>
        <v>23.5</v>
      </c>
      <c r="C43" s="1">
        <f>C11/C10*100</f>
        <v>94</v>
      </c>
      <c r="D43" s="1">
        <f>D11/D10*100</f>
        <v>65.925925925925924</v>
      </c>
      <c r="E43" s="1">
        <f>E11/E10*100</f>
        <v>136.11111111111111</v>
      </c>
      <c r="F43" s="1">
        <f t="shared" ref="F43:I43" si="9">F11/F10*100</f>
        <v>0</v>
      </c>
      <c r="G43" s="1">
        <f t="shared" si="9"/>
        <v>0</v>
      </c>
      <c r="H43" s="1">
        <f t="shared" si="9"/>
        <v>0</v>
      </c>
      <c r="I43" s="1" t="e">
        <f t="shared" si="9"/>
        <v>#DIV/0!</v>
      </c>
    </row>
    <row r="44" spans="1:9" x14ac:dyDescent="0.25">
      <c r="A44" s="2" t="s">
        <v>19</v>
      </c>
      <c r="B44" s="1">
        <f>B17/B16*100</f>
        <v>49.731902222222224</v>
      </c>
      <c r="C44" s="1">
        <f>C17/C16*100</f>
        <v>55.948390000000003</v>
      </c>
      <c r="D44" s="1">
        <f>D17/D16*100</f>
        <v>40.205416666666665</v>
      </c>
      <c r="E44" s="1">
        <f>E17/E16*100</f>
        <v>79.562849999999997</v>
      </c>
      <c r="F44" s="1">
        <f t="shared" ref="F44:I44" si="10">F17/F16*100</f>
        <v>0</v>
      </c>
      <c r="G44" s="1">
        <f t="shared" si="10"/>
        <v>0</v>
      </c>
      <c r="H44" s="1">
        <f t="shared" si="10"/>
        <v>0</v>
      </c>
      <c r="I44" s="1" t="e">
        <f t="shared" si="10"/>
        <v>#DIV/0!</v>
      </c>
    </row>
    <row r="45" spans="1:9" x14ac:dyDescent="0.25">
      <c r="A45" s="2" t="s">
        <v>20</v>
      </c>
      <c r="B45" s="1">
        <f>AVERAGE(B43:B44)</f>
        <v>36.615951111111116</v>
      </c>
      <c r="C45" s="1">
        <f>AVERAGE(C43:C44)</f>
        <v>74.974195000000009</v>
      </c>
      <c r="D45" s="1">
        <f>AVERAGE(D43:D44)</f>
        <v>53.065671296296294</v>
      </c>
      <c r="E45" s="1">
        <f>AVERAGE(E43:E44)</f>
        <v>107.83698055555556</v>
      </c>
      <c r="F45" s="1">
        <f t="shared" ref="F45:I45" si="11">AVERAGE(F43:F44)</f>
        <v>0</v>
      </c>
      <c r="G45" s="1">
        <f t="shared" si="11"/>
        <v>0</v>
      </c>
      <c r="H45" s="1">
        <f t="shared" si="11"/>
        <v>0</v>
      </c>
      <c r="I45" s="1" t="e">
        <f t="shared" si="11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>B11/B12*100</f>
        <v>11.432432432432432</v>
      </c>
      <c r="C48" s="1">
        <f>C11/C12*100</f>
        <v>42.3</v>
      </c>
      <c r="D48" s="1">
        <f>D11/D12*100</f>
        <v>28.802588996763756</v>
      </c>
      <c r="E48" s="1">
        <f>E11/E12*100</f>
        <v>64.136125654450254</v>
      </c>
      <c r="F48" s="1">
        <f t="shared" ref="F48:I48" si="12">F11/F12*100</f>
        <v>0</v>
      </c>
      <c r="G48" s="1">
        <f t="shared" si="12"/>
        <v>0</v>
      </c>
      <c r="H48" s="1">
        <f t="shared" si="12"/>
        <v>0</v>
      </c>
      <c r="I48" s="1" t="e">
        <f t="shared" si="12"/>
        <v>#DIV/0!</v>
      </c>
    </row>
    <row r="49" spans="1:9" x14ac:dyDescent="0.25">
      <c r="A49" s="2" t="s">
        <v>23</v>
      </c>
      <c r="B49" s="1">
        <f>B17/B18*100</f>
        <v>22.605410101010101</v>
      </c>
      <c r="C49" s="1">
        <f>C17/C18*100</f>
        <v>25.145343820224721</v>
      </c>
      <c r="D49" s="1">
        <f>D17/D18*100</f>
        <v>17.544181818181816</v>
      </c>
      <c r="E49" s="1">
        <f>E17/E18*100</f>
        <v>37.441341176470587</v>
      </c>
      <c r="F49" s="1">
        <f t="shared" ref="F49:I49" si="13">F17/F18*100</f>
        <v>0</v>
      </c>
      <c r="G49" s="1">
        <f t="shared" si="13"/>
        <v>0</v>
      </c>
      <c r="H49" s="1">
        <f t="shared" si="13"/>
        <v>0</v>
      </c>
      <c r="I49" s="1" t="e">
        <f t="shared" si="13"/>
        <v>#DIV/0!</v>
      </c>
    </row>
    <row r="50" spans="1:9" x14ac:dyDescent="0.25">
      <c r="A50" s="2" t="s">
        <v>24</v>
      </c>
      <c r="B50" s="1">
        <f>AVERAGE(B48:B49)</f>
        <v>17.018921266721264</v>
      </c>
      <c r="C50" s="1">
        <f>AVERAGE(C48:C49)</f>
        <v>33.722671910112361</v>
      </c>
      <c r="D50" s="1">
        <f>AVERAGE(D48:D49)</f>
        <v>23.173385407472786</v>
      </c>
      <c r="E50" s="1">
        <f>AVERAGE(E48:E49)</f>
        <v>50.78873341546042</v>
      </c>
      <c r="F50" s="1">
        <f t="shared" ref="F50:I50" si="14">AVERAGE(F48:F49)</f>
        <v>0</v>
      </c>
      <c r="G50" s="1">
        <f t="shared" si="14"/>
        <v>0</v>
      </c>
      <c r="H50" s="1">
        <f t="shared" si="14"/>
        <v>0</v>
      </c>
      <c r="I50" s="1" t="e">
        <f t="shared" si="14"/>
        <v>#DIV/0!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25</v>
      </c>
      <c r="B52" s="1">
        <f>B19/B17*100</f>
        <v>100</v>
      </c>
      <c r="C52" s="1">
        <f>C19/C17*100</f>
        <v>100</v>
      </c>
      <c r="D52" s="1">
        <f>D19/D17*100</f>
        <v>100</v>
      </c>
      <c r="E52" s="1">
        <f>E19/E17*100</f>
        <v>100</v>
      </c>
      <c r="F52" s="1" t="e">
        <f t="shared" ref="F52:I52" si="15">F19/F17*100</f>
        <v>#DIV/0!</v>
      </c>
      <c r="G52" s="1" t="e">
        <f t="shared" si="15"/>
        <v>#DIV/0!</v>
      </c>
      <c r="H52" s="1" t="e">
        <f t="shared" si="15"/>
        <v>#DIV/0!</v>
      </c>
      <c r="I52" s="1" t="e">
        <f t="shared" si="15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27</v>
      </c>
      <c r="B55" s="1">
        <f>((B11/B9)-1)*100</f>
        <v>-74.881235154394304</v>
      </c>
      <c r="C55" s="1">
        <f>((C11/C9)-1)*100</f>
        <v>69.199999999999989</v>
      </c>
      <c r="D55" s="1">
        <f>((D11/D9)-1)*100</f>
        <v>14.102564102564097</v>
      </c>
      <c r="E55" s="1">
        <f>((E11/E9)-1)*100</f>
        <v>160.63829787234042</v>
      </c>
      <c r="F55" s="1">
        <f t="shared" ref="F55:I55" si="16">((F11/F9)-1)*100</f>
        <v>-100</v>
      </c>
      <c r="G55" s="1" t="e">
        <f t="shared" si="16"/>
        <v>#DIV/0!</v>
      </c>
      <c r="H55" s="1">
        <f t="shared" si="16"/>
        <v>-100</v>
      </c>
      <c r="I55" s="1" t="e">
        <f t="shared" si="16"/>
        <v>#DIV/0!</v>
      </c>
    </row>
    <row r="56" spans="1:9" x14ac:dyDescent="0.25">
      <c r="A56" s="2" t="s">
        <v>28</v>
      </c>
      <c r="B56" s="1">
        <f>((B32/B31)-1)*100</f>
        <v>18.428220538987581</v>
      </c>
      <c r="C56" s="1">
        <f>((C32/C31)-1)*100</f>
        <v>28.577983927141439</v>
      </c>
      <c r="D56" s="1">
        <f>((D32/D31)-1)*100</f>
        <v>-9.9072970709686121</v>
      </c>
      <c r="E56" s="1">
        <f>((E32/E31)-1)*100</f>
        <v>90.146539739637404</v>
      </c>
      <c r="F56" s="1">
        <f t="shared" ref="F56:I56" si="17">((F32/F31)-1)*100</f>
        <v>-100</v>
      </c>
      <c r="G56" s="1" t="e">
        <f t="shared" si="17"/>
        <v>#DIV/0!</v>
      </c>
      <c r="H56" s="1">
        <f t="shared" si="17"/>
        <v>-100</v>
      </c>
      <c r="I56" s="1" t="e">
        <f t="shared" si="17"/>
        <v>#DIV/0!</v>
      </c>
    </row>
    <row r="57" spans="1:9" x14ac:dyDescent="0.25">
      <c r="A57" s="2" t="s">
        <v>29</v>
      </c>
      <c r="B57" s="1">
        <f>((B34/B33)-1)*100</f>
        <v>371.47310493535485</v>
      </c>
      <c r="C57" s="1">
        <f>((C34/C33)-1)*100</f>
        <v>-24.008283731003889</v>
      </c>
      <c r="D57" s="1">
        <f>((D34/D33)-1)*100</f>
        <v>-21.042350241972496</v>
      </c>
      <c r="E57" s="1">
        <f>((E34/E33)-1)*100</f>
        <v>-27.045817406016671</v>
      </c>
      <c r="F57" s="1" t="e">
        <f t="shared" ref="F57:I57" si="18">((F34/F33)-1)*100</f>
        <v>#DIV/0!</v>
      </c>
      <c r="G57" s="1" t="e">
        <f t="shared" si="18"/>
        <v>#DIV/0!</v>
      </c>
      <c r="H57" s="1" t="e">
        <f t="shared" si="18"/>
        <v>#DIV/0!</v>
      </c>
      <c r="I57" s="1" t="e">
        <f t="shared" si="18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31</v>
      </c>
      <c r="B60" s="1">
        <f>B16/B10</f>
        <v>1250000</v>
      </c>
      <c r="C60" s="1">
        <f t="shared" ref="C60:C61" si="19">C16/C10</f>
        <v>4444444.444444444</v>
      </c>
      <c r="D60" s="1">
        <f>D16/D10</f>
        <v>4444444.444444444</v>
      </c>
      <c r="E60" s="1">
        <f>E16/E10</f>
        <v>4444444.444444444</v>
      </c>
      <c r="F60" s="1">
        <f t="shared" ref="F60:I60" si="20">F16/F10</f>
        <v>185185.1851851852</v>
      </c>
      <c r="G60" s="1">
        <f t="shared" si="20"/>
        <v>185185.1851851852</v>
      </c>
      <c r="H60" s="1">
        <f t="shared" si="20"/>
        <v>185185.1851851852</v>
      </c>
      <c r="I60" s="1" t="e">
        <f t="shared" si="20"/>
        <v>#DIV/0!</v>
      </c>
    </row>
    <row r="61" spans="1:9" x14ac:dyDescent="0.25">
      <c r="A61" s="2" t="s">
        <v>32</v>
      </c>
      <c r="B61" s="1">
        <f>B17/B11</f>
        <v>2645313.9479905437</v>
      </c>
      <c r="C61" s="1">
        <f t="shared" si="19"/>
        <v>2645313.9479905437</v>
      </c>
      <c r="D61" s="1">
        <f>D17/D11</f>
        <v>2710477.5280898875</v>
      </c>
      <c r="E61" s="1">
        <f>E17/E11</f>
        <v>2597970.612244898</v>
      </c>
      <c r="F61" s="1" t="e">
        <f t="shared" ref="F61:I61" si="21">F17/F11</f>
        <v>#DIV/0!</v>
      </c>
      <c r="G61" s="1" t="e">
        <f t="shared" si="21"/>
        <v>#DIV/0!</v>
      </c>
      <c r="H61" s="1" t="e">
        <f t="shared" si="21"/>
        <v>#DIV/0!</v>
      </c>
      <c r="I61" s="1" t="e">
        <f t="shared" si="21"/>
        <v>#DIV/0!</v>
      </c>
    </row>
    <row r="62" spans="1:9" x14ac:dyDescent="0.25">
      <c r="A62" s="2" t="s">
        <v>33</v>
      </c>
      <c r="B62" s="1">
        <f>(B60/B61)*B45</f>
        <v>17.302271030497931</v>
      </c>
      <c r="C62" s="1">
        <f>(C60/C61)*C45</f>
        <v>125.96563243374833</v>
      </c>
      <c r="D62" s="1">
        <f>(D60/D61)*D45</f>
        <v>87.013238641289959</v>
      </c>
      <c r="E62" s="1">
        <f>(E60/E61)*E45</f>
        <v>184.4807123209381</v>
      </c>
      <c r="F62" s="1" t="e">
        <f t="shared" ref="F62:I62" si="22">(F60/F61)*F45</f>
        <v>#DIV/0!</v>
      </c>
      <c r="G62" s="1" t="e">
        <f t="shared" si="22"/>
        <v>#DIV/0!</v>
      </c>
      <c r="H62" s="1" t="e">
        <f t="shared" si="22"/>
        <v>#DIV/0!</v>
      </c>
      <c r="I62" s="1" t="e">
        <f t="shared" si="22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34</v>
      </c>
      <c r="B64" s="41" t="s">
        <v>1</v>
      </c>
      <c r="C64" s="41"/>
      <c r="D64" s="41" t="s">
        <v>70</v>
      </c>
      <c r="E64" s="41" t="s">
        <v>72</v>
      </c>
      <c r="F64" s="41"/>
      <c r="G64" s="41"/>
      <c r="H64" s="1"/>
      <c r="I64" s="1"/>
    </row>
    <row r="65" spans="1:10" x14ac:dyDescent="0.25">
      <c r="A65" s="2" t="s">
        <v>35</v>
      </c>
      <c r="B65" s="1">
        <f>B23/B22*100</f>
        <v>76.938933333333338</v>
      </c>
      <c r="C65" s="1"/>
      <c r="D65" s="1">
        <f>D23/D22*100</f>
        <v>58.490079999999999</v>
      </c>
      <c r="E65" s="1">
        <f>E23/E22*100</f>
        <v>100</v>
      </c>
      <c r="F65" s="1"/>
      <c r="G65" s="1"/>
      <c r="H65" s="1"/>
      <c r="I65" s="1"/>
    </row>
    <row r="66" spans="1:10" x14ac:dyDescent="0.25">
      <c r="A66" s="2" t="s">
        <v>36</v>
      </c>
      <c r="B66" s="1">
        <f>B17/B23*100</f>
        <v>64.638148811813807</v>
      </c>
      <c r="C66" s="1"/>
      <c r="D66" s="46">
        <f>(D17+G17)/D23*100</f>
        <v>65.989309640198812</v>
      </c>
      <c r="E66" s="46">
        <f>(H17+E17)/E23*100</f>
        <v>63.650280000000002</v>
      </c>
      <c r="F66" s="1"/>
      <c r="G66" s="1"/>
      <c r="H66" s="1"/>
      <c r="I66" s="1"/>
      <c r="J66" s="40"/>
    </row>
    <row r="67" spans="1:10" x14ac:dyDescent="0.25">
      <c r="B67" s="1"/>
      <c r="C67" s="1"/>
      <c r="D67" s="1"/>
      <c r="E67" s="1"/>
      <c r="F67" s="1"/>
      <c r="G67" s="1"/>
      <c r="H67" s="1"/>
      <c r="I67" s="1"/>
    </row>
    <row r="68" spans="1:10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 x14ac:dyDescent="0.25"/>
    <row r="70" spans="1:10" x14ac:dyDescent="0.25">
      <c r="A70" s="2" t="s">
        <v>73</v>
      </c>
    </row>
    <row r="71" spans="1:10" x14ac:dyDescent="0.25">
      <c r="A71" s="2" t="s">
        <v>79</v>
      </c>
    </row>
    <row r="72" spans="1:10" x14ac:dyDescent="0.25">
      <c r="A72" s="2" t="s">
        <v>74</v>
      </c>
    </row>
    <row r="75" spans="1:10" x14ac:dyDescent="0.25">
      <c r="A75" s="2" t="s">
        <v>75</v>
      </c>
    </row>
    <row r="76" spans="1:10" x14ac:dyDescent="0.25">
      <c r="A76" s="2" t="s">
        <v>128</v>
      </c>
    </row>
    <row r="77" spans="1:10" x14ac:dyDescent="0.25">
      <c r="A77" s="2" t="s">
        <v>76</v>
      </c>
    </row>
    <row r="78" spans="1:10" x14ac:dyDescent="0.25">
      <c r="A78" s="2" t="s">
        <v>77</v>
      </c>
    </row>
    <row r="79" spans="1:10" x14ac:dyDescent="0.25">
      <c r="A79" s="2" t="s">
        <v>166</v>
      </c>
    </row>
    <row r="81" spans="1:1" x14ac:dyDescent="0.25">
      <c r="A81" s="48" t="s">
        <v>168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81"/>
  <sheetViews>
    <sheetView zoomScale="80" zoomScaleNormal="80" workbookViewId="0">
      <pane ySplit="5" topLeftCell="A57" activePane="bottomLeft" state="frozen"/>
      <selection pane="bottomLeft" activeCell="A81" sqref="A81"/>
    </sheetView>
  </sheetViews>
  <sheetFormatPr baseColWidth="10" defaultColWidth="11.42578125" defaultRowHeight="15" x14ac:dyDescent="0.25"/>
  <cols>
    <col min="1" max="1" width="54.85546875" style="2" customWidth="1"/>
    <col min="2" max="2" width="17.28515625" style="2" customWidth="1"/>
    <col min="3" max="4" width="18.85546875" style="2" customWidth="1"/>
    <col min="5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10" x14ac:dyDescent="0.25">
      <c r="A1" s="52" t="s">
        <v>114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10" ht="16.5" thickTop="1" thickBot="1" x14ac:dyDescent="0.3">
      <c r="A5" s="57"/>
      <c r="B5" s="51"/>
      <c r="C5" s="36" t="s">
        <v>1</v>
      </c>
      <c r="D5" s="36" t="s">
        <v>70</v>
      </c>
      <c r="E5" s="36" t="s">
        <v>72</v>
      </c>
      <c r="F5" s="36" t="s">
        <v>1</v>
      </c>
      <c r="G5" s="36" t="s">
        <v>70</v>
      </c>
      <c r="H5" s="36" t="s">
        <v>72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6</v>
      </c>
    </row>
    <row r="8" spans="1:10" x14ac:dyDescent="0.25">
      <c r="A8" s="2" t="s">
        <v>7</v>
      </c>
    </row>
    <row r="9" spans="1:10" x14ac:dyDescent="0.25">
      <c r="A9" s="2" t="s">
        <v>101</v>
      </c>
      <c r="B9" s="6">
        <f>+C9+F9+I9</f>
        <v>3575</v>
      </c>
      <c r="C9" s="45">
        <f>D9+E9</f>
        <v>425</v>
      </c>
      <c r="D9" s="6">
        <f>'I trimestre'!D9+'II Trimestre'!D9+'III Trimestre'!D9</f>
        <v>241</v>
      </c>
      <c r="E9" s="6">
        <f>'I trimestre'!E9+'II Trimestre'!E9+'III Trimestre'!E9</f>
        <v>184</v>
      </c>
      <c r="F9" s="6">
        <f>'I trimestre'!F9+'II Trimestre'!F9+'III Trimestre'!F9</f>
        <v>3150</v>
      </c>
      <c r="G9" s="6">
        <f>'I trimestre'!G9+'II Trimestre'!G9+'III Trimestre'!G9</f>
        <v>0</v>
      </c>
      <c r="H9" s="6">
        <f>'I trimestre'!H9+'II Trimestre'!H9+'III Trimestre'!H9</f>
        <v>3150</v>
      </c>
      <c r="I9" s="6">
        <f>'I trimestre'!I9+'II Trimestre'!I9+'III Trimestre'!I9</f>
        <v>0</v>
      </c>
      <c r="J9" s="40"/>
    </row>
    <row r="10" spans="1:10" x14ac:dyDescent="0.25">
      <c r="A10" s="2" t="s">
        <v>150</v>
      </c>
      <c r="B10" s="6">
        <f t="shared" ref="B10:B12" si="0">+C10+F10+I10</f>
        <v>3131</v>
      </c>
      <c r="C10" s="45">
        <f t="shared" ref="C10:C12" si="1">D10+E10</f>
        <v>755</v>
      </c>
      <c r="D10" s="6">
        <f>'I trimestre'!D10+'II Trimestre'!D10+'III Trimestre'!D10</f>
        <v>454</v>
      </c>
      <c r="E10" s="6">
        <f>'I trimestre'!E10+'II Trimestre'!E10+'III Trimestre'!E10</f>
        <v>301</v>
      </c>
      <c r="F10" s="6">
        <f>'I trimestre'!F10+'II Trimestre'!F10+'III Trimestre'!F10</f>
        <v>2376</v>
      </c>
      <c r="G10" s="6">
        <f>'I trimestre'!G10+'II Trimestre'!G10+'III Trimestre'!G10</f>
        <v>756</v>
      </c>
      <c r="H10" s="6">
        <f>'I trimestre'!H10+'II Trimestre'!H10+'III Trimestre'!H10</f>
        <v>1620</v>
      </c>
      <c r="I10" s="6">
        <f>'I trimestre'!I10+'II Trimestre'!I10+'III Trimestre'!I10</f>
        <v>0</v>
      </c>
      <c r="J10" s="40"/>
    </row>
    <row r="11" spans="1:10" x14ac:dyDescent="0.25">
      <c r="A11" s="2" t="s">
        <v>151</v>
      </c>
      <c r="B11" s="6">
        <f t="shared" si="0"/>
        <v>2099</v>
      </c>
      <c r="C11" s="45">
        <f t="shared" si="1"/>
        <v>702</v>
      </c>
      <c r="D11" s="6">
        <f>'I trimestre'!D11+'II Trimestre'!D11+'III Trimestre'!D11</f>
        <v>374</v>
      </c>
      <c r="E11" s="6">
        <f>'I trimestre'!E11+'II Trimestre'!E11+'III Trimestre'!E11</f>
        <v>328</v>
      </c>
      <c r="F11" s="6">
        <f>'I trimestre'!F11+'II Trimestre'!F11+'III Trimestre'!F11</f>
        <v>1397</v>
      </c>
      <c r="G11" s="6">
        <f>'I trimestre'!G11+'II Trimestre'!G11+'III Trimestre'!G11</f>
        <v>0</v>
      </c>
      <c r="H11" s="6">
        <f>'I trimestre'!H11+'II Trimestre'!H11+'III Trimestre'!H11</f>
        <v>1397</v>
      </c>
      <c r="I11" s="6">
        <f>'I trimestre'!I11+'II Trimestre'!I11+'III Trimestre'!I11</f>
        <v>0</v>
      </c>
      <c r="J11" s="40"/>
    </row>
    <row r="12" spans="1:10" x14ac:dyDescent="0.25">
      <c r="A12" s="2" t="s">
        <v>121</v>
      </c>
      <c r="B12" s="6">
        <f t="shared" si="0"/>
        <v>3700</v>
      </c>
      <c r="C12" s="45">
        <f t="shared" si="1"/>
        <v>1000</v>
      </c>
      <c r="D12" s="6">
        <f>'III Trimestre'!D12</f>
        <v>618</v>
      </c>
      <c r="E12" s="6">
        <f>'III Trimestre'!E12</f>
        <v>382</v>
      </c>
      <c r="F12" s="6">
        <f>'III Trimestre'!F12</f>
        <v>2700</v>
      </c>
      <c r="G12" s="6">
        <f>'III Trimestre'!G12</f>
        <v>1080</v>
      </c>
      <c r="H12" s="6">
        <f>'III Trimestre'!H12</f>
        <v>1620</v>
      </c>
      <c r="I12" s="6">
        <f>'III Trimestre'!I12</f>
        <v>0</v>
      </c>
      <c r="J12" s="40"/>
    </row>
    <row r="13" spans="1:10" x14ac:dyDescent="0.25"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8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152</v>
      </c>
      <c r="B15" s="6">
        <f>+C15+F15+I15</f>
        <v>1634884967.9200001</v>
      </c>
      <c r="C15" s="45">
        <f>D15+E15</f>
        <v>1444745000</v>
      </c>
      <c r="D15" s="6">
        <f>'I trimestre'!D15+'II Trimestre'!D15+'III Trimestre'!D15</f>
        <v>845804000</v>
      </c>
      <c r="E15" s="6">
        <f>'I trimestre'!E15+'II Trimestre'!E15+'III Trimestre'!E15</f>
        <v>598941000</v>
      </c>
      <c r="F15" s="6">
        <f>'I trimestre'!F15+'II Trimestre'!F15+'III Trimestre'!F15</f>
        <v>190139967.92000002</v>
      </c>
      <c r="G15" s="6">
        <f>'I trimestre'!G15+'II Trimestre'!G15+'III Trimestre'!G15</f>
        <v>0</v>
      </c>
      <c r="H15" s="6">
        <f>'I trimestre'!H15+'II Trimestre'!H15+'III Trimestre'!H15</f>
        <v>190139967.92000002</v>
      </c>
      <c r="I15" s="6">
        <f>'I trimestre'!I15+'II Trimestre'!I15+'III Trimestre'!I15</f>
        <v>0</v>
      </c>
      <c r="J15" s="40"/>
    </row>
    <row r="16" spans="1:10" x14ac:dyDescent="0.25">
      <c r="A16" s="2" t="s">
        <v>150</v>
      </c>
      <c r="B16" s="6">
        <f t="shared" ref="B16:B19" si="2">+C16+F16+I16</f>
        <v>3799000000</v>
      </c>
      <c r="C16" s="45">
        <f t="shared" ref="C16:C18" si="3">D16+E16</f>
        <v>3359000000</v>
      </c>
      <c r="D16" s="6">
        <f>'I trimestre'!D16+'II Trimestre'!D16+'III Trimestre'!D16</f>
        <v>2020000000</v>
      </c>
      <c r="E16" s="6">
        <f>'I trimestre'!E16+'II Trimestre'!E16+'III Trimestre'!E16</f>
        <v>1339000000</v>
      </c>
      <c r="F16" s="6">
        <f>'I trimestre'!F16+'II Trimestre'!F16+'III Trimestre'!F16</f>
        <v>440000000</v>
      </c>
      <c r="G16" s="6">
        <f>'I trimestre'!G16+'II Trimestre'!G16+'III Trimestre'!G16</f>
        <v>140000000</v>
      </c>
      <c r="H16" s="6">
        <f>'I trimestre'!H16+'II Trimestre'!H16+'III Trimestre'!H16</f>
        <v>300000000</v>
      </c>
      <c r="I16" s="6">
        <f>'I trimestre'!I16+'II Trimestre'!I16+'III Trimestre'!I16</f>
        <v>0</v>
      </c>
      <c r="J16" s="40"/>
    </row>
    <row r="17" spans="1:10" x14ac:dyDescent="0.25">
      <c r="A17" s="2" t="s">
        <v>151</v>
      </c>
      <c r="B17" s="6">
        <f t="shared" si="2"/>
        <v>1956246163.03</v>
      </c>
      <c r="C17" s="45">
        <f t="shared" si="3"/>
        <v>1919544450</v>
      </c>
      <c r="D17" s="6">
        <f>'I trimestre'!D17+'II Trimestre'!D17+'III Trimestre'!D17</f>
        <v>1019615650</v>
      </c>
      <c r="E17" s="6">
        <f>'I trimestre'!E17+'II Trimestre'!E17+'III Trimestre'!E17</f>
        <v>899928800</v>
      </c>
      <c r="F17" s="6">
        <f>'I trimestre'!F17+'II Trimestre'!F17+'III Trimestre'!F17</f>
        <v>36701713.030000001</v>
      </c>
      <c r="G17" s="6">
        <f>'I trimestre'!G17+'II Trimestre'!G17+'III Trimestre'!G17</f>
        <v>0</v>
      </c>
      <c r="H17" s="6">
        <f>'I trimestre'!H17+'II Trimestre'!H17+'III Trimestre'!H17</f>
        <v>36701713.030000001</v>
      </c>
      <c r="I17" s="6">
        <f>'I trimestre'!I17+'II Trimestre'!I17+'III Trimestre'!I17</f>
        <v>0</v>
      </c>
      <c r="J17" s="40"/>
    </row>
    <row r="18" spans="1:10" x14ac:dyDescent="0.25">
      <c r="A18" s="2" t="s">
        <v>121</v>
      </c>
      <c r="B18" s="6">
        <f t="shared" si="2"/>
        <v>4950000000</v>
      </c>
      <c r="C18" s="45">
        <f t="shared" si="3"/>
        <v>4450000000</v>
      </c>
      <c r="D18" s="6">
        <f>'III Trimestre'!D18</f>
        <v>2750000000</v>
      </c>
      <c r="E18" s="6">
        <f>'III Trimestre'!E18</f>
        <v>1700000000</v>
      </c>
      <c r="F18" s="6">
        <f>'III Trimestre'!F18</f>
        <v>500000000</v>
      </c>
      <c r="G18" s="6">
        <f>'III Trimestre'!G18</f>
        <v>200000000</v>
      </c>
      <c r="H18" s="6">
        <f>'III Trimestre'!H18</f>
        <v>300000000</v>
      </c>
      <c r="I18" s="6">
        <f>'III Trimestre'!I18</f>
        <v>0</v>
      </c>
      <c r="J18" s="40"/>
    </row>
    <row r="19" spans="1:10" x14ac:dyDescent="0.25">
      <c r="A19" s="2" t="s">
        <v>153</v>
      </c>
      <c r="B19" s="6">
        <f t="shared" si="2"/>
        <v>1956246163.03</v>
      </c>
      <c r="C19" s="45">
        <f>C17</f>
        <v>1919544450</v>
      </c>
      <c r="D19" s="6">
        <f>D17</f>
        <v>1019615650</v>
      </c>
      <c r="E19" s="6">
        <f>E17</f>
        <v>899928800</v>
      </c>
      <c r="F19" s="6">
        <f>SUM(G19:H19)</f>
        <v>36701713.030000001</v>
      </c>
      <c r="G19" s="6">
        <f t="shared" ref="G19:I19" si="4">G17</f>
        <v>0</v>
      </c>
      <c r="H19" s="6">
        <f t="shared" si="4"/>
        <v>36701713.030000001</v>
      </c>
      <c r="I19" s="6">
        <f t="shared" si="4"/>
        <v>0</v>
      </c>
      <c r="J19" s="44"/>
    </row>
    <row r="20" spans="1:10" x14ac:dyDescent="0.25">
      <c r="B20" s="1"/>
      <c r="C20" s="1"/>
      <c r="D20" s="1"/>
      <c r="E20" s="1"/>
      <c r="F20" s="1"/>
      <c r="G20" s="1"/>
      <c r="H20" s="1"/>
      <c r="I20" s="1"/>
    </row>
    <row r="21" spans="1:10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1"/>
      <c r="I21" s="1"/>
    </row>
    <row r="22" spans="1:10" x14ac:dyDescent="0.25">
      <c r="A22" s="2" t="s">
        <v>150</v>
      </c>
      <c r="B22" s="6">
        <f>B16</f>
        <v>3799000000</v>
      </c>
      <c r="C22" s="6"/>
      <c r="D22" s="6">
        <f>D16+G16</f>
        <v>2160000000</v>
      </c>
      <c r="E22" s="6">
        <f>+E16+H16</f>
        <v>1639000000</v>
      </c>
      <c r="F22" s="6"/>
      <c r="G22" s="6"/>
      <c r="H22" s="1"/>
      <c r="I22" s="1"/>
    </row>
    <row r="23" spans="1:10" x14ac:dyDescent="0.25">
      <c r="A23" s="2" t="s">
        <v>151</v>
      </c>
      <c r="B23" s="45">
        <f>D23+E23</f>
        <v>2375126000</v>
      </c>
      <c r="C23" s="6"/>
      <c r="D23" s="6">
        <f>'I trimestre'!D23+'II Trimestre'!D23+'III Trimestre'!D23</f>
        <v>1175126000</v>
      </c>
      <c r="E23" s="6">
        <f>'I trimestre'!E23+'II Trimestre'!E23+'III Trimestre'!E23</f>
        <v>1200000000</v>
      </c>
      <c r="F23" s="6"/>
      <c r="G23" s="6"/>
      <c r="H23" s="1"/>
      <c r="I23" s="1"/>
      <c r="J23" s="44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102</v>
      </c>
      <c r="B26" s="1">
        <v>0.98</v>
      </c>
      <c r="C26" s="1">
        <v>0.98</v>
      </c>
      <c r="D26" s="1">
        <v>0.98</v>
      </c>
      <c r="E26" s="1">
        <v>0.98</v>
      </c>
      <c r="F26" s="1">
        <v>0.98</v>
      </c>
      <c r="G26" s="1">
        <v>0.98</v>
      </c>
      <c r="H26" s="1">
        <v>0.98</v>
      </c>
      <c r="I26" s="1">
        <v>0.98</v>
      </c>
    </row>
    <row r="27" spans="1:10" x14ac:dyDescent="0.25">
      <c r="A27" s="2" t="s">
        <v>154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>
        <v>0.99</v>
      </c>
    </row>
    <row r="28" spans="1:10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103</v>
      </c>
      <c r="B31" s="1">
        <f t="shared" ref="B31:I31" si="5">B15/B26</f>
        <v>1668249967.2653062</v>
      </c>
      <c r="C31" s="1">
        <f t="shared" si="5"/>
        <v>1474229591.8367348</v>
      </c>
      <c r="D31" s="1">
        <f t="shared" si="5"/>
        <v>863065306.12244904</v>
      </c>
      <c r="E31" s="1">
        <f t="shared" si="5"/>
        <v>611164285.71428573</v>
      </c>
      <c r="F31" s="1">
        <f t="shared" si="5"/>
        <v>194020375.42857146</v>
      </c>
      <c r="G31" s="1">
        <f t="shared" si="5"/>
        <v>0</v>
      </c>
      <c r="H31" s="1">
        <f t="shared" si="5"/>
        <v>194020375.42857146</v>
      </c>
      <c r="I31" s="1">
        <f t="shared" si="5"/>
        <v>0</v>
      </c>
    </row>
    <row r="32" spans="1:10" x14ac:dyDescent="0.25">
      <c r="A32" s="2" t="s">
        <v>155</v>
      </c>
      <c r="B32" s="1">
        <f t="shared" ref="B32:I32" si="6">B17/B27</f>
        <v>1976006225.2828283</v>
      </c>
      <c r="C32" s="1">
        <f t="shared" si="6"/>
        <v>1938933787.878788</v>
      </c>
      <c r="D32" s="1">
        <f t="shared" si="6"/>
        <v>1029914797.979798</v>
      </c>
      <c r="E32" s="1">
        <f t="shared" si="6"/>
        <v>909018989.89898992</v>
      </c>
      <c r="F32" s="1">
        <f t="shared" si="6"/>
        <v>37072437.404040404</v>
      </c>
      <c r="G32" s="1">
        <f t="shared" si="6"/>
        <v>0</v>
      </c>
      <c r="H32" s="1">
        <f t="shared" si="6"/>
        <v>37072437.404040404</v>
      </c>
      <c r="I32" s="1">
        <f t="shared" si="6"/>
        <v>0</v>
      </c>
    </row>
    <row r="33" spans="1:9" x14ac:dyDescent="0.25">
      <c r="A33" s="2" t="s">
        <v>104</v>
      </c>
      <c r="B33" s="1">
        <f t="shared" ref="B33:I33" si="7">B31/B9</f>
        <v>466643.34748679894</v>
      </c>
      <c r="C33" s="1">
        <f t="shared" si="7"/>
        <v>3468775.5102040819</v>
      </c>
      <c r="D33" s="1">
        <f t="shared" si="7"/>
        <v>3581183.8428317388</v>
      </c>
      <c r="E33" s="1">
        <f t="shared" si="7"/>
        <v>3321545.0310559007</v>
      </c>
      <c r="F33" s="1">
        <f t="shared" si="7"/>
        <v>61593.769977324271</v>
      </c>
      <c r="G33" s="1" t="e">
        <f t="shared" si="7"/>
        <v>#DIV/0!</v>
      </c>
      <c r="H33" s="1">
        <f t="shared" si="7"/>
        <v>61593.769977324271</v>
      </c>
      <c r="I33" s="1" t="e">
        <f t="shared" si="7"/>
        <v>#DIV/0!</v>
      </c>
    </row>
    <row r="34" spans="1:9" x14ac:dyDescent="0.25">
      <c r="A34" s="2" t="s">
        <v>156</v>
      </c>
      <c r="B34" s="1">
        <f t="shared" ref="B34:I34" si="8">B32/B11</f>
        <v>941403.63281697396</v>
      </c>
      <c r="C34" s="1">
        <f t="shared" si="8"/>
        <v>2762013.9428472766</v>
      </c>
      <c r="D34" s="1">
        <f t="shared" si="8"/>
        <v>2753782.882298925</v>
      </c>
      <c r="E34" s="1">
        <f t="shared" si="8"/>
        <v>2771399.35944814</v>
      </c>
      <c r="F34" s="1">
        <f t="shared" si="8"/>
        <v>26537.177812484184</v>
      </c>
      <c r="G34" s="1" t="e">
        <f t="shared" si="8"/>
        <v>#DIV/0!</v>
      </c>
      <c r="H34" s="1">
        <f t="shared" si="8"/>
        <v>26537.177812484184</v>
      </c>
      <c r="I34" s="1" t="e">
        <f t="shared" si="8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15</v>
      </c>
      <c r="B39" s="1">
        <f t="shared" ref="B39:I39" si="9">B10/B28*100</f>
        <v>2.9755286291280587</v>
      </c>
      <c r="C39" s="1">
        <f t="shared" si="9"/>
        <v>0.71751009741031124</v>
      </c>
      <c r="D39" s="1">
        <f t="shared" si="9"/>
        <v>0.43145640294606796</v>
      </c>
      <c r="E39" s="1">
        <f t="shared" si="9"/>
        <v>0.28605369446424328</v>
      </c>
      <c r="F39" s="1">
        <f t="shared" si="9"/>
        <v>2.2580185317177479</v>
      </c>
      <c r="G39" s="1">
        <f t="shared" si="9"/>
        <v>0.71846044191019254</v>
      </c>
      <c r="H39" s="1">
        <f t="shared" si="9"/>
        <v>1.5395580898075552</v>
      </c>
      <c r="I39" s="1">
        <f t="shared" si="9"/>
        <v>0</v>
      </c>
    </row>
    <row r="40" spans="1:9" x14ac:dyDescent="0.25">
      <c r="A40" s="2" t="s">
        <v>16</v>
      </c>
      <c r="B40" s="1">
        <f t="shared" ref="B40:I40" si="10">B11/B28*100</f>
        <v>1.9947731052506534</v>
      </c>
      <c r="C40" s="1">
        <f t="shared" si="10"/>
        <v>0.66714183891660728</v>
      </c>
      <c r="D40" s="1">
        <f t="shared" si="10"/>
        <v>0.35542884295557142</v>
      </c>
      <c r="E40" s="1">
        <f t="shared" si="10"/>
        <v>0.31171299596103585</v>
      </c>
      <c r="F40" s="1">
        <f t="shared" si="10"/>
        <v>1.3276312663340462</v>
      </c>
      <c r="G40" s="1">
        <f t="shared" si="10"/>
        <v>0</v>
      </c>
      <c r="H40" s="1">
        <f t="shared" si="10"/>
        <v>1.3276312663340462</v>
      </c>
      <c r="I40" s="1">
        <f t="shared" si="10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 t="shared" ref="B43:I43" si="11">B11/B10*100</f>
        <v>67.039284573618659</v>
      </c>
      <c r="C43" s="1">
        <f t="shared" si="11"/>
        <v>92.980132450331126</v>
      </c>
      <c r="D43" s="1">
        <f t="shared" si="11"/>
        <v>82.378854625550659</v>
      </c>
      <c r="E43" s="1">
        <f t="shared" si="11"/>
        <v>108.97009966777409</v>
      </c>
      <c r="F43" s="1">
        <f t="shared" si="11"/>
        <v>58.796296296296291</v>
      </c>
      <c r="G43" s="1">
        <f t="shared" si="11"/>
        <v>0</v>
      </c>
      <c r="H43" s="1">
        <f t="shared" si="11"/>
        <v>86.23456790123457</v>
      </c>
      <c r="I43" s="1" t="e">
        <f t="shared" si="11"/>
        <v>#DIV/0!</v>
      </c>
    </row>
    <row r="44" spans="1:9" x14ac:dyDescent="0.25">
      <c r="A44" s="2" t="s">
        <v>19</v>
      </c>
      <c r="B44" s="1">
        <f t="shared" ref="B44:I44" si="12">B17/B16*100</f>
        <v>51.493713162147934</v>
      </c>
      <c r="C44" s="1">
        <f t="shared" si="12"/>
        <v>57.146306936588267</v>
      </c>
      <c r="D44" s="1">
        <f t="shared" si="12"/>
        <v>50.476022277227727</v>
      </c>
      <c r="E44" s="1">
        <f t="shared" si="12"/>
        <v>67.209021657953699</v>
      </c>
      <c r="F44" s="1">
        <f t="shared" si="12"/>
        <v>8.3412984159090922</v>
      </c>
      <c r="G44" s="1">
        <f t="shared" si="12"/>
        <v>0</v>
      </c>
      <c r="H44" s="1">
        <f t="shared" si="12"/>
        <v>12.233904343333334</v>
      </c>
      <c r="I44" s="1" t="e">
        <f t="shared" si="12"/>
        <v>#DIV/0!</v>
      </c>
    </row>
    <row r="45" spans="1:9" x14ac:dyDescent="0.25">
      <c r="A45" s="2" t="s">
        <v>20</v>
      </c>
      <c r="B45" s="1">
        <f t="shared" ref="B45:I45" si="13">AVERAGE(B43:B44)</f>
        <v>59.2664988678833</v>
      </c>
      <c r="C45" s="1">
        <f t="shared" si="13"/>
        <v>75.0632196934597</v>
      </c>
      <c r="D45" s="1">
        <f t="shared" si="13"/>
        <v>66.427438451389193</v>
      </c>
      <c r="E45" s="1">
        <f t="shared" si="13"/>
        <v>88.089560662863903</v>
      </c>
      <c r="F45" s="1">
        <f t="shared" si="13"/>
        <v>33.568797356102692</v>
      </c>
      <c r="G45" s="1">
        <f t="shared" si="13"/>
        <v>0</v>
      </c>
      <c r="H45" s="1">
        <f t="shared" si="13"/>
        <v>49.234236122283953</v>
      </c>
      <c r="I45" s="1" t="e">
        <f t="shared" si="13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 t="shared" ref="B48:I48" si="14">B11/B12*100</f>
        <v>56.729729729729726</v>
      </c>
      <c r="C48" s="1">
        <f t="shared" si="14"/>
        <v>70.199999999999989</v>
      </c>
      <c r="D48" s="1">
        <f t="shared" si="14"/>
        <v>60.517799352750814</v>
      </c>
      <c r="E48" s="1">
        <f t="shared" si="14"/>
        <v>85.863874345549746</v>
      </c>
      <c r="F48" s="1">
        <f t="shared" si="14"/>
        <v>51.74074074074074</v>
      </c>
      <c r="G48" s="1">
        <f t="shared" si="14"/>
        <v>0</v>
      </c>
      <c r="H48" s="1">
        <f t="shared" si="14"/>
        <v>86.23456790123457</v>
      </c>
      <c r="I48" s="1" t="e">
        <f t="shared" si="14"/>
        <v>#DIV/0!</v>
      </c>
    </row>
    <row r="49" spans="1:9" x14ac:dyDescent="0.25">
      <c r="A49" s="2" t="s">
        <v>23</v>
      </c>
      <c r="B49" s="1">
        <f t="shared" ref="B49:I49" si="15">B17/B18*100</f>
        <v>39.520124505656568</v>
      </c>
      <c r="C49" s="1">
        <f t="shared" si="15"/>
        <v>43.135830337078652</v>
      </c>
      <c r="D49" s="1">
        <f t="shared" si="15"/>
        <v>37.076932727272727</v>
      </c>
      <c r="E49" s="1">
        <f t="shared" si="15"/>
        <v>52.936988235294116</v>
      </c>
      <c r="F49" s="1">
        <f t="shared" si="15"/>
        <v>7.3403426060000001</v>
      </c>
      <c r="G49" s="1">
        <f t="shared" si="15"/>
        <v>0</v>
      </c>
      <c r="H49" s="1">
        <f t="shared" si="15"/>
        <v>12.233904343333334</v>
      </c>
      <c r="I49" s="1" t="e">
        <f t="shared" si="15"/>
        <v>#DIV/0!</v>
      </c>
    </row>
    <row r="50" spans="1:9" x14ac:dyDescent="0.25">
      <c r="A50" s="2" t="s">
        <v>24</v>
      </c>
      <c r="B50" s="1">
        <f t="shared" ref="B50:I50" si="16">AVERAGE(B48:B49)</f>
        <v>48.124927117693147</v>
      </c>
      <c r="C50" s="1">
        <f t="shared" si="16"/>
        <v>56.667915168539324</v>
      </c>
      <c r="D50" s="1">
        <f t="shared" si="16"/>
        <v>48.797366040011767</v>
      </c>
      <c r="E50" s="1">
        <f t="shared" si="16"/>
        <v>69.400431290421935</v>
      </c>
      <c r="F50" s="1">
        <f t="shared" si="16"/>
        <v>29.54054167337037</v>
      </c>
      <c r="G50" s="1">
        <f t="shared" si="16"/>
        <v>0</v>
      </c>
      <c r="H50" s="1">
        <f t="shared" si="16"/>
        <v>49.234236122283953</v>
      </c>
      <c r="I50" s="1" t="e">
        <f t="shared" si="16"/>
        <v>#DIV/0!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25</v>
      </c>
      <c r="B52" s="1">
        <f t="shared" ref="B52:I52" si="17">B19/B17*100</f>
        <v>100</v>
      </c>
      <c r="C52" s="1">
        <f t="shared" si="17"/>
        <v>100</v>
      </c>
      <c r="D52" s="1">
        <f t="shared" si="17"/>
        <v>100</v>
      </c>
      <c r="E52" s="1">
        <f t="shared" si="17"/>
        <v>100</v>
      </c>
      <c r="F52" s="1">
        <f t="shared" si="17"/>
        <v>100</v>
      </c>
      <c r="G52" s="1" t="e">
        <f t="shared" si="17"/>
        <v>#DIV/0!</v>
      </c>
      <c r="H52" s="1">
        <f t="shared" si="17"/>
        <v>100</v>
      </c>
      <c r="I52" s="1" t="e">
        <f t="shared" si="17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27</v>
      </c>
      <c r="B55" s="1">
        <f t="shared" ref="B55:I55" si="18">((B11/B9)-1)*100</f>
        <v>-41.286713286713287</v>
      </c>
      <c r="C55" s="1">
        <f t="shared" si="18"/>
        <v>65.176470588235304</v>
      </c>
      <c r="D55" s="1">
        <f t="shared" si="18"/>
        <v>55.186721991701248</v>
      </c>
      <c r="E55" s="1">
        <f t="shared" si="18"/>
        <v>78.260869565217376</v>
      </c>
      <c r="F55" s="1">
        <f t="shared" si="18"/>
        <v>-55.650793650793652</v>
      </c>
      <c r="G55" s="1" t="e">
        <f t="shared" si="18"/>
        <v>#DIV/0!</v>
      </c>
      <c r="H55" s="1">
        <f t="shared" si="18"/>
        <v>-55.650793650793652</v>
      </c>
      <c r="I55" s="1" t="e">
        <f t="shared" si="18"/>
        <v>#DIV/0!</v>
      </c>
    </row>
    <row r="56" spans="1:9" x14ac:dyDescent="0.25">
      <c r="A56" s="2" t="s">
        <v>28</v>
      </c>
      <c r="B56" s="1">
        <f t="shared" ref="B56:I56" si="19">((B32/B31)-1)*100</f>
        <v>18.447850385515927</v>
      </c>
      <c r="C56" s="1">
        <f t="shared" si="19"/>
        <v>31.521833411516376</v>
      </c>
      <c r="D56" s="1">
        <f t="shared" si="19"/>
        <v>19.332197769246996</v>
      </c>
      <c r="E56" s="1">
        <f t="shared" si="19"/>
        <v>48.735620052895044</v>
      </c>
      <c r="F56" s="1">
        <f t="shared" si="19"/>
        <v>-80.892503005340998</v>
      </c>
      <c r="G56" s="1" t="e">
        <f t="shared" si="19"/>
        <v>#DIV/0!</v>
      </c>
      <c r="H56" s="1">
        <f t="shared" si="19"/>
        <v>-80.892503005340998</v>
      </c>
      <c r="I56" s="1" t="e">
        <f t="shared" si="19"/>
        <v>#DIV/0!</v>
      </c>
    </row>
    <row r="57" spans="1:9" x14ac:dyDescent="0.25">
      <c r="A57" s="2" t="s">
        <v>29</v>
      </c>
      <c r="B57" s="1">
        <f t="shared" ref="B57:I57" si="20">((B34/B33)-1)*100</f>
        <v>101.73943074236279</v>
      </c>
      <c r="C57" s="1">
        <f t="shared" si="20"/>
        <v>-20.374958404708742</v>
      </c>
      <c r="D57" s="1">
        <f t="shared" si="20"/>
        <v>-23.104118549763296</v>
      </c>
      <c r="E57" s="1">
        <f t="shared" si="20"/>
        <v>-16.562944848375949</v>
      </c>
      <c r="F57" s="1">
        <f t="shared" si="20"/>
        <v>-56.91580849450547</v>
      </c>
      <c r="G57" s="1" t="e">
        <f t="shared" si="20"/>
        <v>#DIV/0!</v>
      </c>
      <c r="H57" s="1">
        <f t="shared" si="20"/>
        <v>-56.91580849450547</v>
      </c>
      <c r="I57" s="1" t="e">
        <f t="shared" si="20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31</v>
      </c>
      <c r="B60" s="1">
        <f>B16/B10</f>
        <v>1213350.3672947939</v>
      </c>
      <c r="C60" s="1">
        <f t="shared" ref="C60:C61" si="21">C16/C10</f>
        <v>4449006.6225165566</v>
      </c>
      <c r="D60" s="1">
        <f>D16/D10</f>
        <v>4449339.207048458</v>
      </c>
      <c r="E60" s="1">
        <f>E16/E10</f>
        <v>4448504.9833887042</v>
      </c>
      <c r="F60" s="1">
        <f t="shared" ref="F60:I60" si="22">F16/F10</f>
        <v>185185.1851851852</v>
      </c>
      <c r="G60" s="1">
        <f t="shared" si="22"/>
        <v>185185.1851851852</v>
      </c>
      <c r="H60" s="1">
        <f t="shared" si="22"/>
        <v>185185.1851851852</v>
      </c>
      <c r="I60" s="1" t="e">
        <f t="shared" si="22"/>
        <v>#DIV/0!</v>
      </c>
    </row>
    <row r="61" spans="1:9" x14ac:dyDescent="0.25">
      <c r="A61" s="2" t="s">
        <v>32</v>
      </c>
      <c r="B61" s="1">
        <f>B17/B11</f>
        <v>931989.59648880421</v>
      </c>
      <c r="C61" s="1">
        <f t="shared" si="21"/>
        <v>2734393.8034188035</v>
      </c>
      <c r="D61" s="1">
        <f>D17/D11</f>
        <v>2726245.0534759359</v>
      </c>
      <c r="E61" s="1">
        <f>E17/E11</f>
        <v>2743685.3658536584</v>
      </c>
      <c r="F61" s="1">
        <f t="shared" ref="F61:I61" si="23">F17/F11</f>
        <v>26271.806034359342</v>
      </c>
      <c r="G61" s="1" t="e">
        <f t="shared" si="23"/>
        <v>#DIV/0!</v>
      </c>
      <c r="H61" s="1">
        <f t="shared" si="23"/>
        <v>26271.806034359342</v>
      </c>
      <c r="I61" s="1" t="e">
        <f t="shared" si="23"/>
        <v>#DIV/0!</v>
      </c>
    </row>
    <row r="62" spans="1:9" x14ac:dyDescent="0.25">
      <c r="A62" s="2" t="s">
        <v>33</v>
      </c>
      <c r="B62" s="1">
        <f t="shared" ref="B62:I62" si="24">(B60/B61)*B45</f>
        <v>77.158616834932175</v>
      </c>
      <c r="C62" s="1">
        <f t="shared" si="24"/>
        <v>122.13191863808073</v>
      </c>
      <c r="D62" s="1">
        <f t="shared" si="24"/>
        <v>108.41219352190311</v>
      </c>
      <c r="E62" s="1">
        <f t="shared" si="24"/>
        <v>142.82499534029037</v>
      </c>
      <c r="F62" s="1">
        <f t="shared" si="24"/>
        <v>236.62035060336973</v>
      </c>
      <c r="G62" s="1" t="e">
        <f t="shared" si="24"/>
        <v>#DIV/0!</v>
      </c>
      <c r="H62" s="1">
        <f t="shared" si="24"/>
        <v>347.04318088494233</v>
      </c>
      <c r="I62" s="1" t="e">
        <f t="shared" si="24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42"/>
      <c r="G64" s="42"/>
      <c r="H64" s="1"/>
      <c r="I64" s="1"/>
    </row>
    <row r="65" spans="1:9" x14ac:dyDescent="0.25">
      <c r="A65" s="2" t="s">
        <v>35</v>
      </c>
      <c r="B65" s="1">
        <f>B23/B22*100</f>
        <v>62.519768360094766</v>
      </c>
      <c r="C65" s="1"/>
      <c r="D65" s="1">
        <f>D23/D22*100</f>
        <v>54.40398148148148</v>
      </c>
      <c r="E65" s="1">
        <f>E23/E22*100</f>
        <v>73.215375228798052</v>
      </c>
      <c r="F65" s="1"/>
      <c r="G65" s="1"/>
      <c r="H65" s="1"/>
      <c r="I65" s="1"/>
    </row>
    <row r="66" spans="1:9" x14ac:dyDescent="0.25">
      <c r="A66" s="2" t="s">
        <v>36</v>
      </c>
      <c r="B66" s="1">
        <f>B17/B23*100</f>
        <v>82.363889874895051</v>
      </c>
      <c r="C66" s="1"/>
      <c r="D66" s="1">
        <f>(D17+G17)/D23*100</f>
        <v>86.766495677910285</v>
      </c>
      <c r="E66" s="1">
        <f>(H17+E17)/E23*100</f>
        <v>78.052542752500003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73</v>
      </c>
    </row>
    <row r="71" spans="1:9" x14ac:dyDescent="0.25">
      <c r="A71" s="2" t="s">
        <v>79</v>
      </c>
    </row>
    <row r="72" spans="1:9" x14ac:dyDescent="0.25">
      <c r="A72" s="2" t="s">
        <v>74</v>
      </c>
    </row>
    <row r="75" spans="1:9" x14ac:dyDescent="0.25">
      <c r="A75" s="2" t="s">
        <v>75</v>
      </c>
    </row>
    <row r="76" spans="1:9" x14ac:dyDescent="0.25">
      <c r="A76" s="2" t="s">
        <v>128</v>
      </c>
    </row>
    <row r="77" spans="1:9" x14ac:dyDescent="0.25">
      <c r="A77" s="2" t="s">
        <v>76</v>
      </c>
    </row>
    <row r="78" spans="1:9" x14ac:dyDescent="0.25">
      <c r="A78" s="2" t="s">
        <v>77</v>
      </c>
    </row>
    <row r="79" spans="1:9" x14ac:dyDescent="0.25">
      <c r="A79" s="2" t="s">
        <v>166</v>
      </c>
    </row>
    <row r="81" spans="1:1" x14ac:dyDescent="0.25">
      <c r="A81" s="2" t="s">
        <v>169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81"/>
  <sheetViews>
    <sheetView tabSelected="1" zoomScale="90" zoomScaleNormal="90" workbookViewId="0">
      <selection activeCell="E66" sqref="E66"/>
    </sheetView>
  </sheetViews>
  <sheetFormatPr baseColWidth="10" defaultColWidth="11.42578125" defaultRowHeight="15" x14ac:dyDescent="0.25"/>
  <cols>
    <col min="1" max="1" width="54.85546875" style="2" customWidth="1"/>
    <col min="2" max="2" width="22" style="2" customWidth="1"/>
    <col min="3" max="3" width="21" style="2" customWidth="1"/>
    <col min="4" max="4" width="17.7109375" style="2" customWidth="1"/>
    <col min="5" max="5" width="15.28515625" style="2" customWidth="1"/>
    <col min="6" max="6" width="18" style="2" customWidth="1"/>
    <col min="7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10" x14ac:dyDescent="0.25">
      <c r="A1" s="52" t="s">
        <v>115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37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5</v>
      </c>
    </row>
    <row r="5" spans="1:10" ht="16.5" thickTop="1" thickBot="1" x14ac:dyDescent="0.3">
      <c r="A5" s="57"/>
      <c r="B5" s="51"/>
      <c r="C5" s="36" t="s">
        <v>80</v>
      </c>
      <c r="D5" s="36" t="s">
        <v>70</v>
      </c>
      <c r="E5" s="36" t="s">
        <v>72</v>
      </c>
      <c r="F5" s="36" t="s">
        <v>170</v>
      </c>
      <c r="G5" s="36" t="s">
        <v>70</v>
      </c>
      <c r="H5" s="36" t="s">
        <v>72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6</v>
      </c>
    </row>
    <row r="8" spans="1:10" x14ac:dyDescent="0.25">
      <c r="A8" s="2" t="s">
        <v>7</v>
      </c>
    </row>
    <row r="9" spans="1:10" x14ac:dyDescent="0.25">
      <c r="A9" s="2" t="s">
        <v>105</v>
      </c>
      <c r="B9" s="6">
        <f>+C9+F9+I9</f>
        <v>3753</v>
      </c>
      <c r="C9" s="45">
        <f>D9+E9</f>
        <v>603</v>
      </c>
      <c r="D9" s="6">
        <f>'I trimestre'!D9+'II Trimestre'!D9+'III Trimestre'!D9+'IV Trimestre'!D9</f>
        <v>418</v>
      </c>
      <c r="E9" s="6">
        <f>'I trimestre'!E9+'II Trimestre'!E9+'III Trimestre'!E9+'IV Trimestre'!E9</f>
        <v>185</v>
      </c>
      <c r="F9" s="6">
        <f>G9+H9</f>
        <v>3150</v>
      </c>
      <c r="G9" s="6">
        <f>'I trimestre'!G9+'II Trimestre'!G9+'III Trimestre'!G9+'IV Trimestre'!G9</f>
        <v>0</v>
      </c>
      <c r="H9" s="6">
        <f>'I trimestre'!H9+'II Trimestre'!H9+'III Trimestre'!H9+'IV Trimestre'!H9</f>
        <v>3150</v>
      </c>
      <c r="I9" s="6">
        <f>'I trimestre'!I9+'II Trimestre'!I9+'III Trimestre'!I9+'IV Trimestre'!I9</f>
        <v>0</v>
      </c>
      <c r="J9" s="40"/>
    </row>
    <row r="10" spans="1:10" x14ac:dyDescent="0.25">
      <c r="A10" s="2" t="s">
        <v>157</v>
      </c>
      <c r="B10" s="6">
        <f t="shared" ref="B10:B12" si="0">+C10+F10+I10</f>
        <v>3700</v>
      </c>
      <c r="C10" s="45">
        <f t="shared" ref="C10:C12" si="1">D10+E10</f>
        <v>1000</v>
      </c>
      <c r="D10" s="6">
        <f>'I trimestre'!D10+'II Trimestre'!D10+'III Trimestre'!D10+'IV Trimestre'!D10</f>
        <v>618</v>
      </c>
      <c r="E10" s="6">
        <f>'I trimestre'!E10+'II Trimestre'!E10+'III Trimestre'!E10+'IV Trimestre'!E10</f>
        <v>382</v>
      </c>
      <c r="F10" s="6">
        <f t="shared" ref="F10:F12" si="2">G10+H10</f>
        <v>2700</v>
      </c>
      <c r="G10" s="6">
        <f>'I trimestre'!G10+'II Trimestre'!G10+'III Trimestre'!G10+'IV Trimestre'!G10</f>
        <v>1080</v>
      </c>
      <c r="H10" s="6">
        <f>'I trimestre'!H10+'II Trimestre'!H10+'III Trimestre'!H10+'IV Trimestre'!H10</f>
        <v>1620</v>
      </c>
      <c r="I10" s="6">
        <f>'I trimestre'!I10+'II Trimestre'!I10+'III Trimestre'!I10+'IV Trimestre'!I10</f>
        <v>0</v>
      </c>
      <c r="J10" s="40"/>
    </row>
    <row r="11" spans="1:10" x14ac:dyDescent="0.25">
      <c r="A11" s="2" t="s">
        <v>158</v>
      </c>
      <c r="B11" s="6">
        <f t="shared" si="0"/>
        <v>2317</v>
      </c>
      <c r="C11" s="45">
        <f t="shared" si="1"/>
        <v>1038</v>
      </c>
      <c r="D11" s="6">
        <f>'I trimestre'!D11+'II Trimestre'!D11+'III Trimestre'!D11+'IV Trimestre'!D11</f>
        <v>710</v>
      </c>
      <c r="E11" s="6">
        <f>'I trimestre'!E11+'II Trimestre'!E11+'III Trimestre'!E11+'IV Trimestre'!E11</f>
        <v>328</v>
      </c>
      <c r="F11" s="6">
        <f t="shared" si="2"/>
        <v>1279</v>
      </c>
      <c r="G11" s="6">
        <f>'I trimestre'!G11+'II Trimestre'!G11+'III Trimestre'!G11+'IV Trimestre'!G11</f>
        <v>0</v>
      </c>
      <c r="H11" s="6">
        <f>'IV Trimestre'!H11</f>
        <v>1279</v>
      </c>
      <c r="I11" s="6">
        <f>'I trimestre'!I11+'II Trimestre'!I11+'III Trimestre'!I11+'IV Trimestre'!I11</f>
        <v>0</v>
      </c>
      <c r="J11" s="40"/>
    </row>
    <row r="12" spans="1:10" x14ac:dyDescent="0.25">
      <c r="A12" s="2" t="s">
        <v>121</v>
      </c>
      <c r="B12" s="6">
        <f t="shared" si="0"/>
        <v>3700</v>
      </c>
      <c r="C12" s="45">
        <f t="shared" si="1"/>
        <v>1000</v>
      </c>
      <c r="D12" s="6">
        <f>'IV Trimestre'!D12</f>
        <v>618</v>
      </c>
      <c r="E12" s="6">
        <f>'IV Trimestre'!E12</f>
        <v>382</v>
      </c>
      <c r="F12" s="6">
        <f t="shared" si="2"/>
        <v>2700</v>
      </c>
      <c r="G12" s="6">
        <f>'IV Trimestre'!G12</f>
        <v>1080</v>
      </c>
      <c r="H12" s="6">
        <f>'IV Trimestre'!H12</f>
        <v>1620</v>
      </c>
      <c r="I12" s="6">
        <f>'IV Trimestre'!I12</f>
        <v>0</v>
      </c>
      <c r="J12" s="40"/>
    </row>
    <row r="13" spans="1:10" x14ac:dyDescent="0.25"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8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159</v>
      </c>
      <c r="B15" s="6">
        <f>+C15+F15+I15</f>
        <v>2400309687.96</v>
      </c>
      <c r="C15" s="45">
        <f>D15+E15</f>
        <v>2017954000</v>
      </c>
      <c r="D15" s="6">
        <f>'I trimestre'!D15+'II Trimestre'!D15+'III Trimestre'!D15+'IV Trimestre'!D15</f>
        <v>1417954000</v>
      </c>
      <c r="E15" s="6">
        <f>'I trimestre'!E15+'II Trimestre'!E15+'III Trimestre'!E15+'IV Trimestre'!E15</f>
        <v>600000000</v>
      </c>
      <c r="F15" s="6">
        <f>'I trimestre'!F15+'II Trimestre'!F15+'III Trimestre'!F15+'IV Trimestre'!F15</f>
        <v>382355687.96000004</v>
      </c>
      <c r="G15" s="6">
        <f>'I trimestre'!G15+'II Trimestre'!G15+'III Trimestre'!G15+'IV Trimestre'!G15</f>
        <v>0</v>
      </c>
      <c r="H15" s="6">
        <f>'I trimestre'!H15+'II Trimestre'!H15+'III Trimestre'!H15+'IV Trimestre'!H15</f>
        <v>382355687.96000004</v>
      </c>
      <c r="I15" s="6">
        <f>'I trimestre'!I15+'II Trimestre'!I15+'III Trimestre'!I15+'IV Trimestre'!I15</f>
        <v>0</v>
      </c>
      <c r="J15" s="40"/>
    </row>
    <row r="16" spans="1:10" x14ac:dyDescent="0.25">
      <c r="A16" s="2" t="s">
        <v>157</v>
      </c>
      <c r="B16" s="6">
        <f t="shared" ref="B16:B19" si="3">+C16+F16+I16</f>
        <v>4950000000</v>
      </c>
      <c r="C16" s="45">
        <f t="shared" ref="C16:C18" si="4">D16+E16</f>
        <v>4450000000</v>
      </c>
      <c r="D16" s="6">
        <f>'I trimestre'!D16+'II Trimestre'!D16+'III Trimestre'!D16+'IV Trimestre'!D16</f>
        <v>2750000000</v>
      </c>
      <c r="E16" s="6">
        <f>'I trimestre'!E16+'II Trimestre'!E16+'III Trimestre'!E16+'IV Trimestre'!E16</f>
        <v>1700000000</v>
      </c>
      <c r="F16" s="6">
        <f>'I trimestre'!F16+'II Trimestre'!F16+'III Trimestre'!F16+'IV Trimestre'!F16</f>
        <v>500000000</v>
      </c>
      <c r="G16" s="6">
        <f>'I trimestre'!G16+'II Trimestre'!G16+'III Trimestre'!G16+'IV Trimestre'!G16</f>
        <v>200000000</v>
      </c>
      <c r="H16" s="6">
        <f>'I trimestre'!H16+'II Trimestre'!H16+'III Trimestre'!H16+'IV Trimestre'!H16</f>
        <v>300000000</v>
      </c>
      <c r="I16" s="6">
        <f>'I trimestre'!I16+'II Trimestre'!I16+'III Trimestre'!I16+'IV Trimestre'!I16</f>
        <v>0</v>
      </c>
      <c r="J16" s="40"/>
    </row>
    <row r="17" spans="1:10" x14ac:dyDescent="0.25">
      <c r="A17" s="2" t="s">
        <v>158</v>
      </c>
      <c r="B17" s="6">
        <f t="shared" si="3"/>
        <v>2955182506.6399999</v>
      </c>
      <c r="C17" s="45">
        <f t="shared" si="4"/>
        <v>2777584450</v>
      </c>
      <c r="D17" s="6">
        <f>'I trimestre'!D17+'II Trimestre'!D17+'III Trimestre'!D17+'IV Trimestre'!D17</f>
        <v>1877655650</v>
      </c>
      <c r="E17" s="6">
        <f>'I trimestre'!E17+'II Trimestre'!E17+'III Trimestre'!E17+'IV Trimestre'!E17</f>
        <v>899928800</v>
      </c>
      <c r="F17" s="6">
        <f>'I trimestre'!F17+'II Trimestre'!F17+'III Trimestre'!F17+'IV Trimestre'!F17</f>
        <v>177598056.63999999</v>
      </c>
      <c r="G17" s="6">
        <f>'I trimestre'!G17+'II Trimestre'!G17+'III Trimestre'!G17+'IV Trimestre'!G17</f>
        <v>0</v>
      </c>
      <c r="H17" s="6">
        <f>'I trimestre'!H17+'II Trimestre'!H17+'III Trimestre'!H17+'IV Trimestre'!H17</f>
        <v>177598056.63999999</v>
      </c>
      <c r="I17" s="6">
        <f>'I trimestre'!I17+'II Trimestre'!I17+'III Trimestre'!I17+'IV Trimestre'!I17</f>
        <v>0</v>
      </c>
      <c r="J17" s="40"/>
    </row>
    <row r="18" spans="1:10" x14ac:dyDescent="0.25">
      <c r="A18" s="2" t="s">
        <v>121</v>
      </c>
      <c r="B18" s="6">
        <f t="shared" si="3"/>
        <v>4950000000</v>
      </c>
      <c r="C18" s="45">
        <f t="shared" si="4"/>
        <v>4450000000</v>
      </c>
      <c r="D18" s="6">
        <f>'IV Trimestre'!D18</f>
        <v>2750000000</v>
      </c>
      <c r="E18" s="6">
        <f>'IV Trimestre'!E18</f>
        <v>1700000000</v>
      </c>
      <c r="F18" s="6">
        <f>'IV Trimestre'!F18</f>
        <v>500000000</v>
      </c>
      <c r="G18" s="6">
        <f>'IV Trimestre'!G18</f>
        <v>200000000</v>
      </c>
      <c r="H18" s="6">
        <f>'IV Trimestre'!H18</f>
        <v>300000000</v>
      </c>
      <c r="I18" s="6">
        <f>'IV Trimestre'!I18</f>
        <v>0</v>
      </c>
      <c r="J18" s="40"/>
    </row>
    <row r="19" spans="1:10" x14ac:dyDescent="0.25">
      <c r="A19" s="2" t="s">
        <v>160</v>
      </c>
      <c r="B19" s="6">
        <f t="shared" si="3"/>
        <v>2955182506.6399999</v>
      </c>
      <c r="C19" s="45">
        <f>C17</f>
        <v>2777584450</v>
      </c>
      <c r="D19" s="6">
        <f>D17</f>
        <v>1877655650</v>
      </c>
      <c r="E19" s="6">
        <f>E17</f>
        <v>899928800</v>
      </c>
      <c r="F19" s="6">
        <f>SUM(G19:H19)</f>
        <v>177598056.63999999</v>
      </c>
      <c r="G19" s="6">
        <f t="shared" ref="G19:I19" si="5">G17</f>
        <v>0</v>
      </c>
      <c r="H19" s="6">
        <f t="shared" si="5"/>
        <v>177598056.63999999</v>
      </c>
      <c r="I19" s="6">
        <f t="shared" si="5"/>
        <v>0</v>
      </c>
      <c r="J19" s="44"/>
    </row>
    <row r="20" spans="1:10" x14ac:dyDescent="0.25">
      <c r="B20" s="6"/>
      <c r="C20" s="6"/>
      <c r="D20" s="6"/>
      <c r="E20" s="6"/>
      <c r="F20" s="6"/>
      <c r="G20" s="6"/>
      <c r="H20" s="6"/>
      <c r="I20" s="6"/>
    </row>
    <row r="21" spans="1:10" x14ac:dyDescent="0.25">
      <c r="A21" s="2" t="s">
        <v>9</v>
      </c>
      <c r="B21" s="41" t="s">
        <v>1</v>
      </c>
      <c r="C21" s="41"/>
      <c r="D21" s="41" t="s">
        <v>70</v>
      </c>
      <c r="E21" s="41" t="s">
        <v>72</v>
      </c>
      <c r="F21" s="41"/>
      <c r="G21" s="41"/>
      <c r="H21" s="6"/>
      <c r="I21" s="6"/>
    </row>
    <row r="22" spans="1:10" x14ac:dyDescent="0.25">
      <c r="A22" s="2" t="s">
        <v>157</v>
      </c>
      <c r="B22" s="6">
        <f>B16</f>
        <v>4950000000</v>
      </c>
      <c r="C22" s="6"/>
      <c r="D22" s="6">
        <f>D16+G16</f>
        <v>2950000000</v>
      </c>
      <c r="E22" s="6">
        <f>E16+H16</f>
        <v>2000000000</v>
      </c>
      <c r="F22" s="6"/>
      <c r="G22" s="6"/>
      <c r="H22" s="6"/>
      <c r="I22" s="6"/>
    </row>
    <row r="23" spans="1:10" x14ac:dyDescent="0.25">
      <c r="A23" s="2" t="s">
        <v>158</v>
      </c>
      <c r="B23" s="45">
        <f>D23+E23</f>
        <v>2870217100</v>
      </c>
      <c r="C23" s="6"/>
      <c r="D23" s="6">
        <f>'I trimestre'!D23+'II Trimestre'!D23+'III Trimestre'!D23+'IV Trimestre'!D23</f>
        <v>1670217100</v>
      </c>
      <c r="E23" s="6">
        <f>'I trimestre'!E23+'II Trimestre'!E23+'III Trimestre'!E23+'IV Trimestre'!E23</f>
        <v>1200000000</v>
      </c>
      <c r="F23" s="6"/>
      <c r="G23" s="6"/>
      <c r="H23" s="6"/>
      <c r="I23" s="1"/>
      <c r="J23" s="44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10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106</v>
      </c>
      <c r="B26" s="1">
        <v>0.98</v>
      </c>
      <c r="C26" s="1">
        <v>0.98</v>
      </c>
      <c r="D26" s="1">
        <v>0.98</v>
      </c>
      <c r="E26" s="1">
        <v>0.98</v>
      </c>
      <c r="F26" s="1">
        <v>0.98</v>
      </c>
      <c r="G26" s="1">
        <v>0.98</v>
      </c>
      <c r="H26" s="1">
        <v>0.98</v>
      </c>
      <c r="I26" s="1">
        <v>0.98</v>
      </c>
    </row>
    <row r="27" spans="1:10" x14ac:dyDescent="0.25">
      <c r="A27" s="2" t="s">
        <v>161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>
        <v>0.99</v>
      </c>
    </row>
    <row r="28" spans="1:10" x14ac:dyDescent="0.25">
      <c r="A28" s="2" t="s">
        <v>11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>
        <v>105225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12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107</v>
      </c>
      <c r="B31" s="1">
        <f t="shared" ref="B31:I31" si="6">B15/B26</f>
        <v>2449295599.9591837</v>
      </c>
      <c r="C31" s="1">
        <f t="shared" si="6"/>
        <v>2059136734.6938777</v>
      </c>
      <c r="D31" s="1">
        <f t="shared" si="6"/>
        <v>1446891836.734694</v>
      </c>
      <c r="E31" s="1">
        <f t="shared" si="6"/>
        <v>612244897.95918369</v>
      </c>
      <c r="F31" s="1">
        <f t="shared" si="6"/>
        <v>390158865.26530617</v>
      </c>
      <c r="G31" s="1">
        <f t="shared" si="6"/>
        <v>0</v>
      </c>
      <c r="H31" s="1">
        <f t="shared" si="6"/>
        <v>390158865.26530617</v>
      </c>
      <c r="I31" s="1">
        <f t="shared" si="6"/>
        <v>0</v>
      </c>
    </row>
    <row r="32" spans="1:10" x14ac:dyDescent="0.25">
      <c r="A32" s="2" t="s">
        <v>162</v>
      </c>
      <c r="B32" s="1">
        <f t="shared" ref="B32:I32" si="7">B17/B27</f>
        <v>2985032834.9898987</v>
      </c>
      <c r="C32" s="1">
        <f t="shared" si="7"/>
        <v>2805640858.5858588</v>
      </c>
      <c r="D32" s="1">
        <f t="shared" si="7"/>
        <v>1896621868.6868687</v>
      </c>
      <c r="E32" s="1">
        <f t="shared" si="7"/>
        <v>909018989.89898992</v>
      </c>
      <c r="F32" s="1">
        <f t="shared" si="7"/>
        <v>179391976.4040404</v>
      </c>
      <c r="G32" s="1">
        <f t="shared" si="7"/>
        <v>0</v>
      </c>
      <c r="H32" s="1">
        <f t="shared" si="7"/>
        <v>179391976.4040404</v>
      </c>
      <c r="I32" s="1">
        <f t="shared" si="7"/>
        <v>0</v>
      </c>
    </row>
    <row r="33" spans="1:9" x14ac:dyDescent="0.25">
      <c r="A33" s="2" t="s">
        <v>108</v>
      </c>
      <c r="B33" s="1">
        <f t="shared" ref="B33:I33" si="8">B31/B9</f>
        <v>652623.39460676361</v>
      </c>
      <c r="C33" s="1">
        <f t="shared" si="8"/>
        <v>3414820.4555454026</v>
      </c>
      <c r="D33" s="1">
        <f t="shared" si="8"/>
        <v>3461463.7242456796</v>
      </c>
      <c r="E33" s="1">
        <f t="shared" si="8"/>
        <v>3309431.8808604525</v>
      </c>
      <c r="F33" s="1">
        <f t="shared" si="8"/>
        <v>123859.95722708132</v>
      </c>
      <c r="G33" s="1" t="e">
        <f t="shared" si="8"/>
        <v>#DIV/0!</v>
      </c>
      <c r="H33" s="1">
        <f t="shared" si="8"/>
        <v>123859.95722708132</v>
      </c>
      <c r="I33" s="1" t="e">
        <f t="shared" si="8"/>
        <v>#DIV/0!</v>
      </c>
    </row>
    <row r="34" spans="1:9" x14ac:dyDescent="0.25">
      <c r="A34" s="2" t="s">
        <v>163</v>
      </c>
      <c r="B34" s="1">
        <f t="shared" ref="B34:I34" si="9">B32/B11</f>
        <v>1288318.012511825</v>
      </c>
      <c r="C34" s="1">
        <f t="shared" si="9"/>
        <v>2702929.5362098832</v>
      </c>
      <c r="D34" s="1">
        <f t="shared" si="9"/>
        <v>2671298.4066012236</v>
      </c>
      <c r="E34" s="1">
        <f t="shared" si="9"/>
        <v>2771399.35944814</v>
      </c>
      <c r="F34" s="1">
        <f t="shared" si="9"/>
        <v>140259.55934639592</v>
      </c>
      <c r="G34" s="1" t="e">
        <f t="shared" si="9"/>
        <v>#DIV/0!</v>
      </c>
      <c r="H34" s="1">
        <f t="shared" si="9"/>
        <v>140259.55934639592</v>
      </c>
      <c r="I34" s="1" t="e">
        <f t="shared" si="9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13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15</v>
      </c>
      <c r="B39" s="1">
        <f t="shared" ref="B39:I39" si="10">B10/B28*100</f>
        <v>3.5162746495604655</v>
      </c>
      <c r="C39" s="1">
        <f t="shared" si="10"/>
        <v>0.95034449988120695</v>
      </c>
      <c r="D39" s="1">
        <f t="shared" si="10"/>
        <v>0.58731290092658595</v>
      </c>
      <c r="E39" s="1">
        <f t="shared" si="10"/>
        <v>0.36303159895462106</v>
      </c>
      <c r="F39" s="1">
        <f t="shared" si="10"/>
        <v>2.565930149679259</v>
      </c>
      <c r="G39" s="1">
        <f t="shared" si="10"/>
        <v>1.0263720598717034</v>
      </c>
      <c r="H39" s="1">
        <f t="shared" si="10"/>
        <v>1.5395580898075552</v>
      </c>
      <c r="I39" s="1">
        <f t="shared" si="10"/>
        <v>0</v>
      </c>
    </row>
    <row r="40" spans="1:9" x14ac:dyDescent="0.25">
      <c r="A40" s="2" t="s">
        <v>16</v>
      </c>
      <c r="B40" s="1">
        <f t="shared" ref="B40:I40" si="11">B11/B28*100</f>
        <v>2.2019482062247566</v>
      </c>
      <c r="C40" s="1">
        <f t="shared" si="11"/>
        <v>0.98645759087669282</v>
      </c>
      <c r="D40" s="1">
        <f t="shared" si="11"/>
        <v>0.67474459491565697</v>
      </c>
      <c r="E40" s="1">
        <f t="shared" si="11"/>
        <v>0.31171299596103585</v>
      </c>
      <c r="F40" s="1">
        <f t="shared" si="11"/>
        <v>1.2154906153480636</v>
      </c>
      <c r="G40" s="1">
        <f t="shared" si="11"/>
        <v>0</v>
      </c>
      <c r="H40" s="1">
        <f t="shared" si="11"/>
        <v>1.2154906153480636</v>
      </c>
      <c r="I40" s="1">
        <f t="shared" si="11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17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18</v>
      </c>
      <c r="B43" s="1">
        <f t="shared" ref="B43:I43" si="12">B11/B10*100</f>
        <v>62.621621621621628</v>
      </c>
      <c r="C43" s="1">
        <f t="shared" si="12"/>
        <v>103.8</v>
      </c>
      <c r="D43" s="1">
        <f t="shared" si="12"/>
        <v>114.88673139158576</v>
      </c>
      <c r="E43" s="1">
        <f t="shared" si="12"/>
        <v>85.863874345549746</v>
      </c>
      <c r="F43" s="1">
        <f t="shared" si="12"/>
        <v>47.370370370370367</v>
      </c>
      <c r="G43" s="1">
        <f t="shared" si="12"/>
        <v>0</v>
      </c>
      <c r="H43" s="1">
        <f t="shared" si="12"/>
        <v>78.950617283950621</v>
      </c>
      <c r="I43" s="1" t="e">
        <f t="shared" si="12"/>
        <v>#DIV/0!</v>
      </c>
    </row>
    <row r="44" spans="1:9" x14ac:dyDescent="0.25">
      <c r="A44" s="2" t="s">
        <v>19</v>
      </c>
      <c r="B44" s="1">
        <f t="shared" ref="B44:I44" si="13">B17/B16*100</f>
        <v>59.700656699797982</v>
      </c>
      <c r="C44" s="1">
        <f t="shared" si="13"/>
        <v>62.417628089887643</v>
      </c>
      <c r="D44" s="1">
        <f t="shared" si="13"/>
        <v>68.278387272727272</v>
      </c>
      <c r="E44" s="1">
        <f t="shared" si="13"/>
        <v>52.936988235294116</v>
      </c>
      <c r="F44" s="1">
        <f t="shared" si="13"/>
        <v>35.519611327999996</v>
      </c>
      <c r="G44" s="1">
        <f t="shared" si="13"/>
        <v>0</v>
      </c>
      <c r="H44" s="1">
        <f t="shared" si="13"/>
        <v>59.199352213333334</v>
      </c>
      <c r="I44" s="1" t="e">
        <f t="shared" si="13"/>
        <v>#DIV/0!</v>
      </c>
    </row>
    <row r="45" spans="1:9" x14ac:dyDescent="0.25">
      <c r="A45" s="2" t="s">
        <v>20</v>
      </c>
      <c r="B45" s="1">
        <f t="shared" ref="B45:I45" si="14">AVERAGE(B43:B44)</f>
        <v>61.161139160709808</v>
      </c>
      <c r="C45" s="1">
        <f t="shared" si="14"/>
        <v>83.108814044943813</v>
      </c>
      <c r="D45" s="1">
        <f t="shared" si="14"/>
        <v>91.582559332156507</v>
      </c>
      <c r="E45" s="1">
        <f t="shared" si="14"/>
        <v>69.400431290421935</v>
      </c>
      <c r="F45" s="1">
        <f t="shared" si="14"/>
        <v>41.444990849185182</v>
      </c>
      <c r="G45" s="1">
        <f t="shared" si="14"/>
        <v>0</v>
      </c>
      <c r="H45" s="1">
        <f t="shared" si="14"/>
        <v>69.074984748641981</v>
      </c>
      <c r="I45" s="1" t="e">
        <f t="shared" si="14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21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22</v>
      </c>
      <c r="B48" s="1">
        <f t="shared" ref="B48:I48" si="15">B11/B12*100</f>
        <v>62.621621621621628</v>
      </c>
      <c r="C48" s="1">
        <f t="shared" si="15"/>
        <v>103.8</v>
      </c>
      <c r="D48" s="1">
        <f t="shared" si="15"/>
        <v>114.88673139158576</v>
      </c>
      <c r="E48" s="1">
        <f t="shared" si="15"/>
        <v>85.863874345549746</v>
      </c>
      <c r="F48" s="1">
        <f t="shared" si="15"/>
        <v>47.370370370370367</v>
      </c>
      <c r="G48" s="1">
        <f t="shared" si="15"/>
        <v>0</v>
      </c>
      <c r="H48" s="1">
        <f t="shared" si="15"/>
        <v>78.950617283950621</v>
      </c>
      <c r="I48" s="1" t="e">
        <f t="shared" si="15"/>
        <v>#DIV/0!</v>
      </c>
    </row>
    <row r="49" spans="1:9" x14ac:dyDescent="0.25">
      <c r="A49" s="2" t="s">
        <v>23</v>
      </c>
      <c r="B49" s="1">
        <f t="shared" ref="B49:I49" si="16">B17/B18*100</f>
        <v>59.700656699797982</v>
      </c>
      <c r="C49" s="1">
        <f t="shared" si="16"/>
        <v>62.417628089887643</v>
      </c>
      <c r="D49" s="1">
        <f t="shared" si="16"/>
        <v>68.278387272727272</v>
      </c>
      <c r="E49" s="1">
        <f t="shared" si="16"/>
        <v>52.936988235294116</v>
      </c>
      <c r="F49" s="1">
        <f t="shared" si="16"/>
        <v>35.519611327999996</v>
      </c>
      <c r="G49" s="1">
        <f t="shared" si="16"/>
        <v>0</v>
      </c>
      <c r="H49" s="1">
        <f t="shared" si="16"/>
        <v>59.199352213333334</v>
      </c>
      <c r="I49" s="1" t="e">
        <f t="shared" si="16"/>
        <v>#DIV/0!</v>
      </c>
    </row>
    <row r="50" spans="1:9" x14ac:dyDescent="0.25">
      <c r="A50" s="2" t="s">
        <v>24</v>
      </c>
      <c r="B50" s="1">
        <f t="shared" ref="B50:I50" si="17">AVERAGE(B48:B49)</f>
        <v>61.161139160709808</v>
      </c>
      <c r="C50" s="1">
        <f t="shared" si="17"/>
        <v>83.108814044943813</v>
      </c>
      <c r="D50" s="1">
        <f t="shared" si="17"/>
        <v>91.582559332156507</v>
      </c>
      <c r="E50" s="1">
        <f t="shared" si="17"/>
        <v>69.400431290421935</v>
      </c>
      <c r="F50" s="1">
        <f t="shared" si="17"/>
        <v>41.444990849185182</v>
      </c>
      <c r="G50" s="1">
        <f t="shared" si="17"/>
        <v>0</v>
      </c>
      <c r="H50" s="1">
        <f t="shared" si="17"/>
        <v>69.074984748641981</v>
      </c>
      <c r="I50" s="1" t="e">
        <f t="shared" si="17"/>
        <v>#DIV/0!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25</v>
      </c>
      <c r="B52" s="1">
        <f t="shared" ref="B52:I52" si="18">B19/B17*100</f>
        <v>100</v>
      </c>
      <c r="C52" s="1">
        <f t="shared" si="18"/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 t="e">
        <f t="shared" si="18"/>
        <v>#DIV/0!</v>
      </c>
      <c r="H52" s="1">
        <f t="shared" si="18"/>
        <v>100</v>
      </c>
      <c r="I52" s="1" t="e">
        <f t="shared" si="18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26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27</v>
      </c>
      <c r="B55" s="1">
        <f t="shared" ref="B55:I55" si="19">((B11/B9)-1)*100</f>
        <v>-38.262723154809485</v>
      </c>
      <c r="C55" s="1">
        <f t="shared" si="19"/>
        <v>72.139303482587053</v>
      </c>
      <c r="D55" s="1">
        <f t="shared" si="19"/>
        <v>69.856459330143551</v>
      </c>
      <c r="E55" s="1">
        <f t="shared" si="19"/>
        <v>77.297297297297305</v>
      </c>
      <c r="F55" s="1">
        <f t="shared" si="19"/>
        <v>-59.396825396825406</v>
      </c>
      <c r="G55" s="1" t="e">
        <f t="shared" si="19"/>
        <v>#DIV/0!</v>
      </c>
      <c r="H55" s="1">
        <f t="shared" si="19"/>
        <v>-59.396825396825406</v>
      </c>
      <c r="I55" s="1" t="e">
        <f t="shared" si="19"/>
        <v>#DIV/0!</v>
      </c>
    </row>
    <row r="56" spans="1:9" x14ac:dyDescent="0.25">
      <c r="A56" s="2" t="s">
        <v>28</v>
      </c>
      <c r="B56" s="1">
        <f t="shared" ref="B56:I56" si="20">((B32/B31)-1)*100</f>
        <v>21.873114663646277</v>
      </c>
      <c r="C56" s="1">
        <f t="shared" si="20"/>
        <v>36.253256586331581</v>
      </c>
      <c r="D56" s="1">
        <f t="shared" si="20"/>
        <v>31.082491485135002</v>
      </c>
      <c r="E56" s="1">
        <f t="shared" si="20"/>
        <v>48.473101683501675</v>
      </c>
      <c r="F56" s="1">
        <f t="shared" si="20"/>
        <v>-54.020786819221776</v>
      </c>
      <c r="G56" s="1" t="e">
        <f t="shared" si="20"/>
        <v>#DIV/0!</v>
      </c>
      <c r="H56" s="1">
        <f t="shared" si="20"/>
        <v>-54.020786819221776</v>
      </c>
      <c r="I56" s="1" t="e">
        <f t="shared" si="20"/>
        <v>#DIV/0!</v>
      </c>
    </row>
    <row r="57" spans="1:9" x14ac:dyDescent="0.25">
      <c r="A57" s="2" t="s">
        <v>29</v>
      </c>
      <c r="B57" s="1">
        <f t="shared" ref="B57:I57" si="21">((B34/B33)-1)*100</f>
        <v>97.406042008055408</v>
      </c>
      <c r="C57" s="1">
        <f t="shared" si="21"/>
        <v>-20.847096607362303</v>
      </c>
      <c r="D57" s="1">
        <f t="shared" si="21"/>
        <v>-22.827490928469818</v>
      </c>
      <c r="E57" s="1">
        <f t="shared" si="21"/>
        <v>-16.257549355342039</v>
      </c>
      <c r="F57" s="1">
        <f t="shared" si="21"/>
        <v>13.240439030063644</v>
      </c>
      <c r="G57" s="1" t="e">
        <f t="shared" si="21"/>
        <v>#DIV/0!</v>
      </c>
      <c r="H57" s="1">
        <f t="shared" si="21"/>
        <v>13.240439030063644</v>
      </c>
      <c r="I57" s="1" t="e">
        <f t="shared" si="21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30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31</v>
      </c>
      <c r="B60" s="1">
        <f>B16/B10</f>
        <v>1337837.8378378379</v>
      </c>
      <c r="C60" s="1">
        <f t="shared" ref="C60:C61" si="22">C16/C10</f>
        <v>4450000</v>
      </c>
      <c r="D60" s="1">
        <f>D16/D10</f>
        <v>4449838.1877022656</v>
      </c>
      <c r="E60" s="1">
        <f>E16/E10</f>
        <v>4450261.7801047117</v>
      </c>
      <c r="F60" s="1">
        <f t="shared" ref="F60:I60" si="23">F16/F10</f>
        <v>185185.1851851852</v>
      </c>
      <c r="G60" s="1">
        <f t="shared" si="23"/>
        <v>185185.1851851852</v>
      </c>
      <c r="H60" s="1">
        <f t="shared" si="23"/>
        <v>185185.1851851852</v>
      </c>
      <c r="I60" s="1" t="e">
        <f t="shared" si="23"/>
        <v>#DIV/0!</v>
      </c>
    </row>
    <row r="61" spans="1:9" x14ac:dyDescent="0.25">
      <c r="A61" s="2" t="s">
        <v>32</v>
      </c>
      <c r="B61" s="1">
        <f>B17/B11</f>
        <v>1275434.832386707</v>
      </c>
      <c r="C61" s="1">
        <f t="shared" si="22"/>
        <v>2675900.2408477841</v>
      </c>
      <c r="D61" s="1">
        <f>D17/D11</f>
        <v>2644585.4225352113</v>
      </c>
      <c r="E61" s="1">
        <f>E17/E11</f>
        <v>2743685.3658536584</v>
      </c>
      <c r="F61" s="1">
        <f t="shared" ref="F61:I61" si="24">F17/F11</f>
        <v>138856.96375293197</v>
      </c>
      <c r="G61" s="1" t="e">
        <f t="shared" si="24"/>
        <v>#DIV/0!</v>
      </c>
      <c r="H61" s="1">
        <f t="shared" si="24"/>
        <v>138856.96375293197</v>
      </c>
      <c r="I61" s="1" t="e">
        <f t="shared" si="24"/>
        <v>#DIV/0!</v>
      </c>
    </row>
    <row r="62" spans="1:9" x14ac:dyDescent="0.25">
      <c r="A62" s="2" t="s">
        <v>33</v>
      </c>
      <c r="B62" s="1">
        <f t="shared" ref="B62:I62" si="25">(B60/B61)*B45</f>
        <v>64.153560885072721</v>
      </c>
      <c r="C62" s="1">
        <f t="shared" si="25"/>
        <v>138.2092713526676</v>
      </c>
      <c r="D62" s="1">
        <f t="shared" si="25"/>
        <v>154.09884905629758</v>
      </c>
      <c r="E62" s="1">
        <f t="shared" si="25"/>
        <v>112.56760368310437</v>
      </c>
      <c r="F62" s="1">
        <f t="shared" si="25"/>
        <v>55.272692834194324</v>
      </c>
      <c r="G62" s="1" t="e">
        <f t="shared" si="25"/>
        <v>#DIV/0!</v>
      </c>
      <c r="H62" s="1">
        <f t="shared" si="25"/>
        <v>92.121154723657227</v>
      </c>
      <c r="I62" s="1" t="e">
        <f t="shared" si="25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34</v>
      </c>
      <c r="B64" s="42" t="s">
        <v>1</v>
      </c>
      <c r="C64" s="42"/>
      <c r="D64" s="42" t="s">
        <v>70</v>
      </c>
      <c r="E64" s="42" t="s">
        <v>72</v>
      </c>
      <c r="F64" s="42"/>
      <c r="G64" s="42"/>
      <c r="H64" s="1"/>
      <c r="I64" s="1"/>
    </row>
    <row r="65" spans="1:9" x14ac:dyDescent="0.25">
      <c r="A65" s="2" t="s">
        <v>35</v>
      </c>
      <c r="B65" s="1">
        <f>B23/B22*100</f>
        <v>57.984183838383842</v>
      </c>
      <c r="C65" s="1"/>
      <c r="D65" s="1">
        <f>D23/D22*100</f>
        <v>56.617528813559325</v>
      </c>
      <c r="E65" s="1">
        <f>E23/E22*100</f>
        <v>60</v>
      </c>
      <c r="F65" s="1"/>
      <c r="G65" s="1"/>
      <c r="H65" s="1"/>
      <c r="I65" s="1"/>
    </row>
    <row r="66" spans="1:9" x14ac:dyDescent="0.25">
      <c r="A66" s="2" t="s">
        <v>36</v>
      </c>
      <c r="B66" s="1">
        <f>B17/B23*100</f>
        <v>102.96024320390258</v>
      </c>
      <c r="C66" s="1"/>
      <c r="D66" s="1">
        <f>(D17+G17)/D23*100</f>
        <v>112.41985547866801</v>
      </c>
      <c r="E66" s="1">
        <f>(E17+H17)/E23*100</f>
        <v>89.793904719999986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73</v>
      </c>
    </row>
    <row r="71" spans="1:9" x14ac:dyDescent="0.25">
      <c r="A71" s="2" t="s">
        <v>79</v>
      </c>
    </row>
    <row r="72" spans="1:9" x14ac:dyDescent="0.25">
      <c r="A72" s="2" t="s">
        <v>74</v>
      </c>
    </row>
    <row r="75" spans="1:9" x14ac:dyDescent="0.25">
      <c r="A75" s="2" t="s">
        <v>75</v>
      </c>
    </row>
    <row r="76" spans="1:9" x14ac:dyDescent="0.25">
      <c r="A76" s="2" t="s">
        <v>128</v>
      </c>
    </row>
    <row r="77" spans="1:9" x14ac:dyDescent="0.25">
      <c r="A77" s="2" t="s">
        <v>76</v>
      </c>
    </row>
    <row r="78" spans="1:9" x14ac:dyDescent="0.25">
      <c r="A78" s="2" t="s">
        <v>77</v>
      </c>
    </row>
    <row r="79" spans="1:9" x14ac:dyDescent="0.25">
      <c r="A79" s="2" t="s">
        <v>166</v>
      </c>
    </row>
    <row r="81" spans="1:1" x14ac:dyDescent="0.25">
      <c r="A81" s="2" t="s">
        <v>169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58" t="s">
        <v>37</v>
      </c>
      <c r="C2" s="60" t="s">
        <v>2</v>
      </c>
      <c r="D2" s="60"/>
      <c r="E2" s="60"/>
      <c r="F2" s="60"/>
      <c r="G2" s="28"/>
    </row>
    <row r="3" spans="1:13" ht="15.75" thickBot="1" x14ac:dyDescent="0.3">
      <c r="B3" s="59"/>
      <c r="C3" s="4" t="s">
        <v>38</v>
      </c>
      <c r="D3" s="4"/>
      <c r="E3" s="4"/>
      <c r="F3" s="4" t="s">
        <v>39</v>
      </c>
      <c r="G3" s="29"/>
    </row>
    <row r="4" spans="1:13" ht="15.75" thickTop="1" x14ac:dyDescent="0.25">
      <c r="A4" s="7" t="s">
        <v>41</v>
      </c>
      <c r="C4" t="s">
        <v>1</v>
      </c>
      <c r="D4" t="s">
        <v>70</v>
      </c>
      <c r="E4" t="s">
        <v>71</v>
      </c>
    </row>
    <row r="6" spans="1:13" x14ac:dyDescent="0.25">
      <c r="A6" t="s">
        <v>42</v>
      </c>
      <c r="B6" s="6">
        <f>C6+F6</f>
        <v>203500000</v>
      </c>
      <c r="C6" s="6">
        <v>163500000</v>
      </c>
      <c r="D6" s="6">
        <f>D14*C7</f>
        <v>58860000</v>
      </c>
      <c r="E6" s="6">
        <f>E14*C7</f>
        <v>156960000</v>
      </c>
      <c r="F6" s="6">
        <v>40000000</v>
      </c>
      <c r="G6" s="6"/>
      <c r="I6" s="6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43</v>
      </c>
      <c r="B8" s="6">
        <f>C8+F8</f>
        <v>427500000</v>
      </c>
      <c r="C8" s="9">
        <v>367500000</v>
      </c>
      <c r="D8" s="9">
        <f>D14*C9</f>
        <v>132300000</v>
      </c>
      <c r="E8" s="9">
        <f>E14*C9</f>
        <v>352800000</v>
      </c>
      <c r="F8" s="6">
        <v>60000000</v>
      </c>
      <c r="G8" s="6"/>
      <c r="I8" s="6">
        <v>34</v>
      </c>
      <c r="K8" s="6">
        <v>35</v>
      </c>
      <c r="M8">
        <v>30</v>
      </c>
    </row>
    <row r="9" spans="1:13" x14ac:dyDescent="0.25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40</v>
      </c>
      <c r="B10" s="6">
        <f>C10+F10</f>
        <v>492000000</v>
      </c>
      <c r="C10" s="9">
        <v>432000000</v>
      </c>
      <c r="D10" s="9">
        <f>D14*C11</f>
        <v>155520000</v>
      </c>
      <c r="E10" s="9">
        <f>E14*C11</f>
        <v>414720000</v>
      </c>
      <c r="F10" s="6">
        <v>60000000</v>
      </c>
      <c r="G10" s="6"/>
      <c r="H10" s="6"/>
    </row>
    <row r="11" spans="1:13" ht="15" customHeight="1" x14ac:dyDescent="0.25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6"/>
      <c r="I11" s="61" t="s">
        <v>57</v>
      </c>
      <c r="J11" s="61"/>
      <c r="K11" s="61"/>
      <c r="L11" s="61"/>
    </row>
    <row r="12" spans="1:13" x14ac:dyDescent="0.25">
      <c r="A12" t="s">
        <v>44</v>
      </c>
      <c r="B12" s="6">
        <f>C12+F12</f>
        <v>326500000</v>
      </c>
      <c r="C12" s="6">
        <v>286500000</v>
      </c>
      <c r="D12" s="6">
        <f>D14*C13</f>
        <v>103140000</v>
      </c>
      <c r="E12" s="6">
        <f>E14*C13</f>
        <v>275040000</v>
      </c>
      <c r="F12" s="6">
        <v>40000000</v>
      </c>
      <c r="G12" s="6"/>
      <c r="H12" s="6"/>
      <c r="I12" s="61"/>
      <c r="J12" s="61"/>
      <c r="K12" s="61"/>
      <c r="L12" s="61"/>
    </row>
    <row r="13" spans="1:13" x14ac:dyDescent="0.25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6"/>
      <c r="I13" s="13"/>
      <c r="K13" s="6"/>
    </row>
    <row r="14" spans="1:13" x14ac:dyDescent="0.25">
      <c r="A14" t="s">
        <v>45</v>
      </c>
      <c r="B14" s="6">
        <f>C14+F14</f>
        <v>1450000000</v>
      </c>
      <c r="C14" s="9">
        <v>1250000000</v>
      </c>
      <c r="D14" s="9">
        <v>450000000</v>
      </c>
      <c r="E14" s="9">
        <v>1200000000</v>
      </c>
      <c r="F14" s="6">
        <v>200000000</v>
      </c>
      <c r="G14" s="6"/>
      <c r="I14" s="13"/>
      <c r="K14" s="6"/>
    </row>
    <row r="15" spans="1:13" x14ac:dyDescent="0.25">
      <c r="I15" s="13"/>
      <c r="K15" s="6"/>
    </row>
    <row r="16" spans="1:13" x14ac:dyDescent="0.25">
      <c r="I16" s="13"/>
      <c r="K16" s="6"/>
    </row>
    <row r="17" spans="1:14" x14ac:dyDescent="0.25">
      <c r="A17" s="8" t="s">
        <v>46</v>
      </c>
      <c r="B17" s="6">
        <f>SUM(C17:F17)</f>
        <v>1450000000</v>
      </c>
      <c r="C17" s="9">
        <v>1250000000</v>
      </c>
      <c r="D17" s="9"/>
      <c r="E17" s="9"/>
      <c r="F17" s="6">
        <v>200000000</v>
      </c>
      <c r="G17" s="6"/>
      <c r="I17" s="14" t="s">
        <v>58</v>
      </c>
      <c r="K17" s="6"/>
    </row>
    <row r="18" spans="1:14" x14ac:dyDescent="0.25">
      <c r="A18" s="10" t="s">
        <v>47</v>
      </c>
      <c r="B18" s="6">
        <f>SUM(C18:F18)</f>
        <v>0</v>
      </c>
      <c r="C18" s="11">
        <f>C17-C14</f>
        <v>0</v>
      </c>
      <c r="D18" s="11"/>
      <c r="E18" s="11"/>
      <c r="F18" s="11">
        <f>F17-F14</f>
        <v>0</v>
      </c>
      <c r="G18" s="11"/>
      <c r="I18" s="21" t="s">
        <v>59</v>
      </c>
      <c r="J18" s="19"/>
      <c r="K18" s="20" t="s">
        <v>60</v>
      </c>
      <c r="L18" s="19"/>
      <c r="M18" s="20" t="s">
        <v>4</v>
      </c>
      <c r="N18" s="19"/>
    </row>
    <row r="19" spans="1:14" x14ac:dyDescent="0.25">
      <c r="A19" s="10" t="s">
        <v>48</v>
      </c>
      <c r="B19" s="6">
        <f>SUM(C19:F19)</f>
        <v>0</v>
      </c>
      <c r="C19" s="11">
        <f>C18*L19/100</f>
        <v>0</v>
      </c>
      <c r="D19" s="11"/>
      <c r="E19" s="11"/>
      <c r="F19" s="11">
        <f>F18*N19/100</f>
        <v>0</v>
      </c>
      <c r="G19" s="11"/>
      <c r="I19" s="22">
        <v>29</v>
      </c>
      <c r="J19" s="17">
        <f>I19*J20/I20</f>
        <v>33.720930232558139</v>
      </c>
      <c r="K19" s="18">
        <v>29</v>
      </c>
      <c r="L19" s="17">
        <f>K19*L20/K20</f>
        <v>33.333333333333336</v>
      </c>
      <c r="M19" s="18">
        <v>30</v>
      </c>
      <c r="N19" s="17">
        <f>M19*N20/M20</f>
        <v>37.5</v>
      </c>
    </row>
    <row r="20" spans="1:14" x14ac:dyDescent="0.25">
      <c r="A20" t="s">
        <v>49</v>
      </c>
      <c r="B20" s="6">
        <f>SUM(C20:F20)</f>
        <v>427500000</v>
      </c>
      <c r="C20" s="11">
        <f>C8+C19</f>
        <v>367500000</v>
      </c>
      <c r="D20" s="11"/>
      <c r="E20" s="11"/>
      <c r="F20" s="11">
        <f>F8+F19</f>
        <v>60000000</v>
      </c>
      <c r="G20" s="11"/>
      <c r="I20" s="23">
        <f>100-I6</f>
        <v>86</v>
      </c>
      <c r="J20" s="24">
        <v>100</v>
      </c>
      <c r="K20" s="25">
        <f>100-K6</f>
        <v>87</v>
      </c>
      <c r="L20" s="24">
        <v>100</v>
      </c>
      <c r="M20" s="25">
        <f>100-M6</f>
        <v>80</v>
      </c>
      <c r="N20" s="26">
        <v>100</v>
      </c>
    </row>
    <row r="21" spans="1:14" x14ac:dyDescent="0.25">
      <c r="A21" t="s">
        <v>50</v>
      </c>
      <c r="B21" s="11">
        <f>B20+B6</f>
        <v>631000000</v>
      </c>
      <c r="C21" s="11">
        <f>C20+C6</f>
        <v>531000000</v>
      </c>
      <c r="D21" s="11"/>
      <c r="E21" s="11"/>
      <c r="F21" s="11">
        <f>F20+F6</f>
        <v>100000000</v>
      </c>
      <c r="G21" s="11"/>
      <c r="I21" s="15"/>
      <c r="J21" s="16"/>
      <c r="K21" s="16"/>
      <c r="L21" s="16"/>
      <c r="M21" s="16"/>
      <c r="N21" s="16"/>
    </row>
    <row r="22" spans="1:14" x14ac:dyDescent="0.25">
      <c r="B22" s="11"/>
      <c r="C22" s="11"/>
      <c r="D22" s="11"/>
      <c r="E22" s="11"/>
      <c r="F22" s="11"/>
      <c r="G22" s="11"/>
    </row>
    <row r="23" spans="1:14" x14ac:dyDescent="0.25">
      <c r="A23" s="8" t="s">
        <v>51</v>
      </c>
      <c r="B23" s="6">
        <f>SUM(C23:F23)</f>
        <v>2600000000</v>
      </c>
      <c r="C23" s="6">
        <v>2300000000</v>
      </c>
      <c r="D23" s="6"/>
      <c r="E23" s="6"/>
      <c r="F23" s="12">
        <v>300000000</v>
      </c>
      <c r="G23" s="12"/>
      <c r="H23" s="6"/>
      <c r="I23" s="14" t="s">
        <v>40</v>
      </c>
      <c r="K23" s="6"/>
    </row>
    <row r="24" spans="1:14" x14ac:dyDescent="0.25">
      <c r="A24" s="10" t="s">
        <v>47</v>
      </c>
      <c r="B24" s="6">
        <f>SUM(C24:F24)</f>
        <v>1150000000</v>
      </c>
      <c r="C24" s="11">
        <f>C23-C17</f>
        <v>1050000000</v>
      </c>
      <c r="D24" s="11"/>
      <c r="E24" s="11"/>
      <c r="F24" s="11">
        <f>F23-F17</f>
        <v>100000000</v>
      </c>
      <c r="G24" s="11"/>
      <c r="H24" s="11"/>
      <c r="I24" s="21" t="s">
        <v>59</v>
      </c>
      <c r="J24" s="19"/>
      <c r="K24" s="20" t="s">
        <v>60</v>
      </c>
      <c r="L24" s="19"/>
      <c r="M24" s="20" t="s">
        <v>4</v>
      </c>
      <c r="N24" s="19"/>
    </row>
    <row r="25" spans="1:14" x14ac:dyDescent="0.25">
      <c r="A25" s="10" t="s">
        <v>61</v>
      </c>
      <c r="B25" s="6">
        <f>SUM(C25:F25)</f>
        <v>693620689.65517247</v>
      </c>
      <c r="C25" s="11">
        <f>C24*L25/100</f>
        <v>633620689.65517247</v>
      </c>
      <c r="D25" s="11"/>
      <c r="E25" s="11"/>
      <c r="F25" s="11">
        <f>F24*N25/100</f>
        <v>60000000</v>
      </c>
      <c r="G25" s="11"/>
      <c r="H25" s="30" t="s">
        <v>62</v>
      </c>
      <c r="I25" s="27">
        <v>34</v>
      </c>
      <c r="J25" s="17">
        <f>I25*J26/I26</f>
        <v>59.649122807017541</v>
      </c>
      <c r="K25" s="18">
        <v>35</v>
      </c>
      <c r="L25" s="17">
        <f>K25*L26/K26</f>
        <v>60.344827586206897</v>
      </c>
      <c r="M25" s="18">
        <v>30</v>
      </c>
      <c r="N25" s="17">
        <f>M25*N26/M26</f>
        <v>60</v>
      </c>
    </row>
    <row r="26" spans="1:14" x14ac:dyDescent="0.25">
      <c r="A26" s="7" t="s">
        <v>52</v>
      </c>
      <c r="B26" s="33">
        <f>SUM(C26:F26)</f>
        <v>1185620689.6551723</v>
      </c>
      <c r="C26" s="32">
        <f>C10+C25</f>
        <v>1065620689.6551725</v>
      </c>
      <c r="D26" s="32"/>
      <c r="E26" s="32"/>
      <c r="F26" s="31">
        <f>F10+F25</f>
        <v>120000000</v>
      </c>
      <c r="G26" s="11"/>
      <c r="H26" s="11"/>
      <c r="I26" s="23">
        <f>100-I6-I7</f>
        <v>57</v>
      </c>
      <c r="J26" s="26">
        <v>100</v>
      </c>
      <c r="K26" s="25">
        <f>100-K6-K7</f>
        <v>58</v>
      </c>
      <c r="L26" s="26">
        <v>100</v>
      </c>
      <c r="M26" s="25">
        <f>100-M6-M7</f>
        <v>50</v>
      </c>
      <c r="N26" s="26">
        <v>100</v>
      </c>
    </row>
    <row r="27" spans="1:14" x14ac:dyDescent="0.25">
      <c r="A27" t="s">
        <v>53</v>
      </c>
      <c r="B27" s="11">
        <f>B26+B21</f>
        <v>1816620689.6551723</v>
      </c>
      <c r="C27" s="11">
        <f>C26+C21</f>
        <v>1596620689.6551723</v>
      </c>
      <c r="D27" s="11"/>
      <c r="E27" s="11"/>
      <c r="F27" s="11">
        <f>F26+F21</f>
        <v>220000000</v>
      </c>
      <c r="G27" s="11"/>
      <c r="H27" s="30" t="s">
        <v>63</v>
      </c>
      <c r="I27" s="27">
        <v>23</v>
      </c>
      <c r="J27" s="17">
        <f>I27*J28/I28</f>
        <v>40.350877192982459</v>
      </c>
      <c r="K27" s="18">
        <v>23</v>
      </c>
      <c r="L27" s="17">
        <f>K27*L28/K28</f>
        <v>39.655172413793103</v>
      </c>
      <c r="M27" s="18">
        <v>20</v>
      </c>
      <c r="N27" s="17">
        <f>M27*N28/M28</f>
        <v>40</v>
      </c>
    </row>
    <row r="28" spans="1:14" x14ac:dyDescent="0.25">
      <c r="H28" s="11"/>
      <c r="I28" s="23">
        <f>100-I6-I7</f>
        <v>57</v>
      </c>
      <c r="J28" s="26">
        <v>100</v>
      </c>
      <c r="K28" s="25">
        <f>100-K6-K7</f>
        <v>58</v>
      </c>
      <c r="L28" s="26">
        <v>100</v>
      </c>
      <c r="M28" s="25">
        <f>100-M6-M7</f>
        <v>50</v>
      </c>
      <c r="N28" s="26">
        <v>100</v>
      </c>
    </row>
    <row r="29" spans="1:14" x14ac:dyDescent="0.25">
      <c r="A29" s="8" t="s">
        <v>54</v>
      </c>
      <c r="B29" s="6">
        <f>SUM(C29:F29)</f>
        <v>2600000000</v>
      </c>
      <c r="C29" s="6">
        <v>2300000000</v>
      </c>
      <c r="D29" s="6"/>
      <c r="E29" s="6"/>
      <c r="F29" s="9">
        <v>300000000</v>
      </c>
      <c r="G29" s="11"/>
    </row>
    <row r="30" spans="1:14" x14ac:dyDescent="0.25">
      <c r="A30" s="10" t="s">
        <v>47</v>
      </c>
      <c r="B30" s="6">
        <f>SUM(C30:F30)</f>
        <v>1150000000</v>
      </c>
      <c r="C30" s="11">
        <f>C29-C17</f>
        <v>1050000000</v>
      </c>
      <c r="D30" s="11"/>
      <c r="E30" s="11"/>
      <c r="F30" s="11">
        <f>F29-F17</f>
        <v>100000000</v>
      </c>
      <c r="G30" s="11"/>
      <c r="H30" s="62" t="s">
        <v>64</v>
      </c>
      <c r="I30" s="62"/>
      <c r="J30" s="62"/>
      <c r="K30" s="62"/>
      <c r="L30" s="62"/>
      <c r="M30" s="62"/>
      <c r="N30" s="62"/>
    </row>
    <row r="31" spans="1:14" x14ac:dyDescent="0.25">
      <c r="A31" t="s">
        <v>67</v>
      </c>
      <c r="B31" s="6">
        <f>SUM(C31:F31)</f>
        <v>456379310.34482759</v>
      </c>
      <c r="C31" s="11">
        <f>C30*L27/100</f>
        <v>416379310.34482759</v>
      </c>
      <c r="D31" s="11"/>
      <c r="E31" s="11"/>
      <c r="F31" s="11">
        <f>F30*N27/100</f>
        <v>40000000</v>
      </c>
      <c r="G31" s="11"/>
      <c r="H31" s="62"/>
      <c r="I31" s="62"/>
      <c r="J31" s="62"/>
      <c r="K31" s="62"/>
      <c r="L31" s="62"/>
      <c r="M31" s="62"/>
      <c r="N31" s="62"/>
    </row>
    <row r="32" spans="1:14" x14ac:dyDescent="0.25">
      <c r="A32" s="7" t="s">
        <v>55</v>
      </c>
      <c r="B32" s="33">
        <f>SUM(C32:F32)</f>
        <v>782879310.34482765</v>
      </c>
      <c r="C32" s="31">
        <f>C12+C31</f>
        <v>702879310.34482765</v>
      </c>
      <c r="D32" s="31"/>
      <c r="E32" s="31"/>
      <c r="F32" s="31">
        <f>F12+F31</f>
        <v>80000000</v>
      </c>
      <c r="G32" s="11"/>
      <c r="H32" s="62"/>
      <c r="I32" s="62"/>
      <c r="J32" s="62"/>
      <c r="K32" s="62"/>
      <c r="L32" s="62"/>
      <c r="M32" s="62"/>
      <c r="N32" s="62"/>
    </row>
    <row r="33" spans="1:14" x14ac:dyDescent="0.25">
      <c r="A33" t="s">
        <v>56</v>
      </c>
      <c r="B33" s="11">
        <f>B32+B27</f>
        <v>2599500000</v>
      </c>
      <c r="C33" s="11">
        <f>C32+C27</f>
        <v>2299500000</v>
      </c>
      <c r="D33" s="11"/>
      <c r="E33" s="11"/>
      <c r="F33" s="11">
        <f>F32+F27</f>
        <v>300000000</v>
      </c>
      <c r="G33" s="11"/>
      <c r="H33" s="11"/>
    </row>
    <row r="34" spans="1:14" x14ac:dyDescent="0.25">
      <c r="H34" s="63" t="s">
        <v>65</v>
      </c>
      <c r="I34" s="63"/>
      <c r="J34" s="63"/>
      <c r="K34" s="63"/>
      <c r="L34" s="63"/>
      <c r="M34" s="63"/>
      <c r="N34" s="63"/>
    </row>
    <row r="35" spans="1:14" x14ac:dyDescent="0.25">
      <c r="A35" t="s">
        <v>66</v>
      </c>
      <c r="H35" s="63"/>
      <c r="I35" s="63"/>
      <c r="J35" s="63"/>
      <c r="K35" s="63"/>
      <c r="L35" s="63"/>
      <c r="M35" s="63"/>
      <c r="N35" s="63"/>
    </row>
    <row r="36" spans="1:14" x14ac:dyDescent="0.25">
      <c r="H36" s="63"/>
      <c r="I36" s="63"/>
      <c r="J36" s="63"/>
      <c r="K36" s="63"/>
      <c r="L36" s="63"/>
      <c r="M36" s="63"/>
      <c r="N36" s="63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58" t="s">
        <v>37</v>
      </c>
      <c r="C2" s="60" t="s">
        <v>2</v>
      </c>
      <c r="D2" s="60"/>
      <c r="E2" s="28"/>
    </row>
    <row r="3" spans="1:11" ht="15.75" thickBot="1" x14ac:dyDescent="0.3">
      <c r="B3" s="59"/>
      <c r="C3" s="4" t="s">
        <v>38</v>
      </c>
      <c r="D3" s="4" t="s">
        <v>39</v>
      </c>
      <c r="E3" s="29"/>
    </row>
    <row r="4" spans="1:11" ht="15.75" thickTop="1" x14ac:dyDescent="0.25">
      <c r="A4" s="7" t="s">
        <v>68</v>
      </c>
    </row>
    <row r="6" spans="1:11" x14ac:dyDescent="0.25">
      <c r="A6" t="s">
        <v>42</v>
      </c>
      <c r="B6" s="6">
        <f>SUM(C6:D6)</f>
        <v>459</v>
      </c>
      <c r="C6" s="6">
        <v>109</v>
      </c>
      <c r="D6" s="6">
        <v>350</v>
      </c>
      <c r="E6" s="6"/>
      <c r="G6" s="6">
        <v>18</v>
      </c>
      <c r="I6">
        <v>13</v>
      </c>
      <c r="K6">
        <v>20</v>
      </c>
    </row>
    <row r="7" spans="1:11" x14ac:dyDescent="0.25">
      <c r="B7" s="34">
        <f>B6/B14</f>
        <v>0.17770034843205576</v>
      </c>
      <c r="C7" s="34">
        <f>C6/C14</f>
        <v>0.13085234093637454</v>
      </c>
      <c r="D7" s="34">
        <f>D6/D14</f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43</v>
      </c>
      <c r="B8" s="6">
        <f>SUM(C8:D8)</f>
        <v>770</v>
      </c>
      <c r="C8" s="6">
        <v>245</v>
      </c>
      <c r="D8" s="6">
        <v>525</v>
      </c>
      <c r="E8" s="6"/>
      <c r="G8" s="6">
        <v>31</v>
      </c>
      <c r="I8" s="6">
        <v>35</v>
      </c>
      <c r="K8">
        <v>30</v>
      </c>
    </row>
    <row r="9" spans="1:11" x14ac:dyDescent="0.25">
      <c r="B9" s="34">
        <f>B8/B14</f>
        <v>0.29810298102981031</v>
      </c>
      <c r="C9" s="34">
        <f>C8/C14</f>
        <v>0.29411764705882354</v>
      </c>
      <c r="D9" s="34">
        <f>D8/D14</f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40</v>
      </c>
      <c r="B10" s="6">
        <f>SUM(C10:D10)</f>
        <v>813</v>
      </c>
      <c r="C10" s="6">
        <v>288</v>
      </c>
      <c r="D10" s="6">
        <v>525</v>
      </c>
      <c r="E10" s="6"/>
      <c r="F10" s="6"/>
    </row>
    <row r="11" spans="1:11" x14ac:dyDescent="0.25">
      <c r="B11" s="34">
        <f>B10/B14</f>
        <v>0.31475029036004648</v>
      </c>
      <c r="C11" s="34">
        <f>C10/C14</f>
        <v>0.34573829531812728</v>
      </c>
      <c r="D11" s="34">
        <f>D10/D14</f>
        <v>0.3</v>
      </c>
      <c r="E11" s="1"/>
      <c r="F11" s="6"/>
      <c r="G11" s="61" t="s">
        <v>69</v>
      </c>
      <c r="H11" s="61"/>
      <c r="I11" s="61"/>
      <c r="J11" s="61"/>
    </row>
    <row r="12" spans="1:11" x14ac:dyDescent="0.25">
      <c r="A12" t="s">
        <v>44</v>
      </c>
      <c r="B12" s="6">
        <f>SUM(C12:D12)</f>
        <v>541</v>
      </c>
      <c r="C12" s="6">
        <v>191</v>
      </c>
      <c r="D12" s="6">
        <v>350</v>
      </c>
      <c r="E12" s="6"/>
      <c r="F12" s="6"/>
      <c r="G12" s="61"/>
      <c r="H12" s="61"/>
      <c r="I12" s="61"/>
      <c r="J12" s="61"/>
    </row>
    <row r="13" spans="1:11" x14ac:dyDescent="0.25">
      <c r="B13" s="34">
        <f>B12/B14</f>
        <v>0.2094463801780875</v>
      </c>
      <c r="C13" s="34">
        <f>C12/C14</f>
        <v>0.22929171668667467</v>
      </c>
      <c r="D13" s="34">
        <f>D12/D14</f>
        <v>0.2</v>
      </c>
      <c r="E13" s="1"/>
      <c r="F13" s="6"/>
      <c r="G13" s="13"/>
      <c r="I13" s="6"/>
    </row>
    <row r="14" spans="1:11" x14ac:dyDescent="0.25">
      <c r="A14" t="s">
        <v>45</v>
      </c>
      <c r="B14" s="6">
        <f>SUM(C14:D14)</f>
        <v>2583</v>
      </c>
      <c r="C14" s="9">
        <v>833</v>
      </c>
      <c r="D14" s="6">
        <v>1750</v>
      </c>
      <c r="E14" s="6"/>
      <c r="G14" s="13"/>
      <c r="I14" s="6"/>
    </row>
    <row r="15" spans="1:11" x14ac:dyDescent="0.25">
      <c r="G15" s="13"/>
      <c r="I15" s="6"/>
    </row>
    <row r="16" spans="1:11" x14ac:dyDescent="0.25">
      <c r="G16" s="13"/>
      <c r="I16" s="6"/>
    </row>
    <row r="17" spans="1:12" x14ac:dyDescent="0.25">
      <c r="A17" s="8" t="s">
        <v>46</v>
      </c>
      <c r="B17" s="6">
        <f>SUM(C17:D17)</f>
        <v>2583</v>
      </c>
      <c r="C17" s="9">
        <v>833</v>
      </c>
      <c r="D17" s="6">
        <v>1750</v>
      </c>
      <c r="E17" s="6"/>
      <c r="G17" s="14" t="s">
        <v>58</v>
      </c>
      <c r="I17" s="6"/>
    </row>
    <row r="18" spans="1:12" x14ac:dyDescent="0.25">
      <c r="A18" s="10" t="s">
        <v>47</v>
      </c>
      <c r="B18" s="6">
        <f>SUM(C18:D18)</f>
        <v>0</v>
      </c>
      <c r="C18" s="11">
        <f>C17-C14</f>
        <v>0</v>
      </c>
      <c r="D18" s="11">
        <f>D17-D14</f>
        <v>0</v>
      </c>
      <c r="E18" s="11"/>
      <c r="G18" s="21" t="s">
        <v>59</v>
      </c>
      <c r="H18" s="19"/>
      <c r="I18" s="20" t="s">
        <v>60</v>
      </c>
      <c r="J18" s="19"/>
      <c r="K18" s="20" t="s">
        <v>4</v>
      </c>
      <c r="L18" s="19"/>
    </row>
    <row r="19" spans="1:12" x14ac:dyDescent="0.25">
      <c r="A19" s="10" t="s">
        <v>48</v>
      </c>
      <c r="B19" s="6">
        <f>SUM(C19:D19)</f>
        <v>0</v>
      </c>
      <c r="C19" s="11">
        <f>C18*J19/100</f>
        <v>0</v>
      </c>
      <c r="D19" s="11">
        <f>D18*L19/100</f>
        <v>0</v>
      </c>
      <c r="E19" s="11"/>
      <c r="G19" s="22">
        <v>29</v>
      </c>
      <c r="H19" s="17">
        <f>G19*H20/G20</f>
        <v>35.365853658536587</v>
      </c>
      <c r="I19" s="18">
        <v>29</v>
      </c>
      <c r="J19" s="17">
        <f>I19*J20/I20</f>
        <v>33.333333333333336</v>
      </c>
      <c r="K19" s="18">
        <v>30</v>
      </c>
      <c r="L19" s="17">
        <f>K19*L20/K20</f>
        <v>37.5</v>
      </c>
    </row>
    <row r="20" spans="1:12" x14ac:dyDescent="0.25">
      <c r="A20" t="s">
        <v>49</v>
      </c>
      <c r="B20" s="33">
        <f>SUM(C20:D20)</f>
        <v>770</v>
      </c>
      <c r="C20" s="31">
        <f>C8+C19</f>
        <v>245</v>
      </c>
      <c r="D20" s="31">
        <f>D8+D19</f>
        <v>525</v>
      </c>
      <c r="E20" s="11"/>
      <c r="G20" s="23">
        <f>100-G6</f>
        <v>82</v>
      </c>
      <c r="H20" s="24">
        <v>100</v>
      </c>
      <c r="I20" s="25">
        <f>100-I6</f>
        <v>87</v>
      </c>
      <c r="J20" s="24">
        <v>100</v>
      </c>
      <c r="K20" s="25">
        <f>100-K6</f>
        <v>80</v>
      </c>
      <c r="L20" s="26">
        <v>100</v>
      </c>
    </row>
    <row r="21" spans="1:12" x14ac:dyDescent="0.25">
      <c r="A21" t="s">
        <v>50</v>
      </c>
      <c r="B21" s="11">
        <f>B20+B6</f>
        <v>1229</v>
      </c>
      <c r="C21" s="11">
        <f>C20+C6</f>
        <v>354</v>
      </c>
      <c r="D21" s="11">
        <f>D20+D6</f>
        <v>875</v>
      </c>
      <c r="E21" s="11"/>
      <c r="G21" s="15"/>
      <c r="H21" s="16"/>
      <c r="I21" s="16"/>
      <c r="J21" s="16"/>
      <c r="K21" s="16"/>
      <c r="L21" s="16"/>
    </row>
    <row r="22" spans="1:12" x14ac:dyDescent="0.25">
      <c r="B22" s="11"/>
      <c r="C22" s="11"/>
      <c r="D22" s="11"/>
      <c r="E22" s="11"/>
    </row>
    <row r="23" spans="1:12" x14ac:dyDescent="0.25">
      <c r="A23" s="8" t="s">
        <v>51</v>
      </c>
      <c r="B23" s="6">
        <f>SUM(C23:D23)</f>
        <v>4033</v>
      </c>
      <c r="C23" s="6">
        <v>1533</v>
      </c>
      <c r="D23" s="6">
        <v>2500</v>
      </c>
      <c r="E23" s="12"/>
      <c r="F23" s="6"/>
      <c r="G23" s="14" t="s">
        <v>40</v>
      </c>
      <c r="I23" s="6"/>
    </row>
    <row r="24" spans="1:12" x14ac:dyDescent="0.25">
      <c r="A24" s="10" t="s">
        <v>47</v>
      </c>
      <c r="B24" s="6">
        <f>SUM(C24:D24)</f>
        <v>1450</v>
      </c>
      <c r="C24" s="11">
        <f>C23-C17</f>
        <v>700</v>
      </c>
      <c r="D24" s="11">
        <f>D23-D17</f>
        <v>750</v>
      </c>
      <c r="E24" s="11"/>
      <c r="F24" s="11"/>
      <c r="G24" s="21" t="s">
        <v>59</v>
      </c>
      <c r="H24" s="19"/>
      <c r="I24" s="20" t="s">
        <v>60</v>
      </c>
      <c r="J24" s="19"/>
      <c r="K24" s="20" t="s">
        <v>4</v>
      </c>
      <c r="L24" s="19"/>
    </row>
    <row r="25" spans="1:12" x14ac:dyDescent="0.25">
      <c r="A25" s="10" t="s">
        <v>61</v>
      </c>
      <c r="B25" s="6">
        <f>SUM(C25:D25)</f>
        <v>872.41379310344826</v>
      </c>
      <c r="C25" s="11">
        <f>C24*J25/100</f>
        <v>422.41379310344826</v>
      </c>
      <c r="D25" s="11">
        <f>D24*L25/100</f>
        <v>450</v>
      </c>
      <c r="E25" s="11"/>
      <c r="F25" s="30" t="s">
        <v>62</v>
      </c>
      <c r="G25" s="27">
        <v>34</v>
      </c>
      <c r="H25" s="17">
        <f>G25*H26/G26</f>
        <v>65.384615384615387</v>
      </c>
      <c r="I25" s="18">
        <v>35</v>
      </c>
      <c r="J25" s="17">
        <f>I25*J26/I26</f>
        <v>60.344827586206897</v>
      </c>
      <c r="K25" s="18">
        <v>30</v>
      </c>
      <c r="L25" s="17">
        <f>K25*L26/K26</f>
        <v>60</v>
      </c>
    </row>
    <row r="26" spans="1:12" x14ac:dyDescent="0.25">
      <c r="A26" s="7" t="s">
        <v>52</v>
      </c>
      <c r="B26" s="33">
        <f>SUM(C26:D26)</f>
        <v>1685.4137931034484</v>
      </c>
      <c r="C26" s="31">
        <f>C10+C25</f>
        <v>710.41379310344826</v>
      </c>
      <c r="D26" s="31">
        <f>D10+D25</f>
        <v>975</v>
      </c>
      <c r="E26" s="11"/>
      <c r="F26" s="11"/>
      <c r="G26" s="23">
        <f>100-G6-G7</f>
        <v>52</v>
      </c>
      <c r="H26" s="26">
        <v>100</v>
      </c>
      <c r="I26" s="25">
        <f>100-I6-I7</f>
        <v>58</v>
      </c>
      <c r="J26" s="26">
        <v>100</v>
      </c>
      <c r="K26" s="25">
        <f>100-K6-K7</f>
        <v>50</v>
      </c>
      <c r="L26" s="26">
        <v>100</v>
      </c>
    </row>
    <row r="27" spans="1:12" x14ac:dyDescent="0.25">
      <c r="A27" t="s">
        <v>53</v>
      </c>
      <c r="B27" s="11">
        <f>B26+B21</f>
        <v>2914.4137931034484</v>
      </c>
      <c r="C27" s="11">
        <f>C26+C21</f>
        <v>1064.4137931034484</v>
      </c>
      <c r="D27" s="11">
        <f>D26+D21</f>
        <v>1850</v>
      </c>
      <c r="E27" s="11"/>
      <c r="F27" s="30" t="s">
        <v>63</v>
      </c>
      <c r="G27" s="27">
        <v>23</v>
      </c>
      <c r="H27" s="17">
        <f>G27*H28/G28</f>
        <v>44.230769230769234</v>
      </c>
      <c r="I27" s="18">
        <v>23</v>
      </c>
      <c r="J27" s="17">
        <f>I27*J28/I28</f>
        <v>39.655172413793103</v>
      </c>
      <c r="K27" s="18">
        <v>20</v>
      </c>
      <c r="L27" s="17">
        <f>K27*L28/K28</f>
        <v>40</v>
      </c>
    </row>
    <row r="28" spans="1:12" x14ac:dyDescent="0.25">
      <c r="F28" s="11"/>
      <c r="G28" s="23">
        <f>100-G6-G7</f>
        <v>52</v>
      </c>
      <c r="H28" s="26">
        <v>100</v>
      </c>
      <c r="I28" s="25">
        <f>100-I6-I7</f>
        <v>58</v>
      </c>
      <c r="J28" s="26">
        <v>100</v>
      </c>
      <c r="K28" s="25">
        <f>100-K6-K7</f>
        <v>50</v>
      </c>
      <c r="L28" s="26">
        <v>100</v>
      </c>
    </row>
    <row r="29" spans="1:12" x14ac:dyDescent="0.25">
      <c r="A29" s="8" t="s">
        <v>54</v>
      </c>
      <c r="B29" s="6">
        <f>SUM(C29:D29)</f>
        <v>4033</v>
      </c>
      <c r="C29" s="6">
        <v>1533</v>
      </c>
      <c r="D29" s="6">
        <v>2500</v>
      </c>
      <c r="E29" s="11"/>
    </row>
    <row r="30" spans="1:12" x14ac:dyDescent="0.25">
      <c r="A30" s="10" t="s">
        <v>47</v>
      </c>
      <c r="B30" s="6">
        <f>SUM(C30:D30)</f>
        <v>1450</v>
      </c>
      <c r="C30" s="11">
        <f>C29-C17</f>
        <v>700</v>
      </c>
      <c r="D30" s="11">
        <f>D29-D17</f>
        <v>750</v>
      </c>
      <c r="E30" s="11"/>
      <c r="F30" s="62" t="s">
        <v>64</v>
      </c>
      <c r="G30" s="62"/>
      <c r="H30" s="62"/>
      <c r="I30" s="62"/>
      <c r="J30" s="62"/>
      <c r="K30" s="62"/>
      <c r="L30" s="62"/>
    </row>
    <row r="31" spans="1:12" x14ac:dyDescent="0.25">
      <c r="A31" t="s">
        <v>67</v>
      </c>
      <c r="B31" s="6">
        <f>SUM(C31:D31)</f>
        <v>577.58620689655174</v>
      </c>
      <c r="C31" s="11">
        <f>C30*J27/100</f>
        <v>277.58620689655174</v>
      </c>
      <c r="D31" s="11">
        <f>D30*L27/100</f>
        <v>300</v>
      </c>
      <c r="E31" s="11"/>
      <c r="F31" s="62"/>
      <c r="G31" s="62"/>
      <c r="H31" s="62"/>
      <c r="I31" s="62"/>
      <c r="J31" s="62"/>
      <c r="K31" s="62"/>
      <c r="L31" s="62"/>
    </row>
    <row r="32" spans="1:12" x14ac:dyDescent="0.25">
      <c r="A32" s="7" t="s">
        <v>55</v>
      </c>
      <c r="B32" s="33">
        <f>SUM(C32:D32)</f>
        <v>1118.5862068965516</v>
      </c>
      <c r="C32" s="31">
        <f>C12+C31</f>
        <v>468.58620689655174</v>
      </c>
      <c r="D32" s="31">
        <f>D12+D31</f>
        <v>650</v>
      </c>
      <c r="E32" s="11"/>
      <c r="F32" s="62"/>
      <c r="G32" s="62"/>
      <c r="H32" s="62"/>
      <c r="I32" s="62"/>
      <c r="J32" s="62"/>
      <c r="K32" s="62"/>
      <c r="L32" s="62"/>
    </row>
    <row r="33" spans="1:12" x14ac:dyDescent="0.25">
      <c r="A33" t="s">
        <v>56</v>
      </c>
      <c r="B33" s="11">
        <f>B32+B27</f>
        <v>4033</v>
      </c>
      <c r="C33" s="11">
        <f>C32+C27</f>
        <v>1533</v>
      </c>
      <c r="D33" s="11">
        <f>D32+D27</f>
        <v>2500</v>
      </c>
      <c r="E33" s="11"/>
      <c r="F33" s="11"/>
    </row>
    <row r="34" spans="1:12" x14ac:dyDescent="0.25">
      <c r="F34" s="63" t="s">
        <v>65</v>
      </c>
      <c r="G34" s="63"/>
      <c r="H34" s="63"/>
      <c r="I34" s="63"/>
      <c r="J34" s="63"/>
      <c r="K34" s="63"/>
      <c r="L34" s="63"/>
    </row>
    <row r="35" spans="1:12" x14ac:dyDescent="0.25">
      <c r="A35" t="s">
        <v>66</v>
      </c>
      <c r="F35" s="63"/>
      <c r="G35" s="63"/>
      <c r="H35" s="63"/>
      <c r="I35" s="63"/>
      <c r="J35" s="63"/>
      <c r="K35" s="63"/>
      <c r="L35" s="63"/>
    </row>
    <row r="36" spans="1:12" x14ac:dyDescent="0.25">
      <c r="F36" s="63"/>
      <c r="G36" s="63"/>
      <c r="H36" s="63"/>
      <c r="I36" s="63"/>
      <c r="J36" s="63"/>
      <c r="K36" s="63"/>
      <c r="L36" s="63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2012-02-07T15:57:09Z</dcterms:created>
  <dcterms:modified xsi:type="dcterms:W3CDTF">2016-03-10T16:19:05Z</dcterms:modified>
</cp:coreProperties>
</file>