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PRONAE\"/>
    </mc:Choice>
  </mc:AlternateContent>
  <bookViews>
    <workbookView xWindow="0" yWindow="0" windowWidth="21600" windowHeight="9735" activeTab="6"/>
  </bookViews>
  <sheets>
    <sheet name="I trimestre" sheetId="4" r:id="rId1"/>
    <sheet name="II Trimestre" sheetId="5" r:id="rId2"/>
    <sheet name="III Trimestre" sheetId="6" r:id="rId3"/>
    <sheet name="IV Trimestre" sheetId="7" r:id="rId4"/>
    <sheet name="I Semestre" sheetId="1" r:id="rId5"/>
    <sheet name="III T Acumulado" sheetId="2" r:id="rId6"/>
    <sheet name="Anual" sheetId="3" r:id="rId7"/>
  </sheets>
  <calcPr calcId="152511"/>
</workbook>
</file>

<file path=xl/calcChain.xml><?xml version="1.0" encoding="utf-8"?>
<calcChain xmlns="http://schemas.openxmlformats.org/spreadsheetml/2006/main">
  <c r="G21" i="2" l="1"/>
  <c r="G15" i="2"/>
  <c r="G12" i="2"/>
  <c r="G42" i="2" s="1"/>
  <c r="G12" i="1" l="1"/>
  <c r="G42" i="1" s="1"/>
  <c r="C68" i="7"/>
  <c r="D68" i="7"/>
  <c r="E68" i="7"/>
  <c r="F68" i="7"/>
  <c r="G68" i="7"/>
  <c r="C67" i="7"/>
  <c r="D67" i="7"/>
  <c r="E67" i="7"/>
  <c r="F67" i="7"/>
  <c r="G67" i="7"/>
  <c r="C65" i="7"/>
  <c r="D65" i="7"/>
  <c r="E65" i="7"/>
  <c r="F65" i="7"/>
  <c r="G65" i="7"/>
  <c r="C64" i="7"/>
  <c r="D64" i="7"/>
  <c r="E64" i="7"/>
  <c r="F64" i="7"/>
  <c r="G64" i="7"/>
  <c r="C63" i="7"/>
  <c r="D63" i="7"/>
  <c r="E63" i="7"/>
  <c r="F63" i="7"/>
  <c r="G63" i="7"/>
  <c r="C58" i="7"/>
  <c r="D58" i="7"/>
  <c r="E58" i="7"/>
  <c r="F58" i="7"/>
  <c r="G58" i="7"/>
  <c r="C52" i="7"/>
  <c r="D52" i="7"/>
  <c r="E52" i="7"/>
  <c r="F52" i="7"/>
  <c r="G52" i="7"/>
  <c r="C51" i="7"/>
  <c r="D51" i="7"/>
  <c r="E51" i="7"/>
  <c r="F51" i="7"/>
  <c r="G51" i="7"/>
  <c r="C47" i="7"/>
  <c r="D47" i="7"/>
  <c r="E47" i="7"/>
  <c r="F47" i="7"/>
  <c r="G47" i="7"/>
  <c r="C46" i="7"/>
  <c r="D46" i="7"/>
  <c r="D48" i="7" s="1"/>
  <c r="E46" i="7"/>
  <c r="E48" i="7" s="1"/>
  <c r="F46" i="7"/>
  <c r="G46" i="7"/>
  <c r="G48" i="7" s="1"/>
  <c r="C43" i="7"/>
  <c r="D43" i="7"/>
  <c r="E43" i="7"/>
  <c r="F43" i="7"/>
  <c r="G43" i="7"/>
  <c r="C42" i="7"/>
  <c r="D42" i="7"/>
  <c r="E42" i="7"/>
  <c r="F42" i="7"/>
  <c r="G42" i="7"/>
  <c r="C35" i="7"/>
  <c r="C37" i="7" s="1"/>
  <c r="D35" i="7"/>
  <c r="E35" i="7"/>
  <c r="F35" i="7"/>
  <c r="F37" i="7" s="1"/>
  <c r="G35" i="7"/>
  <c r="G37" i="7" s="1"/>
  <c r="C34" i="7"/>
  <c r="C36" i="7" s="1"/>
  <c r="D34" i="7"/>
  <c r="D36" i="7" s="1"/>
  <c r="E34" i="7"/>
  <c r="E36" i="7" s="1"/>
  <c r="F34" i="7"/>
  <c r="F36" i="7" s="1"/>
  <c r="G34" i="7"/>
  <c r="G36" i="7" s="1"/>
  <c r="G22" i="7"/>
  <c r="D53" i="7" l="1"/>
  <c r="F48" i="7"/>
  <c r="F66" i="7" s="1"/>
  <c r="G53" i="7"/>
  <c r="C53" i="7"/>
  <c r="C59" i="7"/>
  <c r="C60" i="7"/>
  <c r="F59" i="7"/>
  <c r="E59" i="7"/>
  <c r="D59" i="7"/>
  <c r="F60" i="7"/>
  <c r="E53" i="7"/>
  <c r="G60" i="7"/>
  <c r="E66" i="7"/>
  <c r="E37" i="7"/>
  <c r="E60" i="7" s="1"/>
  <c r="D37" i="7"/>
  <c r="D60" i="7" s="1"/>
  <c r="C48" i="7"/>
  <c r="C66" i="7" s="1"/>
  <c r="F53" i="7"/>
  <c r="G66" i="7"/>
  <c r="D66" i="7"/>
  <c r="C68" i="6"/>
  <c r="D68" i="6"/>
  <c r="E68" i="6"/>
  <c r="F68" i="6"/>
  <c r="G68" i="6"/>
  <c r="C67" i="6"/>
  <c r="D67" i="6"/>
  <c r="E67" i="6"/>
  <c r="F67" i="6"/>
  <c r="G67" i="6"/>
  <c r="C65" i="6"/>
  <c r="D65" i="6"/>
  <c r="E65" i="6"/>
  <c r="F65" i="6"/>
  <c r="G65" i="6"/>
  <c r="C64" i="6"/>
  <c r="D64" i="6"/>
  <c r="E64" i="6"/>
  <c r="F64" i="6"/>
  <c r="G64" i="6"/>
  <c r="C63" i="6"/>
  <c r="D63" i="6"/>
  <c r="E63" i="6"/>
  <c r="F63" i="6"/>
  <c r="G63" i="6"/>
  <c r="C58" i="6"/>
  <c r="D58" i="6"/>
  <c r="E58" i="6"/>
  <c r="F58" i="6"/>
  <c r="G58" i="6"/>
  <c r="C52" i="6"/>
  <c r="D52" i="6"/>
  <c r="E52" i="6"/>
  <c r="F52" i="6"/>
  <c r="G52" i="6"/>
  <c r="C51" i="6"/>
  <c r="D51" i="6"/>
  <c r="E51" i="6"/>
  <c r="F51" i="6"/>
  <c r="F53" i="6" s="1"/>
  <c r="G51" i="6"/>
  <c r="C47" i="6"/>
  <c r="D47" i="6"/>
  <c r="E47" i="6"/>
  <c r="F47" i="6"/>
  <c r="G47" i="6"/>
  <c r="C46" i="6"/>
  <c r="C48" i="6" s="1"/>
  <c r="D46" i="6"/>
  <c r="D48" i="6" s="1"/>
  <c r="E46" i="6"/>
  <c r="F46" i="6"/>
  <c r="G46" i="6"/>
  <c r="G48" i="6" s="1"/>
  <c r="C43" i="6"/>
  <c r="D43" i="6"/>
  <c r="E43" i="6"/>
  <c r="F43" i="6"/>
  <c r="G43" i="6"/>
  <c r="C42" i="6"/>
  <c r="D42" i="6"/>
  <c r="E42" i="6"/>
  <c r="F42" i="6"/>
  <c r="G42" i="6"/>
  <c r="D36" i="6"/>
  <c r="C35" i="6"/>
  <c r="C37" i="6" s="1"/>
  <c r="D35" i="6"/>
  <c r="E35" i="6"/>
  <c r="E37" i="6" s="1"/>
  <c r="F35" i="6"/>
  <c r="F37" i="6" s="1"/>
  <c r="G35" i="6"/>
  <c r="G37" i="6" s="1"/>
  <c r="C34" i="6"/>
  <c r="C36" i="6" s="1"/>
  <c r="D34" i="6"/>
  <c r="E34" i="6"/>
  <c r="E59" i="6" s="1"/>
  <c r="F34" i="6"/>
  <c r="F36" i="6" s="1"/>
  <c r="G34" i="6"/>
  <c r="G36" i="6" s="1"/>
  <c r="E48" i="6" l="1"/>
  <c r="E66" i="6" s="1"/>
  <c r="D59" i="6"/>
  <c r="C59" i="6"/>
  <c r="G60" i="6"/>
  <c r="C60" i="6"/>
  <c r="E36" i="6"/>
  <c r="E60" i="6" s="1"/>
  <c r="G59" i="6"/>
  <c r="F60" i="6"/>
  <c r="F59" i="6"/>
  <c r="D37" i="6"/>
  <c r="D60" i="6" s="1"/>
  <c r="E53" i="6"/>
  <c r="C53" i="6"/>
  <c r="G53" i="6"/>
  <c r="F48" i="6"/>
  <c r="F66" i="6" s="1"/>
  <c r="D53" i="6"/>
  <c r="C66" i="6"/>
  <c r="D66" i="6"/>
  <c r="G66" i="6"/>
  <c r="C68" i="5"/>
  <c r="D68" i="5"/>
  <c r="E68" i="5"/>
  <c r="F68" i="5"/>
  <c r="G68" i="5"/>
  <c r="C67" i="5"/>
  <c r="D67" i="5"/>
  <c r="E67" i="5"/>
  <c r="F67" i="5"/>
  <c r="G67" i="5"/>
  <c r="C65" i="5"/>
  <c r="D65" i="5"/>
  <c r="E65" i="5"/>
  <c r="F65" i="5"/>
  <c r="G65" i="5"/>
  <c r="C64" i="5"/>
  <c r="D64" i="5"/>
  <c r="E64" i="5"/>
  <c r="F64" i="5"/>
  <c r="G64" i="5"/>
  <c r="C63" i="5"/>
  <c r="D63" i="5"/>
  <c r="E63" i="5"/>
  <c r="F63" i="5"/>
  <c r="G63" i="5"/>
  <c r="C58" i="5"/>
  <c r="D58" i="5"/>
  <c r="E58" i="5"/>
  <c r="F58" i="5"/>
  <c r="G58" i="5"/>
  <c r="C52" i="5"/>
  <c r="D52" i="5"/>
  <c r="E52" i="5"/>
  <c r="F52" i="5"/>
  <c r="G52" i="5"/>
  <c r="C51" i="5"/>
  <c r="D51" i="5"/>
  <c r="D53" i="5" s="1"/>
  <c r="E51" i="5"/>
  <c r="F51" i="5"/>
  <c r="G51" i="5"/>
  <c r="C47" i="5"/>
  <c r="D47" i="5"/>
  <c r="E47" i="5"/>
  <c r="F47" i="5"/>
  <c r="G47" i="5"/>
  <c r="C46" i="5"/>
  <c r="D46" i="5"/>
  <c r="D48" i="5" s="1"/>
  <c r="E46" i="5"/>
  <c r="F46" i="5"/>
  <c r="G46" i="5"/>
  <c r="G48" i="5" s="1"/>
  <c r="C43" i="5"/>
  <c r="D43" i="5"/>
  <c r="E43" i="5"/>
  <c r="F43" i="5"/>
  <c r="G43" i="5"/>
  <c r="C42" i="5"/>
  <c r="D42" i="5"/>
  <c r="E42" i="5"/>
  <c r="F42" i="5"/>
  <c r="G42" i="5"/>
  <c r="C35" i="5"/>
  <c r="D35" i="5"/>
  <c r="D37" i="5" s="1"/>
  <c r="E35" i="5"/>
  <c r="E37" i="5" s="1"/>
  <c r="F35" i="5"/>
  <c r="G35" i="5"/>
  <c r="C34" i="5"/>
  <c r="C36" i="5" s="1"/>
  <c r="D34" i="5"/>
  <c r="D36" i="5" s="1"/>
  <c r="E34" i="5"/>
  <c r="E36" i="5" s="1"/>
  <c r="F34" i="5"/>
  <c r="F36" i="5" s="1"/>
  <c r="G34" i="5"/>
  <c r="G36" i="5" s="1"/>
  <c r="F53" i="5" l="1"/>
  <c r="F48" i="5"/>
  <c r="F66" i="5" s="1"/>
  <c r="G66" i="5"/>
  <c r="D66" i="5"/>
  <c r="G59" i="5"/>
  <c r="C59" i="5"/>
  <c r="F59" i="5"/>
  <c r="D59" i="5"/>
  <c r="E48" i="5"/>
  <c r="E66" i="5" s="1"/>
  <c r="G53" i="5"/>
  <c r="C53" i="5"/>
  <c r="D60" i="5"/>
  <c r="E60" i="5"/>
  <c r="E59" i="5"/>
  <c r="G37" i="5"/>
  <c r="G60" i="5" s="1"/>
  <c r="C37" i="5"/>
  <c r="C60" i="5" s="1"/>
  <c r="C48" i="5"/>
  <c r="C66" i="5" s="1"/>
  <c r="E53" i="5"/>
  <c r="F37" i="5"/>
  <c r="F60" i="5" s="1"/>
  <c r="C68" i="4"/>
  <c r="D68" i="4"/>
  <c r="E68" i="4"/>
  <c r="F68" i="4"/>
  <c r="G68" i="4"/>
  <c r="C67" i="4"/>
  <c r="D67" i="4"/>
  <c r="E67" i="4"/>
  <c r="F67" i="4"/>
  <c r="G67" i="4"/>
  <c r="C64" i="4"/>
  <c r="D64" i="4"/>
  <c r="E64" i="4"/>
  <c r="F64" i="4"/>
  <c r="G64" i="4"/>
  <c r="C63" i="4"/>
  <c r="D63" i="4"/>
  <c r="E63" i="4"/>
  <c r="F63" i="4"/>
  <c r="G63" i="4"/>
  <c r="C58" i="4"/>
  <c r="D58" i="4"/>
  <c r="E58" i="4"/>
  <c r="F58" i="4"/>
  <c r="G58" i="4"/>
  <c r="C52" i="4"/>
  <c r="D52" i="4"/>
  <c r="E52" i="4"/>
  <c r="F52" i="4"/>
  <c r="G52" i="4"/>
  <c r="C51" i="4"/>
  <c r="D51" i="4"/>
  <c r="E51" i="4"/>
  <c r="E53" i="4" s="1"/>
  <c r="F51" i="4"/>
  <c r="G51" i="4"/>
  <c r="C47" i="4"/>
  <c r="D47" i="4"/>
  <c r="D48" i="4" s="1"/>
  <c r="E47" i="4"/>
  <c r="F47" i="4"/>
  <c r="G47" i="4"/>
  <c r="C46" i="4"/>
  <c r="D46" i="4"/>
  <c r="E46" i="4"/>
  <c r="E48" i="4" s="1"/>
  <c r="F46" i="4"/>
  <c r="F48" i="4" s="1"/>
  <c r="G46" i="4"/>
  <c r="C43" i="4"/>
  <c r="D43" i="4"/>
  <c r="E43" i="4"/>
  <c r="F43" i="4"/>
  <c r="G43" i="4"/>
  <c r="C42" i="4"/>
  <c r="D42" i="4"/>
  <c r="E42" i="4"/>
  <c r="F42" i="4"/>
  <c r="G42" i="4"/>
  <c r="C35" i="4"/>
  <c r="C37" i="4" s="1"/>
  <c r="D35" i="4"/>
  <c r="D37" i="4" s="1"/>
  <c r="E35" i="4"/>
  <c r="E37" i="4" s="1"/>
  <c r="F35" i="4"/>
  <c r="G35" i="4"/>
  <c r="G37" i="4" s="1"/>
  <c r="C34" i="4"/>
  <c r="D34" i="4"/>
  <c r="D36" i="4" s="1"/>
  <c r="E34" i="4"/>
  <c r="E36" i="4" s="1"/>
  <c r="F34" i="4"/>
  <c r="F36" i="4" s="1"/>
  <c r="G34" i="4"/>
  <c r="G59" i="4" l="1"/>
  <c r="E66" i="4"/>
  <c r="C59" i="4"/>
  <c r="G48" i="4"/>
  <c r="G66" i="4" s="1"/>
  <c r="D53" i="4"/>
  <c r="F59" i="4"/>
  <c r="G53" i="4"/>
  <c r="F53" i="4"/>
  <c r="D60" i="4"/>
  <c r="C53" i="4"/>
  <c r="G36" i="4"/>
  <c r="G60" i="4" s="1"/>
  <c r="C36" i="4"/>
  <c r="C60" i="4" s="1"/>
  <c r="D66" i="4"/>
  <c r="E60" i="4"/>
  <c r="F66" i="4"/>
  <c r="E59" i="4"/>
  <c r="C48" i="4"/>
  <c r="C66" i="4" s="1"/>
  <c r="D59" i="4"/>
  <c r="F37" i="4"/>
  <c r="F60" i="4" s="1"/>
  <c r="B26" i="3"/>
  <c r="B10" i="5"/>
  <c r="B10" i="4"/>
  <c r="D12" i="3" l="1"/>
  <c r="D42" i="3" s="1"/>
  <c r="E12" i="3"/>
  <c r="E42" i="3" s="1"/>
  <c r="F12" i="3"/>
  <c r="F42" i="3" s="1"/>
  <c r="G12" i="3"/>
  <c r="G42" i="3" s="1"/>
  <c r="C12" i="3"/>
  <c r="C42" i="3" s="1"/>
  <c r="B12" i="3" l="1"/>
  <c r="B31" i="3" l="1"/>
  <c r="D22" i="7"/>
  <c r="E22" i="7"/>
  <c r="F22" i="7"/>
  <c r="C22" i="7"/>
  <c r="F21" i="2" l="1"/>
  <c r="E21" i="2"/>
  <c r="D21" i="2"/>
  <c r="C21" i="2"/>
  <c r="C15" i="3" l="1"/>
  <c r="B21" i="4" l="1"/>
  <c r="B20" i="4"/>
  <c r="B35" i="4" s="1"/>
  <c r="B19" i="4"/>
  <c r="B18" i="4"/>
  <c r="B34" i="4" s="1"/>
  <c r="B36" i="4" s="1"/>
  <c r="F18" i="3" l="1"/>
  <c r="F34" i="3" s="1"/>
  <c r="F10" i="3"/>
  <c r="G10" i="3"/>
  <c r="F11" i="3"/>
  <c r="G11" i="3"/>
  <c r="F18" i="2"/>
  <c r="F34" i="2" s="1"/>
  <c r="G18" i="2"/>
  <c r="G34" i="2" s="1"/>
  <c r="F10" i="2"/>
  <c r="G10" i="2"/>
  <c r="F11" i="2"/>
  <c r="G11" i="2"/>
  <c r="F18" i="1"/>
  <c r="F34" i="1" s="1"/>
  <c r="F11" i="1"/>
  <c r="G11" i="1"/>
  <c r="F10" i="1"/>
  <c r="G10" i="1"/>
  <c r="F12" i="2"/>
  <c r="F42" i="2" s="1"/>
  <c r="E11" i="2"/>
  <c r="E12" i="2"/>
  <c r="E42" i="2" s="1"/>
  <c r="E13" i="2"/>
  <c r="E14" i="2"/>
  <c r="D11" i="2"/>
  <c r="D12" i="2"/>
  <c r="D42" i="2" s="1"/>
  <c r="D13" i="2"/>
  <c r="D14" i="2"/>
  <c r="C11" i="2"/>
  <c r="C12" i="2"/>
  <c r="C42" i="2" s="1"/>
  <c r="C13" i="2"/>
  <c r="C14" i="2"/>
  <c r="F12" i="1"/>
  <c r="F42" i="1" s="1"/>
  <c r="E11" i="1"/>
  <c r="E12" i="1"/>
  <c r="E42" i="1" s="1"/>
  <c r="E13" i="1"/>
  <c r="E14" i="1"/>
  <c r="D11" i="1"/>
  <c r="D12" i="1"/>
  <c r="D42" i="1" s="1"/>
  <c r="D13" i="1"/>
  <c r="D14" i="1"/>
  <c r="C11" i="1"/>
  <c r="C12" i="1"/>
  <c r="C42" i="1" s="1"/>
  <c r="C13" i="1"/>
  <c r="C14" i="1"/>
  <c r="D22" i="6"/>
  <c r="E22" i="6"/>
  <c r="F22" i="6"/>
  <c r="G22" i="6"/>
  <c r="C22" i="6"/>
  <c r="D22" i="5"/>
  <c r="E22" i="5"/>
  <c r="F22" i="5"/>
  <c r="G22" i="5"/>
  <c r="C22" i="5"/>
  <c r="D22" i="4"/>
  <c r="E22" i="4"/>
  <c r="F22" i="4"/>
  <c r="G22" i="4"/>
  <c r="C22" i="4"/>
  <c r="F36" i="2" l="1"/>
  <c r="F36" i="3"/>
  <c r="D46" i="1"/>
  <c r="D43" i="1"/>
  <c r="E43" i="1"/>
  <c r="E46" i="1"/>
  <c r="C43" i="1"/>
  <c r="C46" i="1"/>
  <c r="G36" i="2"/>
  <c r="C46" i="2"/>
  <c r="C43" i="2"/>
  <c r="D43" i="2"/>
  <c r="D46" i="2"/>
  <c r="E43" i="2"/>
  <c r="E46" i="2"/>
  <c r="F36" i="1"/>
  <c r="B11" i="2"/>
  <c r="B11" i="1"/>
  <c r="B22" i="4"/>
  <c r="B31" i="5"/>
  <c r="B31" i="6"/>
  <c r="B31" i="7"/>
  <c r="B31" i="1"/>
  <c r="B31" i="2"/>
  <c r="B31" i="4"/>
  <c r="B12" i="2"/>
  <c r="B12" i="1"/>
  <c r="G15" i="3" l="1"/>
  <c r="F15" i="3"/>
  <c r="E15" i="3"/>
  <c r="D15" i="3"/>
  <c r="F15" i="2"/>
  <c r="E15" i="2"/>
  <c r="E51" i="2" s="1"/>
  <c r="D15" i="2"/>
  <c r="D51" i="2" s="1"/>
  <c r="C15" i="2"/>
  <c r="C51" i="2" s="1"/>
  <c r="B15" i="3" l="1"/>
  <c r="B15" i="2"/>
  <c r="C19" i="3"/>
  <c r="D19" i="3"/>
  <c r="E19" i="3"/>
  <c r="F19" i="3"/>
  <c r="G19" i="3"/>
  <c r="C20" i="3"/>
  <c r="D20" i="3"/>
  <c r="E20" i="3"/>
  <c r="F20" i="3"/>
  <c r="G20" i="3"/>
  <c r="D18" i="3"/>
  <c r="D34" i="3" s="1"/>
  <c r="E18" i="3"/>
  <c r="E34" i="3" s="1"/>
  <c r="G18" i="3"/>
  <c r="G34" i="3" s="1"/>
  <c r="G36" i="3" s="1"/>
  <c r="C18" i="3"/>
  <c r="C34" i="3" s="1"/>
  <c r="D21" i="3"/>
  <c r="E21" i="3"/>
  <c r="F21" i="3"/>
  <c r="G21" i="3"/>
  <c r="C21" i="3"/>
  <c r="C19" i="2"/>
  <c r="D19" i="2"/>
  <c r="E19" i="2"/>
  <c r="F19" i="2"/>
  <c r="G19" i="2"/>
  <c r="C20" i="2"/>
  <c r="D20" i="2"/>
  <c r="E20" i="2"/>
  <c r="F20" i="2"/>
  <c r="G20" i="2"/>
  <c r="B21" i="2"/>
  <c r="D18" i="2"/>
  <c r="D34" i="2" s="1"/>
  <c r="E18" i="2"/>
  <c r="E34" i="2" s="1"/>
  <c r="C18" i="2"/>
  <c r="C34" i="2" s="1"/>
  <c r="D21" i="1"/>
  <c r="E21" i="1"/>
  <c r="F21" i="1"/>
  <c r="G21" i="1"/>
  <c r="C21" i="1"/>
  <c r="C19" i="1"/>
  <c r="D19" i="1"/>
  <c r="E19" i="1"/>
  <c r="F19" i="1"/>
  <c r="G19" i="1"/>
  <c r="C20" i="1"/>
  <c r="D20" i="1"/>
  <c r="E20" i="1"/>
  <c r="F20" i="1"/>
  <c r="G20" i="1"/>
  <c r="D18" i="1"/>
  <c r="D34" i="1" s="1"/>
  <c r="E18" i="1"/>
  <c r="E34" i="1" s="1"/>
  <c r="G18" i="1"/>
  <c r="G34" i="1" s="1"/>
  <c r="G36" i="1" s="1"/>
  <c r="C18" i="1"/>
  <c r="C34" i="1" s="1"/>
  <c r="D15" i="1"/>
  <c r="D51" i="1" s="1"/>
  <c r="E15" i="1"/>
  <c r="E51" i="1" s="1"/>
  <c r="F15" i="1"/>
  <c r="G15" i="1"/>
  <c r="C15" i="1"/>
  <c r="C51" i="1" s="1"/>
  <c r="D11" i="3"/>
  <c r="E11" i="3"/>
  <c r="D13" i="3"/>
  <c r="E13" i="3"/>
  <c r="F13" i="3"/>
  <c r="G13" i="3"/>
  <c r="D14" i="3"/>
  <c r="E14" i="3"/>
  <c r="F14" i="3"/>
  <c r="G14" i="3"/>
  <c r="C11" i="3"/>
  <c r="C13" i="3"/>
  <c r="C14" i="3"/>
  <c r="D10" i="3"/>
  <c r="E10" i="3"/>
  <c r="C10" i="3"/>
  <c r="D10" i="2"/>
  <c r="D58" i="2" s="1"/>
  <c r="E10" i="2"/>
  <c r="E58" i="2" s="1"/>
  <c r="F13" i="2"/>
  <c r="G13" i="2"/>
  <c r="F14" i="2"/>
  <c r="G14" i="2"/>
  <c r="C10" i="2"/>
  <c r="C58" i="2" s="1"/>
  <c r="D10" i="1"/>
  <c r="D58" i="1" s="1"/>
  <c r="E10" i="1"/>
  <c r="E58" i="1" s="1"/>
  <c r="F13" i="1"/>
  <c r="G13" i="1"/>
  <c r="F14" i="1"/>
  <c r="G14" i="1"/>
  <c r="C10" i="1"/>
  <c r="C58" i="1" s="1"/>
  <c r="G51" i="1" l="1"/>
  <c r="G43" i="1"/>
  <c r="G46" i="1"/>
  <c r="G58" i="1"/>
  <c r="F51" i="2"/>
  <c r="F43" i="2"/>
  <c r="F46" i="2"/>
  <c r="F58" i="2"/>
  <c r="D46" i="3"/>
  <c r="D58" i="3"/>
  <c r="D51" i="3"/>
  <c r="D43" i="3"/>
  <c r="G65" i="1"/>
  <c r="G35" i="1"/>
  <c r="G52" i="1"/>
  <c r="G47" i="1"/>
  <c r="G68" i="1"/>
  <c r="G64" i="1"/>
  <c r="C65" i="1"/>
  <c r="C35" i="1"/>
  <c r="C52" i="1"/>
  <c r="C53" i="1" s="1"/>
  <c r="C47" i="1"/>
  <c r="C48" i="1" s="1"/>
  <c r="C68" i="1"/>
  <c r="C64" i="1"/>
  <c r="D67" i="1"/>
  <c r="D63" i="1"/>
  <c r="F65" i="2"/>
  <c r="F35" i="2"/>
  <c r="F52" i="2"/>
  <c r="F47" i="2"/>
  <c r="F68" i="2"/>
  <c r="F64" i="2"/>
  <c r="G67" i="2"/>
  <c r="G63" i="2"/>
  <c r="C67" i="2"/>
  <c r="C63" i="2"/>
  <c r="E47" i="3"/>
  <c r="E68" i="3"/>
  <c r="E64" i="3"/>
  <c r="E65" i="3"/>
  <c r="E35" i="3"/>
  <c r="E52" i="3"/>
  <c r="F67" i="3"/>
  <c r="F63" i="3"/>
  <c r="C36" i="1"/>
  <c r="E36" i="2"/>
  <c r="E36" i="3"/>
  <c r="G46" i="2"/>
  <c r="G58" i="2"/>
  <c r="G51" i="2"/>
  <c r="G43" i="2"/>
  <c r="C51" i="3"/>
  <c r="C43" i="3"/>
  <c r="C46" i="3"/>
  <c r="C58" i="3"/>
  <c r="E58" i="3"/>
  <c r="E51" i="3"/>
  <c r="E43" i="3"/>
  <c r="E46" i="3"/>
  <c r="D52" i="1"/>
  <c r="D53" i="1" s="1"/>
  <c r="D47" i="1"/>
  <c r="D48" i="1" s="1"/>
  <c r="D68" i="1"/>
  <c r="D64" i="1"/>
  <c r="D65" i="1"/>
  <c r="D35" i="1"/>
  <c r="E67" i="1"/>
  <c r="E63" i="1"/>
  <c r="G52" i="2"/>
  <c r="G47" i="2"/>
  <c r="G68" i="2"/>
  <c r="G64" i="2"/>
  <c r="G65" i="2"/>
  <c r="G35" i="2"/>
  <c r="C52" i="2"/>
  <c r="C53" i="2" s="1"/>
  <c r="C47" i="2"/>
  <c r="C48" i="2" s="1"/>
  <c r="C68" i="2"/>
  <c r="C64" i="2"/>
  <c r="C65" i="2"/>
  <c r="C35" i="2"/>
  <c r="D67" i="2"/>
  <c r="D63" i="2"/>
  <c r="F68" i="3"/>
  <c r="F64" i="3"/>
  <c r="F65" i="3"/>
  <c r="F35" i="3"/>
  <c r="F52" i="3"/>
  <c r="F47" i="3"/>
  <c r="G67" i="3"/>
  <c r="G63" i="3"/>
  <c r="C67" i="3"/>
  <c r="C63" i="3"/>
  <c r="D36" i="1"/>
  <c r="C36" i="2"/>
  <c r="F58" i="3"/>
  <c r="F51" i="3"/>
  <c r="F43" i="3"/>
  <c r="F46" i="3"/>
  <c r="E47" i="1"/>
  <c r="E48" i="1" s="1"/>
  <c r="E68" i="1"/>
  <c r="E64" i="1"/>
  <c r="E65" i="1"/>
  <c r="E35" i="1"/>
  <c r="E52" i="1"/>
  <c r="F67" i="1"/>
  <c r="F63" i="1"/>
  <c r="D47" i="2"/>
  <c r="D48" i="2" s="1"/>
  <c r="D68" i="2"/>
  <c r="D64" i="2"/>
  <c r="D65" i="2"/>
  <c r="D35" i="2"/>
  <c r="D52" i="2"/>
  <c r="D53" i="2" s="1"/>
  <c r="E67" i="2"/>
  <c r="E63" i="2"/>
  <c r="G65" i="3"/>
  <c r="G35" i="3"/>
  <c r="G52" i="3"/>
  <c r="G47" i="3"/>
  <c r="G68" i="3"/>
  <c r="G64" i="3"/>
  <c r="C65" i="3"/>
  <c r="C35" i="3"/>
  <c r="C52" i="3"/>
  <c r="C47" i="3"/>
  <c r="C68" i="3"/>
  <c r="C64" i="3"/>
  <c r="D67" i="3"/>
  <c r="D63" i="3"/>
  <c r="E53" i="1"/>
  <c r="E36" i="1"/>
  <c r="C36" i="3"/>
  <c r="F58" i="1"/>
  <c r="F51" i="1"/>
  <c r="F43" i="1"/>
  <c r="F46" i="1"/>
  <c r="G51" i="3"/>
  <c r="G43" i="3"/>
  <c r="G46" i="3"/>
  <c r="G48" i="3" s="1"/>
  <c r="G58" i="3"/>
  <c r="F68" i="1"/>
  <c r="F64" i="1"/>
  <c r="F65" i="1"/>
  <c r="F35" i="1"/>
  <c r="F52" i="1"/>
  <c r="F47" i="1"/>
  <c r="G67" i="1"/>
  <c r="G63" i="1"/>
  <c r="C67" i="1"/>
  <c r="C63" i="1"/>
  <c r="E68" i="2"/>
  <c r="E64" i="2"/>
  <c r="E65" i="2"/>
  <c r="E35" i="2"/>
  <c r="E52" i="2"/>
  <c r="E53" i="2" s="1"/>
  <c r="E47" i="2"/>
  <c r="E48" i="2" s="1"/>
  <c r="F67" i="2"/>
  <c r="F63" i="2"/>
  <c r="D52" i="3"/>
  <c r="D47" i="3"/>
  <c r="D68" i="3"/>
  <c r="D64" i="3"/>
  <c r="D65" i="3"/>
  <c r="D35" i="3"/>
  <c r="E67" i="3"/>
  <c r="E63" i="3"/>
  <c r="D36" i="2"/>
  <c r="D36" i="3"/>
  <c r="B10" i="2"/>
  <c r="B10" i="1"/>
  <c r="B13" i="1"/>
  <c r="F22" i="1"/>
  <c r="B19" i="1"/>
  <c r="B63" i="1" s="1"/>
  <c r="E22" i="3"/>
  <c r="F22" i="3"/>
  <c r="G22" i="3"/>
  <c r="F22" i="2"/>
  <c r="G22" i="1"/>
  <c r="G22" i="2"/>
  <c r="D22" i="3"/>
  <c r="B14" i="1"/>
  <c r="B18" i="2"/>
  <c r="B34" i="2" s="1"/>
  <c r="B20" i="2"/>
  <c r="B19" i="3"/>
  <c r="B10" i="3"/>
  <c r="B15" i="1"/>
  <c r="B21" i="3"/>
  <c r="B13" i="2"/>
  <c r="B11" i="3"/>
  <c r="B18" i="1"/>
  <c r="B34" i="1" s="1"/>
  <c r="B20" i="1"/>
  <c r="B19" i="2"/>
  <c r="B63" i="2" s="1"/>
  <c r="C22" i="3"/>
  <c r="B20" i="3"/>
  <c r="B13" i="3"/>
  <c r="B14" i="2"/>
  <c r="B14" i="3"/>
  <c r="B21" i="1"/>
  <c r="B18" i="3"/>
  <c r="B34" i="3" s="1"/>
  <c r="C22" i="2"/>
  <c r="D22" i="2"/>
  <c r="E22" i="2"/>
  <c r="C22" i="1"/>
  <c r="D22" i="1"/>
  <c r="E22" i="1"/>
  <c r="F48" i="3" l="1"/>
  <c r="F66" i="3" s="1"/>
  <c r="B63" i="3"/>
  <c r="E66" i="1"/>
  <c r="G48" i="1"/>
  <c r="C66" i="1"/>
  <c r="G53" i="3"/>
  <c r="E48" i="3"/>
  <c r="E66" i="3" s="1"/>
  <c r="F48" i="2"/>
  <c r="F66" i="2" s="1"/>
  <c r="E66" i="2"/>
  <c r="C37" i="2"/>
  <c r="C60" i="2" s="1"/>
  <c r="C59" i="2"/>
  <c r="G59" i="3"/>
  <c r="G37" i="3"/>
  <c r="G60" i="3" s="1"/>
  <c r="F59" i="3"/>
  <c r="F37" i="3"/>
  <c r="F60" i="3" s="1"/>
  <c r="G37" i="2"/>
  <c r="G60" i="2" s="1"/>
  <c r="G59" i="2"/>
  <c r="D37" i="1"/>
  <c r="D60" i="1" s="1"/>
  <c r="D59" i="1"/>
  <c r="E37" i="3"/>
  <c r="E60" i="3" s="1"/>
  <c r="E59" i="3"/>
  <c r="F53" i="3"/>
  <c r="G66" i="3"/>
  <c r="D66" i="2"/>
  <c r="E53" i="3"/>
  <c r="D48" i="3"/>
  <c r="D66" i="3" s="1"/>
  <c r="F53" i="2"/>
  <c r="G53" i="1"/>
  <c r="C59" i="3"/>
  <c r="C37" i="3"/>
  <c r="C60" i="3" s="1"/>
  <c r="E59" i="2"/>
  <c r="E37" i="2"/>
  <c r="E60" i="2" s="1"/>
  <c r="G59" i="1"/>
  <c r="G37" i="1"/>
  <c r="G60" i="1" s="1"/>
  <c r="D53" i="3"/>
  <c r="F53" i="1"/>
  <c r="C48" i="3"/>
  <c r="C66" i="3" s="1"/>
  <c r="G53" i="2"/>
  <c r="D66" i="1"/>
  <c r="D37" i="3"/>
  <c r="D60" i="3" s="1"/>
  <c r="D59" i="3"/>
  <c r="F59" i="1"/>
  <c r="F37" i="1"/>
  <c r="F60" i="1" s="1"/>
  <c r="D37" i="2"/>
  <c r="D60" i="2" s="1"/>
  <c r="D59" i="2"/>
  <c r="E37" i="1"/>
  <c r="E60" i="1" s="1"/>
  <c r="E59" i="1"/>
  <c r="F59" i="2"/>
  <c r="F37" i="2"/>
  <c r="F60" i="2" s="1"/>
  <c r="C59" i="1"/>
  <c r="C37" i="1"/>
  <c r="C60" i="1" s="1"/>
  <c r="G66" i="1"/>
  <c r="F48" i="1"/>
  <c r="F66" i="1" s="1"/>
  <c r="C53" i="3"/>
  <c r="G48" i="2"/>
  <c r="G66" i="2" s="1"/>
  <c r="C66" i="2"/>
  <c r="B36" i="1"/>
  <c r="B36" i="2"/>
  <c r="B36" i="3"/>
  <c r="B35" i="2"/>
  <c r="B59" i="2" s="1"/>
  <c r="B64" i="2"/>
  <c r="B35" i="1"/>
  <c r="B59" i="1" s="1"/>
  <c r="B64" i="1"/>
  <c r="B35" i="3"/>
  <c r="B59" i="3" s="1"/>
  <c r="B64" i="3"/>
  <c r="B67" i="3"/>
  <c r="B22" i="3"/>
  <c r="B22" i="1"/>
  <c r="B22" i="2"/>
  <c r="B67" i="1"/>
  <c r="B67" i="2"/>
  <c r="B68" i="2"/>
  <c r="B68" i="1"/>
  <c r="B68" i="3"/>
  <c r="F65" i="4" l="1"/>
  <c r="B11" i="7"/>
  <c r="B12" i="7"/>
  <c r="B13" i="7"/>
  <c r="B14" i="7"/>
  <c r="B15" i="7"/>
  <c r="B18" i="7"/>
  <c r="B34" i="7" s="1"/>
  <c r="B19" i="7"/>
  <c r="B20" i="7"/>
  <c r="B35" i="7" s="1"/>
  <c r="B21" i="7"/>
  <c r="B22" i="7"/>
  <c r="B10" i="7"/>
  <c r="B18" i="6"/>
  <c r="B34" i="6" s="1"/>
  <c r="B19" i="6"/>
  <c r="B20" i="6"/>
  <c r="B35" i="6" s="1"/>
  <c r="B21" i="6"/>
  <c r="B22" i="6"/>
  <c r="B11" i="6"/>
  <c r="B12" i="6"/>
  <c r="B13" i="6"/>
  <c r="B14" i="6"/>
  <c r="B15" i="6"/>
  <c r="B10" i="6"/>
  <c r="B11" i="5"/>
  <c r="B12" i="5"/>
  <c r="B15" i="5"/>
  <c r="B18" i="5"/>
  <c r="B19" i="5"/>
  <c r="B20" i="5"/>
  <c r="B35" i="5" s="1"/>
  <c r="B21" i="5"/>
  <c r="B22" i="5"/>
  <c r="B25" i="4"/>
  <c r="B11" i="4"/>
  <c r="B12" i="4"/>
  <c r="B13" i="4"/>
  <c r="B14" i="4"/>
  <c r="B15" i="4"/>
  <c r="B34" i="5" l="1"/>
  <c r="B36" i="5" s="1"/>
  <c r="B36" i="6"/>
  <c r="B59" i="7"/>
  <c r="B59" i="6"/>
  <c r="B36" i="7"/>
  <c r="B25" i="5"/>
  <c r="B63" i="5"/>
  <c r="B67" i="5"/>
  <c r="B25" i="6"/>
  <c r="B63" i="6"/>
  <c r="B67" i="6"/>
  <c r="B64" i="6"/>
  <c r="B68" i="6"/>
  <c r="B67" i="4"/>
  <c r="B63" i="4"/>
  <c r="B64" i="7"/>
  <c r="B68" i="7"/>
  <c r="B63" i="7"/>
  <c r="B67" i="7"/>
  <c r="B64" i="4"/>
  <c r="B68" i="4"/>
  <c r="B59" i="5" l="1"/>
  <c r="B72" i="5"/>
  <c r="B72" i="4"/>
  <c r="B26" i="2"/>
  <c r="B26" i="1"/>
  <c r="B72" i="3" l="1"/>
  <c r="C65" i="4"/>
  <c r="D65" i="4"/>
  <c r="E65" i="4"/>
  <c r="G65" i="4"/>
  <c r="B25" i="7" l="1"/>
  <c r="B71" i="7" s="1"/>
  <c r="B42" i="7"/>
  <c r="B42" i="6"/>
  <c r="B42" i="5"/>
  <c r="B71" i="4"/>
  <c r="B58" i="4"/>
  <c r="B59" i="4" l="1"/>
  <c r="B72" i="6"/>
  <c r="B65" i="6"/>
  <c r="B72" i="7"/>
  <c r="B65" i="7"/>
  <c r="B65" i="4"/>
  <c r="B46" i="6"/>
  <c r="B42" i="2"/>
  <c r="B46" i="4"/>
  <c r="B42" i="4"/>
  <c r="B42" i="1"/>
  <c r="B43" i="2"/>
  <c r="B71" i="6"/>
  <c r="B47" i="5"/>
  <c r="B55" i="6"/>
  <c r="B71" i="5"/>
  <c r="B25" i="1"/>
  <c r="B71" i="1" s="1"/>
  <c r="B25" i="2"/>
  <c r="B71" i="2" s="1"/>
  <c r="B25" i="3"/>
  <c r="B71" i="3" s="1"/>
  <c r="B37" i="4"/>
  <c r="B60" i="4" s="1"/>
  <c r="B55" i="4"/>
  <c r="B52" i="4"/>
  <c r="B55" i="7"/>
  <c r="B42" i="3"/>
  <c r="B46" i="7"/>
  <c r="G59" i="7"/>
  <c r="B58" i="3"/>
  <c r="B52" i="3"/>
  <c r="B46" i="2"/>
  <c r="B46" i="1"/>
  <c r="B51" i="3"/>
  <c r="B58" i="2"/>
  <c r="B43" i="1"/>
  <c r="B51" i="1"/>
  <c r="B58" i="1"/>
  <c r="B52" i="1"/>
  <c r="B43" i="7"/>
  <c r="B47" i="7"/>
  <c r="B51" i="7"/>
  <c r="B58" i="7"/>
  <c r="B52" i="7"/>
  <c r="B43" i="6"/>
  <c r="B47" i="6"/>
  <c r="B51" i="6"/>
  <c r="B58" i="6"/>
  <c r="B52" i="6"/>
  <c r="B52" i="5"/>
  <c r="B55" i="5"/>
  <c r="B43" i="4"/>
  <c r="B47" i="4"/>
  <c r="B51" i="4"/>
  <c r="B48" i="6" l="1"/>
  <c r="B66" i="6" s="1"/>
  <c r="B48" i="7"/>
  <c r="B66" i="7" s="1"/>
  <c r="B53" i="4"/>
  <c r="B48" i="4"/>
  <c r="B66" i="4" s="1"/>
  <c r="B52" i="2"/>
  <c r="B47" i="2"/>
  <c r="B48" i="2" s="1"/>
  <c r="B65" i="3"/>
  <c r="B72" i="1"/>
  <c r="B65" i="1"/>
  <c r="B72" i="2"/>
  <c r="B65" i="2"/>
  <c r="B51" i="2"/>
  <c r="B46" i="3"/>
  <c r="B47" i="1"/>
  <c r="B48" i="1" s="1"/>
  <c r="B55" i="1"/>
  <c r="B43" i="3"/>
  <c r="B47" i="3"/>
  <c r="B55" i="3"/>
  <c r="B53" i="7"/>
  <c r="B55" i="2"/>
  <c r="B53" i="1"/>
  <c r="B37" i="3"/>
  <c r="B60" i="3" s="1"/>
  <c r="B53" i="3"/>
  <c r="B37" i="2"/>
  <c r="B60" i="2" s="1"/>
  <c r="B37" i="1"/>
  <c r="B60" i="1" s="1"/>
  <c r="B37" i="7"/>
  <c r="B60" i="7" s="1"/>
  <c r="B53" i="6"/>
  <c r="B37" i="6"/>
  <c r="B60" i="6" s="1"/>
  <c r="B53" i="2" l="1"/>
  <c r="B66" i="2"/>
  <c r="B66" i="1"/>
  <c r="B48" i="3"/>
  <c r="B66" i="3" s="1"/>
  <c r="B13" i="5"/>
  <c r="B58" i="5" l="1"/>
  <c r="B68" i="5"/>
  <c r="B64" i="5"/>
  <c r="B43" i="5"/>
  <c r="B51" i="5"/>
  <c r="B53" i="5" s="1"/>
  <c r="B37" i="5"/>
  <c r="B60" i="5" s="1"/>
  <c r="B46" i="5"/>
  <c r="B48" i="5" s="1"/>
  <c r="B66" i="5" l="1"/>
  <c r="B14" i="5"/>
  <c r="B65" i="5" s="1"/>
</calcChain>
</file>

<file path=xl/sharedStrings.xml><?xml version="1.0" encoding="utf-8"?>
<sst xmlns="http://schemas.openxmlformats.org/spreadsheetml/2006/main" count="479" uniqueCount="131">
  <si>
    <t>Indicador</t>
  </si>
  <si>
    <t>Total programa</t>
  </si>
  <si>
    <t>Productos</t>
  </si>
  <si>
    <t>Obra comunal</t>
  </si>
  <si>
    <t>Apoyo Capac.</t>
  </si>
  <si>
    <t>Ideas produc.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</si>
  <si>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</si>
  <si>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</si>
  <si>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</si>
  <si>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</si>
  <si>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</si>
  <si>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</si>
  <si>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</si>
  <si>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</si>
  <si>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</si>
  <si>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</si>
  <si>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</si>
  <si>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</si>
  <si>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</si>
  <si>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</si>
  <si>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</si>
  <si>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</si>
  <si>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</si>
  <si>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</si>
  <si>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</si>
  <si>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</si>
  <si>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</si>
  <si>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</si>
  <si>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</si>
  <si>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</si>
  <si>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</si>
  <si>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</si>
  <si>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</si>
  <si>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</si>
  <si>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</si>
  <si>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</si>
  <si>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Subsidios</t>
  </si>
  <si>
    <t xml:space="preserve">Gasto efectivo por subsidio (GEB) </t>
  </si>
  <si>
    <t>Notas:</t>
  </si>
  <si>
    <t>Para evaluación no se toman en cuenta modificaciones que sean retroactivas</t>
  </si>
  <si>
    <t>Informes de Giro de Recursos, Área de Presupuesto, Desaf</t>
  </si>
  <si>
    <t>Los beneficiarios son las personas nuevas que ingresan al programa en cada trimestre, por eso en los acumulados (semestral, 3T y anual) se suman</t>
  </si>
  <si>
    <t>Empleate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</si>
  <si>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</si>
  <si>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</si>
  <si>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</si>
  <si>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</si>
  <si>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</si>
  <si>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</si>
  <si>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</si>
  <si>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</si>
  <si>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</si>
  <si>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</si>
  <si>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</si>
  <si>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</si>
  <si>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</si>
  <si>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</si>
  <si>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</si>
  <si>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</si>
  <si>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</si>
  <si>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</si>
  <si>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</si>
  <si>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</si>
  <si>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</si>
  <si>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</si>
  <si>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</si>
  <si>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</si>
  <si>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</si>
  <si>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</si>
  <si>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</si>
  <si>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</si>
  <si>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</si>
  <si>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</si>
  <si>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</si>
  <si>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 2014</t>
  </si>
  <si>
    <t>IPC ( 2014)</t>
  </si>
  <si>
    <t>Gasto efectivo real  2014</t>
  </si>
  <si>
    <t>Gasto efectivo real por beneficiario  2014</t>
  </si>
  <si>
    <t>Apoyo a Ingígenas</t>
  </si>
  <si>
    <t>,</t>
  </si>
  <si>
    <t>Indicadores aplicados a PRONAE.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</si>
  <si>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</si>
  <si>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</si>
  <si>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</si>
  <si>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</si>
  <si>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</si>
  <si>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</si>
  <si>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</si>
  <si>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2014 y 2015, PRONAE</t>
  </si>
  <si>
    <t>Metas y modificaciones 2015, DESAF</t>
  </si>
  <si>
    <t>Indicadores aplicados a PRONAE. Segundo trimestre 2015</t>
  </si>
  <si>
    <t>Programados 2T 2015</t>
  </si>
  <si>
    <t>Efectivos 2T 2015</t>
  </si>
  <si>
    <t>Efectivos2T 2014</t>
  </si>
  <si>
    <t>En transferencias 2T 2015</t>
  </si>
  <si>
    <t>IPC (2T 2015)</t>
  </si>
  <si>
    <t>Gasto efectivo real 2T 2015</t>
  </si>
  <si>
    <t>Gasto efectivo real por beneficiario 2T 2015</t>
  </si>
  <si>
    <t>Indicadores aplicados a PRONAE. Tercer trimestre 2015</t>
  </si>
  <si>
    <t>Programados 3T 2015</t>
  </si>
  <si>
    <t>Efectivos 3T 2015</t>
  </si>
  <si>
    <t>Efectivos3T 2014</t>
  </si>
  <si>
    <t>En transferencias 3T 2015</t>
  </si>
  <si>
    <t>IPC (3T 2015)</t>
  </si>
  <si>
    <t>Gasto efectivo real 3T 2015</t>
  </si>
  <si>
    <t>Gasto efectivo real por beneficiario 3T 2015</t>
  </si>
  <si>
    <t>Indicadores aplicados a PRONAE.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</si>
  <si>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</si>
  <si>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</si>
  <si>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</si>
  <si>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</si>
  <si>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</si>
  <si>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</si>
  <si>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aplicados a PRONAE. Primer Semestre 2015</t>
  </si>
  <si>
    <t>Programados 1S 2015</t>
  </si>
  <si>
    <t>Efectivos 1S 2015</t>
  </si>
  <si>
    <t>Efectivos1S 2014</t>
  </si>
  <si>
    <t>En transferencias 1S 2015</t>
  </si>
  <si>
    <t>IPC (1S 2015)</t>
  </si>
  <si>
    <t>Gasto efectivo real 1S 2015</t>
  </si>
  <si>
    <t>Gasto efectivo real por beneficiario 1S 2015</t>
  </si>
  <si>
    <t>Indicadores aplicados a PRONAE. Tercer trimestre ACUMULADO 2015</t>
  </si>
  <si>
    <t>Indicadores aplicados a PRONAE. Año 2015</t>
  </si>
  <si>
    <t>Programados  2015</t>
  </si>
  <si>
    <t>Efectivos  2015</t>
  </si>
  <si>
    <t>Efectivos 2014</t>
  </si>
  <si>
    <t>En transferencias  2015</t>
  </si>
  <si>
    <t>IPC ( 2015)</t>
  </si>
  <si>
    <t>Gasto efectivo real  2015</t>
  </si>
  <si>
    <t>Gasto efectivo real por beneficiario  2015</t>
  </si>
  <si>
    <t>Fecha de actualización: 21/01/2016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</si>
</sst>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___"/>
    <numFmt numFmtId="165" formatCode="#,##0.0"/>
    <numFmt numFmtId="166" formatCode="#,##0____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2" fillId="0" borderId="0" xfId="0" applyFont="1"/>
    <xf numFmtId="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0" fontId="0" fillId="0" borderId="0" xfId="0" applyFont="1" applyAlignment="1">
      <alignment wrapText="1"/>
    </xf>
    <xf numFmtId="43" fontId="0" fillId="0" borderId="0" xfId="1" applyFont="1"/>
    <xf numFmtId="3" fontId="0" fillId="0" borderId="0" xfId="0" applyNumberFormat="1" applyFill="1"/>
    <xf numFmtId="43" fontId="0" fillId="0" borderId="0" xfId="1" applyFont="1" applyFill="1"/>
    <xf numFmtId="0" fontId="0" fillId="0" borderId="0" xfId="0" applyFill="1"/>
    <xf numFmtId="0" fontId="6" fillId="0" borderId="0" xfId="0" applyFont="1" applyAlignment="1">
      <alignment horizontal="left" indent="2"/>
    </xf>
    <xf numFmtId="2" fontId="0" fillId="0" borderId="0" xfId="0" applyNumberFormat="1"/>
    <xf numFmtId="3" fontId="0" fillId="0" borderId="0" xfId="1" applyNumberFormat="1" applyFont="1" applyFill="1"/>
    <xf numFmtId="3" fontId="5" fillId="0" borderId="0" xfId="0" applyNumberFormat="1" applyFont="1" applyFill="1"/>
    <xf numFmtId="4" fontId="0" fillId="0" borderId="0" xfId="0" applyNumberForma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7" fillId="0" borderId="0" xfId="0" applyFont="1"/>
    <xf numFmtId="3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2" xfId="0" applyBorder="1"/>
    <xf numFmtId="0" fontId="0" fillId="0" borderId="1" xfId="0" applyBorder="1"/>
    <xf numFmtId="0" fontId="6" fillId="0" borderId="0" xfId="0" applyFont="1" applyFill="1" applyAlignment="1">
      <alignment horizontal="left" indent="2"/>
    </xf>
    <xf numFmtId="1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3" fontId="2" fillId="0" borderId="0" xfId="0" applyNumberFormat="1" applyFont="1"/>
    <xf numFmtId="166" fontId="0" fillId="0" borderId="0" xfId="0" applyNumberFormat="1" applyFill="1"/>
    <xf numFmtId="167" fontId="0" fillId="0" borderId="0" xfId="1" applyNumberFormat="1" applyFont="1"/>
    <xf numFmtId="167" fontId="0" fillId="0" borderId="0" xfId="1" applyNumberFormat="1" applyFont="1" applyFill="1"/>
    <xf numFmtId="43" fontId="0" fillId="0" borderId="0" xfId="1" applyNumberFormat="1" applyFont="1"/>
    <xf numFmtId="0" fontId="0" fillId="0" borderId="4" xfId="0" applyBorder="1" applyAlignment="1">
      <alignment horizontal="center"/>
    </xf>
    <xf numFmtId="0" fontId="5" fillId="0" borderId="0" xfId="0" applyFont="1" applyFill="1"/>
    <xf numFmtId="0" fontId="0" fillId="0" borderId="0" xfId="0" applyFill="1" applyAlignment="1">
      <alignment horizontal="left" indent="1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3" fontId="8" fillId="0" borderId="0" xfId="0" applyNumberFormat="1" applyFont="1" applyFill="1"/>
    <xf numFmtId="0" fontId="8" fillId="0" borderId="0" xfId="0" applyFont="1"/>
    <xf numFmtId="167" fontId="5" fillId="0" borderId="0" xfId="1" applyNumberFormat="1" applyFont="1" applyFill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'I trimestre'!$B$67:$F$67</c:f>
              <c:numCache>
                <c:formatCode>0.00</c:formatCode>
                <c:ptCount val="5"/>
                <c:pt idx="0">
                  <c:v>291219.51219512196</c:v>
                </c:pt>
                <c:pt idx="1">
                  <c:v>277500</c:v>
                </c:pt>
                <c:pt idx="2">
                  <c:v>277500</c:v>
                </c:pt>
                <c:pt idx="3">
                  <c:v>277500</c:v>
                </c:pt>
                <c:pt idx="4">
                  <c:v>300000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val>
            <c:numRef>
              <c:f>'II Trimestre'!$B$67:$F$67</c:f>
              <c:numCache>
                <c:formatCode>0.00</c:formatCode>
                <c:ptCount val="5"/>
                <c:pt idx="0">
                  <c:v>840895.62764456985</c:v>
                </c:pt>
                <c:pt idx="1">
                  <c:v>567758.62068965519</c:v>
                </c:pt>
                <c:pt idx="2">
                  <c:v>555000</c:v>
                </c:pt>
                <c:pt idx="3">
                  <c:v>555000</c:v>
                </c:pt>
                <c:pt idx="4">
                  <c:v>1163636.3636363635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val>
            <c:numRef>
              <c:f>'III Trimestre'!$B$67:$F$67</c:f>
              <c:numCache>
                <c:formatCode>#,##0.0____</c:formatCode>
                <c:ptCount val="5"/>
                <c:pt idx="0">
                  <c:v>1400482.6065654091</c:v>
                </c:pt>
                <c:pt idx="1">
                  <c:v>626240.24284475285</c:v>
                </c:pt>
                <c:pt idx="2">
                  <c:v>689545.45454545459</c:v>
                </c:pt>
                <c:pt idx="3">
                  <c:v>601485.24923702946</c:v>
                </c:pt>
                <c:pt idx="4">
                  <c:v>3678412.3910939014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val>
            <c:numRef>
              <c:f>'IV Trimestre'!$B$67:$F$67</c:f>
              <c:numCache>
                <c:formatCode>#,##0.0____</c:formatCode>
                <c:ptCount val="5"/>
                <c:pt idx="0">
                  <c:v>325613000</c:v>
                </c:pt>
                <c:pt idx="1">
                  <c:v>88615000</c:v>
                </c:pt>
                <c:pt idx="2">
                  <c:v>26270000</c:v>
                </c:pt>
                <c:pt idx="3">
                  <c:v>0</c:v>
                </c:pt>
                <c:pt idx="4">
                  <c:v>580100000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60690400"/>
        <c:axId val="449140232"/>
      </c:barChart>
      <c:catAx>
        <c:axId val="460690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49140232"/>
        <c:crosses val="autoZero"/>
        <c:auto val="1"/>
        <c:lblAlgn val="ctr"/>
        <c:lblOffset val="100"/>
        <c:noMultiLvlLbl val="0"/>
      </c:catAx>
      <c:valAx>
        <c:axId val="44914023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60690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giro de recursos 2015</a:t>
            </a:r>
          </a:p>
        </c:rich>
      </c:tx>
      <c:layout>
        <c:manualLayout>
          <c:xMode val="edge"/>
          <c:yMode val="edge"/>
          <c:x val="0.140888888888888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Anual!$A$71:$A$72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Anual!$B$71:$B$72</c:f>
              <c:numCache>
                <c:formatCode>#,##0.0____</c:formatCode>
                <c:ptCount val="2"/>
                <c:pt idx="0">
                  <c:v>99.993822773397312</c:v>
                </c:pt>
                <c:pt idx="1">
                  <c:v>95.288390795495218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53968568"/>
        <c:axId val="653968960"/>
      </c:barChart>
      <c:catAx>
        <c:axId val="65396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53968960"/>
        <c:crosses val="autoZero"/>
        <c:auto val="1"/>
        <c:lblAlgn val="ctr"/>
        <c:lblOffset val="100"/>
        <c:noMultiLvlLbl val="0"/>
      </c:catAx>
      <c:valAx>
        <c:axId val="65396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653968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'I trimestre'!$B$68:$F$68</c:f>
              <c:numCache>
                <c:formatCode>0.00</c:formatCode>
                <c:ptCount val="5"/>
                <c:pt idx="0">
                  <c:v>281290.12596505485</c:v>
                </c:pt>
                <c:pt idx="1">
                  <c:v>191539.02798232695</c:v>
                </c:pt>
                <c:pt idx="2">
                  <c:v>185000</c:v>
                </c:pt>
                <c:pt idx="3">
                  <c:v>185000</c:v>
                </c:pt>
                <c:pt idx="4">
                  <c:v>332535.57567917206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'II Trimestre'!$B$68:$F$68</c:f>
              <c:numCache>
                <c:formatCode>0.00</c:formatCode>
                <c:ptCount val="5"/>
                <c:pt idx="0">
                  <c:v>530757.87728026533</c:v>
                </c:pt>
                <c:pt idx="1">
                  <c:v>420147.24116553005</c:v>
                </c:pt>
                <c:pt idx="2">
                  <c:v>560235.84905660374</c:v>
                </c:pt>
                <c:pt idx="3">
                  <c:v>486481.48148148146</c:v>
                </c:pt>
                <c:pt idx="4">
                  <c:v>843555.24079320114</c:v>
                </c:pt>
              </c:numCache>
            </c:numRef>
          </c:val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'III Trimestre'!$B$68:$F$68</c:f>
              <c:numCache>
                <c:formatCode>#,##0.0____</c:formatCode>
                <c:ptCount val="5"/>
                <c:pt idx="0">
                  <c:v>682908.38782696181</c:v>
                </c:pt>
                <c:pt idx="1">
                  <c:v>634111.96667508211</c:v>
                </c:pt>
                <c:pt idx="2">
                  <c:v>811009.61538461538</c:v>
                </c:pt>
                <c:pt idx="3">
                  <c:v>842025.17162471393</c:v>
                </c:pt>
                <c:pt idx="4">
                  <c:v>1147130.4347826086</c:v>
                </c:pt>
              </c:numCache>
            </c:numRef>
          </c:val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trimestre'!$E$5,'I trimestre'!$F$5,'I trimestre'!$G$5)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'IV Trimestre'!$B$68:$F$68</c:f>
              <c:numCache>
                <c:formatCode>#,##0.0____</c:formatCode>
                <c:ptCount val="5"/>
                <c:pt idx="0">
                  <c:v>464724.59148859757</c:v>
                </c:pt>
                <c:pt idx="1">
                  <c:v>368114.27038626611</c:v>
                </c:pt>
                <c:pt idx="2">
                  <c:v>309040.88050314464</c:v>
                </c:pt>
                <c:pt idx="3">
                  <c:v>349815.54160125589</c:v>
                </c:pt>
                <c:pt idx="4">
                  <c:v>522086.69135264651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5517104"/>
        <c:axId val="485518672"/>
      </c:barChart>
      <c:catAx>
        <c:axId val="485517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85518672"/>
        <c:crosses val="autoZero"/>
        <c:auto val="1"/>
        <c:lblAlgn val="ctr"/>
        <c:lblOffset val="100"/>
        <c:noMultiLvlLbl val="0"/>
      </c:catAx>
      <c:valAx>
        <c:axId val="48551867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85517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cobertura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Anual!$A$42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Anual!$B$42:$G$42</c:f>
              <c:numCache>
                <c:formatCode>#,##0.0____</c:formatCode>
                <c:ptCount val="6"/>
                <c:pt idx="0">
                  <c:v>14.844416919136972</c:v>
                </c:pt>
                <c:pt idx="1">
                  <c:v>4.0384012188018108</c:v>
                </c:pt>
                <c:pt idx="2">
                  <c:v>0.80768024376036207</c:v>
                </c:pt>
                <c:pt idx="3">
                  <c:v>3.2296007527893535</c:v>
                </c:pt>
                <c:pt idx="4">
                  <c:v>27.582897610695611</c:v>
                </c:pt>
                <c:pt idx="5">
                  <c:v>2.4566473988439306</c:v>
                </c:pt>
              </c:numCache>
            </c:numRef>
          </c:val>
        </c:ser>
        <c:ser>
          <c:idx val="1"/>
          <c:order val="1"/>
          <c:tx>
            <c:strRef>
              <c:f>Anual!$A$43</c:f>
              <c:strCache>
                <c:ptCount val="1"/>
                <c:pt idx="0">
                  <c:v>Cobertura Efectiva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Anual!$B$43:$G$43</c:f>
              <c:numCache>
                <c:formatCode>#,##0.0____</c:formatCode>
                <c:ptCount val="6"/>
                <c:pt idx="0">
                  <c:v>23.083039017123344</c:v>
                </c:pt>
                <c:pt idx="1">
                  <c:v>15.075951068692028</c:v>
                </c:pt>
                <c:pt idx="2">
                  <c:v>0.6542097952233723</c:v>
                </c:pt>
                <c:pt idx="3">
                  <c:v>1.8909351615360486</c:v>
                </c:pt>
                <c:pt idx="4">
                  <c:v>30.690317029585017</c:v>
                </c:pt>
                <c:pt idx="5">
                  <c:v>2.8868127436483397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96684720"/>
        <c:axId val="448795792"/>
      </c:barChart>
      <c:catAx>
        <c:axId val="4966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8795792"/>
        <c:crosses val="autoZero"/>
        <c:auto val="1"/>
        <c:lblAlgn val="ctr"/>
        <c:lblOffset val="100"/>
        <c:noMultiLvlLbl val="0"/>
      </c:catAx>
      <c:valAx>
        <c:axId val="44879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668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Anual!$A$46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Anual!$B$46:$G$46</c:f>
              <c:numCache>
                <c:formatCode>#,##0.0____</c:formatCode>
                <c:ptCount val="6"/>
                <c:pt idx="0">
                  <c:v>155.49980267237976</c:v>
                </c:pt>
                <c:pt idx="1">
                  <c:v>373.31484049930651</c:v>
                </c:pt>
                <c:pt idx="2">
                  <c:v>80.998613037447981</c:v>
                </c:pt>
                <c:pt idx="3">
                  <c:v>58.550121401318066</c:v>
                </c:pt>
                <c:pt idx="4">
                  <c:v>111.26574685062987</c:v>
                </c:pt>
                <c:pt idx="5">
                  <c:v>117.51025991792065</c:v>
                </c:pt>
              </c:numCache>
            </c:numRef>
          </c:val>
        </c:ser>
        <c:ser>
          <c:idx val="1"/>
          <c:order val="1"/>
          <c:tx>
            <c:strRef>
              <c:f>Anual!$A$47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Anual!$B$47:$G$47</c:f>
              <c:numCache>
                <c:formatCode>#,##0.0____</c:formatCode>
                <c:ptCount val="6"/>
                <c:pt idx="0">
                  <c:v>95.282504615669723</c:v>
                </c:pt>
                <c:pt idx="1">
                  <c:v>302.77782638803819</c:v>
                </c:pt>
                <c:pt idx="2">
                  <c:v>63.095982198664899</c:v>
                </c:pt>
                <c:pt idx="3">
                  <c:v>54.19701699618453</c:v>
                </c:pt>
                <c:pt idx="4">
                  <c:v>60.809000000000005</c:v>
                </c:pt>
                <c:pt idx="5">
                  <c:v>102.14318285453716</c:v>
                </c:pt>
              </c:numCache>
            </c:numRef>
          </c:val>
        </c:ser>
        <c:ser>
          <c:idx val="2"/>
          <c:order val="2"/>
          <c:tx>
            <c:strRef>
              <c:f>Anual!$A$48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Anual!$B$48:$G$48</c:f>
              <c:numCache>
                <c:formatCode>#,##0.0____</c:formatCode>
                <c:ptCount val="6"/>
                <c:pt idx="0">
                  <c:v>125.39115364402474</c:v>
                </c:pt>
                <c:pt idx="1">
                  <c:v>338.04633344367232</c:v>
                </c:pt>
                <c:pt idx="2">
                  <c:v>72.047297618056433</c:v>
                </c:pt>
                <c:pt idx="3">
                  <c:v>56.373569198751298</c:v>
                </c:pt>
                <c:pt idx="4">
                  <c:v>86.037373425314939</c:v>
                </c:pt>
                <c:pt idx="5">
                  <c:v>109.82672138622891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48796576"/>
        <c:axId val="448796968"/>
      </c:barChart>
      <c:catAx>
        <c:axId val="4487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8796968"/>
        <c:crosses val="autoZero"/>
        <c:auto val="1"/>
        <c:lblAlgn val="ctr"/>
        <c:lblOffset val="100"/>
        <c:noMultiLvlLbl val="0"/>
      </c:catAx>
      <c:valAx>
        <c:axId val="44879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4879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Anual!$A$51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Anual!$B$51:$G$51</c:f>
              <c:numCache>
                <c:formatCode>#,##0.0____</c:formatCode>
                <c:ptCount val="6"/>
                <c:pt idx="0">
                  <c:v>155.49980267237976</c:v>
                </c:pt>
                <c:pt idx="1">
                  <c:v>373.31484049930651</c:v>
                </c:pt>
                <c:pt idx="2">
                  <c:v>80.998613037447981</c:v>
                </c:pt>
                <c:pt idx="3">
                  <c:v>58.550121401318066</c:v>
                </c:pt>
                <c:pt idx="4">
                  <c:v>111.26574685062987</c:v>
                </c:pt>
                <c:pt idx="5">
                  <c:v>117.51025991792065</c:v>
                </c:pt>
              </c:numCache>
            </c:numRef>
          </c:val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Anual!$B$52:$G$52</c:f>
              <c:numCache>
                <c:formatCode>#,##0.0____</c:formatCode>
                <c:ptCount val="6"/>
                <c:pt idx="0">
                  <c:v>95.282504615669723</c:v>
                </c:pt>
                <c:pt idx="1">
                  <c:v>302.77782638803819</c:v>
                </c:pt>
                <c:pt idx="2">
                  <c:v>63.095982198664899</c:v>
                </c:pt>
                <c:pt idx="3">
                  <c:v>54.19701699618453</c:v>
                </c:pt>
                <c:pt idx="4">
                  <c:v>60.809000000000005</c:v>
                </c:pt>
                <c:pt idx="5">
                  <c:v>102.14318285453716</c:v>
                </c:pt>
              </c:numCache>
            </c:numRef>
          </c:val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Anual!$B$53:$G$53</c:f>
              <c:numCache>
                <c:formatCode>#,##0.0____</c:formatCode>
                <c:ptCount val="6"/>
                <c:pt idx="0">
                  <c:v>125.39115364402474</c:v>
                </c:pt>
                <c:pt idx="1">
                  <c:v>338.04633344367232</c:v>
                </c:pt>
                <c:pt idx="2">
                  <c:v>72.047297618056433</c:v>
                </c:pt>
                <c:pt idx="3">
                  <c:v>56.373569198751298</c:v>
                </c:pt>
                <c:pt idx="4">
                  <c:v>86.037373425314939</c:v>
                </c:pt>
                <c:pt idx="5">
                  <c:v>109.82672138622891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53065944"/>
        <c:axId val="453066336"/>
      </c:barChart>
      <c:catAx>
        <c:axId val="45306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066336"/>
        <c:crosses val="autoZero"/>
        <c:auto val="1"/>
        <c:lblAlgn val="ctr"/>
        <c:lblOffset val="100"/>
        <c:noMultiLvlLbl val="0"/>
      </c:catAx>
      <c:valAx>
        <c:axId val="45306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065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PRONAE: Índice transferencia efectiva del gasto (ITG)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Anual!$B$55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-24"/>
        <c:axId val="453067120"/>
        <c:axId val="453067512"/>
      </c:barChart>
      <c:catAx>
        <c:axId val="45306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067512"/>
        <c:crosses val="autoZero"/>
        <c:auto val="1"/>
        <c:lblAlgn val="ctr"/>
        <c:lblOffset val="100"/>
        <c:noMultiLvlLbl val="0"/>
      </c:catAx>
      <c:valAx>
        <c:axId val="45306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306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expansión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Anual!$B$58:$F$58</c:f>
              <c:numCache>
                <c:formatCode>#,##0.0____</c:formatCode>
                <c:ptCount val="5"/>
                <c:pt idx="0">
                  <c:v>198.98102981029808</c:v>
                </c:pt>
                <c:pt idx="1">
                  <c:v>222.65643730520259</c:v>
                </c:pt>
                <c:pt idx="2">
                  <c:v>1478.3783783783783</c:v>
                </c:pt>
                <c:pt idx="3">
                  <c:v>326.26262626262633</c:v>
                </c:pt>
                <c:pt idx="4">
                  <c:v>155.97571073695832</c:v>
                </c:pt>
              </c:numCache>
            </c:numRef>
          </c:val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94.67968711948069</c:v>
                </c:pt>
                <c:pt idx="1">
                  <c:v>159.14516777419792</c:v>
                </c:pt>
                <c:pt idx="2">
                  <c:v>1911.3998275834024</c:v>
                </c:pt>
                <c:pt idx="3">
                  <c:v>307.43653248992848</c:v>
                </c:pt>
                <c:pt idx="4">
                  <c:v>40.474592604064519</c:v>
                </c:pt>
              </c:numCache>
            </c:numRef>
          </c:val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(Anual!$B$4,Anual!$C$5:$F$5)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</c:strCache>
            </c:strRef>
          </c:cat>
          <c:val>
            <c:numRef>
              <c:f>Anual!$B$60:$F$60</c:f>
              <c:numCache>
                <c:formatCode>#,##0.0____</c:formatCode>
                <c:ptCount val="5"/>
                <c:pt idx="0">
                  <c:v>-34.885605537246313</c:v>
                </c:pt>
                <c:pt idx="1">
                  <c:v>-19.683868718518383</c:v>
                </c:pt>
                <c:pt idx="2">
                  <c:v>27.43457811744161</c:v>
                </c:pt>
                <c:pt idx="3">
                  <c:v>-4.4165480651589544</c:v>
                </c:pt>
                <c:pt idx="4">
                  <c:v>-45.121905434060203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86003800"/>
        <c:axId val="486004192"/>
      </c:barChart>
      <c:catAx>
        <c:axId val="486003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004192"/>
        <c:crosses val="autoZero"/>
        <c:auto val="1"/>
        <c:lblAlgn val="ctr"/>
        <c:lblOffset val="100"/>
        <c:noMultiLvlLbl val="0"/>
      </c:catAx>
      <c:valAx>
        <c:axId val="48600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00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PRONAE: Indicadores de gasto medio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Anual!$B$67:$G$67</c:f>
              <c:numCache>
                <c:formatCode>#,##0____</c:formatCode>
                <c:ptCount val="6"/>
                <c:pt idx="0">
                  <c:v>857934.54360940412</c:v>
                </c:pt>
                <c:pt idx="1">
                  <c:v>554794.72954230232</c:v>
                </c:pt>
                <c:pt idx="2">
                  <c:v>554743.41192787793</c:v>
                </c:pt>
                <c:pt idx="3">
                  <c:v>555000</c:v>
                </c:pt>
                <c:pt idx="4">
                  <c:v>1199760.047990402</c:v>
                </c:pt>
                <c:pt idx="5">
                  <c:v>555000</c:v>
                </c:pt>
              </c:numCache>
            </c:numRef>
          </c:val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Anual!$B$68:$G$68</c:f>
              <c:numCache>
                <c:formatCode>#,##0____</c:formatCode>
                <c:ptCount val="6"/>
                <c:pt idx="0">
                  <c:v>525699.39451071387</c:v>
                </c:pt>
                <c:pt idx="1">
                  <c:v>449967.49145489669</c:v>
                </c:pt>
                <c:pt idx="2">
                  <c:v>432131.84931506851</c:v>
                </c:pt>
                <c:pt idx="3">
                  <c:v>513736.67061611376</c:v>
                </c:pt>
                <c:pt idx="4">
                  <c:v>655693.33620875562</c:v>
                </c:pt>
                <c:pt idx="5">
                  <c:v>482421.42025611177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86004976"/>
        <c:axId val="450859008"/>
      </c:barChart>
      <c:catAx>
        <c:axId val="4860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0859008"/>
        <c:crosses val="autoZero"/>
        <c:auto val="1"/>
        <c:lblAlgn val="ctr"/>
        <c:lblOffset val="100"/>
        <c:noMultiLvlLbl val="0"/>
      </c:catAx>
      <c:valAx>
        <c:axId val="45085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600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PRONAE: Índice de eficiencia (IE) 2015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(Anual!$B$4,Anual!$C$5:$G$5)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Apoyo Capac.</c:v>
                </c:pt>
                <c:pt idx="3">
                  <c:v>Ideas produc.</c:v>
                </c:pt>
                <c:pt idx="4">
                  <c:v>Empléate</c:v>
                </c:pt>
                <c:pt idx="5">
                  <c:v>Apoyo a Ingígenas</c:v>
                </c:pt>
              </c:strCache>
            </c:strRef>
          </c:cat>
          <c:val>
            <c:numRef>
              <c:f>Anual!$B$66:$G$66</c:f>
              <c:numCache>
                <c:formatCode>#,##0.0____</c:formatCode>
                <c:ptCount val="6"/>
                <c:pt idx="0">
                  <c:v>204.63672451890295</c:v>
                </c:pt>
                <c:pt idx="1">
                  <c:v>416.79971930694057</c:v>
                </c:pt>
                <c:pt idx="2">
                  <c:v>92.489743036004043</c:v>
                </c:pt>
                <c:pt idx="3">
                  <c:v>60.901494276794999</c:v>
                </c:pt>
                <c:pt idx="4">
                  <c:v>157.42756189436105</c:v>
                </c:pt>
                <c:pt idx="5">
                  <c:v>126.34975938049637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50859792"/>
        <c:axId val="450860184"/>
      </c:barChart>
      <c:catAx>
        <c:axId val="45085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0860184"/>
        <c:crosses val="autoZero"/>
        <c:auto val="1"/>
        <c:lblAlgn val="ctr"/>
        <c:lblOffset val="100"/>
        <c:noMultiLvlLbl val="0"/>
      </c:catAx>
      <c:valAx>
        <c:axId val="45086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5085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142</xdr:row>
      <xdr:rowOff>84364</xdr:rowOff>
    </xdr:from>
    <xdr:to>
      <xdr:col>20</xdr:col>
      <xdr:colOff>122464</xdr:colOff>
      <xdr:row>156</xdr:row>
      <xdr:rowOff>160564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158</xdr:row>
      <xdr:rowOff>95248</xdr:rowOff>
    </xdr:from>
    <xdr:to>
      <xdr:col>20</xdr:col>
      <xdr:colOff>190500</xdr:colOff>
      <xdr:row>172</xdr:row>
      <xdr:rowOff>176890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750093</xdr:colOff>
      <xdr:row>28</xdr:row>
      <xdr:rowOff>98822</xdr:rowOff>
    </xdr:from>
    <xdr:to>
      <xdr:col>13</xdr:col>
      <xdr:colOff>750093</xdr:colOff>
      <xdr:row>42</xdr:row>
      <xdr:rowOff>175022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11906</xdr:colOff>
      <xdr:row>44</xdr:row>
      <xdr:rowOff>27383</xdr:rowOff>
    </xdr:from>
    <xdr:to>
      <xdr:col>14</xdr:col>
      <xdr:colOff>11906</xdr:colOff>
      <xdr:row>58</xdr:row>
      <xdr:rowOff>103583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-1</xdr:colOff>
      <xdr:row>60</xdr:row>
      <xdr:rowOff>15477</xdr:rowOff>
    </xdr:from>
    <xdr:to>
      <xdr:col>14</xdr:col>
      <xdr:colOff>-1</xdr:colOff>
      <xdr:row>74</xdr:row>
      <xdr:rowOff>67865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23812</xdr:colOff>
      <xdr:row>76</xdr:row>
      <xdr:rowOff>27384</xdr:rowOff>
    </xdr:from>
    <xdr:to>
      <xdr:col>14</xdr:col>
      <xdr:colOff>23812</xdr:colOff>
      <xdr:row>90</xdr:row>
      <xdr:rowOff>103584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250030</xdr:colOff>
      <xdr:row>85</xdr:row>
      <xdr:rowOff>3572</xdr:rowOff>
    </xdr:from>
    <xdr:to>
      <xdr:col>2</xdr:col>
      <xdr:colOff>392905</xdr:colOff>
      <xdr:row>99</xdr:row>
      <xdr:rowOff>79772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11905</xdr:colOff>
      <xdr:row>84</xdr:row>
      <xdr:rowOff>182165</xdr:rowOff>
    </xdr:from>
    <xdr:to>
      <xdr:col>6</xdr:col>
      <xdr:colOff>1250155</xdr:colOff>
      <xdr:row>99</xdr:row>
      <xdr:rowOff>67865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904875</xdr:colOff>
      <xdr:row>101</xdr:row>
      <xdr:rowOff>122634</xdr:rowOff>
    </xdr:from>
    <xdr:to>
      <xdr:col>2</xdr:col>
      <xdr:colOff>1047750</xdr:colOff>
      <xdr:row>116</xdr:row>
      <xdr:rowOff>8334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553639</xdr:colOff>
      <xdr:row>93</xdr:row>
      <xdr:rowOff>15478</xdr:rowOff>
    </xdr:from>
    <xdr:to>
      <xdr:col>13</xdr:col>
      <xdr:colOff>553639</xdr:colOff>
      <xdr:row>107</xdr:row>
      <xdr:rowOff>91678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2"/>
  <sheetViews>
    <sheetView topLeftCell="A43" zoomScale="90" zoomScaleNormal="90" workbookViewId="0">
      <selection activeCell="A65" sqref="A65:XFD65"/>
    </sheetView>
  </sheetViews>
  <sheetFormatPr baseColWidth="10" defaultColWidth="11.42578125" defaultRowHeight="15" x14ac:dyDescent="0.25"/>
  <cols>
    <col min="1" max="1" width="55.140625" customWidth="1"/>
    <col min="2" max="2" width="15.28515625" bestFit="1" customWidth="1"/>
    <col min="3" max="3" width="15.5703125" customWidth="1"/>
    <col min="4" max="5" width="13.7109375" bestFit="1" customWidth="1"/>
    <col min="6" max="6" width="15.28515625" customWidth="1"/>
    <col min="7" max="7" width="16.42578125" customWidth="1"/>
    <col min="9" max="9" width="12.7109375" bestFit="1" customWidth="1"/>
  </cols>
  <sheetData>
    <row r="2" spans="1:7" ht="15.75" x14ac:dyDescent="0.25">
      <c r="A2" s="47" t="s">
        <v>80</v>
      </c>
      <c r="B2" s="47"/>
      <c r="C2" s="47"/>
      <c r="D2" s="47"/>
      <c r="E2" s="47"/>
      <c r="F2" s="47"/>
      <c r="G2" s="47"/>
    </row>
    <row r="4" spans="1:7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52"/>
    </row>
    <row r="5" spans="1:7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53</v>
      </c>
      <c r="G5" s="1" t="s">
        <v>78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54</v>
      </c>
      <c r="B10" s="15">
        <f>SUM(C10:G10)</f>
        <v>2897</v>
      </c>
      <c r="C10" s="15">
        <v>372</v>
      </c>
      <c r="D10" s="15">
        <v>0</v>
      </c>
      <c r="E10" s="15">
        <v>36</v>
      </c>
      <c r="F10" s="15">
        <v>2390</v>
      </c>
      <c r="G10" s="15">
        <v>99</v>
      </c>
    </row>
    <row r="11" spans="1:7" x14ac:dyDescent="0.25">
      <c r="A11" s="18" t="s">
        <v>36</v>
      </c>
      <c r="B11" s="15">
        <f t="shared" ref="B11:B15" si="0">SUM(C11:G11)</f>
        <v>4911</v>
      </c>
      <c r="C11" s="15">
        <v>423</v>
      </c>
      <c r="D11" s="15">
        <v>0</v>
      </c>
      <c r="E11" s="15">
        <v>36</v>
      </c>
      <c r="F11" s="15">
        <v>4353</v>
      </c>
      <c r="G11" s="15">
        <v>99</v>
      </c>
    </row>
    <row r="12" spans="1:7" x14ac:dyDescent="0.25">
      <c r="A12" s="41" t="s">
        <v>81</v>
      </c>
      <c r="B12" s="15">
        <f t="shared" si="0"/>
        <v>6560</v>
      </c>
      <c r="C12" s="15">
        <v>1000</v>
      </c>
      <c r="D12" s="15">
        <v>200</v>
      </c>
      <c r="E12" s="15">
        <v>760</v>
      </c>
      <c r="F12" s="15">
        <v>4000</v>
      </c>
      <c r="G12" s="15">
        <v>600</v>
      </c>
    </row>
    <row r="13" spans="1:7" x14ac:dyDescent="0.25">
      <c r="A13" s="41" t="s">
        <v>82</v>
      </c>
      <c r="B13" s="15">
        <f t="shared" si="0"/>
        <v>2461</v>
      </c>
      <c r="C13" s="15">
        <v>679</v>
      </c>
      <c r="D13" s="15">
        <v>56</v>
      </c>
      <c r="E13" s="15">
        <v>74</v>
      </c>
      <c r="F13" s="15">
        <v>1546</v>
      </c>
      <c r="G13" s="15">
        <v>106</v>
      </c>
    </row>
    <row r="14" spans="1:7" x14ac:dyDescent="0.25">
      <c r="A14" s="30" t="s">
        <v>36</v>
      </c>
      <c r="B14" s="15">
        <f t="shared" si="0"/>
        <v>3776</v>
      </c>
      <c r="C14" s="15">
        <v>703</v>
      </c>
      <c r="D14" s="15">
        <v>56</v>
      </c>
      <c r="E14" s="15">
        <v>74</v>
      </c>
      <c r="F14" s="15">
        <v>2813</v>
      </c>
      <c r="G14" s="15">
        <v>130</v>
      </c>
    </row>
    <row r="15" spans="1:7" x14ac:dyDescent="0.25">
      <c r="A15" s="41" t="s">
        <v>83</v>
      </c>
      <c r="B15" s="15">
        <f t="shared" si="0"/>
        <v>17737</v>
      </c>
      <c r="C15" s="15">
        <v>3605</v>
      </c>
      <c r="D15" s="15">
        <v>721</v>
      </c>
      <c r="E15" s="15">
        <v>2883</v>
      </c>
      <c r="F15" s="15">
        <v>8335</v>
      </c>
      <c r="G15" s="15">
        <v>2193</v>
      </c>
    </row>
    <row r="17" spans="1:9" x14ac:dyDescent="0.25">
      <c r="A17" s="5" t="s">
        <v>8</v>
      </c>
    </row>
    <row r="18" spans="1:9" x14ac:dyDescent="0.25">
      <c r="A18" s="3" t="s">
        <v>54</v>
      </c>
      <c r="B18" s="15">
        <f>SUM(C18:G18)</f>
        <v>923940000</v>
      </c>
      <c r="C18" s="15">
        <v>76140000</v>
      </c>
      <c r="D18" s="15">
        <v>0</v>
      </c>
      <c r="E18" s="15">
        <v>6480000</v>
      </c>
      <c r="F18" s="15">
        <v>823500000</v>
      </c>
      <c r="G18" s="15">
        <v>17820000</v>
      </c>
    </row>
    <row r="19" spans="1:9" x14ac:dyDescent="0.25">
      <c r="A19" s="41" t="s">
        <v>81</v>
      </c>
      <c r="B19" s="15">
        <f>SUM(C19:G19)</f>
        <v>1910400000</v>
      </c>
      <c r="C19" s="15">
        <v>277500000</v>
      </c>
      <c r="D19" s="15">
        <v>55500000</v>
      </c>
      <c r="E19" s="15">
        <v>210900000</v>
      </c>
      <c r="F19" s="15">
        <v>1200000000</v>
      </c>
      <c r="G19" s="15">
        <v>166500000</v>
      </c>
    </row>
    <row r="20" spans="1:9" x14ac:dyDescent="0.25">
      <c r="A20" s="3" t="s">
        <v>82</v>
      </c>
      <c r="B20" s="15">
        <f>SUM(C20:G20)</f>
        <v>692255000</v>
      </c>
      <c r="C20" s="15">
        <v>130055000</v>
      </c>
      <c r="D20" s="15">
        <v>10360000</v>
      </c>
      <c r="E20" s="15">
        <v>13690000</v>
      </c>
      <c r="F20" s="15">
        <v>514100000</v>
      </c>
      <c r="G20" s="15">
        <v>24050000</v>
      </c>
      <c r="I20" s="4"/>
    </row>
    <row r="21" spans="1:9" x14ac:dyDescent="0.25">
      <c r="A21" s="41" t="s">
        <v>83</v>
      </c>
      <c r="B21" s="15">
        <f>SUM(C21:G21)</f>
        <v>15217185000</v>
      </c>
      <c r="C21" s="15">
        <v>2000035000</v>
      </c>
      <c r="D21" s="15">
        <v>399970000</v>
      </c>
      <c r="E21" s="15">
        <v>1600065000</v>
      </c>
      <c r="F21" s="15">
        <v>10000000000</v>
      </c>
      <c r="G21" s="15">
        <v>1217115000</v>
      </c>
    </row>
    <row r="22" spans="1:9" x14ac:dyDescent="0.25">
      <c r="A22" s="3" t="s">
        <v>84</v>
      </c>
      <c r="B22" s="15">
        <f>SUM(C22:G22)</f>
        <v>692255000</v>
      </c>
      <c r="C22" s="15">
        <f>C20</f>
        <v>130055000</v>
      </c>
      <c r="D22" s="15">
        <f t="shared" ref="D22:G22" si="1">D20</f>
        <v>10360000</v>
      </c>
      <c r="E22" s="15">
        <f t="shared" si="1"/>
        <v>13690000</v>
      </c>
      <c r="F22" s="15">
        <f t="shared" si="1"/>
        <v>514100000</v>
      </c>
      <c r="G22" s="15">
        <f t="shared" si="1"/>
        <v>24050000</v>
      </c>
    </row>
    <row r="23" spans="1:9" x14ac:dyDescent="0.25">
      <c r="B23" s="4"/>
      <c r="C23" s="4"/>
      <c r="D23" s="4"/>
      <c r="E23" s="4"/>
      <c r="F23" s="4"/>
    </row>
    <row r="24" spans="1:9" x14ac:dyDescent="0.25">
      <c r="A24" t="s">
        <v>9</v>
      </c>
    </row>
    <row r="25" spans="1:9" x14ac:dyDescent="0.25">
      <c r="A25" s="6" t="s">
        <v>81</v>
      </c>
      <c r="B25" s="15">
        <f>B19</f>
        <v>1910400000</v>
      </c>
      <c r="C25" s="15"/>
      <c r="D25" s="15"/>
      <c r="E25" s="15"/>
      <c r="F25" s="15"/>
      <c r="G25" s="15"/>
      <c r="H25" s="7"/>
    </row>
    <row r="26" spans="1:9" x14ac:dyDescent="0.25">
      <c r="A26" s="6" t="s">
        <v>82</v>
      </c>
      <c r="B26" s="15">
        <v>3799730000</v>
      </c>
      <c r="C26" s="22"/>
      <c r="D26" s="22"/>
      <c r="E26" s="22"/>
      <c r="F26" s="22"/>
      <c r="G26" s="22"/>
      <c r="H26" s="7"/>
    </row>
    <row r="28" spans="1:9" x14ac:dyDescent="0.25">
      <c r="A28" t="s">
        <v>10</v>
      </c>
    </row>
    <row r="29" spans="1:9" x14ac:dyDescent="0.25">
      <c r="A29" t="s">
        <v>55</v>
      </c>
      <c r="B29" s="6">
        <v>0.96</v>
      </c>
      <c r="C29" s="6">
        <v>0.96</v>
      </c>
      <c r="D29" s="6">
        <v>0.96</v>
      </c>
      <c r="E29" s="6">
        <v>0.96</v>
      </c>
      <c r="F29" s="6">
        <v>0.96</v>
      </c>
      <c r="G29" s="6">
        <v>0.96</v>
      </c>
    </row>
    <row r="30" spans="1:9" x14ac:dyDescent="0.25">
      <c r="A30" t="s">
        <v>85</v>
      </c>
      <c r="B30" s="6">
        <v>1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</row>
    <row r="31" spans="1:9" x14ac:dyDescent="0.25">
      <c r="A31" t="s">
        <v>11</v>
      </c>
      <c r="B31" s="4">
        <f>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3" spans="1:7" x14ac:dyDescent="0.25">
      <c r="A33" t="s">
        <v>12</v>
      </c>
    </row>
    <row r="34" spans="1:7" x14ac:dyDescent="0.25">
      <c r="A34" t="s">
        <v>56</v>
      </c>
      <c r="B34" s="6">
        <f>B18/B29</f>
        <v>962437500</v>
      </c>
      <c r="C34" s="6">
        <f t="shared" ref="C34:G34" si="2">C18/C29</f>
        <v>79312500</v>
      </c>
      <c r="D34" s="6">
        <f t="shared" si="2"/>
        <v>0</v>
      </c>
      <c r="E34" s="6">
        <f t="shared" si="2"/>
        <v>6750000</v>
      </c>
      <c r="F34" s="6">
        <f t="shared" si="2"/>
        <v>857812500</v>
      </c>
      <c r="G34" s="6">
        <f t="shared" si="2"/>
        <v>18562500</v>
      </c>
    </row>
    <row r="35" spans="1:7" x14ac:dyDescent="0.25">
      <c r="A35" t="s">
        <v>86</v>
      </c>
      <c r="B35" s="6">
        <f>B20/B30</f>
        <v>692255000</v>
      </c>
      <c r="C35" s="6">
        <f t="shared" ref="C35:G35" si="3">C20/C30</f>
        <v>130055000</v>
      </c>
      <c r="D35" s="6">
        <f t="shared" si="3"/>
        <v>10360000</v>
      </c>
      <c r="E35" s="6">
        <f t="shared" si="3"/>
        <v>13690000</v>
      </c>
      <c r="F35" s="6">
        <f t="shared" si="3"/>
        <v>514100000</v>
      </c>
      <c r="G35" s="6">
        <f t="shared" si="3"/>
        <v>24050000</v>
      </c>
    </row>
    <row r="36" spans="1:7" x14ac:dyDescent="0.25">
      <c r="A36" t="s">
        <v>57</v>
      </c>
      <c r="B36" s="6">
        <f>B34/B10</f>
        <v>332218.67449085263</v>
      </c>
      <c r="C36" s="6">
        <f t="shared" ref="C36:G36" si="4">C34/C10</f>
        <v>213205.64516129033</v>
      </c>
      <c r="D36" s="6" t="e">
        <f t="shared" si="4"/>
        <v>#DIV/0!</v>
      </c>
      <c r="E36" s="6">
        <f t="shared" si="4"/>
        <v>187500</v>
      </c>
      <c r="F36" s="6">
        <f t="shared" si="4"/>
        <v>358917.36401673639</v>
      </c>
      <c r="G36" s="6">
        <f t="shared" si="4"/>
        <v>187500</v>
      </c>
    </row>
    <row r="37" spans="1:7" x14ac:dyDescent="0.25">
      <c r="A37" t="s">
        <v>87</v>
      </c>
      <c r="B37" s="6">
        <f>B35/B13</f>
        <v>281290.12596505485</v>
      </c>
      <c r="C37" s="6">
        <f t="shared" ref="C37:G37" si="5">C35/C13</f>
        <v>191539.02798232695</v>
      </c>
      <c r="D37" s="6">
        <f t="shared" si="5"/>
        <v>185000</v>
      </c>
      <c r="E37" s="6">
        <f t="shared" si="5"/>
        <v>185000</v>
      </c>
      <c r="F37" s="6">
        <f t="shared" si="5"/>
        <v>332535.57567917206</v>
      </c>
      <c r="G37" s="6">
        <f t="shared" si="5"/>
        <v>226886.79245283018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6">
        <f t="shared" ref="B42:G42" si="6">B12/B31*100</f>
        <v>5.4901829503038009</v>
      </c>
      <c r="C42" s="6">
        <f t="shared" si="6"/>
        <v>1.1202222520948155</v>
      </c>
      <c r="D42" s="6">
        <f t="shared" si="6"/>
        <v>0.22404445041896312</v>
      </c>
      <c r="E42" s="6">
        <f t="shared" si="6"/>
        <v>0.85136891159205996</v>
      </c>
      <c r="F42" s="6">
        <f t="shared" si="6"/>
        <v>13.237143424449005</v>
      </c>
      <c r="G42" s="6">
        <f t="shared" si="6"/>
        <v>0.67213335125688944</v>
      </c>
    </row>
    <row r="43" spans="1:7" x14ac:dyDescent="0.25">
      <c r="A43" t="s">
        <v>16</v>
      </c>
      <c r="B43" s="6">
        <f t="shared" ref="B43:G43" si="7">B13/B31*100</f>
        <v>2.0596555244965939</v>
      </c>
      <c r="C43" s="6">
        <f t="shared" si="7"/>
        <v>0.76063090917237985</v>
      </c>
      <c r="D43" s="6">
        <f t="shared" si="7"/>
        <v>6.2732446117309673E-2</v>
      </c>
      <c r="E43" s="6">
        <f t="shared" si="7"/>
        <v>8.2896446655016359E-2</v>
      </c>
      <c r="F43" s="6">
        <f t="shared" si="7"/>
        <v>5.1161559335495399</v>
      </c>
      <c r="G43" s="6">
        <f t="shared" si="7"/>
        <v>0.11874355872205046</v>
      </c>
    </row>
    <row r="45" spans="1:7" x14ac:dyDescent="0.25">
      <c r="A45" t="s">
        <v>17</v>
      </c>
    </row>
    <row r="46" spans="1:7" x14ac:dyDescent="0.25">
      <c r="A46" t="s">
        <v>18</v>
      </c>
      <c r="B46" s="6">
        <f t="shared" ref="B46:G46" si="8">B13/B12*100</f>
        <v>37.515243902439025</v>
      </c>
      <c r="C46" s="6">
        <f t="shared" si="8"/>
        <v>67.900000000000006</v>
      </c>
      <c r="D46" s="6">
        <f t="shared" si="8"/>
        <v>28.000000000000004</v>
      </c>
      <c r="E46" s="6">
        <f t="shared" si="8"/>
        <v>9.7368421052631575</v>
      </c>
      <c r="F46" s="6">
        <f t="shared" si="8"/>
        <v>38.65</v>
      </c>
      <c r="G46" s="6">
        <f t="shared" si="8"/>
        <v>17.666666666666668</v>
      </c>
    </row>
    <row r="47" spans="1:7" x14ac:dyDescent="0.25">
      <c r="A47" t="s">
        <v>19</v>
      </c>
      <c r="B47" s="6">
        <f t="shared" ref="B47:G47" si="9">B20/B19*100</f>
        <v>36.236128559463985</v>
      </c>
      <c r="C47" s="6">
        <f t="shared" si="9"/>
        <v>46.866666666666667</v>
      </c>
      <c r="D47" s="6">
        <f t="shared" si="9"/>
        <v>18.666666666666668</v>
      </c>
      <c r="E47" s="6">
        <f t="shared" si="9"/>
        <v>6.4912280701754383</v>
      </c>
      <c r="F47" s="6">
        <f t="shared" si="9"/>
        <v>42.841666666666669</v>
      </c>
      <c r="G47" s="6">
        <f t="shared" si="9"/>
        <v>14.444444444444443</v>
      </c>
    </row>
    <row r="48" spans="1:7" x14ac:dyDescent="0.25">
      <c r="A48" t="s">
        <v>20</v>
      </c>
      <c r="B48" s="6">
        <f>AVERAGE(B46:B47)</f>
        <v>36.875686230951501</v>
      </c>
      <c r="C48" s="6">
        <f t="shared" ref="C48:G48" si="10">AVERAGE(C46:C47)</f>
        <v>57.38333333333334</v>
      </c>
      <c r="D48" s="6">
        <f t="shared" si="10"/>
        <v>23.333333333333336</v>
      </c>
      <c r="E48" s="6">
        <f t="shared" si="10"/>
        <v>8.1140350877192979</v>
      </c>
      <c r="F48" s="6">
        <f t="shared" si="10"/>
        <v>40.745833333333337</v>
      </c>
      <c r="G48" s="6">
        <f t="shared" si="10"/>
        <v>16.055555555555557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21</v>
      </c>
    </row>
    <row r="51" spans="1:7" x14ac:dyDescent="0.25">
      <c r="A51" t="s">
        <v>22</v>
      </c>
      <c r="B51" s="6">
        <f t="shared" ref="B51:G51" si="11">B13/B15*100</f>
        <v>13.874950668094943</v>
      </c>
      <c r="C51" s="6">
        <f t="shared" si="11"/>
        <v>18.83495145631068</v>
      </c>
      <c r="D51" s="6">
        <f t="shared" si="11"/>
        <v>7.7669902912621351</v>
      </c>
      <c r="E51" s="6">
        <f t="shared" si="11"/>
        <v>2.5667707249392993</v>
      </c>
      <c r="F51" s="6">
        <f t="shared" si="11"/>
        <v>18.548290341931615</v>
      </c>
      <c r="G51" s="6">
        <f t="shared" si="11"/>
        <v>4.8335613315093475</v>
      </c>
    </row>
    <row r="52" spans="1:7" x14ac:dyDescent="0.25">
      <c r="A52" t="s">
        <v>23</v>
      </c>
      <c r="B52" s="6">
        <f t="shared" ref="B52:G52" si="12">B20/B21*100</f>
        <v>4.5491659594070786</v>
      </c>
      <c r="C52" s="6">
        <f t="shared" si="12"/>
        <v>6.5026362038664329</v>
      </c>
      <c r="D52" s="6">
        <f t="shared" si="12"/>
        <v>2.5901942645698428</v>
      </c>
      <c r="E52" s="6">
        <f t="shared" si="12"/>
        <v>0.85559024164643305</v>
      </c>
      <c r="F52" s="6">
        <f t="shared" si="12"/>
        <v>5.141</v>
      </c>
      <c r="G52" s="6">
        <f t="shared" si="12"/>
        <v>1.9759841921264631</v>
      </c>
    </row>
    <row r="53" spans="1:7" x14ac:dyDescent="0.25">
      <c r="A53" t="s">
        <v>24</v>
      </c>
      <c r="B53" s="6">
        <f>(B51+B52)/2</f>
        <v>9.2120583137510117</v>
      </c>
      <c r="C53" s="6">
        <f t="shared" ref="C53:G53" si="13">(C51+C52)/2</f>
        <v>12.668793830088557</v>
      </c>
      <c r="D53" s="6">
        <f t="shared" si="13"/>
        <v>5.178592277915989</v>
      </c>
      <c r="E53" s="6">
        <f t="shared" si="13"/>
        <v>1.7111804832928661</v>
      </c>
      <c r="F53" s="6">
        <f t="shared" si="13"/>
        <v>11.844645170965808</v>
      </c>
      <c r="G53" s="6">
        <f t="shared" si="13"/>
        <v>3.4047727618179051</v>
      </c>
    </row>
    <row r="55" spans="1:7" x14ac:dyDescent="0.25">
      <c r="A55" t="s">
        <v>25</v>
      </c>
      <c r="B55" s="6">
        <f t="shared" ref="B55" si="14">B22/B20*100</f>
        <v>100</v>
      </c>
      <c r="C55" s="6"/>
      <c r="D55" s="6"/>
      <c r="E55" s="6"/>
      <c r="F55" s="6"/>
      <c r="G55" s="6"/>
    </row>
    <row r="57" spans="1:7" x14ac:dyDescent="0.25">
      <c r="A57" t="s">
        <v>26</v>
      </c>
    </row>
    <row r="58" spans="1:7" x14ac:dyDescent="0.25">
      <c r="A58" t="s">
        <v>27</v>
      </c>
      <c r="B58" s="6">
        <f t="shared" ref="B58:G58" si="15">((B13/B10)-1)*100</f>
        <v>-15.050051777701068</v>
      </c>
      <c r="C58" s="6">
        <f t="shared" si="15"/>
        <v>82.526881720430097</v>
      </c>
      <c r="D58" s="6" t="e">
        <f t="shared" si="15"/>
        <v>#DIV/0!</v>
      </c>
      <c r="E58" s="6">
        <f t="shared" si="15"/>
        <v>105.55555555555554</v>
      </c>
      <c r="F58" s="6">
        <f t="shared" si="15"/>
        <v>-35.31380753138076</v>
      </c>
      <c r="G58" s="6">
        <f t="shared" si="15"/>
        <v>7.0707070707070718</v>
      </c>
    </row>
    <row r="59" spans="1:7" x14ac:dyDescent="0.25">
      <c r="A59" t="s">
        <v>28</v>
      </c>
      <c r="B59" s="6">
        <f>((B35/B34)-1)*100</f>
        <v>-28.072731995584132</v>
      </c>
      <c r="C59" s="6">
        <f t="shared" ref="C59:G59" si="16">((C35/C34)-1)*100</f>
        <v>63.977935382190701</v>
      </c>
      <c r="D59" s="6" t="e">
        <f t="shared" si="16"/>
        <v>#DIV/0!</v>
      </c>
      <c r="E59" s="6">
        <f t="shared" si="16"/>
        <v>102.81481481481482</v>
      </c>
      <c r="F59" s="6">
        <f t="shared" si="16"/>
        <v>-40.068488160291437</v>
      </c>
      <c r="G59" s="6">
        <f t="shared" si="16"/>
        <v>29.562289562289568</v>
      </c>
    </row>
    <row r="60" spans="1:7" x14ac:dyDescent="0.25">
      <c r="A60" t="s">
        <v>29</v>
      </c>
      <c r="B60" s="6">
        <f>((B37/B36)-1)*100</f>
        <v>-15.329827139864793</v>
      </c>
      <c r="C60" s="6">
        <f t="shared" ref="C60:G60" si="17">((C37/C36)-1)*100</f>
        <v>-10.162309334057529</v>
      </c>
      <c r="D60" s="6" t="e">
        <f t="shared" si="17"/>
        <v>#DIV/0!</v>
      </c>
      <c r="E60" s="6">
        <f t="shared" si="17"/>
        <v>-1.3333333333333308</v>
      </c>
      <c r="F60" s="6">
        <f t="shared" si="17"/>
        <v>-7.3503794974751235</v>
      </c>
      <c r="G60" s="6">
        <f t="shared" si="17"/>
        <v>21.006289308176097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</row>
    <row r="63" spans="1:7" x14ac:dyDescent="0.25">
      <c r="A63" t="s">
        <v>51</v>
      </c>
      <c r="B63" s="4">
        <f>B19/(B12*3)</f>
        <v>97073.170731707316</v>
      </c>
      <c r="C63" s="4">
        <f t="shared" ref="C63:G63" si="18">C19/(C12*3)</f>
        <v>92500</v>
      </c>
      <c r="D63" s="4">
        <f t="shared" si="18"/>
        <v>92500</v>
      </c>
      <c r="E63" s="4">
        <f t="shared" si="18"/>
        <v>92500</v>
      </c>
      <c r="F63" s="4">
        <f t="shared" si="18"/>
        <v>100000</v>
      </c>
      <c r="G63" s="4">
        <f t="shared" si="18"/>
        <v>92500</v>
      </c>
    </row>
    <row r="64" spans="1:7" x14ac:dyDescent="0.25">
      <c r="A64" t="s">
        <v>52</v>
      </c>
      <c r="B64" s="4">
        <f>B20/(B13*3)</f>
        <v>93763.375321684958</v>
      </c>
      <c r="C64" s="4">
        <f t="shared" ref="C64:G64" si="19">C20/(C13*3)</f>
        <v>63846.342660775648</v>
      </c>
      <c r="D64" s="4">
        <f t="shared" si="19"/>
        <v>61666.666666666664</v>
      </c>
      <c r="E64" s="4">
        <f t="shared" si="19"/>
        <v>61666.666666666664</v>
      </c>
      <c r="F64" s="4">
        <f t="shared" si="19"/>
        <v>110845.19189305736</v>
      </c>
      <c r="G64" s="4">
        <f t="shared" si="19"/>
        <v>75628.93081761006</v>
      </c>
    </row>
    <row r="65" spans="1:8" hidden="1" x14ac:dyDescent="0.25">
      <c r="A65" s="23" t="s">
        <v>37</v>
      </c>
      <c r="B65" s="24">
        <f>B20/B14</f>
        <v>183330.24364406778</v>
      </c>
      <c r="C65" s="24">
        <f t="shared" ref="C65:G65" si="20">C20/C14</f>
        <v>185000</v>
      </c>
      <c r="D65" s="24">
        <f t="shared" si="20"/>
        <v>185000</v>
      </c>
      <c r="E65" s="24">
        <f t="shared" si="20"/>
        <v>185000</v>
      </c>
      <c r="F65" s="24">
        <f t="shared" ref="F65" si="21">F20/F14</f>
        <v>182758.62068965516</v>
      </c>
      <c r="G65" s="24">
        <f t="shared" si="20"/>
        <v>185000</v>
      </c>
    </row>
    <row r="66" spans="1:8" x14ac:dyDescent="0.25">
      <c r="A66" t="s">
        <v>31</v>
      </c>
      <c r="B66" s="19">
        <f>(B63/B64)*B48</f>
        <v>38.177377606820741</v>
      </c>
      <c r="C66" s="19">
        <f t="shared" ref="C66:G66" si="22">(C63/C64)*C48</f>
        <v>83.136450924608823</v>
      </c>
      <c r="D66" s="19">
        <f t="shared" si="22"/>
        <v>35</v>
      </c>
      <c r="E66" s="19">
        <f t="shared" si="22"/>
        <v>12.171052631578947</v>
      </c>
      <c r="F66" s="19">
        <f t="shared" si="22"/>
        <v>36.75922485897685</v>
      </c>
      <c r="G66" s="19">
        <f t="shared" si="22"/>
        <v>19.637179487179491</v>
      </c>
    </row>
    <row r="67" spans="1:8" x14ac:dyDescent="0.25">
      <c r="A67" t="s">
        <v>45</v>
      </c>
      <c r="B67" s="19">
        <f>B19/B12</f>
        <v>291219.51219512196</v>
      </c>
      <c r="C67" s="19">
        <f t="shared" ref="C67:G67" si="23">C19/C12</f>
        <v>277500</v>
      </c>
      <c r="D67" s="19">
        <f t="shared" si="23"/>
        <v>277500</v>
      </c>
      <c r="E67" s="19">
        <f t="shared" si="23"/>
        <v>277500</v>
      </c>
      <c r="F67" s="19">
        <f t="shared" si="23"/>
        <v>300000</v>
      </c>
      <c r="G67" s="19">
        <f t="shared" si="23"/>
        <v>277500</v>
      </c>
    </row>
    <row r="68" spans="1:8" x14ac:dyDescent="0.25">
      <c r="A68" t="s">
        <v>46</v>
      </c>
      <c r="B68" s="19">
        <f>B20/B13</f>
        <v>281290.12596505485</v>
      </c>
      <c r="C68" s="19">
        <f t="shared" ref="C68:G68" si="24">C20/C13</f>
        <v>191539.02798232695</v>
      </c>
      <c r="D68" s="19">
        <f t="shared" si="24"/>
        <v>185000</v>
      </c>
      <c r="E68" s="19">
        <f t="shared" si="24"/>
        <v>185000</v>
      </c>
      <c r="F68" s="19">
        <f t="shared" si="24"/>
        <v>332535.57567917206</v>
      </c>
      <c r="G68" s="19">
        <f t="shared" si="24"/>
        <v>226886.79245283018</v>
      </c>
    </row>
    <row r="69" spans="1:8" x14ac:dyDescent="0.25">
      <c r="B69" s="9"/>
      <c r="C69" s="9"/>
      <c r="D69" s="9"/>
      <c r="E69" s="9"/>
      <c r="F69" s="9"/>
    </row>
    <row r="70" spans="1:8" x14ac:dyDescent="0.25">
      <c r="A70" t="s">
        <v>32</v>
      </c>
      <c r="B70" s="9"/>
      <c r="C70" s="9"/>
      <c r="D70" s="9"/>
      <c r="E70" s="9"/>
      <c r="F70" s="9"/>
    </row>
    <row r="71" spans="1:8" x14ac:dyDescent="0.25">
      <c r="A71" t="s">
        <v>33</v>
      </c>
      <c r="B71" s="8">
        <f>(B26/B25)*100</f>
        <v>198.89708961474037</v>
      </c>
      <c r="C71" s="8"/>
      <c r="D71" s="8"/>
      <c r="E71" s="8"/>
      <c r="F71" s="8"/>
      <c r="G71" s="8"/>
      <c r="H71" s="7"/>
    </row>
    <row r="72" spans="1:8" x14ac:dyDescent="0.25">
      <c r="A72" t="s">
        <v>34</v>
      </c>
      <c r="B72" s="8">
        <f>(B20/B26)*100</f>
        <v>18.218531316698819</v>
      </c>
      <c r="C72" s="8"/>
      <c r="D72" s="8"/>
      <c r="E72" s="8"/>
      <c r="F72" s="8"/>
      <c r="G72" s="8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88</v>
      </c>
    </row>
    <row r="77" spans="1:8" x14ac:dyDescent="0.25">
      <c r="A77" t="s">
        <v>89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2" spans="1:1" x14ac:dyDescent="0.25">
      <c r="A82" s="25" t="s">
        <v>130</v>
      </c>
    </row>
    <row r="161" spans="5:8" x14ac:dyDescent="0.25">
      <c r="E161" s="31"/>
      <c r="F161" s="31"/>
      <c r="G161" s="31"/>
      <c r="H161" s="31"/>
    </row>
    <row r="162" spans="5:8" x14ac:dyDescent="0.25">
      <c r="E162" s="31"/>
      <c r="F162" s="31"/>
      <c r="G162" s="31"/>
      <c r="H162" s="31"/>
    </row>
  </sheetData>
  <mergeCells count="4">
    <mergeCell ref="A2:G2"/>
    <mergeCell ref="A4:A5"/>
    <mergeCell ref="B4:B5"/>
    <mergeCell ref="C4:G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topLeftCell="A40" zoomScale="80" zoomScaleNormal="80" workbookViewId="0">
      <selection activeCell="A65" sqref="A65:XFD65"/>
    </sheetView>
  </sheetViews>
  <sheetFormatPr baseColWidth="10" defaultColWidth="11.42578125" defaultRowHeight="15" x14ac:dyDescent="0.25"/>
  <cols>
    <col min="1" max="1" width="55.140625" customWidth="1"/>
    <col min="2" max="2" width="19.28515625" customWidth="1"/>
    <col min="3" max="3" width="18.28515625" customWidth="1"/>
    <col min="4" max="4" width="13.7109375" bestFit="1" customWidth="1"/>
    <col min="5" max="5" width="17" customWidth="1"/>
    <col min="6" max="6" width="20.42578125" customWidth="1"/>
    <col min="7" max="7" width="19.28515625" customWidth="1"/>
    <col min="9" max="9" width="15.140625" bestFit="1" customWidth="1"/>
    <col min="10" max="11" width="14.140625" bestFit="1" customWidth="1"/>
    <col min="12" max="12" width="16.85546875" bestFit="1" customWidth="1"/>
  </cols>
  <sheetData>
    <row r="2" spans="1:7" ht="15.75" x14ac:dyDescent="0.25">
      <c r="A2" s="47" t="s">
        <v>90</v>
      </c>
      <c r="B2" s="47"/>
      <c r="C2" s="47"/>
      <c r="D2" s="47"/>
      <c r="E2" s="47"/>
      <c r="F2" s="47"/>
      <c r="G2" s="47"/>
    </row>
    <row r="4" spans="1:7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52"/>
    </row>
    <row r="5" spans="1:7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42</v>
      </c>
      <c r="G5" s="1" t="s">
        <v>78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58</v>
      </c>
      <c r="B10" s="15">
        <f>SUM(C10:G10)</f>
        <v>1666</v>
      </c>
      <c r="C10" s="15">
        <v>1042</v>
      </c>
      <c r="D10" s="15">
        <v>0</v>
      </c>
      <c r="E10" s="27">
        <v>76</v>
      </c>
      <c r="F10" s="15">
        <v>433</v>
      </c>
      <c r="G10" s="15">
        <v>115</v>
      </c>
    </row>
    <row r="11" spans="1:7" x14ac:dyDescent="0.25">
      <c r="A11" s="18" t="s">
        <v>36</v>
      </c>
      <c r="B11" s="15">
        <f t="shared" ref="B11:B15" si="0">SUM(C11:G11)</f>
        <v>9970</v>
      </c>
      <c r="C11" s="15">
        <v>2825</v>
      </c>
      <c r="D11" s="15">
        <v>0</v>
      </c>
      <c r="E11" s="27">
        <v>193</v>
      </c>
      <c r="F11" s="15">
        <v>6536</v>
      </c>
      <c r="G11" s="15">
        <v>416</v>
      </c>
    </row>
    <row r="12" spans="1:7" x14ac:dyDescent="0.25">
      <c r="A12" s="41" t="s">
        <v>91</v>
      </c>
      <c r="B12" s="15">
        <f t="shared" si="0"/>
        <v>7090</v>
      </c>
      <c r="C12" s="15">
        <v>1450</v>
      </c>
      <c r="D12" s="15">
        <v>300</v>
      </c>
      <c r="E12" s="15">
        <v>1140</v>
      </c>
      <c r="F12" s="15">
        <v>3300</v>
      </c>
      <c r="G12" s="15">
        <v>900</v>
      </c>
    </row>
    <row r="13" spans="1:7" x14ac:dyDescent="0.25">
      <c r="A13" s="3" t="s">
        <v>92</v>
      </c>
      <c r="B13" s="15">
        <f t="shared" si="0"/>
        <v>6030</v>
      </c>
      <c r="C13" s="15">
        <v>3226</v>
      </c>
      <c r="D13" s="15">
        <v>106</v>
      </c>
      <c r="E13" s="27">
        <v>540</v>
      </c>
      <c r="F13" s="15">
        <v>1412</v>
      </c>
      <c r="G13" s="15">
        <v>746</v>
      </c>
    </row>
    <row r="14" spans="1:7" x14ac:dyDescent="0.25">
      <c r="A14" s="18" t="s">
        <v>36</v>
      </c>
      <c r="B14" s="15">
        <f t="shared" si="0"/>
        <v>17157</v>
      </c>
      <c r="C14" s="15">
        <v>7325</v>
      </c>
      <c r="D14" s="15">
        <v>321</v>
      </c>
      <c r="E14" s="27">
        <v>1420</v>
      </c>
      <c r="F14" s="15">
        <v>6297</v>
      </c>
      <c r="G14" s="15">
        <v>1794</v>
      </c>
    </row>
    <row r="15" spans="1:7" x14ac:dyDescent="0.25">
      <c r="A15" s="41" t="s">
        <v>83</v>
      </c>
      <c r="B15" s="15">
        <f t="shared" si="0"/>
        <v>17737</v>
      </c>
      <c r="C15" s="15">
        <v>3605</v>
      </c>
      <c r="D15" s="15">
        <v>721</v>
      </c>
      <c r="E15" s="15">
        <v>2883</v>
      </c>
      <c r="F15" s="15">
        <v>8335</v>
      </c>
      <c r="G15" s="15">
        <v>2193</v>
      </c>
    </row>
    <row r="16" spans="1:7" x14ac:dyDescent="0.25">
      <c r="B16" s="15"/>
    </row>
    <row r="17" spans="1:12" x14ac:dyDescent="0.25">
      <c r="A17" s="5" t="s">
        <v>8</v>
      </c>
      <c r="B17" s="15"/>
    </row>
    <row r="18" spans="1:12" x14ac:dyDescent="0.25">
      <c r="A18" s="3" t="s">
        <v>93</v>
      </c>
      <c r="B18" s="15">
        <f>SUM(C18:G18)</f>
        <v>1838670000</v>
      </c>
      <c r="C18" s="15">
        <v>503910000</v>
      </c>
      <c r="D18" s="15">
        <v>0</v>
      </c>
      <c r="E18" s="15">
        <v>34380000</v>
      </c>
      <c r="F18" s="15">
        <v>1225500000</v>
      </c>
      <c r="G18" s="15">
        <v>74880000</v>
      </c>
    </row>
    <row r="19" spans="1:12" x14ac:dyDescent="0.25">
      <c r="A19" s="41" t="s">
        <v>91</v>
      </c>
      <c r="B19" s="15">
        <f>SUM(C19:G19)</f>
        <v>5961950000</v>
      </c>
      <c r="C19" s="15">
        <v>823250000</v>
      </c>
      <c r="D19" s="15">
        <v>166500000</v>
      </c>
      <c r="E19" s="15">
        <v>632700000</v>
      </c>
      <c r="F19" s="15">
        <v>3840000000</v>
      </c>
      <c r="G19" s="15">
        <v>499500000</v>
      </c>
    </row>
    <row r="20" spans="1:12" x14ac:dyDescent="0.25">
      <c r="A20" s="41" t="s">
        <v>92</v>
      </c>
      <c r="B20" s="15">
        <f>SUM(C20:G20)</f>
        <v>3200470000</v>
      </c>
      <c r="C20" s="37">
        <v>1355395000</v>
      </c>
      <c r="D20" s="37">
        <v>59385000</v>
      </c>
      <c r="E20" s="37">
        <v>262700000</v>
      </c>
      <c r="F20" s="37">
        <v>1191100000</v>
      </c>
      <c r="G20" s="15">
        <v>331890000</v>
      </c>
      <c r="I20" s="36"/>
      <c r="J20" s="36"/>
      <c r="K20" s="36"/>
      <c r="L20" s="36"/>
    </row>
    <row r="21" spans="1:12" x14ac:dyDescent="0.25">
      <c r="A21" s="41" t="s">
        <v>83</v>
      </c>
      <c r="B21" s="15">
        <f>SUM(C21:G21)</f>
        <v>15217185000</v>
      </c>
      <c r="C21" s="15">
        <v>2000035000</v>
      </c>
      <c r="D21" s="15">
        <v>399970000</v>
      </c>
      <c r="E21" s="15">
        <v>1600065000</v>
      </c>
      <c r="F21" s="15">
        <v>10000000000</v>
      </c>
      <c r="G21" s="15">
        <v>1217115000</v>
      </c>
    </row>
    <row r="22" spans="1:12" x14ac:dyDescent="0.25">
      <c r="A22" s="41" t="s">
        <v>94</v>
      </c>
      <c r="B22" s="15">
        <f>SUM(C22:G22)</f>
        <v>3200470000</v>
      </c>
      <c r="C22" s="15">
        <f>C20</f>
        <v>1355395000</v>
      </c>
      <c r="D22" s="15">
        <f t="shared" ref="D22:G22" si="1">D20</f>
        <v>59385000</v>
      </c>
      <c r="E22" s="15">
        <f t="shared" si="1"/>
        <v>262700000</v>
      </c>
      <c r="F22" s="15">
        <f t="shared" si="1"/>
        <v>1191100000</v>
      </c>
      <c r="G22" s="15">
        <f t="shared" si="1"/>
        <v>331890000</v>
      </c>
    </row>
    <row r="23" spans="1:12" x14ac:dyDescent="0.25">
      <c r="B23" s="15"/>
      <c r="C23" s="4"/>
      <c r="D23" s="4"/>
      <c r="E23" s="4"/>
      <c r="F23" s="4"/>
    </row>
    <row r="24" spans="1:12" x14ac:dyDescent="0.25">
      <c r="A24" t="s">
        <v>9</v>
      </c>
      <c r="B24" s="17"/>
    </row>
    <row r="25" spans="1:12" x14ac:dyDescent="0.25">
      <c r="A25" s="6" t="s">
        <v>91</v>
      </c>
      <c r="B25" s="15">
        <f>B19</f>
        <v>5961950000</v>
      </c>
      <c r="C25" s="15"/>
      <c r="D25" s="15"/>
      <c r="E25" s="15"/>
      <c r="F25" s="15"/>
      <c r="G25" s="15"/>
      <c r="H25" s="7"/>
    </row>
    <row r="26" spans="1:12" x14ac:dyDescent="0.25">
      <c r="A26" s="6" t="s">
        <v>92</v>
      </c>
      <c r="B26" s="15">
        <v>3799730000</v>
      </c>
      <c r="C26" s="26"/>
      <c r="D26" s="26"/>
      <c r="E26" s="26"/>
      <c r="F26" s="26"/>
      <c r="G26" s="26"/>
      <c r="H26" s="7"/>
    </row>
    <row r="28" spans="1:12" x14ac:dyDescent="0.25">
      <c r="A28" t="s">
        <v>10</v>
      </c>
    </row>
    <row r="29" spans="1:12" x14ac:dyDescent="0.25">
      <c r="A29" t="s">
        <v>59</v>
      </c>
      <c r="B29">
        <v>0.99</v>
      </c>
      <c r="C29">
        <v>0.99</v>
      </c>
      <c r="D29">
        <v>0.99</v>
      </c>
      <c r="E29">
        <v>0.99</v>
      </c>
      <c r="F29">
        <v>0.99</v>
      </c>
      <c r="G29">
        <v>0.99</v>
      </c>
      <c r="H29" s="6"/>
    </row>
    <row r="30" spans="1:12" x14ac:dyDescent="0.25">
      <c r="A30" t="s">
        <v>95</v>
      </c>
      <c r="B30" s="19">
        <v>1</v>
      </c>
      <c r="C30" s="19">
        <v>1</v>
      </c>
      <c r="D30" s="19">
        <v>1</v>
      </c>
      <c r="E30" s="19">
        <v>1</v>
      </c>
      <c r="F30" s="19">
        <v>1</v>
      </c>
      <c r="G30" s="19">
        <v>1</v>
      </c>
      <c r="H30" s="6"/>
    </row>
    <row r="31" spans="1:12" x14ac:dyDescent="0.25">
      <c r="A31" t="s">
        <v>11</v>
      </c>
      <c r="B31" s="4">
        <f>+C31+F31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3" spans="1:7" x14ac:dyDescent="0.25">
      <c r="A33" t="s">
        <v>12</v>
      </c>
    </row>
    <row r="34" spans="1:7" x14ac:dyDescent="0.25">
      <c r="A34" t="s">
        <v>60</v>
      </c>
      <c r="B34" s="6">
        <f>B18/B29</f>
        <v>1857242424.2424242</v>
      </c>
      <c r="C34" s="6">
        <f t="shared" ref="C34:G34" si="2">C18/C29</f>
        <v>509000000</v>
      </c>
      <c r="D34" s="6">
        <f t="shared" si="2"/>
        <v>0</v>
      </c>
      <c r="E34" s="6">
        <f t="shared" si="2"/>
        <v>34727272.727272727</v>
      </c>
      <c r="F34" s="6">
        <f t="shared" si="2"/>
        <v>1237878787.878788</v>
      </c>
      <c r="G34" s="6">
        <f t="shared" si="2"/>
        <v>75636363.63636364</v>
      </c>
    </row>
    <row r="35" spans="1:7" x14ac:dyDescent="0.25">
      <c r="A35" t="s">
        <v>96</v>
      </c>
      <c r="B35" s="6">
        <f>B20/B30</f>
        <v>3200470000</v>
      </c>
      <c r="C35" s="6">
        <f t="shared" ref="C35:G35" si="3">C20/C30</f>
        <v>1355395000</v>
      </c>
      <c r="D35" s="6">
        <f t="shared" si="3"/>
        <v>59385000</v>
      </c>
      <c r="E35" s="6">
        <f t="shared" si="3"/>
        <v>262700000</v>
      </c>
      <c r="F35" s="6">
        <f t="shared" si="3"/>
        <v>1191100000</v>
      </c>
      <c r="G35" s="6">
        <f t="shared" si="3"/>
        <v>331890000</v>
      </c>
    </row>
    <row r="36" spans="1:7" x14ac:dyDescent="0.25">
      <c r="A36" t="s">
        <v>61</v>
      </c>
      <c r="B36" s="6">
        <f>B34/B10</f>
        <v>1114791.371093892</v>
      </c>
      <c r="C36" s="6">
        <f t="shared" ref="C36:G36" si="4">C34/C10</f>
        <v>488483.68522072939</v>
      </c>
      <c r="D36" s="6" t="e">
        <f t="shared" si="4"/>
        <v>#DIV/0!</v>
      </c>
      <c r="E36" s="6">
        <f t="shared" si="4"/>
        <v>456937.7990430622</v>
      </c>
      <c r="F36" s="6">
        <f t="shared" si="4"/>
        <v>2858842.4662327669</v>
      </c>
      <c r="G36" s="6">
        <f t="shared" si="4"/>
        <v>657707.50988142297</v>
      </c>
    </row>
    <row r="37" spans="1:7" x14ac:dyDescent="0.25">
      <c r="A37" t="s">
        <v>97</v>
      </c>
      <c r="B37" s="6">
        <f t="shared" ref="B37:G37" si="5">B35/B13</f>
        <v>530757.87728026533</v>
      </c>
      <c r="C37" s="6">
        <f t="shared" si="5"/>
        <v>420147.24116553005</v>
      </c>
      <c r="D37" s="6">
        <f t="shared" si="5"/>
        <v>560235.84905660374</v>
      </c>
      <c r="E37" s="6">
        <f t="shared" si="5"/>
        <v>486481.48148148146</v>
      </c>
      <c r="F37" s="6">
        <f t="shared" si="5"/>
        <v>843555.24079320114</v>
      </c>
      <c r="G37" s="6">
        <f t="shared" si="5"/>
        <v>444892.76139410189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6">
        <f t="shared" ref="B42:G42" si="6">B12/B31*100</f>
        <v>5.9337495606179802</v>
      </c>
      <c r="C42" s="6">
        <f t="shared" si="6"/>
        <v>1.6243222655374825</v>
      </c>
      <c r="D42" s="6">
        <f t="shared" si="6"/>
        <v>0.33606667562844472</v>
      </c>
      <c r="E42" s="6">
        <f t="shared" si="6"/>
        <v>1.2770533673880897</v>
      </c>
      <c r="F42" s="6">
        <f t="shared" si="6"/>
        <v>10.920643325170429</v>
      </c>
      <c r="G42" s="6">
        <f t="shared" si="6"/>
        <v>1.0082000268853342</v>
      </c>
    </row>
    <row r="43" spans="1:7" x14ac:dyDescent="0.25">
      <c r="A43" t="s">
        <v>16</v>
      </c>
      <c r="B43" s="6">
        <f t="shared" ref="B43:G43" si="7">B13/B31*100</f>
        <v>5.0466163399896224</v>
      </c>
      <c r="C43" s="6">
        <f t="shared" si="7"/>
        <v>3.6138369852578753</v>
      </c>
      <c r="D43" s="6">
        <f t="shared" si="7"/>
        <v>0.11874355872205046</v>
      </c>
      <c r="E43" s="6">
        <f t="shared" si="7"/>
        <v>0.60492001613120039</v>
      </c>
      <c r="F43" s="6">
        <f t="shared" si="7"/>
        <v>4.6727116288304984</v>
      </c>
      <c r="G43" s="6">
        <f t="shared" si="7"/>
        <v>0.83568580006273241</v>
      </c>
    </row>
    <row r="45" spans="1:7" x14ac:dyDescent="0.25">
      <c r="A45" t="s">
        <v>17</v>
      </c>
    </row>
    <row r="46" spans="1:7" x14ac:dyDescent="0.25">
      <c r="A46" t="s">
        <v>18</v>
      </c>
      <c r="B46" s="6">
        <f t="shared" ref="B46:G46" si="8">B13/B12*100</f>
        <v>85.049365303244002</v>
      </c>
      <c r="C46" s="6">
        <f t="shared" si="8"/>
        <v>222.48275862068968</v>
      </c>
      <c r="D46" s="6">
        <f t="shared" si="8"/>
        <v>35.333333333333336</v>
      </c>
      <c r="E46" s="6">
        <f t="shared" si="8"/>
        <v>47.368421052631575</v>
      </c>
      <c r="F46" s="6">
        <f t="shared" si="8"/>
        <v>42.787878787878789</v>
      </c>
      <c r="G46" s="6">
        <f t="shared" si="8"/>
        <v>82.888888888888886</v>
      </c>
    </row>
    <row r="47" spans="1:7" x14ac:dyDescent="0.25">
      <c r="A47" t="s">
        <v>19</v>
      </c>
      <c r="B47" s="6">
        <f t="shared" ref="B47:G47" si="9">B20/B19*100</f>
        <v>53.681597463917008</v>
      </c>
      <c r="C47" s="6">
        <f t="shared" si="9"/>
        <v>164.6395384148193</v>
      </c>
      <c r="D47" s="6">
        <f t="shared" si="9"/>
        <v>35.666666666666671</v>
      </c>
      <c r="E47" s="6">
        <f t="shared" si="9"/>
        <v>41.520467836257311</v>
      </c>
      <c r="F47" s="6">
        <f t="shared" si="9"/>
        <v>31.018229166666668</v>
      </c>
      <c r="G47" s="6">
        <f t="shared" si="9"/>
        <v>66.444444444444443</v>
      </c>
    </row>
    <row r="48" spans="1:7" x14ac:dyDescent="0.25">
      <c r="A48" t="s">
        <v>20</v>
      </c>
      <c r="B48" s="6">
        <f t="shared" ref="B48:G48" si="10">AVERAGE(B46:B47)</f>
        <v>69.365481383580502</v>
      </c>
      <c r="C48" s="6">
        <f t="shared" si="10"/>
        <v>193.56114851775448</v>
      </c>
      <c r="D48" s="6">
        <f t="shared" si="10"/>
        <v>35.5</v>
      </c>
      <c r="E48" s="6">
        <f t="shared" si="10"/>
        <v>44.444444444444443</v>
      </c>
      <c r="F48" s="6">
        <f t="shared" si="10"/>
        <v>36.903053977272727</v>
      </c>
      <c r="G48" s="6">
        <f t="shared" si="10"/>
        <v>74.666666666666657</v>
      </c>
    </row>
    <row r="49" spans="1:7" x14ac:dyDescent="0.25">
      <c r="B49" s="9"/>
      <c r="C49" s="9"/>
      <c r="D49" s="9"/>
      <c r="E49" s="9"/>
      <c r="F49" s="9"/>
    </row>
    <row r="50" spans="1:7" x14ac:dyDescent="0.25">
      <c r="A50" t="s">
        <v>21</v>
      </c>
    </row>
    <row r="51" spans="1:7" x14ac:dyDescent="0.25">
      <c r="A51" t="s">
        <v>22</v>
      </c>
      <c r="B51" s="6">
        <f t="shared" ref="B51:G51" si="11">B13/B15*100</f>
        <v>33.996729999436212</v>
      </c>
      <c r="C51" s="6">
        <f t="shared" si="11"/>
        <v>89.486823855755887</v>
      </c>
      <c r="D51" s="6">
        <f t="shared" si="11"/>
        <v>14.701803051317613</v>
      </c>
      <c r="E51" s="6">
        <f t="shared" si="11"/>
        <v>18.730489073881373</v>
      </c>
      <c r="F51" s="6">
        <f t="shared" si="11"/>
        <v>16.940611877624477</v>
      </c>
      <c r="G51" s="6">
        <f t="shared" si="11"/>
        <v>34.017327861377112</v>
      </c>
    </row>
    <row r="52" spans="1:7" x14ac:dyDescent="0.25">
      <c r="A52" t="s">
        <v>23</v>
      </c>
      <c r="B52" s="6">
        <f t="shared" ref="B52:G52" si="12">B20/B21*100</f>
        <v>21.031945133084733</v>
      </c>
      <c r="C52" s="6">
        <f t="shared" si="12"/>
        <v>67.768564050129115</v>
      </c>
      <c r="D52" s="6">
        <f t="shared" si="12"/>
        <v>14.847363552266421</v>
      </c>
      <c r="E52" s="6">
        <f t="shared" si="12"/>
        <v>16.418083015377498</v>
      </c>
      <c r="F52" s="6">
        <f t="shared" si="12"/>
        <v>11.911</v>
      </c>
      <c r="G52" s="6">
        <f t="shared" si="12"/>
        <v>27.268581851345193</v>
      </c>
    </row>
    <row r="53" spans="1:7" x14ac:dyDescent="0.25">
      <c r="A53" t="s">
        <v>24</v>
      </c>
      <c r="B53" s="6">
        <f t="shared" ref="B53:G53" si="13">(B51+B52)/2</f>
        <v>27.514337566260473</v>
      </c>
      <c r="C53" s="6">
        <f t="shared" si="13"/>
        <v>78.627693952942508</v>
      </c>
      <c r="D53" s="6">
        <f t="shared" si="13"/>
        <v>14.774583301792017</v>
      </c>
      <c r="E53" s="6">
        <f t="shared" si="13"/>
        <v>17.574286044629435</v>
      </c>
      <c r="F53" s="6">
        <f t="shared" si="13"/>
        <v>14.425805938812239</v>
      </c>
      <c r="G53" s="6">
        <f t="shared" si="13"/>
        <v>30.64295485636115</v>
      </c>
    </row>
    <row r="55" spans="1:7" x14ac:dyDescent="0.25">
      <c r="A55" t="s">
        <v>25</v>
      </c>
      <c r="B55" s="6">
        <f t="shared" ref="B55" si="14">B22/B20*100</f>
        <v>100</v>
      </c>
      <c r="C55" s="6"/>
      <c r="D55" s="6"/>
      <c r="E55" s="6"/>
      <c r="F55" s="6"/>
      <c r="G55" s="6"/>
    </row>
    <row r="57" spans="1:7" x14ac:dyDescent="0.25">
      <c r="A57" t="s">
        <v>26</v>
      </c>
    </row>
    <row r="58" spans="1:7" x14ac:dyDescent="0.25">
      <c r="A58" t="s">
        <v>27</v>
      </c>
      <c r="B58" s="6">
        <f>((B13/B10)-1)*100</f>
        <v>261.94477791116446</v>
      </c>
      <c r="C58" s="6">
        <f t="shared" ref="C58:G58" si="15">((C13/C10)-1)*100</f>
        <v>209.59692898272553</v>
      </c>
      <c r="D58" s="6" t="e">
        <f t="shared" si="15"/>
        <v>#DIV/0!</v>
      </c>
      <c r="E58" s="6">
        <f t="shared" si="15"/>
        <v>610.52631578947376</v>
      </c>
      <c r="F58" s="6">
        <f t="shared" si="15"/>
        <v>226.0969976905312</v>
      </c>
      <c r="G58" s="6">
        <f t="shared" si="15"/>
        <v>548.695652173913</v>
      </c>
    </row>
    <row r="59" spans="1:7" x14ac:dyDescent="0.25">
      <c r="A59" t="s">
        <v>28</v>
      </c>
      <c r="B59" s="6">
        <f>((B35/B34)-1)*100</f>
        <v>72.323761196952148</v>
      </c>
      <c r="C59" s="6">
        <f t="shared" ref="C59:G59" si="16">((C35/C34)-1)*100</f>
        <v>166.2858546168959</v>
      </c>
      <c r="D59" s="6" t="e">
        <f t="shared" si="16"/>
        <v>#DIV/0!</v>
      </c>
      <c r="E59" s="6">
        <f t="shared" si="16"/>
        <v>656.46596858638748</v>
      </c>
      <c r="F59" s="6">
        <f t="shared" si="16"/>
        <v>-3.7789473684210595</v>
      </c>
      <c r="G59" s="6">
        <f t="shared" si="16"/>
        <v>338.796875</v>
      </c>
    </row>
    <row r="60" spans="1:7" x14ac:dyDescent="0.25">
      <c r="A60" t="s">
        <v>29</v>
      </c>
      <c r="B60" s="6">
        <f>((B37/B36)-1)*100</f>
        <v>-52.389488199979731</v>
      </c>
      <c r="C60" s="6">
        <f t="shared" ref="C60:G60" si="17">((C37/C36)-1)*100</f>
        <v>-13.98950387141802</v>
      </c>
      <c r="D60" s="6" t="e">
        <f t="shared" si="17"/>
        <v>#DIV/0!</v>
      </c>
      <c r="E60" s="6">
        <f t="shared" si="17"/>
        <v>6.4655807640100704</v>
      </c>
      <c r="F60" s="6">
        <f t="shared" si="17"/>
        <v>-70.493119129267939</v>
      </c>
      <c r="G60" s="6">
        <f t="shared" si="17"/>
        <v>-32.357050100536199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</row>
    <row r="63" spans="1:7" x14ac:dyDescent="0.25">
      <c r="A63" t="s">
        <v>51</v>
      </c>
      <c r="B63" s="4">
        <f>B19/(B12*3)</f>
        <v>280298.54254818993</v>
      </c>
      <c r="C63" s="4">
        <f t="shared" ref="C63:G63" si="18">C19/(C12*3)</f>
        <v>189252.8735632184</v>
      </c>
      <c r="D63" s="4">
        <f t="shared" si="18"/>
        <v>185000</v>
      </c>
      <c r="E63" s="4">
        <f t="shared" si="18"/>
        <v>185000</v>
      </c>
      <c r="F63" s="4">
        <f t="shared" si="18"/>
        <v>387878.7878787879</v>
      </c>
      <c r="G63" s="4">
        <f t="shared" si="18"/>
        <v>185000</v>
      </c>
    </row>
    <row r="64" spans="1:7" x14ac:dyDescent="0.25">
      <c r="A64" t="s">
        <v>52</v>
      </c>
      <c r="B64" s="4">
        <f>B20/(B13*3)</f>
        <v>176919.2924267551</v>
      </c>
      <c r="C64" s="4">
        <f t="shared" ref="C64:G64" si="19">C20/(C13*3)</f>
        <v>140049.08038851002</v>
      </c>
      <c r="D64" s="4">
        <f t="shared" si="19"/>
        <v>186745.28301886792</v>
      </c>
      <c r="E64" s="4">
        <f t="shared" si="19"/>
        <v>162160.49382716051</v>
      </c>
      <c r="F64" s="4">
        <f t="shared" si="19"/>
        <v>281185.0802644004</v>
      </c>
      <c r="G64" s="4">
        <f t="shared" si="19"/>
        <v>148297.5871313673</v>
      </c>
    </row>
    <row r="65" spans="1:8" hidden="1" x14ac:dyDescent="0.25">
      <c r="A65" s="23" t="s">
        <v>37</v>
      </c>
      <c r="B65" s="24">
        <f>B20/B14</f>
        <v>186540.18767849857</v>
      </c>
      <c r="C65" s="24">
        <f t="shared" ref="C65:G65" si="20">C20/C14</f>
        <v>185036.86006825938</v>
      </c>
      <c r="D65" s="24">
        <f t="shared" si="20"/>
        <v>185000</v>
      </c>
      <c r="E65" s="24">
        <f t="shared" si="20"/>
        <v>185000</v>
      </c>
      <c r="F65" s="24">
        <f t="shared" si="20"/>
        <v>189153.5651897729</v>
      </c>
      <c r="G65" s="24">
        <f t="shared" si="20"/>
        <v>185000</v>
      </c>
    </row>
    <row r="66" spans="1:8" x14ac:dyDescent="0.25">
      <c r="A66" t="s">
        <v>31</v>
      </c>
      <c r="B66" s="19">
        <f>(B63/B64)*B48</f>
        <v>109.89781311170837</v>
      </c>
      <c r="C66" s="19">
        <f t="shared" ref="C66:G66" si="21">(C63/C64)*C48</f>
        <v>261.56547023058715</v>
      </c>
      <c r="D66" s="19">
        <f t="shared" si="21"/>
        <v>35.168224299065422</v>
      </c>
      <c r="E66" s="19">
        <f t="shared" si="21"/>
        <v>50.704225352112665</v>
      </c>
      <c r="F66" s="19">
        <f t="shared" si="21"/>
        <v>50.905659120571237</v>
      </c>
      <c r="G66" s="19">
        <f t="shared" si="21"/>
        <v>93.146042363433665</v>
      </c>
    </row>
    <row r="67" spans="1:8" x14ac:dyDescent="0.25">
      <c r="A67" t="s">
        <v>45</v>
      </c>
      <c r="B67" s="19">
        <f>B19/B12</f>
        <v>840895.62764456985</v>
      </c>
      <c r="C67" s="19">
        <f t="shared" ref="C67:G67" si="22">C19/C12</f>
        <v>567758.62068965519</v>
      </c>
      <c r="D67" s="19">
        <f t="shared" si="22"/>
        <v>555000</v>
      </c>
      <c r="E67" s="19">
        <f t="shared" si="22"/>
        <v>555000</v>
      </c>
      <c r="F67" s="19">
        <f t="shared" si="22"/>
        <v>1163636.3636363635</v>
      </c>
      <c r="G67" s="19">
        <f t="shared" si="22"/>
        <v>555000</v>
      </c>
    </row>
    <row r="68" spans="1:8" x14ac:dyDescent="0.25">
      <c r="A68" t="s">
        <v>46</v>
      </c>
      <c r="B68" s="19">
        <f>B20/B13</f>
        <v>530757.87728026533</v>
      </c>
      <c r="C68" s="19">
        <f t="shared" ref="C68:G68" si="23">C20/C13</f>
        <v>420147.24116553005</v>
      </c>
      <c r="D68" s="19">
        <f t="shared" si="23"/>
        <v>560235.84905660374</v>
      </c>
      <c r="E68" s="19">
        <f t="shared" si="23"/>
        <v>486481.48148148146</v>
      </c>
      <c r="F68" s="19">
        <f t="shared" si="23"/>
        <v>843555.24079320114</v>
      </c>
      <c r="G68" s="19">
        <f t="shared" si="23"/>
        <v>444892.76139410189</v>
      </c>
    </row>
    <row r="69" spans="1:8" x14ac:dyDescent="0.25">
      <c r="B69" s="9"/>
      <c r="C69" s="9"/>
      <c r="D69" s="9"/>
      <c r="E69" s="9"/>
      <c r="F69" s="9"/>
    </row>
    <row r="70" spans="1:8" x14ac:dyDescent="0.25">
      <c r="A70" t="s">
        <v>32</v>
      </c>
      <c r="B70" s="9"/>
      <c r="C70" s="9"/>
      <c r="D70" s="9"/>
      <c r="E70" s="9"/>
      <c r="F70" s="9"/>
    </row>
    <row r="71" spans="1:8" x14ac:dyDescent="0.25">
      <c r="A71" t="s">
        <v>33</v>
      </c>
      <c r="B71" s="8">
        <f>(B26/B25)*100</f>
        <v>63.733006818239005</v>
      </c>
      <c r="C71" s="8"/>
      <c r="D71" s="8"/>
      <c r="E71" s="8"/>
      <c r="F71" s="8"/>
      <c r="G71" s="8"/>
      <c r="H71" s="7"/>
    </row>
    <row r="72" spans="1:8" x14ac:dyDescent="0.25">
      <c r="A72" t="s">
        <v>34</v>
      </c>
      <c r="B72" s="8">
        <f>(B20/B26)*100</f>
        <v>84.228879420379869</v>
      </c>
      <c r="C72" s="8"/>
      <c r="D72" s="8"/>
      <c r="E72" s="8"/>
      <c r="F72" s="8"/>
      <c r="G72" s="8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88</v>
      </c>
    </row>
    <row r="77" spans="1:8" x14ac:dyDescent="0.25">
      <c r="A77" t="s">
        <v>89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130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topLeftCell="A52" zoomScale="70" zoomScaleNormal="70" workbookViewId="0">
      <selection activeCell="A65" sqref="A65:XFD65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3.140625" bestFit="1" customWidth="1"/>
    <col min="11" max="11" width="14.140625" bestFit="1" customWidth="1"/>
    <col min="12" max="12" width="16.85546875" bestFit="1" customWidth="1"/>
  </cols>
  <sheetData>
    <row r="2" spans="1:8" ht="15.75" x14ac:dyDescent="0.25">
      <c r="A2" s="47" t="s">
        <v>98</v>
      </c>
      <c r="B2" s="47"/>
      <c r="C2" s="47"/>
      <c r="D2" s="47"/>
      <c r="E2" s="47"/>
      <c r="F2" s="47"/>
      <c r="G2" s="47"/>
    </row>
    <row r="4" spans="1:8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52"/>
    </row>
    <row r="5" spans="1:8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42</v>
      </c>
      <c r="G5" s="1" t="s">
        <v>78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62</v>
      </c>
      <c r="B10" s="15">
        <f>SUM(C10:G10)</f>
        <v>2816</v>
      </c>
      <c r="C10" s="15">
        <v>1756</v>
      </c>
      <c r="D10" s="15">
        <v>0</v>
      </c>
      <c r="E10" s="15">
        <v>189</v>
      </c>
      <c r="F10" s="15">
        <v>543</v>
      </c>
      <c r="G10" s="15">
        <v>328</v>
      </c>
    </row>
    <row r="11" spans="1:8" x14ac:dyDescent="0.25">
      <c r="A11" s="18" t="s">
        <v>36</v>
      </c>
      <c r="B11" s="15">
        <f t="shared" ref="B11:B22" si="0">SUM(C11:G11)</f>
        <v>13203</v>
      </c>
      <c r="C11" s="15">
        <v>5139</v>
      </c>
      <c r="D11" s="44">
        <v>0</v>
      </c>
      <c r="E11" s="15">
        <v>563</v>
      </c>
      <c r="F11" s="15">
        <v>6586</v>
      </c>
      <c r="G11" s="15">
        <v>915</v>
      </c>
    </row>
    <row r="12" spans="1:8" x14ac:dyDescent="0.25">
      <c r="A12" s="41" t="s">
        <v>99</v>
      </c>
      <c r="B12" s="15">
        <f t="shared" si="0"/>
        <v>4082</v>
      </c>
      <c r="C12" s="15">
        <v>1153</v>
      </c>
      <c r="D12" s="44">
        <v>220</v>
      </c>
      <c r="E12" s="15">
        <v>983</v>
      </c>
      <c r="F12" s="15">
        <v>1033</v>
      </c>
      <c r="G12" s="15">
        <v>693</v>
      </c>
      <c r="H12" s="7"/>
    </row>
    <row r="13" spans="1:8" x14ac:dyDescent="0.25">
      <c r="A13" s="41" t="s">
        <v>100</v>
      </c>
      <c r="B13" s="15">
        <f t="shared" si="0"/>
        <v>7952</v>
      </c>
      <c r="C13" s="15">
        <v>3961</v>
      </c>
      <c r="D13" s="44">
        <v>104</v>
      </c>
      <c r="E13" s="15">
        <v>437</v>
      </c>
      <c r="F13" s="15">
        <v>1725</v>
      </c>
      <c r="G13" s="15">
        <v>1725</v>
      </c>
    </row>
    <row r="14" spans="1:8" x14ac:dyDescent="0.25">
      <c r="A14" s="30" t="s">
        <v>36</v>
      </c>
      <c r="B14" s="15">
        <f t="shared" si="0"/>
        <v>29081</v>
      </c>
      <c r="C14" s="15">
        <v>13582</v>
      </c>
      <c r="D14" s="44">
        <v>464</v>
      </c>
      <c r="E14" s="15">
        <v>1998</v>
      </c>
      <c r="F14" s="15">
        <v>10401</v>
      </c>
      <c r="G14" s="15">
        <v>2636</v>
      </c>
    </row>
    <row r="15" spans="1:8" x14ac:dyDescent="0.25">
      <c r="A15" s="41" t="s">
        <v>83</v>
      </c>
      <c r="B15" s="15">
        <f t="shared" si="0"/>
        <v>17737</v>
      </c>
      <c r="C15" s="15">
        <v>3605</v>
      </c>
      <c r="D15" s="44">
        <v>721</v>
      </c>
      <c r="E15" s="15">
        <v>2883</v>
      </c>
      <c r="F15" s="15">
        <v>8335</v>
      </c>
      <c r="G15" s="15">
        <v>2193</v>
      </c>
      <c r="H15" s="7"/>
    </row>
    <row r="16" spans="1:8" x14ac:dyDescent="0.25">
      <c r="B16" s="15"/>
      <c r="D16" s="45"/>
    </row>
    <row r="17" spans="1:12" x14ac:dyDescent="0.25">
      <c r="A17" s="5" t="s">
        <v>8</v>
      </c>
      <c r="B17" s="15"/>
      <c r="D17" s="45"/>
    </row>
    <row r="18" spans="1:12" x14ac:dyDescent="0.25">
      <c r="A18" s="3" t="s">
        <v>101</v>
      </c>
      <c r="B18" s="15">
        <f t="shared" si="0"/>
        <v>2379930000</v>
      </c>
      <c r="C18" s="15">
        <v>924030000</v>
      </c>
      <c r="D18" s="44">
        <v>0</v>
      </c>
      <c r="E18" s="21">
        <v>99900000</v>
      </c>
      <c r="F18" s="21">
        <v>1191300000</v>
      </c>
      <c r="G18" s="20">
        <v>164700000</v>
      </c>
    </row>
    <row r="19" spans="1:12" x14ac:dyDescent="0.25">
      <c r="A19" s="41" t="s">
        <v>99</v>
      </c>
      <c r="B19" s="15">
        <f t="shared" si="0"/>
        <v>5716770000</v>
      </c>
      <c r="C19" s="42">
        <v>722055000</v>
      </c>
      <c r="D19" s="44">
        <v>151700000</v>
      </c>
      <c r="E19" s="15">
        <v>591260000</v>
      </c>
      <c r="F19" s="20">
        <v>3799800000</v>
      </c>
      <c r="G19" s="20">
        <v>451955000</v>
      </c>
      <c r="H19" s="7"/>
    </row>
    <row r="20" spans="1:12" x14ac:dyDescent="0.25">
      <c r="A20" s="41" t="s">
        <v>100</v>
      </c>
      <c r="B20" s="15">
        <f t="shared" si="0"/>
        <v>5430487500</v>
      </c>
      <c r="C20" s="15">
        <v>2511717500</v>
      </c>
      <c r="D20" s="44">
        <v>84345000</v>
      </c>
      <c r="E20" s="21">
        <v>367965000</v>
      </c>
      <c r="F20" s="21">
        <v>1978800000</v>
      </c>
      <c r="G20" s="20">
        <v>487660000</v>
      </c>
      <c r="I20" s="36"/>
      <c r="J20" s="36"/>
      <c r="K20" s="36"/>
      <c r="L20" s="36"/>
    </row>
    <row r="21" spans="1:12" x14ac:dyDescent="0.25">
      <c r="A21" s="41" t="s">
        <v>83</v>
      </c>
      <c r="B21" s="15">
        <f t="shared" si="0"/>
        <v>15217185000</v>
      </c>
      <c r="C21" s="15">
        <v>2000035000</v>
      </c>
      <c r="D21" s="44">
        <v>399970000</v>
      </c>
      <c r="E21" s="15">
        <v>1600065000</v>
      </c>
      <c r="F21" s="15">
        <v>10000000000</v>
      </c>
      <c r="G21" s="15">
        <v>1217115000</v>
      </c>
      <c r="H21" s="7"/>
    </row>
    <row r="22" spans="1:12" x14ac:dyDescent="0.25">
      <c r="A22" s="3" t="s">
        <v>102</v>
      </c>
      <c r="B22" s="15">
        <f t="shared" si="0"/>
        <v>5430487500</v>
      </c>
      <c r="C22" s="15">
        <f>C20</f>
        <v>2511717500</v>
      </c>
      <c r="D22" s="15">
        <f t="shared" ref="D22:G22" si="1">D20</f>
        <v>84345000</v>
      </c>
      <c r="E22" s="15">
        <f t="shared" si="1"/>
        <v>367965000</v>
      </c>
      <c r="F22" s="15">
        <f t="shared" si="1"/>
        <v>1978800000</v>
      </c>
      <c r="G22" s="15">
        <f t="shared" si="1"/>
        <v>487660000</v>
      </c>
    </row>
    <row r="23" spans="1:12" x14ac:dyDescent="0.25">
      <c r="B23" s="15"/>
      <c r="C23" s="4"/>
      <c r="D23" s="4"/>
      <c r="E23" s="4"/>
      <c r="F23" s="4"/>
      <c r="G23" s="14"/>
    </row>
    <row r="24" spans="1:12" x14ac:dyDescent="0.25">
      <c r="A24" t="s">
        <v>9</v>
      </c>
      <c r="B24" s="15"/>
      <c r="C24" s="15"/>
      <c r="D24" s="15"/>
      <c r="E24" s="15"/>
      <c r="F24" s="15"/>
      <c r="G24" s="16"/>
    </row>
    <row r="25" spans="1:12" x14ac:dyDescent="0.25">
      <c r="A25" s="6" t="s">
        <v>99</v>
      </c>
      <c r="B25" s="15">
        <f>B19</f>
        <v>5716770000</v>
      </c>
      <c r="C25" s="15"/>
      <c r="D25" s="15"/>
      <c r="E25" s="15"/>
      <c r="F25" s="15"/>
      <c r="G25" s="15"/>
      <c r="H25" s="7"/>
    </row>
    <row r="26" spans="1:12" x14ac:dyDescent="0.25">
      <c r="A26" s="6" t="s">
        <v>100</v>
      </c>
      <c r="B26" s="15">
        <v>3808392500</v>
      </c>
      <c r="C26" s="15"/>
      <c r="D26" s="15"/>
      <c r="E26" s="15"/>
      <c r="F26" s="15"/>
      <c r="G26" s="16"/>
      <c r="H26" s="7"/>
    </row>
    <row r="27" spans="1:12" x14ac:dyDescent="0.25">
      <c r="B27" s="17"/>
      <c r="C27" s="17"/>
      <c r="D27" s="17"/>
      <c r="E27" s="17"/>
      <c r="F27" s="17"/>
      <c r="G27" s="17"/>
    </row>
    <row r="28" spans="1:12" x14ac:dyDescent="0.25">
      <c r="A28" t="s">
        <v>10</v>
      </c>
      <c r="B28" s="17"/>
      <c r="C28" s="17"/>
      <c r="D28" s="17"/>
      <c r="E28" s="17"/>
      <c r="F28" s="17"/>
      <c r="G28" s="17"/>
    </row>
    <row r="29" spans="1:12" x14ac:dyDescent="0.25">
      <c r="A29" t="s">
        <v>63</v>
      </c>
      <c r="B29" s="19">
        <v>1</v>
      </c>
      <c r="C29" s="19">
        <v>1</v>
      </c>
      <c r="D29" s="19">
        <v>1</v>
      </c>
      <c r="E29" s="19">
        <v>1</v>
      </c>
      <c r="F29" s="19">
        <v>1</v>
      </c>
      <c r="G29" s="19">
        <v>1</v>
      </c>
    </row>
    <row r="30" spans="1:12" x14ac:dyDescent="0.25">
      <c r="A30" t="s">
        <v>103</v>
      </c>
      <c r="B30">
        <v>0.99</v>
      </c>
      <c r="C30">
        <v>0.99</v>
      </c>
      <c r="D30">
        <v>0.99</v>
      </c>
      <c r="E30">
        <v>0.99</v>
      </c>
      <c r="F30">
        <v>0.99</v>
      </c>
      <c r="G30">
        <v>0.99</v>
      </c>
    </row>
    <row r="31" spans="1:12" x14ac:dyDescent="0.25">
      <c r="A31" t="s">
        <v>11</v>
      </c>
      <c r="B31" s="4">
        <f>+C31+F31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2" spans="1:12" x14ac:dyDescent="0.25">
      <c r="B32" s="17"/>
      <c r="C32" s="17"/>
      <c r="D32" s="17"/>
      <c r="E32" s="17"/>
      <c r="F32" s="17"/>
      <c r="G32" s="17"/>
    </row>
    <row r="33" spans="1:7" x14ac:dyDescent="0.25">
      <c r="A33" t="s">
        <v>12</v>
      </c>
      <c r="B33" s="17"/>
      <c r="C33" s="17"/>
      <c r="D33" s="17"/>
      <c r="E33" s="17"/>
      <c r="F33" s="17"/>
      <c r="G33" s="17"/>
    </row>
    <row r="34" spans="1:7" x14ac:dyDescent="0.25">
      <c r="A34" t="s">
        <v>64</v>
      </c>
      <c r="B34" s="15">
        <f>B18/B29</f>
        <v>2379930000</v>
      </c>
      <c r="C34" s="15">
        <f t="shared" ref="C34:G34" si="2">C18/C29</f>
        <v>924030000</v>
      </c>
      <c r="D34" s="15">
        <f t="shared" si="2"/>
        <v>0</v>
      </c>
      <c r="E34" s="15">
        <f t="shared" si="2"/>
        <v>99900000</v>
      </c>
      <c r="F34" s="15">
        <f t="shared" si="2"/>
        <v>1191300000</v>
      </c>
      <c r="G34" s="15">
        <f t="shared" si="2"/>
        <v>164700000</v>
      </c>
    </row>
    <row r="35" spans="1:7" x14ac:dyDescent="0.25">
      <c r="A35" t="s">
        <v>104</v>
      </c>
      <c r="B35" s="15">
        <f>B20/B30</f>
        <v>5485340909.090909</v>
      </c>
      <c r="C35" s="15">
        <f t="shared" ref="C35:G35" si="3">C20/C30</f>
        <v>2537088383.8383837</v>
      </c>
      <c r="D35" s="15">
        <f t="shared" si="3"/>
        <v>85196969.696969703</v>
      </c>
      <c r="E35" s="15">
        <f t="shared" si="3"/>
        <v>371681818.18181819</v>
      </c>
      <c r="F35" s="15">
        <f t="shared" si="3"/>
        <v>1998787878.7878788</v>
      </c>
      <c r="G35" s="15">
        <f t="shared" si="3"/>
        <v>492585858.58585858</v>
      </c>
    </row>
    <row r="36" spans="1:7" x14ac:dyDescent="0.25">
      <c r="A36" t="s">
        <v>65</v>
      </c>
      <c r="B36" s="15">
        <f>B34/B10</f>
        <v>845145.59659090906</v>
      </c>
      <c r="C36" s="15">
        <f t="shared" ref="C36:G36" si="4">C34/C10</f>
        <v>526212.98405466974</v>
      </c>
      <c r="D36" s="15" t="e">
        <f t="shared" si="4"/>
        <v>#DIV/0!</v>
      </c>
      <c r="E36" s="15">
        <f t="shared" si="4"/>
        <v>528571.42857142852</v>
      </c>
      <c r="F36" s="15">
        <f t="shared" si="4"/>
        <v>2193922.6519337017</v>
      </c>
      <c r="G36" s="15">
        <f t="shared" si="4"/>
        <v>502134.14634146343</v>
      </c>
    </row>
    <row r="37" spans="1:7" x14ac:dyDescent="0.25">
      <c r="A37" t="s">
        <v>105</v>
      </c>
      <c r="B37" s="15">
        <f>B35/B13</f>
        <v>689806.4523504664</v>
      </c>
      <c r="C37" s="15">
        <f t="shared" ref="C37:G37" si="5">C35/C13</f>
        <v>640517.13805563841</v>
      </c>
      <c r="D37" s="15">
        <f t="shared" si="5"/>
        <v>819201.6317016317</v>
      </c>
      <c r="E37" s="15">
        <f t="shared" si="5"/>
        <v>850530.47638859996</v>
      </c>
      <c r="F37" s="15">
        <f t="shared" si="5"/>
        <v>1158717.610891524</v>
      </c>
      <c r="G37" s="15">
        <f t="shared" si="5"/>
        <v>285557.01947006292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3.4162998175518466</v>
      </c>
      <c r="C42" s="9">
        <f t="shared" ref="C42:G42" si="6">C12/C31*100</f>
        <v>1.2916162566653224</v>
      </c>
      <c r="D42" s="9">
        <f t="shared" si="6"/>
        <v>0.24644889546085944</v>
      </c>
      <c r="E42" s="9">
        <f t="shared" si="6"/>
        <v>1.1011784738092036</v>
      </c>
      <c r="F42" s="9">
        <f t="shared" si="6"/>
        <v>3.4184922893639551</v>
      </c>
      <c r="G42" s="9">
        <f t="shared" si="6"/>
        <v>0.77631402070170719</v>
      </c>
    </row>
    <row r="43" spans="1:7" x14ac:dyDescent="0.25">
      <c r="A43" t="s">
        <v>16</v>
      </c>
      <c r="B43" s="9">
        <f>B13/B31*100</f>
        <v>6.6551729909780226</v>
      </c>
      <c r="C43" s="9">
        <f t="shared" ref="C43:G43" si="7">C13/C31*100</f>
        <v>4.4372003405475642</v>
      </c>
      <c r="D43" s="9">
        <f t="shared" si="7"/>
        <v>0.11650311421786083</v>
      </c>
      <c r="E43" s="9">
        <f t="shared" si="7"/>
        <v>0.48953712416543438</v>
      </c>
      <c r="F43" s="9">
        <f t="shared" si="7"/>
        <v>5.7085181017936328</v>
      </c>
      <c r="G43" s="9">
        <f t="shared" si="7"/>
        <v>1.932383384863557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194.8064674179324</v>
      </c>
      <c r="C46" s="9">
        <f t="shared" ref="C46:G46" si="8">C13/C12*100</f>
        <v>343.53859496964441</v>
      </c>
      <c r="D46" s="9">
        <f t="shared" si="8"/>
        <v>47.272727272727273</v>
      </c>
      <c r="E46" s="9">
        <f t="shared" si="8"/>
        <v>44.455747711088506</v>
      </c>
      <c r="F46" s="9">
        <f t="shared" si="8"/>
        <v>166.9893514036786</v>
      </c>
      <c r="G46" s="9">
        <f t="shared" si="8"/>
        <v>248.91774891774895</v>
      </c>
    </row>
    <row r="47" spans="1:7" x14ac:dyDescent="0.25">
      <c r="A47" t="s">
        <v>19</v>
      </c>
      <c r="B47" s="9">
        <f>B20/B19*100</f>
        <v>94.992233376539545</v>
      </c>
      <c r="C47" s="9">
        <f t="shared" ref="C47:G47" si="9">C20/C19*100</f>
        <v>347.85681146173079</v>
      </c>
      <c r="D47" s="9">
        <f t="shared" si="9"/>
        <v>55.599868160843769</v>
      </c>
      <c r="E47" s="9">
        <f t="shared" si="9"/>
        <v>62.234042553191493</v>
      </c>
      <c r="F47" s="9">
        <f t="shared" si="9"/>
        <v>52.076425075003954</v>
      </c>
      <c r="G47" s="9">
        <f t="shared" si="9"/>
        <v>107.90012279983627</v>
      </c>
    </row>
    <row r="48" spans="1:7" x14ac:dyDescent="0.25">
      <c r="A48" t="s">
        <v>20</v>
      </c>
      <c r="B48" s="10">
        <f>AVERAGE(B46:B47)</f>
        <v>144.89935039723596</v>
      </c>
      <c r="C48" s="10">
        <f t="shared" ref="C48:G48" si="10">AVERAGE(C46:C47)</f>
        <v>345.69770321568762</v>
      </c>
      <c r="D48" s="10">
        <f t="shared" si="10"/>
        <v>51.436297716785518</v>
      </c>
      <c r="E48" s="10">
        <f t="shared" si="10"/>
        <v>53.344895132139996</v>
      </c>
      <c r="F48" s="10">
        <f t="shared" si="10"/>
        <v>109.53288823934128</v>
      </c>
      <c r="G48" s="10">
        <f t="shared" si="10"/>
        <v>178.4089358587926</v>
      </c>
    </row>
    <row r="49" spans="1:7" x14ac:dyDescent="0.25">
      <c r="B49" s="10"/>
      <c r="C49" s="10"/>
      <c r="D49" s="10"/>
      <c r="E49" s="10"/>
      <c r="F49" s="10"/>
    </row>
    <row r="50" spans="1:7" x14ac:dyDescent="0.25">
      <c r="A50" t="s">
        <v>21</v>
      </c>
      <c r="B50" s="17"/>
      <c r="C50" s="17"/>
      <c r="D50" s="17"/>
      <c r="E50" s="17"/>
      <c r="F50" s="17"/>
    </row>
    <row r="51" spans="1:7" x14ac:dyDescent="0.25">
      <c r="A51" t="s">
        <v>22</v>
      </c>
      <c r="B51" s="10">
        <f>B13/B15*100</f>
        <v>44.83283531600609</v>
      </c>
      <c r="C51" s="10">
        <f t="shared" ref="C51:G51" si="11">C13/C15*100</f>
        <v>109.875173370319</v>
      </c>
      <c r="D51" s="10">
        <f t="shared" si="11"/>
        <v>14.424410540915394</v>
      </c>
      <c r="E51" s="10">
        <f t="shared" si="11"/>
        <v>15.157821713492888</v>
      </c>
      <c r="F51" s="10">
        <f t="shared" si="11"/>
        <v>20.695860827834434</v>
      </c>
      <c r="G51" s="10">
        <f t="shared" si="11"/>
        <v>78.659370725034194</v>
      </c>
    </row>
    <row r="52" spans="1:7" x14ac:dyDescent="0.25">
      <c r="A52" t="s">
        <v>23</v>
      </c>
      <c r="B52" s="10">
        <f>B20/B21*100</f>
        <v>35.686544521867873</v>
      </c>
      <c r="C52" s="10">
        <f t="shared" ref="C52:G52" si="12">C20/C21*100</f>
        <v>125.5836772856475</v>
      </c>
      <c r="D52" s="10">
        <f t="shared" si="12"/>
        <v>21.087831587369052</v>
      </c>
      <c r="E52" s="10">
        <f t="shared" si="12"/>
        <v>22.99687825182102</v>
      </c>
      <c r="F52" s="10">
        <f t="shared" si="12"/>
        <v>19.788</v>
      </c>
      <c r="G52" s="10">
        <f t="shared" si="12"/>
        <v>40.066879464964281</v>
      </c>
    </row>
    <row r="53" spans="1:7" x14ac:dyDescent="0.25">
      <c r="A53" t="s">
        <v>24</v>
      </c>
      <c r="B53" s="10">
        <f>(B51+B52)/2</f>
        <v>40.259689918936985</v>
      </c>
      <c r="C53" s="10">
        <f t="shared" ref="C53:G53" si="13">(C51+C52)/2</f>
        <v>117.72942532798325</v>
      </c>
      <c r="D53" s="10">
        <f t="shared" si="13"/>
        <v>17.756121064142224</v>
      </c>
      <c r="E53" s="10">
        <f t="shared" si="13"/>
        <v>19.077349982656955</v>
      </c>
      <c r="F53" s="10">
        <f t="shared" si="13"/>
        <v>20.241930413917217</v>
      </c>
      <c r="G53" s="10">
        <f t="shared" si="13"/>
        <v>59.363125094999234</v>
      </c>
    </row>
    <row r="54" spans="1:7" x14ac:dyDescent="0.25">
      <c r="B54" s="17"/>
      <c r="C54" s="17"/>
      <c r="D54" s="17"/>
      <c r="E54" s="17"/>
      <c r="F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  <c r="G55" s="10"/>
    </row>
    <row r="56" spans="1:7" x14ac:dyDescent="0.25">
      <c r="B56" s="17"/>
      <c r="C56" s="17"/>
      <c r="D56" s="17"/>
      <c r="E56" s="17"/>
      <c r="F56" s="17"/>
    </row>
    <row r="57" spans="1:7" x14ac:dyDescent="0.25">
      <c r="A57" t="s">
        <v>26</v>
      </c>
      <c r="B57" s="17"/>
      <c r="C57" s="17"/>
      <c r="D57" s="17"/>
      <c r="E57" s="17"/>
      <c r="F57" s="17"/>
    </row>
    <row r="58" spans="1:7" x14ac:dyDescent="0.25">
      <c r="A58" t="s">
        <v>27</v>
      </c>
      <c r="B58" s="10">
        <f>((B13/B10)-1)*100</f>
        <v>182.38636363636363</v>
      </c>
      <c r="C58" s="10">
        <f t="shared" ref="C58:G58" si="14">((C13/C10)-1)*100</f>
        <v>125.56947608200457</v>
      </c>
      <c r="D58" s="10" t="e">
        <f t="shared" si="14"/>
        <v>#DIV/0!</v>
      </c>
      <c r="E58" s="10">
        <f t="shared" si="14"/>
        <v>131.21693121693121</v>
      </c>
      <c r="F58" s="10">
        <f t="shared" si="14"/>
        <v>217.67955801104972</v>
      </c>
      <c r="G58" s="10">
        <f t="shared" si="14"/>
        <v>425.91463414634143</v>
      </c>
    </row>
    <row r="59" spans="1:7" x14ac:dyDescent="0.25">
      <c r="A59" t="s">
        <v>28</v>
      </c>
      <c r="B59" s="10">
        <f>((B35/B34)-1)*100</f>
        <v>130.48328770555892</v>
      </c>
      <c r="C59" s="10">
        <f t="shared" ref="C59:G59" si="15">((C35/C34)-1)*100</f>
        <v>174.56775038022397</v>
      </c>
      <c r="D59" s="10" t="e">
        <f t="shared" si="15"/>
        <v>#DIV/0!</v>
      </c>
      <c r="E59" s="10">
        <f t="shared" si="15"/>
        <v>272.05387205387206</v>
      </c>
      <c r="F59" s="10">
        <f t="shared" si="15"/>
        <v>67.782076621159987</v>
      </c>
      <c r="G59" s="10">
        <f t="shared" si="15"/>
        <v>199.0806670223792</v>
      </c>
    </row>
    <row r="60" spans="1:7" x14ac:dyDescent="0.25">
      <c r="A60" t="s">
        <v>29</v>
      </c>
      <c r="B60" s="10">
        <f>((B37/B36)-1)*100</f>
        <v>-18.380163709902664</v>
      </c>
      <c r="C60" s="10">
        <f t="shared" ref="C60:G60" si="16">((C37/C36)-1)*100</f>
        <v>21.72203223117226</v>
      </c>
      <c r="D60" s="10" t="e">
        <f t="shared" si="16"/>
        <v>#DIV/0!</v>
      </c>
      <c r="E60" s="10">
        <f t="shared" si="16"/>
        <v>60.911171208654061</v>
      </c>
      <c r="F60" s="10">
        <f t="shared" si="16"/>
        <v>-47.185120228817468</v>
      </c>
      <c r="G60" s="10">
        <f t="shared" si="16"/>
        <v>-43.131328241541809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  <c r="B62" s="17"/>
      <c r="C62" s="17"/>
      <c r="D62" s="17"/>
      <c r="E62" s="17"/>
      <c r="F62" s="17"/>
    </row>
    <row r="63" spans="1:7" x14ac:dyDescent="0.25">
      <c r="A63" t="s">
        <v>51</v>
      </c>
      <c r="B63" s="15">
        <f>B19/(B12*3)</f>
        <v>466827.53552180302</v>
      </c>
      <c r="C63" s="15">
        <f t="shared" ref="C63:G63" si="17">C19/(C12*3)</f>
        <v>208746.74761491761</v>
      </c>
      <c r="D63" s="15">
        <f t="shared" si="17"/>
        <v>229848.48484848486</v>
      </c>
      <c r="E63" s="15">
        <f t="shared" si="17"/>
        <v>200495.08307900984</v>
      </c>
      <c r="F63" s="15">
        <f t="shared" si="17"/>
        <v>1226137.4636979671</v>
      </c>
      <c r="G63" s="15">
        <f t="shared" si="17"/>
        <v>217390.5723905724</v>
      </c>
    </row>
    <row r="64" spans="1:7" x14ac:dyDescent="0.25">
      <c r="A64" t="s">
        <v>52</v>
      </c>
      <c r="B64" s="15">
        <f>B20/(B13*3)</f>
        <v>227636.12927565392</v>
      </c>
      <c r="C64" s="15">
        <f t="shared" ref="C64:G64" si="18">C20/(C13*3)</f>
        <v>211370.65555836068</v>
      </c>
      <c r="D64" s="15">
        <f t="shared" si="18"/>
        <v>270336.53846153844</v>
      </c>
      <c r="E64" s="15">
        <f t="shared" si="18"/>
        <v>280675.05720823799</v>
      </c>
      <c r="F64" s="15">
        <f t="shared" si="18"/>
        <v>382376.81159420288</v>
      </c>
      <c r="G64" s="15">
        <f t="shared" si="18"/>
        <v>94233.816425120778</v>
      </c>
    </row>
    <row r="65" spans="1:8" hidden="1" x14ac:dyDescent="0.25">
      <c r="A65" s="23" t="s">
        <v>37</v>
      </c>
      <c r="B65" s="24">
        <f>B20/B14</f>
        <v>186736.61497197484</v>
      </c>
      <c r="C65" s="24">
        <f t="shared" ref="C65:G65" si="19">C20/C14</f>
        <v>184929.87041672802</v>
      </c>
      <c r="D65" s="24">
        <f t="shared" si="19"/>
        <v>181778.0172413793</v>
      </c>
      <c r="E65" s="24">
        <f t="shared" si="19"/>
        <v>184166.66666666666</v>
      </c>
      <c r="F65" s="24">
        <f t="shared" si="19"/>
        <v>190250.93740986445</v>
      </c>
      <c r="G65" s="24">
        <f t="shared" si="19"/>
        <v>185000</v>
      </c>
    </row>
    <row r="66" spans="1:8" x14ac:dyDescent="0.25">
      <c r="A66" t="s">
        <v>31</v>
      </c>
      <c r="B66" s="10">
        <f>(B63/B64)*B48</f>
        <v>297.15408911535377</v>
      </c>
      <c r="C66" s="10">
        <f t="shared" ref="C66:G66" si="20">(C63/C64)*C48</f>
        <v>341.40628940944515</v>
      </c>
      <c r="D66" s="10">
        <f t="shared" si="20"/>
        <v>43.732730927531506</v>
      </c>
      <c r="E66" s="10">
        <f t="shared" si="20"/>
        <v>38.105948165619758</v>
      </c>
      <c r="F66" s="10">
        <f t="shared" si="20"/>
        <v>351.23044521807225</v>
      </c>
      <c r="G66" s="10">
        <f t="shared" si="20"/>
        <v>411.57646116088665</v>
      </c>
    </row>
    <row r="67" spans="1:8" x14ac:dyDescent="0.25">
      <c r="A67" t="s">
        <v>45</v>
      </c>
      <c r="B67" s="10">
        <f>B19/B12</f>
        <v>1400482.6065654091</v>
      </c>
      <c r="C67" s="10">
        <f t="shared" ref="C67:G67" si="21">C19/C12</f>
        <v>626240.24284475285</v>
      </c>
      <c r="D67" s="10">
        <f t="shared" si="21"/>
        <v>689545.45454545459</v>
      </c>
      <c r="E67" s="10">
        <f t="shared" si="21"/>
        <v>601485.24923702946</v>
      </c>
      <c r="F67" s="10">
        <f t="shared" si="21"/>
        <v>3678412.3910939014</v>
      </c>
      <c r="G67" s="10">
        <f t="shared" si="21"/>
        <v>652171.7171717172</v>
      </c>
    </row>
    <row r="68" spans="1:8" x14ac:dyDescent="0.25">
      <c r="A68" t="s">
        <v>46</v>
      </c>
      <c r="B68" s="10">
        <f>B20/B13</f>
        <v>682908.38782696181</v>
      </c>
      <c r="C68" s="10">
        <f t="shared" ref="C68:G68" si="22">C20/C13</f>
        <v>634111.96667508211</v>
      </c>
      <c r="D68" s="10">
        <f t="shared" si="22"/>
        <v>811009.61538461538</v>
      </c>
      <c r="E68" s="10">
        <f t="shared" si="22"/>
        <v>842025.17162471393</v>
      </c>
      <c r="F68" s="10">
        <f t="shared" si="22"/>
        <v>1147130.4347826086</v>
      </c>
      <c r="G68" s="10">
        <f t="shared" si="22"/>
        <v>282701.44927536231</v>
      </c>
    </row>
    <row r="69" spans="1:8" x14ac:dyDescent="0.25">
      <c r="B69" s="10"/>
      <c r="C69" s="10"/>
      <c r="D69" s="10"/>
      <c r="E69" s="10"/>
      <c r="F69" s="10"/>
    </row>
    <row r="70" spans="1:8" x14ac:dyDescent="0.25">
      <c r="A70" t="s">
        <v>32</v>
      </c>
      <c r="B70" s="10"/>
      <c r="C70" s="10"/>
      <c r="D70" s="10"/>
      <c r="E70" s="10"/>
      <c r="F70" s="10"/>
    </row>
    <row r="71" spans="1:8" x14ac:dyDescent="0.25">
      <c r="A71" t="s">
        <v>33</v>
      </c>
      <c r="B71" s="10">
        <f>(B26/B25)*100</f>
        <v>66.617906615099088</v>
      </c>
      <c r="C71" s="10"/>
      <c r="D71" s="10"/>
      <c r="E71" s="10"/>
      <c r="F71" s="10"/>
      <c r="H71" s="7"/>
    </row>
    <row r="72" spans="1:8" x14ac:dyDescent="0.25">
      <c r="A72" t="s">
        <v>34</v>
      </c>
      <c r="B72" s="10">
        <f>(B20/B26)*100</f>
        <v>142.59264243378277</v>
      </c>
      <c r="C72" s="10"/>
      <c r="D72" s="10"/>
      <c r="E72" s="10"/>
      <c r="F72" s="10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88</v>
      </c>
    </row>
    <row r="77" spans="1:8" x14ac:dyDescent="0.25">
      <c r="A77" t="s">
        <v>89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130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topLeftCell="A46" zoomScale="80" zoomScaleNormal="80" workbookViewId="0">
      <selection activeCell="A65" sqref="A65:XFD65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6" width="18" customWidth="1"/>
    <col min="7" max="7" width="15" customWidth="1"/>
    <col min="9" max="9" width="15.140625" bestFit="1" customWidth="1"/>
    <col min="10" max="10" width="11.5703125" bestFit="1" customWidth="1"/>
    <col min="11" max="11" width="14.140625" bestFit="1" customWidth="1"/>
    <col min="12" max="12" width="16.85546875" bestFit="1" customWidth="1"/>
  </cols>
  <sheetData>
    <row r="2" spans="1:8" ht="15.75" x14ac:dyDescent="0.25">
      <c r="A2" s="47" t="s">
        <v>106</v>
      </c>
      <c r="B2" s="47"/>
      <c r="C2" s="47"/>
      <c r="D2" s="47"/>
      <c r="E2" s="47"/>
      <c r="F2" s="47"/>
      <c r="G2" s="47"/>
    </row>
    <row r="4" spans="1:8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52"/>
    </row>
    <row r="5" spans="1:8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42</v>
      </c>
      <c r="G5" s="1" t="s">
        <v>78</v>
      </c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66</v>
      </c>
      <c r="B10" s="15">
        <f>SUM(C10:G10)</f>
        <v>1846</v>
      </c>
      <c r="C10" s="15">
        <v>1001</v>
      </c>
      <c r="D10" s="15">
        <v>37</v>
      </c>
      <c r="E10" s="15">
        <v>95</v>
      </c>
      <c r="F10" s="15">
        <v>257</v>
      </c>
      <c r="G10" s="15">
        <v>456</v>
      </c>
    </row>
    <row r="11" spans="1:8" x14ac:dyDescent="0.25">
      <c r="A11" s="18" t="s">
        <v>36</v>
      </c>
      <c r="B11" s="15">
        <f t="shared" ref="B11:B22" si="0">SUM(C11:G11)</f>
        <v>12386</v>
      </c>
      <c r="C11" s="15">
        <v>4495</v>
      </c>
      <c r="D11" s="15">
        <v>90</v>
      </c>
      <c r="E11" s="15">
        <v>427</v>
      </c>
      <c r="F11" s="15">
        <v>5745</v>
      </c>
      <c r="G11" s="15">
        <v>1629</v>
      </c>
    </row>
    <row r="12" spans="1:8" x14ac:dyDescent="0.25">
      <c r="A12" s="41" t="s">
        <v>107</v>
      </c>
      <c r="B12" s="15">
        <f t="shared" si="0"/>
        <v>5</v>
      </c>
      <c r="C12" s="15">
        <v>2</v>
      </c>
      <c r="D12" s="15">
        <v>1</v>
      </c>
      <c r="E12" s="15">
        <v>0</v>
      </c>
      <c r="F12" s="15">
        <v>2</v>
      </c>
      <c r="G12" s="15">
        <v>0</v>
      </c>
      <c r="H12" s="15"/>
    </row>
    <row r="13" spans="1:8" x14ac:dyDescent="0.25">
      <c r="A13" s="41" t="s">
        <v>108</v>
      </c>
      <c r="B13" s="15">
        <f t="shared" si="0"/>
        <v>11138</v>
      </c>
      <c r="C13" s="15">
        <v>5592</v>
      </c>
      <c r="D13" s="15">
        <v>318</v>
      </c>
      <c r="E13" s="15">
        <v>637</v>
      </c>
      <c r="F13" s="15">
        <v>4591</v>
      </c>
      <c r="G13" s="15"/>
    </row>
    <row r="14" spans="1:8" x14ac:dyDescent="0.25">
      <c r="A14" s="30" t="s">
        <v>36</v>
      </c>
      <c r="B14" s="15">
        <f t="shared" si="0"/>
        <v>25350</v>
      </c>
      <c r="C14" s="15">
        <v>11127</v>
      </c>
      <c r="D14" s="15">
        <v>538</v>
      </c>
      <c r="E14" s="15">
        <v>1251</v>
      </c>
      <c r="F14" s="15">
        <v>12434</v>
      </c>
      <c r="G14" s="15"/>
    </row>
    <row r="15" spans="1:8" x14ac:dyDescent="0.25">
      <c r="A15" s="41" t="s">
        <v>83</v>
      </c>
      <c r="B15" s="15">
        <f t="shared" si="0"/>
        <v>17737</v>
      </c>
      <c r="C15" s="15">
        <v>3605</v>
      </c>
      <c r="D15" s="44">
        <v>721</v>
      </c>
      <c r="E15" s="15">
        <v>2883</v>
      </c>
      <c r="F15" s="15">
        <v>8335</v>
      </c>
      <c r="G15" s="15">
        <v>2193</v>
      </c>
      <c r="H15" s="7"/>
    </row>
    <row r="16" spans="1:8" x14ac:dyDescent="0.25">
      <c r="B16" s="15"/>
    </row>
    <row r="17" spans="1:12" x14ac:dyDescent="0.25">
      <c r="A17" s="5" t="s">
        <v>8</v>
      </c>
      <c r="B17" s="15"/>
    </row>
    <row r="18" spans="1:12" x14ac:dyDescent="0.25">
      <c r="A18" s="3" t="s">
        <v>66</v>
      </c>
      <c r="B18" s="15">
        <f t="shared" si="0"/>
        <v>2230010000</v>
      </c>
      <c r="C18" s="15">
        <v>809100000</v>
      </c>
      <c r="D18" s="21">
        <v>12420000</v>
      </c>
      <c r="E18" s="21">
        <v>69930000</v>
      </c>
      <c r="F18" s="21">
        <v>1044800000</v>
      </c>
      <c r="G18" s="20">
        <v>293760000</v>
      </c>
    </row>
    <row r="19" spans="1:12" x14ac:dyDescent="0.25">
      <c r="A19" s="41" t="s">
        <v>107</v>
      </c>
      <c r="B19" s="15">
        <f t="shared" si="0"/>
        <v>1628065000</v>
      </c>
      <c r="C19" s="42">
        <v>177230000</v>
      </c>
      <c r="D19" s="15">
        <v>26270000</v>
      </c>
      <c r="E19" s="21">
        <v>165205000</v>
      </c>
      <c r="F19" s="20">
        <v>1160200000</v>
      </c>
      <c r="G19" s="20">
        <v>99160000</v>
      </c>
      <c r="H19" s="7"/>
    </row>
    <row r="20" spans="1:12" x14ac:dyDescent="0.25">
      <c r="A20" s="41" t="s">
        <v>108</v>
      </c>
      <c r="B20" s="15">
        <f t="shared" si="0"/>
        <v>5176102500</v>
      </c>
      <c r="C20" s="37">
        <v>2058495000</v>
      </c>
      <c r="D20" s="37">
        <v>98275000</v>
      </c>
      <c r="E20" s="46">
        <v>222832500</v>
      </c>
      <c r="F20" s="37">
        <v>2396900000</v>
      </c>
      <c r="G20" s="20">
        <v>399600000</v>
      </c>
      <c r="I20" s="36"/>
      <c r="J20" s="36"/>
      <c r="K20" s="36"/>
      <c r="L20" s="36"/>
    </row>
    <row r="21" spans="1:12" x14ac:dyDescent="0.25">
      <c r="A21" s="41" t="s">
        <v>83</v>
      </c>
      <c r="B21" s="15">
        <f t="shared" si="0"/>
        <v>15217185000</v>
      </c>
      <c r="C21" s="15">
        <v>2000035000</v>
      </c>
      <c r="D21" s="44">
        <v>399970000</v>
      </c>
      <c r="E21" s="21">
        <v>1600065000</v>
      </c>
      <c r="F21" s="15">
        <v>10000000000</v>
      </c>
      <c r="G21" s="15">
        <v>1217115000</v>
      </c>
      <c r="H21" s="7"/>
    </row>
    <row r="22" spans="1:12" x14ac:dyDescent="0.25">
      <c r="A22" s="41" t="s">
        <v>109</v>
      </c>
      <c r="B22" s="15">
        <f t="shared" si="0"/>
        <v>5176102500</v>
      </c>
      <c r="C22" s="15">
        <f>C20</f>
        <v>2058495000</v>
      </c>
      <c r="D22" s="15">
        <f t="shared" ref="D22:F22" si="1">D20</f>
        <v>98275000</v>
      </c>
      <c r="E22" s="15">
        <f t="shared" si="1"/>
        <v>222832500</v>
      </c>
      <c r="F22" s="15">
        <f t="shared" si="1"/>
        <v>2396900000</v>
      </c>
      <c r="G22" s="15">
        <f>G20</f>
        <v>399600000</v>
      </c>
    </row>
    <row r="23" spans="1:12" x14ac:dyDescent="0.25">
      <c r="B23" s="15"/>
      <c r="C23" s="4"/>
      <c r="D23" s="4"/>
      <c r="E23" s="4"/>
      <c r="F23" s="4"/>
      <c r="G23" s="14"/>
    </row>
    <row r="24" spans="1:12" x14ac:dyDescent="0.25">
      <c r="A24" t="s">
        <v>9</v>
      </c>
      <c r="B24" s="15"/>
      <c r="C24" s="15"/>
      <c r="D24" s="15"/>
      <c r="E24" s="15"/>
      <c r="F24" s="15"/>
      <c r="G24" s="16"/>
    </row>
    <row r="25" spans="1:12" x14ac:dyDescent="0.25">
      <c r="A25" s="6" t="s">
        <v>107</v>
      </c>
      <c r="B25" s="15">
        <f>B19</f>
        <v>1628065000</v>
      </c>
      <c r="C25" s="15"/>
      <c r="D25" s="15"/>
      <c r="E25" s="15"/>
      <c r="F25" s="15"/>
      <c r="G25" s="15"/>
      <c r="H25" s="7"/>
    </row>
    <row r="26" spans="1:12" x14ac:dyDescent="0.25">
      <c r="A26" s="6" t="s">
        <v>108</v>
      </c>
      <c r="B26" s="15">
        <v>3808392500</v>
      </c>
      <c r="C26" s="15"/>
      <c r="D26" s="15"/>
      <c r="E26" s="15"/>
      <c r="F26" s="15"/>
      <c r="G26" s="16"/>
      <c r="H26" s="7"/>
    </row>
    <row r="27" spans="1:12" x14ac:dyDescent="0.25">
      <c r="B27" s="17"/>
      <c r="C27" s="17"/>
      <c r="D27" s="17"/>
      <c r="E27" s="17"/>
      <c r="F27" s="17"/>
      <c r="G27" s="17"/>
    </row>
    <row r="28" spans="1:12" x14ac:dyDescent="0.25">
      <c r="A28" t="s">
        <v>10</v>
      </c>
      <c r="B28" s="17"/>
      <c r="C28" s="17"/>
      <c r="D28" s="17"/>
      <c r="E28" s="17"/>
      <c r="F28" s="17"/>
      <c r="G28" s="17"/>
    </row>
    <row r="29" spans="1:12" x14ac:dyDescent="0.25">
      <c r="A29" t="s">
        <v>67</v>
      </c>
      <c r="B29" s="14">
        <v>0.99</v>
      </c>
      <c r="C29" s="14">
        <v>0.99</v>
      </c>
      <c r="D29" s="14">
        <v>0.99</v>
      </c>
      <c r="E29" s="14">
        <v>0.99</v>
      </c>
      <c r="F29" s="14">
        <v>0.99</v>
      </c>
      <c r="G29" s="14">
        <v>0.99</v>
      </c>
    </row>
    <row r="30" spans="1:12" x14ac:dyDescent="0.25">
      <c r="A30" t="s">
        <v>110</v>
      </c>
      <c r="B30" s="14">
        <v>0.99</v>
      </c>
      <c r="C30" s="14">
        <v>0.99</v>
      </c>
      <c r="D30" s="14">
        <v>0.99</v>
      </c>
      <c r="E30" s="14">
        <v>0.99</v>
      </c>
      <c r="F30" s="14">
        <v>0.99</v>
      </c>
      <c r="G30" s="14">
        <v>0.99</v>
      </c>
    </row>
    <row r="31" spans="1:12" x14ac:dyDescent="0.25">
      <c r="A31" t="s">
        <v>11</v>
      </c>
      <c r="B31" s="4">
        <f>+C31+F31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2" spans="1:12" x14ac:dyDescent="0.25">
      <c r="B32" s="17"/>
      <c r="C32" s="17"/>
      <c r="D32" s="17"/>
      <c r="E32" s="17"/>
      <c r="F32" s="17"/>
      <c r="G32" s="17"/>
    </row>
    <row r="33" spans="1:7" x14ac:dyDescent="0.25">
      <c r="A33" t="s">
        <v>12</v>
      </c>
      <c r="B33" s="17"/>
      <c r="C33" s="17"/>
      <c r="D33" s="17"/>
      <c r="E33" s="17"/>
      <c r="F33" s="17"/>
      <c r="G33" s="17"/>
    </row>
    <row r="34" spans="1:7" x14ac:dyDescent="0.25">
      <c r="A34" t="s">
        <v>68</v>
      </c>
      <c r="B34" s="15">
        <f>B18/B29</f>
        <v>2252535353.5353537</v>
      </c>
      <c r="C34" s="15">
        <f t="shared" ref="C34:G34" si="2">C18/C29</f>
        <v>817272727.27272725</v>
      </c>
      <c r="D34" s="15">
        <f t="shared" si="2"/>
        <v>12545454.545454545</v>
      </c>
      <c r="E34" s="15">
        <f t="shared" si="2"/>
        <v>70636363.63636364</v>
      </c>
      <c r="F34" s="15">
        <f t="shared" si="2"/>
        <v>1055353535.3535354</v>
      </c>
      <c r="G34" s="15">
        <f t="shared" si="2"/>
        <v>296727272.72727275</v>
      </c>
    </row>
    <row r="35" spans="1:7" x14ac:dyDescent="0.25">
      <c r="A35" t="s">
        <v>111</v>
      </c>
      <c r="B35" s="15">
        <f>B20/B30</f>
        <v>5228386363.636364</v>
      </c>
      <c r="C35" s="15">
        <f t="shared" ref="C35:G35" si="3">C20/C30</f>
        <v>2079287878.7878788</v>
      </c>
      <c r="D35" s="15">
        <f t="shared" si="3"/>
        <v>99267676.767676771</v>
      </c>
      <c r="E35" s="15">
        <f t="shared" si="3"/>
        <v>225083333.33333334</v>
      </c>
      <c r="F35" s="15">
        <f t="shared" si="3"/>
        <v>2421111111.1111112</v>
      </c>
      <c r="G35" s="15">
        <f t="shared" si="3"/>
        <v>403636363.63636363</v>
      </c>
    </row>
    <row r="36" spans="1:7" x14ac:dyDescent="0.25">
      <c r="A36" t="s">
        <v>69</v>
      </c>
      <c r="B36" s="15">
        <f>B34/B10</f>
        <v>1220225.0019151429</v>
      </c>
      <c r="C36" s="15">
        <f t="shared" ref="C36:G36" si="4">C34/C10</f>
        <v>816456.27100172557</v>
      </c>
      <c r="D36" s="15">
        <f t="shared" si="4"/>
        <v>339066.33906633907</v>
      </c>
      <c r="E36" s="15">
        <f t="shared" si="4"/>
        <v>743540.66985645937</v>
      </c>
      <c r="F36" s="15">
        <f t="shared" si="4"/>
        <v>4106433.9897024725</v>
      </c>
      <c r="G36" s="15">
        <f t="shared" si="4"/>
        <v>650717.70334928238</v>
      </c>
    </row>
    <row r="37" spans="1:7" x14ac:dyDescent="0.25">
      <c r="A37" t="s">
        <v>112</v>
      </c>
      <c r="B37" s="15">
        <f>B35/B13</f>
        <v>469418.77928141173</v>
      </c>
      <c r="C37" s="15">
        <f t="shared" ref="C37:G37" si="5">C35/C13</f>
        <v>371832.59634976374</v>
      </c>
      <c r="D37" s="15">
        <f t="shared" si="5"/>
        <v>312162.50555873197</v>
      </c>
      <c r="E37" s="15">
        <f t="shared" si="5"/>
        <v>353349.03192046052</v>
      </c>
      <c r="F37" s="15">
        <f t="shared" si="5"/>
        <v>527360.29429560248</v>
      </c>
      <c r="G37" s="15" t="e">
        <f t="shared" si="5"/>
        <v>#DIV/0!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4.1845906633413118E-3</v>
      </c>
      <c r="C42" s="9">
        <f t="shared" ref="C42:G42" si="6">C12/C31*100</f>
        <v>2.2404445041896313E-3</v>
      </c>
      <c r="D42" s="9">
        <f t="shared" si="6"/>
        <v>1.1202222520948157E-3</v>
      </c>
      <c r="E42" s="9">
        <f t="shared" si="6"/>
        <v>0</v>
      </c>
      <c r="F42" s="9">
        <f t="shared" si="6"/>
        <v>6.6185717122245018E-3</v>
      </c>
      <c r="G42" s="9">
        <f t="shared" si="6"/>
        <v>0</v>
      </c>
    </row>
    <row r="43" spans="1:7" x14ac:dyDescent="0.25">
      <c r="A43" t="s">
        <v>16</v>
      </c>
      <c r="B43" s="9">
        <f>B13/B31*100</f>
        <v>9.3215941616591067</v>
      </c>
      <c r="C43" s="9">
        <f t="shared" ref="C43:G43" si="7">C13/C31*100</f>
        <v>6.2642828337142094</v>
      </c>
      <c r="D43" s="9">
        <f t="shared" si="7"/>
        <v>0.35623067616615139</v>
      </c>
      <c r="E43" s="9">
        <f t="shared" si="7"/>
        <v>0.71358157458439753</v>
      </c>
      <c r="F43" s="9">
        <f t="shared" si="7"/>
        <v>15.192931365411344</v>
      </c>
      <c r="G43" s="9">
        <f t="shared" si="7"/>
        <v>0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222760</v>
      </c>
      <c r="C46" s="9">
        <f t="shared" ref="C46:G46" si="8">C13/C12*100</f>
        <v>279600</v>
      </c>
      <c r="D46" s="9">
        <f t="shared" si="8"/>
        <v>31800</v>
      </c>
      <c r="E46" s="9" t="e">
        <f t="shared" si="8"/>
        <v>#DIV/0!</v>
      </c>
      <c r="F46" s="9">
        <f t="shared" si="8"/>
        <v>229550</v>
      </c>
      <c r="G46" s="9" t="e">
        <f t="shared" si="8"/>
        <v>#DIV/0!</v>
      </c>
    </row>
    <row r="47" spans="1:7" x14ac:dyDescent="0.25">
      <c r="A47" t="s">
        <v>19</v>
      </c>
      <c r="B47" s="9">
        <f>B20/B19*100</f>
        <v>317.92972025072709</v>
      </c>
      <c r="C47" s="9">
        <f t="shared" ref="C47:G47" si="9">C20/C19*100</f>
        <v>1161.482254697286</v>
      </c>
      <c r="D47" s="9">
        <f t="shared" si="9"/>
        <v>374.09592691282836</v>
      </c>
      <c r="E47" s="9">
        <f t="shared" si="9"/>
        <v>134.88241881298993</v>
      </c>
      <c r="F47" s="9">
        <f t="shared" si="9"/>
        <v>206.59369074297533</v>
      </c>
      <c r="G47" s="9">
        <f t="shared" si="9"/>
        <v>402.98507462686564</v>
      </c>
    </row>
    <row r="48" spans="1:7" x14ac:dyDescent="0.25">
      <c r="A48" t="s">
        <v>20</v>
      </c>
      <c r="B48" s="10">
        <f>AVERAGE(B46:B47)</f>
        <v>111538.96486012536</v>
      </c>
      <c r="C48" s="10">
        <f t="shared" ref="C48:G48" si="10">AVERAGE(C46:C47)</f>
        <v>140380.74112734865</v>
      </c>
      <c r="D48" s="10">
        <f t="shared" si="10"/>
        <v>16087.047963456414</v>
      </c>
      <c r="E48" s="10" t="e">
        <f t="shared" si="10"/>
        <v>#DIV/0!</v>
      </c>
      <c r="F48" s="10">
        <f t="shared" si="10"/>
        <v>114878.29684537149</v>
      </c>
      <c r="G48" s="10" t="e">
        <f t="shared" si="10"/>
        <v>#DIV/0!</v>
      </c>
    </row>
    <row r="49" spans="1:7" x14ac:dyDescent="0.25">
      <c r="B49" s="10"/>
      <c r="C49" s="10"/>
      <c r="D49" s="10"/>
      <c r="E49" s="10"/>
      <c r="F49" s="10"/>
    </row>
    <row r="50" spans="1:7" x14ac:dyDescent="0.25">
      <c r="A50" t="s">
        <v>21</v>
      </c>
      <c r="B50" s="17"/>
      <c r="C50" s="17"/>
      <c r="D50" s="17"/>
      <c r="E50" s="17"/>
      <c r="F50" s="17"/>
    </row>
    <row r="51" spans="1:7" x14ac:dyDescent="0.25">
      <c r="A51" t="s">
        <v>22</v>
      </c>
      <c r="B51" s="10">
        <f>B13/B15*100</f>
        <v>62.795286688842531</v>
      </c>
      <c r="C51" s="10">
        <f t="shared" ref="C51:G51" si="11">C13/C15*100</f>
        <v>155.11789181692095</v>
      </c>
      <c r="D51" s="10">
        <f t="shared" si="11"/>
        <v>44.105409153952849</v>
      </c>
      <c r="E51" s="10">
        <f t="shared" si="11"/>
        <v>22.095039889004507</v>
      </c>
      <c r="F51" s="10">
        <f t="shared" si="11"/>
        <v>55.080983803239349</v>
      </c>
      <c r="G51" s="10">
        <f t="shared" si="11"/>
        <v>0</v>
      </c>
    </row>
    <row r="52" spans="1:7" x14ac:dyDescent="0.25">
      <c r="A52" t="s">
        <v>23</v>
      </c>
      <c r="B52" s="10">
        <f>B20/B21*100</f>
        <v>34.014849001310033</v>
      </c>
      <c r="C52" s="10">
        <f t="shared" ref="C52:G52" si="12">C20/C21*100</f>
        <v>102.92294884839515</v>
      </c>
      <c r="D52" s="10">
        <f t="shared" si="12"/>
        <v>24.570592794459582</v>
      </c>
      <c r="E52" s="10">
        <f t="shared" si="12"/>
        <v>13.926465487339575</v>
      </c>
      <c r="F52" s="10">
        <f t="shared" si="12"/>
        <v>23.968999999999998</v>
      </c>
      <c r="G52" s="10">
        <f t="shared" si="12"/>
        <v>32.831737346101228</v>
      </c>
    </row>
    <row r="53" spans="1:7" x14ac:dyDescent="0.25">
      <c r="A53" t="s">
        <v>24</v>
      </c>
      <c r="B53" s="10">
        <f>(B51+B52)/2</f>
        <v>48.405067845076282</v>
      </c>
      <c r="C53" s="10">
        <f t="shared" ref="C53:G53" si="13">(C51+C52)/2</f>
        <v>129.02042033265803</v>
      </c>
      <c r="D53" s="10">
        <f t="shared" si="13"/>
        <v>34.338000974206217</v>
      </c>
      <c r="E53" s="10">
        <f t="shared" si="13"/>
        <v>18.01075268817204</v>
      </c>
      <c r="F53" s="10">
        <f t="shared" si="13"/>
        <v>39.524991901619671</v>
      </c>
      <c r="G53" s="10">
        <f t="shared" si="13"/>
        <v>16.415868673050614</v>
      </c>
    </row>
    <row r="54" spans="1:7" x14ac:dyDescent="0.25">
      <c r="B54" s="17"/>
      <c r="C54" s="17"/>
      <c r="D54" s="17"/>
      <c r="E54" s="17"/>
      <c r="F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  <c r="G55" s="10"/>
    </row>
    <row r="56" spans="1:7" x14ac:dyDescent="0.25">
      <c r="B56" s="17"/>
      <c r="C56" s="17"/>
      <c r="D56" s="17"/>
      <c r="E56" s="17"/>
      <c r="F56" s="17"/>
    </row>
    <row r="57" spans="1:7" x14ac:dyDescent="0.25">
      <c r="A57" t="s">
        <v>26</v>
      </c>
      <c r="B57" s="17"/>
      <c r="C57" s="17"/>
      <c r="D57" s="17"/>
      <c r="E57" s="17"/>
      <c r="F57" s="17"/>
    </row>
    <row r="58" spans="1:7" x14ac:dyDescent="0.25">
      <c r="A58" t="s">
        <v>27</v>
      </c>
      <c r="B58" s="10">
        <f>((B13/B10)-1)*100</f>
        <v>503.35861321776815</v>
      </c>
      <c r="C58" s="10">
        <f t="shared" ref="C58:G58" si="14">((C13/C10)-1)*100</f>
        <v>458.64135864135864</v>
      </c>
      <c r="D58" s="10">
        <f t="shared" si="14"/>
        <v>759.45945945945948</v>
      </c>
      <c r="E58" s="10">
        <f t="shared" si="14"/>
        <v>570.52631578947364</v>
      </c>
      <c r="F58" s="10">
        <f t="shared" si="14"/>
        <v>1686.3813229571986</v>
      </c>
      <c r="G58" s="10">
        <f t="shared" si="14"/>
        <v>-100</v>
      </c>
    </row>
    <row r="59" spans="1:7" x14ac:dyDescent="0.25">
      <c r="A59" t="s">
        <v>28</v>
      </c>
      <c r="B59" s="10">
        <f>((B35/B34)-1)*100</f>
        <v>132.11117887363733</v>
      </c>
      <c r="C59" s="10">
        <f t="shared" ref="C59:F59" si="15">((C35/C34)-1)*100</f>
        <v>154.41787170930664</v>
      </c>
      <c r="D59" s="10">
        <f t="shared" si="15"/>
        <v>691.26409017713377</v>
      </c>
      <c r="E59" s="10">
        <f t="shared" si="15"/>
        <v>218.65079365079362</v>
      </c>
      <c r="F59" s="10">
        <f t="shared" si="15"/>
        <v>129.41232771822357</v>
      </c>
      <c r="G59" s="10">
        <f t="shared" ref="G59" si="16">((G35/G34)-1)*100</f>
        <v>36.029411764705863</v>
      </c>
    </row>
    <row r="60" spans="1:7" x14ac:dyDescent="0.25">
      <c r="A60" t="s">
        <v>29</v>
      </c>
      <c r="B60" s="10">
        <f>((B37/B36)-1)*100</f>
        <v>-61.530145789124212</v>
      </c>
      <c r="C60" s="10">
        <f t="shared" ref="C60:G60" si="17">((C37/C36)-1)*100</f>
        <v>-54.457745067772542</v>
      </c>
      <c r="D60" s="10">
        <f t="shared" si="17"/>
        <v>-7.934681331591376</v>
      </c>
      <c r="E60" s="10">
        <f t="shared" si="17"/>
        <v>-52.47751115098054</v>
      </c>
      <c r="F60" s="10">
        <f t="shared" si="17"/>
        <v>-87.157706768986401</v>
      </c>
      <c r="G60" s="10" t="e">
        <f t="shared" si="17"/>
        <v>#DIV/0!</v>
      </c>
    </row>
    <row r="61" spans="1:7" x14ac:dyDescent="0.25">
      <c r="B61" s="10"/>
      <c r="C61" s="10"/>
      <c r="D61" s="10"/>
      <c r="E61" s="10"/>
      <c r="F61" s="10"/>
    </row>
    <row r="62" spans="1:7" x14ac:dyDescent="0.25">
      <c r="A62" t="s">
        <v>30</v>
      </c>
      <c r="B62" s="17"/>
      <c r="C62" s="17"/>
      <c r="D62" s="17"/>
      <c r="E62" s="17"/>
      <c r="F62" s="17"/>
    </row>
    <row r="63" spans="1:7" x14ac:dyDescent="0.25">
      <c r="A63" t="s">
        <v>51</v>
      </c>
      <c r="B63" s="15">
        <f>B19/(B12*3)</f>
        <v>108537666.66666667</v>
      </c>
      <c r="C63" s="15">
        <f t="shared" ref="C63:G63" si="18">C19/(C12*3)</f>
        <v>29538333.333333332</v>
      </c>
      <c r="D63" s="15">
        <f t="shared" si="18"/>
        <v>8756666.666666666</v>
      </c>
      <c r="E63" s="15" t="e">
        <f t="shared" si="18"/>
        <v>#DIV/0!</v>
      </c>
      <c r="F63" s="15">
        <f t="shared" si="18"/>
        <v>193366666.66666666</v>
      </c>
      <c r="G63" s="15" t="e">
        <f t="shared" si="18"/>
        <v>#DIV/0!</v>
      </c>
    </row>
    <row r="64" spans="1:7" x14ac:dyDescent="0.25">
      <c r="A64" t="s">
        <v>52</v>
      </c>
      <c r="B64" s="15">
        <f>B20/(B13*3)</f>
        <v>154908.19716286586</v>
      </c>
      <c r="C64" s="15">
        <f t="shared" ref="C64:G64" si="19">C20/(C13*3)</f>
        <v>122704.75679542203</v>
      </c>
      <c r="D64" s="15">
        <f t="shared" si="19"/>
        <v>103013.62683438155</v>
      </c>
      <c r="E64" s="15">
        <f t="shared" si="19"/>
        <v>116605.18053375196</v>
      </c>
      <c r="F64" s="15">
        <f t="shared" si="19"/>
        <v>174028.89711754883</v>
      </c>
      <c r="G64" s="15" t="e">
        <f t="shared" si="19"/>
        <v>#DIV/0!</v>
      </c>
    </row>
    <row r="65" spans="1:8" hidden="1" x14ac:dyDescent="0.25">
      <c r="A65" s="23" t="s">
        <v>37</v>
      </c>
      <c r="B65" s="24">
        <f>B20/B14</f>
        <v>204185.50295857989</v>
      </c>
      <c r="C65" s="24">
        <f t="shared" ref="C65:G65" si="20">C20/C14</f>
        <v>185000</v>
      </c>
      <c r="D65" s="24">
        <f t="shared" si="20"/>
        <v>182667.28624535317</v>
      </c>
      <c r="E65" s="24">
        <f t="shared" si="20"/>
        <v>178123.50119904077</v>
      </c>
      <c r="F65" s="24">
        <f t="shared" si="20"/>
        <v>192769.82467428019</v>
      </c>
      <c r="G65" s="24" t="e">
        <f t="shared" si="20"/>
        <v>#DIV/0!</v>
      </c>
    </row>
    <row r="66" spans="1:8" x14ac:dyDescent="0.25">
      <c r="A66" t="s">
        <v>31</v>
      </c>
      <c r="B66" s="10">
        <f>(B63/B64)*B48</f>
        <v>78150667.363362685</v>
      </c>
      <c r="C66" s="10">
        <f t="shared" ref="C66:G66" si="21">(C63/C64)*C48</f>
        <v>33793417.90239957</v>
      </c>
      <c r="D66" s="10">
        <f t="shared" si="21"/>
        <v>1367478.4685830576</v>
      </c>
      <c r="E66" s="10" t="e">
        <f t="shared" si="21"/>
        <v>#DIV/0!</v>
      </c>
      <c r="F66" s="10">
        <f t="shared" si="21"/>
        <v>127643360.96624807</v>
      </c>
      <c r="G66" s="10" t="e">
        <f t="shared" si="21"/>
        <v>#DIV/0!</v>
      </c>
    </row>
    <row r="67" spans="1:8" x14ac:dyDescent="0.25">
      <c r="A67" t="s">
        <v>45</v>
      </c>
      <c r="B67" s="10">
        <f>B19/B12</f>
        <v>325613000</v>
      </c>
      <c r="C67" s="10">
        <f t="shared" ref="C67:G67" si="22">C19/C12</f>
        <v>88615000</v>
      </c>
      <c r="D67" s="10">
        <f t="shared" si="22"/>
        <v>26270000</v>
      </c>
      <c r="E67" s="10" t="e">
        <f t="shared" si="22"/>
        <v>#DIV/0!</v>
      </c>
      <c r="F67" s="10">
        <f t="shared" si="22"/>
        <v>580100000</v>
      </c>
      <c r="G67" s="10" t="e">
        <f t="shared" si="22"/>
        <v>#DIV/0!</v>
      </c>
    </row>
    <row r="68" spans="1:8" x14ac:dyDescent="0.25">
      <c r="A68" t="s">
        <v>46</v>
      </c>
      <c r="B68" s="10">
        <f>B20/B13</f>
        <v>464724.59148859757</v>
      </c>
      <c r="C68" s="10">
        <f t="shared" ref="C68:G68" si="23">C20/C13</f>
        <v>368114.27038626611</v>
      </c>
      <c r="D68" s="10">
        <f t="shared" si="23"/>
        <v>309040.88050314464</v>
      </c>
      <c r="E68" s="10">
        <f t="shared" si="23"/>
        <v>349815.54160125589</v>
      </c>
      <c r="F68" s="10">
        <f t="shared" si="23"/>
        <v>522086.69135264651</v>
      </c>
      <c r="G68" s="10" t="e">
        <f t="shared" si="23"/>
        <v>#DIV/0!</v>
      </c>
    </row>
    <row r="69" spans="1:8" x14ac:dyDescent="0.25">
      <c r="B69" s="10"/>
      <c r="C69" s="10"/>
      <c r="D69" s="10"/>
      <c r="E69" s="10"/>
      <c r="F69" s="10"/>
    </row>
    <row r="70" spans="1:8" x14ac:dyDescent="0.25">
      <c r="A70" t="s">
        <v>32</v>
      </c>
      <c r="B70" s="10"/>
      <c r="C70" s="10"/>
      <c r="D70" s="10"/>
      <c r="E70" s="10"/>
      <c r="F70" s="10"/>
    </row>
    <row r="71" spans="1:8" x14ac:dyDescent="0.25">
      <c r="A71" t="s">
        <v>33</v>
      </c>
      <c r="B71" s="10">
        <f>(B26/B25)*100</f>
        <v>233.92140362946199</v>
      </c>
      <c r="C71" s="10"/>
      <c r="D71" s="10"/>
      <c r="E71" s="10"/>
      <c r="F71" s="10"/>
      <c r="H71" s="7"/>
    </row>
    <row r="72" spans="1:8" x14ac:dyDescent="0.25">
      <c r="A72" t="s">
        <v>34</v>
      </c>
      <c r="B72" s="10">
        <f>(B20/B26)*100</f>
        <v>135.91305255432576</v>
      </c>
      <c r="C72" s="10"/>
      <c r="D72" s="10"/>
      <c r="E72" s="10"/>
      <c r="F72" s="10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88</v>
      </c>
    </row>
    <row r="77" spans="1:8" x14ac:dyDescent="0.25">
      <c r="A77" t="s">
        <v>89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130</v>
      </c>
    </row>
  </sheetData>
  <mergeCells count="4">
    <mergeCell ref="A4:A5"/>
    <mergeCell ref="B4:B5"/>
    <mergeCell ref="C4:G4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5"/>
  <sheetViews>
    <sheetView topLeftCell="A49" zoomScale="80" zoomScaleNormal="80" workbookViewId="0">
      <selection activeCell="A65" sqref="A65:XFD65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7.85546875" customWidth="1"/>
  </cols>
  <sheetData>
    <row r="2" spans="1:7" ht="15.75" x14ac:dyDescent="0.25">
      <c r="A2" s="47" t="s">
        <v>113</v>
      </c>
      <c r="B2" s="47"/>
      <c r="C2" s="47"/>
      <c r="D2" s="47"/>
      <c r="E2" s="47"/>
      <c r="F2" s="47"/>
    </row>
    <row r="4" spans="1:7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28"/>
    </row>
    <row r="5" spans="1:7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42</v>
      </c>
      <c r="G5" s="1" t="s">
        <v>78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70</v>
      </c>
      <c r="B10" s="4">
        <f>SUM(C10:G10)</f>
        <v>4563</v>
      </c>
      <c r="C10" s="4">
        <f>+'I trimestre'!C10+'II Trimestre'!C10</f>
        <v>1414</v>
      </c>
      <c r="D10" s="4">
        <f>+'I trimestre'!D10+'II Trimestre'!D10</f>
        <v>0</v>
      </c>
      <c r="E10" s="4">
        <f>+'I trimestre'!E10+'II Trimestre'!E10</f>
        <v>112</v>
      </c>
      <c r="F10" s="4">
        <f>+'I trimestre'!F10+'II Trimestre'!F10</f>
        <v>2823</v>
      </c>
      <c r="G10" s="4">
        <f>+'I trimestre'!G10+'II Trimestre'!G10</f>
        <v>214</v>
      </c>
    </row>
    <row r="11" spans="1:7" x14ac:dyDescent="0.25">
      <c r="A11" s="18" t="s">
        <v>36</v>
      </c>
      <c r="B11" s="4">
        <f t="shared" ref="B11:B22" si="0">SUM(C11:G11)</f>
        <v>14881</v>
      </c>
      <c r="C11" s="4">
        <f>+'I trimestre'!C11+'II Trimestre'!C11</f>
        <v>3248</v>
      </c>
      <c r="D11" s="4">
        <f>+'I trimestre'!D11+'II Trimestre'!D11</f>
        <v>0</v>
      </c>
      <c r="E11" s="4">
        <f>+'I trimestre'!E11+'II Trimestre'!E11</f>
        <v>229</v>
      </c>
      <c r="F11" s="4">
        <f>+'I trimestre'!F11+'II Trimestre'!F11</f>
        <v>10889</v>
      </c>
      <c r="G11" s="4">
        <f>+'I trimestre'!G11+'II Trimestre'!G11</f>
        <v>515</v>
      </c>
    </row>
    <row r="12" spans="1:7" x14ac:dyDescent="0.25">
      <c r="A12" s="41" t="s">
        <v>114</v>
      </c>
      <c r="B12" s="15">
        <f t="shared" si="0"/>
        <v>13650</v>
      </c>
      <c r="C12" s="15">
        <f>+'I trimestre'!C12+'II Trimestre'!C12</f>
        <v>2450</v>
      </c>
      <c r="D12" s="15">
        <f>+'I trimestre'!D12+'II Trimestre'!D12</f>
        <v>500</v>
      </c>
      <c r="E12" s="15">
        <f>+'I trimestre'!E12+'II Trimestre'!E12</f>
        <v>1900</v>
      </c>
      <c r="F12" s="15">
        <f>+'I trimestre'!F12+'II Trimestre'!F12</f>
        <v>7300</v>
      </c>
      <c r="G12" s="15">
        <f>+'I trimestre'!G12+'II Trimestre'!G12</f>
        <v>1500</v>
      </c>
    </row>
    <row r="13" spans="1:7" x14ac:dyDescent="0.25">
      <c r="A13" s="41" t="s">
        <v>115</v>
      </c>
      <c r="B13" s="15">
        <f t="shared" si="0"/>
        <v>8491</v>
      </c>
      <c r="C13" s="15">
        <f>+'I trimestre'!C13+'II Trimestre'!C13</f>
        <v>3905</v>
      </c>
      <c r="D13" s="15">
        <f>+'I trimestre'!D13+'II Trimestre'!D13</f>
        <v>162</v>
      </c>
      <c r="E13" s="15">
        <f>+'I trimestre'!E13+'II Trimestre'!E13</f>
        <v>614</v>
      </c>
      <c r="F13" s="15">
        <f>+'I trimestre'!F13+'II Trimestre'!F13</f>
        <v>2958</v>
      </c>
      <c r="G13" s="15">
        <f>+'I trimestre'!G13+'II Trimestre'!G13</f>
        <v>852</v>
      </c>
    </row>
    <row r="14" spans="1:7" x14ac:dyDescent="0.25">
      <c r="A14" s="30" t="s">
        <v>36</v>
      </c>
      <c r="B14" s="15">
        <f t="shared" si="0"/>
        <v>20933</v>
      </c>
      <c r="C14" s="15">
        <f>+'I trimestre'!C14+'II Trimestre'!C14</f>
        <v>8028</v>
      </c>
      <c r="D14" s="15">
        <f>+'I trimestre'!D14+'II Trimestre'!D14</f>
        <v>377</v>
      </c>
      <c r="E14" s="15">
        <f>+'I trimestre'!E14+'II Trimestre'!E14</f>
        <v>1494</v>
      </c>
      <c r="F14" s="15">
        <f>+'I trimestre'!F14+'II Trimestre'!F14</f>
        <v>9110</v>
      </c>
      <c r="G14" s="15">
        <f>+'I trimestre'!G14+'II Trimestre'!G14</f>
        <v>1924</v>
      </c>
    </row>
    <row r="15" spans="1:7" x14ac:dyDescent="0.25">
      <c r="A15" s="41" t="s">
        <v>83</v>
      </c>
      <c r="B15" s="15">
        <f t="shared" si="0"/>
        <v>17737</v>
      </c>
      <c r="C15" s="15">
        <f>+'II Trimestre'!C15</f>
        <v>3605</v>
      </c>
      <c r="D15" s="15">
        <f>+'II Trimestre'!D15</f>
        <v>721</v>
      </c>
      <c r="E15" s="15">
        <f>+'II Trimestre'!E15</f>
        <v>2883</v>
      </c>
      <c r="F15" s="15">
        <f>+'II Trimestre'!F15</f>
        <v>8335</v>
      </c>
      <c r="G15" s="15">
        <f>+'II Trimestre'!G15</f>
        <v>2193</v>
      </c>
    </row>
    <row r="16" spans="1:7" x14ac:dyDescent="0.25">
      <c r="A16" s="17"/>
      <c r="B16" s="15"/>
      <c r="C16" s="17"/>
      <c r="D16" s="17"/>
      <c r="E16" s="17"/>
      <c r="F16" s="17"/>
      <c r="G16" s="17"/>
    </row>
    <row r="17" spans="1:10" x14ac:dyDescent="0.25">
      <c r="A17" s="43" t="s">
        <v>8</v>
      </c>
      <c r="B17" s="15"/>
      <c r="C17" s="17"/>
      <c r="D17" s="17"/>
      <c r="E17" s="17"/>
      <c r="F17" s="17"/>
      <c r="G17" s="17"/>
    </row>
    <row r="18" spans="1:10" x14ac:dyDescent="0.25">
      <c r="A18" s="41" t="s">
        <v>116</v>
      </c>
      <c r="B18" s="15">
        <f t="shared" si="0"/>
        <v>2762610000</v>
      </c>
      <c r="C18" s="15">
        <f>+'I trimestre'!C18+'II Trimestre'!C18</f>
        <v>580050000</v>
      </c>
      <c r="D18" s="15">
        <f>+'I trimestre'!D18+'II Trimestre'!D18</f>
        <v>0</v>
      </c>
      <c r="E18" s="15">
        <f>+'I trimestre'!E18+'II Trimestre'!E18</f>
        <v>40860000</v>
      </c>
      <c r="F18" s="15">
        <f>+'I trimestre'!F18+'II Trimestre'!F18</f>
        <v>2049000000</v>
      </c>
      <c r="G18" s="15">
        <f>+'I trimestre'!G18+'II Trimestre'!G18</f>
        <v>92700000</v>
      </c>
    </row>
    <row r="19" spans="1:10" x14ac:dyDescent="0.25">
      <c r="A19" s="41" t="s">
        <v>114</v>
      </c>
      <c r="B19" s="15">
        <f t="shared" si="0"/>
        <v>7872350000</v>
      </c>
      <c r="C19" s="15">
        <f>+'I trimestre'!C19+'II Trimestre'!C19</f>
        <v>1100750000</v>
      </c>
      <c r="D19" s="15">
        <f>+'I trimestre'!D19+'II Trimestre'!D19</f>
        <v>222000000</v>
      </c>
      <c r="E19" s="15">
        <f>+'I trimestre'!E19+'II Trimestre'!E19</f>
        <v>843600000</v>
      </c>
      <c r="F19" s="15">
        <f>+'I trimestre'!F19+'II Trimestre'!F19</f>
        <v>5040000000</v>
      </c>
      <c r="G19" s="15">
        <f>+'I trimestre'!G19+'II Trimestre'!G19</f>
        <v>666000000</v>
      </c>
    </row>
    <row r="20" spans="1:10" x14ac:dyDescent="0.25">
      <c r="A20" s="41" t="s">
        <v>115</v>
      </c>
      <c r="B20" s="15">
        <f t="shared" si="0"/>
        <v>3892725000</v>
      </c>
      <c r="C20" s="15">
        <f>+'I trimestre'!C20+'II Trimestre'!C20</f>
        <v>1485450000</v>
      </c>
      <c r="D20" s="15">
        <f>+'I trimestre'!D20+'II Trimestre'!D20</f>
        <v>69745000</v>
      </c>
      <c r="E20" s="15">
        <f>+'I trimestre'!E20+'II Trimestre'!E20</f>
        <v>276390000</v>
      </c>
      <c r="F20" s="15">
        <f>+'I trimestre'!F20+'II Trimestre'!F20</f>
        <v>1705200000</v>
      </c>
      <c r="G20" s="15">
        <f>+'I trimestre'!G20+'II Trimestre'!G20</f>
        <v>355940000</v>
      </c>
    </row>
    <row r="21" spans="1:10" x14ac:dyDescent="0.25">
      <c r="A21" s="41" t="s">
        <v>83</v>
      </c>
      <c r="B21" s="15">
        <f t="shared" si="0"/>
        <v>15217185000</v>
      </c>
      <c r="C21" s="15">
        <f>+'II Trimestre'!C21</f>
        <v>2000035000</v>
      </c>
      <c r="D21" s="15">
        <f>+'II Trimestre'!D21</f>
        <v>399970000</v>
      </c>
      <c r="E21" s="15">
        <f>+'II Trimestre'!E21</f>
        <v>1600065000</v>
      </c>
      <c r="F21" s="15">
        <f>+'II Trimestre'!F21</f>
        <v>10000000000</v>
      </c>
      <c r="G21" s="15">
        <f>+'II Trimestre'!G21</f>
        <v>1217115000</v>
      </c>
    </row>
    <row r="22" spans="1:10" x14ac:dyDescent="0.25">
      <c r="A22" s="41" t="s">
        <v>117</v>
      </c>
      <c r="B22" s="15">
        <f t="shared" si="0"/>
        <v>3892725000</v>
      </c>
      <c r="C22" s="15">
        <f>+C20</f>
        <v>1485450000</v>
      </c>
      <c r="D22" s="15">
        <f t="shared" ref="D22:F22" si="1">+D20</f>
        <v>69745000</v>
      </c>
      <c r="E22" s="15">
        <f t="shared" si="1"/>
        <v>276390000</v>
      </c>
      <c r="F22" s="15">
        <f t="shared" si="1"/>
        <v>1705200000</v>
      </c>
      <c r="G22" s="15">
        <f>+G20</f>
        <v>355940000</v>
      </c>
      <c r="H22" s="4"/>
    </row>
    <row r="23" spans="1:10" x14ac:dyDescent="0.25">
      <c r="B23" s="4"/>
      <c r="C23" s="4"/>
      <c r="D23" s="4"/>
      <c r="E23" s="4"/>
      <c r="F23" s="14"/>
    </row>
    <row r="24" spans="1:10" x14ac:dyDescent="0.25">
      <c r="A24" t="s">
        <v>9</v>
      </c>
      <c r="B24" s="15"/>
      <c r="C24" s="15"/>
      <c r="D24" s="15"/>
      <c r="E24" s="15"/>
      <c r="F24" s="16"/>
    </row>
    <row r="25" spans="1:10" x14ac:dyDescent="0.25">
      <c r="A25" s="6" t="s">
        <v>114</v>
      </c>
      <c r="B25" s="15">
        <f>B19</f>
        <v>7872350000</v>
      </c>
      <c r="C25" s="15"/>
      <c r="D25" s="15"/>
      <c r="E25" s="15"/>
      <c r="F25" s="15"/>
      <c r="G25" s="7"/>
      <c r="J25" t="s">
        <v>79</v>
      </c>
    </row>
    <row r="26" spans="1:10" x14ac:dyDescent="0.25">
      <c r="A26" s="6" t="s">
        <v>115</v>
      </c>
      <c r="B26" s="15">
        <f>+'I trimestre'!B26+'II Trimestre'!B26</f>
        <v>7599460000</v>
      </c>
      <c r="C26" s="15"/>
      <c r="D26" s="15"/>
      <c r="E26" s="15"/>
      <c r="F26" s="16"/>
      <c r="G26" s="7"/>
    </row>
    <row r="27" spans="1:10" x14ac:dyDescent="0.25">
      <c r="B27" s="17"/>
      <c r="C27" s="17"/>
      <c r="D27" s="17"/>
      <c r="E27" s="17"/>
      <c r="F27" s="17"/>
    </row>
    <row r="28" spans="1:10" x14ac:dyDescent="0.25">
      <c r="A28" t="s">
        <v>10</v>
      </c>
      <c r="B28" s="17"/>
      <c r="C28" s="17"/>
      <c r="D28" s="17"/>
      <c r="E28" s="17"/>
      <c r="F28" s="17"/>
    </row>
    <row r="29" spans="1:10" x14ac:dyDescent="0.25">
      <c r="A29" t="s">
        <v>71</v>
      </c>
      <c r="B29" s="14">
        <v>0.97</v>
      </c>
      <c r="C29" s="14">
        <v>0.97</v>
      </c>
      <c r="D29" s="14">
        <v>0.97</v>
      </c>
      <c r="E29" s="14">
        <v>0.97</v>
      </c>
      <c r="F29" s="14">
        <v>0.97</v>
      </c>
      <c r="G29" s="14">
        <v>0.97</v>
      </c>
    </row>
    <row r="30" spans="1:10" x14ac:dyDescent="0.25">
      <c r="A30" t="s">
        <v>118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</row>
    <row r="31" spans="1:10" x14ac:dyDescent="0.25">
      <c r="A31" t="s">
        <v>11</v>
      </c>
      <c r="B31" s="4">
        <f>+C31+F31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2" spans="1:10" x14ac:dyDescent="0.25">
      <c r="B32" s="17"/>
      <c r="C32" s="17"/>
      <c r="D32" s="17"/>
      <c r="E32" s="17"/>
      <c r="F32" s="17"/>
    </row>
    <row r="33" spans="1:7" x14ac:dyDescent="0.25">
      <c r="A33" t="s">
        <v>12</v>
      </c>
      <c r="B33" s="17"/>
      <c r="C33" s="17"/>
      <c r="D33" s="17"/>
      <c r="E33" s="17"/>
      <c r="F33" s="17"/>
    </row>
    <row r="34" spans="1:7" x14ac:dyDescent="0.25">
      <c r="A34" t="s">
        <v>72</v>
      </c>
      <c r="B34" s="15">
        <f>B18/B29</f>
        <v>2848051546.3917527</v>
      </c>
      <c r="C34" s="15">
        <f t="shared" ref="C34:G34" si="2">C18/C29</f>
        <v>597989690.72164953</v>
      </c>
      <c r="D34" s="15">
        <f t="shared" si="2"/>
        <v>0</v>
      </c>
      <c r="E34" s="15">
        <f t="shared" si="2"/>
        <v>42123711.340206183</v>
      </c>
      <c r="F34" s="15">
        <f t="shared" si="2"/>
        <v>2112371134.0206187</v>
      </c>
      <c r="G34" s="15">
        <f t="shared" si="2"/>
        <v>95567010.309278354</v>
      </c>
    </row>
    <row r="35" spans="1:7" x14ac:dyDescent="0.25">
      <c r="A35" t="s">
        <v>119</v>
      </c>
      <c r="B35" s="15">
        <f>B20/B30</f>
        <v>3892725000</v>
      </c>
      <c r="C35" s="15">
        <f t="shared" ref="C35:G35" si="3">C20/C30</f>
        <v>1485450000</v>
      </c>
      <c r="D35" s="15">
        <f t="shared" si="3"/>
        <v>69745000</v>
      </c>
      <c r="E35" s="15">
        <f t="shared" si="3"/>
        <v>276390000</v>
      </c>
      <c r="F35" s="15">
        <f t="shared" si="3"/>
        <v>1705200000</v>
      </c>
      <c r="G35" s="15">
        <f t="shared" si="3"/>
        <v>355940000</v>
      </c>
    </row>
    <row r="36" spans="1:7" x14ac:dyDescent="0.25">
      <c r="A36" t="s">
        <v>73</v>
      </c>
      <c r="B36" s="15">
        <f>B34/B10</f>
        <v>624162.07459823636</v>
      </c>
      <c r="C36" s="15">
        <f t="shared" ref="C36:G36" si="4">C34/C10</f>
        <v>422906.42908178893</v>
      </c>
      <c r="D36" s="15" t="e">
        <f t="shared" si="4"/>
        <v>#DIV/0!</v>
      </c>
      <c r="E36" s="15">
        <f t="shared" si="4"/>
        <v>376104.5655375552</v>
      </c>
      <c r="F36" s="15">
        <f t="shared" si="4"/>
        <v>748271.74425101618</v>
      </c>
      <c r="G36" s="15">
        <f t="shared" si="4"/>
        <v>446574.81452933809</v>
      </c>
    </row>
    <row r="37" spans="1:7" x14ac:dyDescent="0.25">
      <c r="A37" t="s">
        <v>120</v>
      </c>
      <c r="B37" s="15">
        <f>B35/B13</f>
        <v>458453.06795430457</v>
      </c>
      <c r="C37" s="15">
        <f t="shared" ref="C37:G37" si="5">C35/C13</f>
        <v>380396.92701664532</v>
      </c>
      <c r="D37" s="15">
        <f t="shared" si="5"/>
        <v>430524.69135802472</v>
      </c>
      <c r="E37" s="15">
        <f t="shared" si="5"/>
        <v>450146.57980456029</v>
      </c>
      <c r="F37" s="15">
        <f t="shared" si="5"/>
        <v>576470.5882352941</v>
      </c>
      <c r="G37" s="15">
        <f t="shared" si="5"/>
        <v>417769.95305164321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11.423932510921782</v>
      </c>
      <c r="C42" s="9">
        <f t="shared" ref="C42:G42" si="6">C12/C31*100</f>
        <v>2.7445445176322982</v>
      </c>
      <c r="D42" s="9">
        <f t="shared" si="6"/>
        <v>0.56011112604740776</v>
      </c>
      <c r="E42" s="9">
        <f t="shared" si="6"/>
        <v>2.1284222789801497</v>
      </c>
      <c r="F42" s="9">
        <f t="shared" si="6"/>
        <v>24.157786749619429</v>
      </c>
      <c r="G42" s="9">
        <f t="shared" si="6"/>
        <v>1.6803333781422232</v>
      </c>
    </row>
    <row r="43" spans="1:7" x14ac:dyDescent="0.25">
      <c r="A43" t="s">
        <v>16</v>
      </c>
      <c r="B43" s="9">
        <f>B13/B31*100</f>
        <v>7.1062718644862164</v>
      </c>
      <c r="C43" s="9">
        <f t="shared" ref="C43:G43" si="7">C13/C31*100</f>
        <v>4.3744678944302544</v>
      </c>
      <c r="D43" s="9">
        <f t="shared" si="7"/>
        <v>0.18147600483936013</v>
      </c>
      <c r="E43" s="9">
        <f t="shared" si="7"/>
        <v>0.68781646278621678</v>
      </c>
      <c r="F43" s="9">
        <f t="shared" si="7"/>
        <v>9.7888675623800374</v>
      </c>
      <c r="G43" s="9">
        <f t="shared" si="7"/>
        <v>0.95442935878478286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62.205128205128204</v>
      </c>
      <c r="C46" s="9">
        <f t="shared" ref="C46:G46" si="8">C13/C12*100</f>
        <v>159.38775510204081</v>
      </c>
      <c r="D46" s="9">
        <f t="shared" si="8"/>
        <v>32.4</v>
      </c>
      <c r="E46" s="9">
        <f t="shared" si="8"/>
        <v>32.315789473684205</v>
      </c>
      <c r="F46" s="9">
        <f t="shared" si="8"/>
        <v>40.520547945205479</v>
      </c>
      <c r="G46" s="9">
        <f t="shared" si="8"/>
        <v>56.8</v>
      </c>
    </row>
    <row r="47" spans="1:7" x14ac:dyDescent="0.25">
      <c r="A47" t="s">
        <v>19</v>
      </c>
      <c r="B47" s="9">
        <f>B20/B19*100</f>
        <v>49.448068238835923</v>
      </c>
      <c r="C47" s="9">
        <f t="shared" ref="C47:G47" si="9">C20/C19*100</f>
        <v>134.94889847831024</v>
      </c>
      <c r="D47" s="9">
        <f t="shared" si="9"/>
        <v>31.416666666666664</v>
      </c>
      <c r="E47" s="9">
        <f t="shared" si="9"/>
        <v>32.763157894736842</v>
      </c>
      <c r="F47" s="9">
        <f t="shared" si="9"/>
        <v>33.833333333333329</v>
      </c>
      <c r="G47" s="9">
        <f t="shared" si="9"/>
        <v>53.44444444444445</v>
      </c>
    </row>
    <row r="48" spans="1:7" x14ac:dyDescent="0.25">
      <c r="A48" t="s">
        <v>20</v>
      </c>
      <c r="B48" s="10">
        <f>AVERAGE(B46:B47)</f>
        <v>55.826598221982067</v>
      </c>
      <c r="C48" s="10">
        <f t="shared" ref="C48:G48" si="10">AVERAGE(C46:C47)</f>
        <v>147.16832679017551</v>
      </c>
      <c r="D48" s="10">
        <f t="shared" si="10"/>
        <v>31.908333333333331</v>
      </c>
      <c r="E48" s="10">
        <f t="shared" si="10"/>
        <v>32.53947368421052</v>
      </c>
      <c r="F48" s="10">
        <f t="shared" si="10"/>
        <v>37.176940639269404</v>
      </c>
      <c r="G48" s="10">
        <f t="shared" si="10"/>
        <v>55.12222222222222</v>
      </c>
    </row>
    <row r="49" spans="1:7" x14ac:dyDescent="0.25">
      <c r="B49" s="10"/>
      <c r="C49" s="10"/>
      <c r="D49" s="10"/>
      <c r="E49" s="10"/>
    </row>
    <row r="50" spans="1:7" x14ac:dyDescent="0.25">
      <c r="A50" t="s">
        <v>21</v>
      </c>
      <c r="B50" s="17"/>
      <c r="C50" s="17"/>
      <c r="D50" s="17"/>
      <c r="E50" s="17"/>
    </row>
    <row r="51" spans="1:7" x14ac:dyDescent="0.25">
      <c r="A51" t="s">
        <v>22</v>
      </c>
      <c r="B51" s="10">
        <f>B13/B15*100</f>
        <v>47.871680667531145</v>
      </c>
      <c r="C51" s="10">
        <f t="shared" ref="C51:G51" si="11">C13/C15*100</f>
        <v>108.32177531206656</v>
      </c>
      <c r="D51" s="10">
        <f t="shared" si="11"/>
        <v>22.468793342579751</v>
      </c>
      <c r="E51" s="10">
        <f t="shared" si="11"/>
        <v>21.297259798820672</v>
      </c>
      <c r="F51" s="10">
        <f t="shared" si="11"/>
        <v>35.488902219556088</v>
      </c>
      <c r="G51" s="10">
        <f t="shared" si="11"/>
        <v>38.850889192886456</v>
      </c>
    </row>
    <row r="52" spans="1:7" x14ac:dyDescent="0.25">
      <c r="A52" t="s">
        <v>23</v>
      </c>
      <c r="B52" s="10">
        <f>B20/B21*100</f>
        <v>25.58111109249181</v>
      </c>
      <c r="C52" s="10">
        <f t="shared" ref="C52:G52" si="12">C20/C21*100</f>
        <v>74.271200253995545</v>
      </c>
      <c r="D52" s="10">
        <f t="shared" si="12"/>
        <v>17.437557816836264</v>
      </c>
      <c r="E52" s="10">
        <f t="shared" si="12"/>
        <v>17.273673257023933</v>
      </c>
      <c r="F52" s="10">
        <f t="shared" si="12"/>
        <v>17.052</v>
      </c>
      <c r="G52" s="10">
        <f t="shared" si="12"/>
        <v>29.244566043471654</v>
      </c>
    </row>
    <row r="53" spans="1:7" x14ac:dyDescent="0.25">
      <c r="A53" t="s">
        <v>24</v>
      </c>
      <c r="B53" s="10">
        <f>(B51+B52)/2</f>
        <v>36.726395880011481</v>
      </c>
      <c r="C53" s="10">
        <f t="shared" ref="C53:G53" si="13">(C51+C52)/2</f>
        <v>91.296487783031054</v>
      </c>
      <c r="D53" s="10">
        <f t="shared" si="13"/>
        <v>19.953175579708009</v>
      </c>
      <c r="E53" s="10">
        <f t="shared" si="13"/>
        <v>19.285466527922303</v>
      </c>
      <c r="F53" s="10">
        <f t="shared" si="13"/>
        <v>26.270451109778044</v>
      </c>
      <c r="G53" s="10">
        <f t="shared" si="13"/>
        <v>34.047727618179053</v>
      </c>
    </row>
    <row r="54" spans="1:7" x14ac:dyDescent="0.25">
      <c r="B54" s="17"/>
      <c r="C54" s="17"/>
      <c r="D54" s="17"/>
      <c r="E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 x14ac:dyDescent="0.25">
      <c r="B56" s="17"/>
      <c r="C56" s="17"/>
      <c r="D56" s="17"/>
      <c r="E56" s="17"/>
    </row>
    <row r="57" spans="1:7" x14ac:dyDescent="0.25">
      <c r="A57" t="s">
        <v>26</v>
      </c>
      <c r="B57" s="17"/>
      <c r="C57" s="17"/>
      <c r="D57" s="17"/>
      <c r="E57" s="17"/>
    </row>
    <row r="58" spans="1:7" x14ac:dyDescent="0.25">
      <c r="A58" t="s">
        <v>27</v>
      </c>
      <c r="B58" s="10">
        <f>((B13/B10)-1)*100</f>
        <v>86.083716852947617</v>
      </c>
      <c r="C58" s="10">
        <f t="shared" ref="C58:G58" si="14">((C13/C10)-1)*100</f>
        <v>176.16690240452618</v>
      </c>
      <c r="D58" s="10" t="e">
        <f t="shared" si="14"/>
        <v>#DIV/0!</v>
      </c>
      <c r="E58" s="10">
        <f t="shared" si="14"/>
        <v>448.21428571428567</v>
      </c>
      <c r="F58" s="10">
        <f t="shared" si="14"/>
        <v>4.7821466524973433</v>
      </c>
      <c r="G58" s="10">
        <f t="shared" si="14"/>
        <v>298.13084112149534</v>
      </c>
    </row>
    <row r="59" spans="1:7" x14ac:dyDescent="0.25">
      <c r="A59" t="s">
        <v>28</v>
      </c>
      <c r="B59" s="10">
        <f>((B35/B34)-1)*100</f>
        <v>36.680286033859289</v>
      </c>
      <c r="C59" s="10">
        <f t="shared" ref="C59:G59" si="15">((C35/C34)-1)*100</f>
        <v>148.40729247478666</v>
      </c>
      <c r="D59" s="10" t="e">
        <f t="shared" si="15"/>
        <v>#DIV/0!</v>
      </c>
      <c r="E59" s="10">
        <f t="shared" si="15"/>
        <v>556.13876651982389</v>
      </c>
      <c r="F59" s="10">
        <f t="shared" si="15"/>
        <v>-19.275549048316254</v>
      </c>
      <c r="G59" s="10">
        <f t="shared" si="15"/>
        <v>272.45070118662352</v>
      </c>
    </row>
    <row r="60" spans="1:7" x14ac:dyDescent="0.25">
      <c r="A60" t="s">
        <v>29</v>
      </c>
      <c r="B60" s="10">
        <f>((B37/B36)-1)*100</f>
        <v>-26.54903484012484</v>
      </c>
      <c r="C60" s="10">
        <f t="shared" ref="C60:G60" si="16">((C37/C36)-1)*100</f>
        <v>-10.051751201191216</v>
      </c>
      <c r="D60" s="10" t="e">
        <f t="shared" si="16"/>
        <v>#DIV/0!</v>
      </c>
      <c r="E60" s="10">
        <f t="shared" si="16"/>
        <v>19.68655024465842</v>
      </c>
      <c r="F60" s="10">
        <f t="shared" si="16"/>
        <v>-22.959727844285595</v>
      </c>
      <c r="G60" s="10">
        <f t="shared" si="16"/>
        <v>-6.4501759930311824</v>
      </c>
    </row>
    <row r="61" spans="1:7" x14ac:dyDescent="0.25">
      <c r="B61" s="10"/>
      <c r="C61" s="10"/>
      <c r="D61" s="10"/>
      <c r="E61" s="10"/>
    </row>
    <row r="62" spans="1:7" x14ac:dyDescent="0.25">
      <c r="A62" t="s">
        <v>30</v>
      </c>
      <c r="B62" s="17"/>
      <c r="C62" s="17"/>
      <c r="D62" s="17"/>
      <c r="E62" s="17"/>
    </row>
    <row r="63" spans="1:7" x14ac:dyDescent="0.25">
      <c r="A63" t="s">
        <v>51</v>
      </c>
      <c r="B63" s="37">
        <f>B19/(B12*3)</f>
        <v>192242.97924297923</v>
      </c>
      <c r="C63" s="37">
        <f t="shared" ref="C63:G63" si="17">C19/(C12*3)</f>
        <v>149761.90476190476</v>
      </c>
      <c r="D63" s="37">
        <f t="shared" si="17"/>
        <v>148000</v>
      </c>
      <c r="E63" s="37">
        <f t="shared" si="17"/>
        <v>148000</v>
      </c>
      <c r="F63" s="37">
        <f t="shared" si="17"/>
        <v>230136.98630136985</v>
      </c>
      <c r="G63" s="37">
        <f t="shared" si="17"/>
        <v>148000</v>
      </c>
    </row>
    <row r="64" spans="1:7" x14ac:dyDescent="0.25">
      <c r="A64" t="s">
        <v>52</v>
      </c>
      <c r="B64" s="37">
        <f>B20/(B13*3)</f>
        <v>152817.68931810153</v>
      </c>
      <c r="C64" s="37">
        <f t="shared" ref="C64:G64" si="18">C20/(C13*3)</f>
        <v>126798.97567221511</v>
      </c>
      <c r="D64" s="37">
        <f t="shared" si="18"/>
        <v>143508.23045267491</v>
      </c>
      <c r="E64" s="37">
        <f t="shared" si="18"/>
        <v>150048.85993485342</v>
      </c>
      <c r="F64" s="37">
        <f t="shared" si="18"/>
        <v>192156.86274509804</v>
      </c>
      <c r="G64" s="37">
        <f t="shared" si="18"/>
        <v>139256.6510172144</v>
      </c>
    </row>
    <row r="65" spans="1:7" hidden="1" x14ac:dyDescent="0.25">
      <c r="A65" s="23" t="s">
        <v>37</v>
      </c>
      <c r="B65" s="24">
        <f>B20/B14</f>
        <v>185961.16180193951</v>
      </c>
      <c r="C65" s="24">
        <f t="shared" ref="C65:G65" si="19">C20/C14</f>
        <v>185033.6322869955</v>
      </c>
      <c r="D65" s="24">
        <f t="shared" si="19"/>
        <v>185000</v>
      </c>
      <c r="E65" s="24">
        <f t="shared" si="19"/>
        <v>185000</v>
      </c>
      <c r="F65" s="24">
        <f t="shared" si="19"/>
        <v>187178.92425905599</v>
      </c>
      <c r="G65" s="24">
        <f t="shared" si="19"/>
        <v>185000</v>
      </c>
    </row>
    <row r="66" spans="1:7" x14ac:dyDescent="0.25">
      <c r="A66" t="s">
        <v>31</v>
      </c>
      <c r="B66" s="10">
        <f>(B63/B64)*B48</f>
        <v>70.229249055419288</v>
      </c>
      <c r="C66" s="10">
        <f t="shared" ref="C66:G66" si="20">(C63/C64)*C48</f>
        <v>173.82008666769315</v>
      </c>
      <c r="D66" s="10">
        <f t="shared" si="20"/>
        <v>32.907055702917773</v>
      </c>
      <c r="E66" s="10">
        <f t="shared" si="20"/>
        <v>32.095159585711258</v>
      </c>
      <c r="F66" s="10">
        <f t="shared" si="20"/>
        <v>44.525024796933216</v>
      </c>
      <c r="G66" s="10">
        <f t="shared" si="20"/>
        <v>58.583118503118492</v>
      </c>
    </row>
    <row r="67" spans="1:7" x14ac:dyDescent="0.25">
      <c r="A67" t="s">
        <v>47</v>
      </c>
      <c r="B67" s="37">
        <f>B19/B12</f>
        <v>576728.93772893772</v>
      </c>
      <c r="C67" s="37">
        <f t="shared" ref="C67:G67" si="21">C19/C12</f>
        <v>449285.71428571426</v>
      </c>
      <c r="D67" s="37">
        <f t="shared" si="21"/>
        <v>444000</v>
      </c>
      <c r="E67" s="37">
        <f t="shared" si="21"/>
        <v>444000</v>
      </c>
      <c r="F67" s="37">
        <f t="shared" si="21"/>
        <v>690410.95890410955</v>
      </c>
      <c r="G67" s="37">
        <f t="shared" si="21"/>
        <v>444000</v>
      </c>
    </row>
    <row r="68" spans="1:7" x14ac:dyDescent="0.25">
      <c r="A68" t="s">
        <v>48</v>
      </c>
      <c r="B68" s="37">
        <f>B20/B13</f>
        <v>458453.06795430457</v>
      </c>
      <c r="C68" s="37">
        <f t="shared" ref="C68:G68" si="22">C20/C13</f>
        <v>380396.92701664532</v>
      </c>
      <c r="D68" s="37">
        <f t="shared" si="22"/>
        <v>430524.69135802472</v>
      </c>
      <c r="E68" s="37">
        <f t="shared" si="22"/>
        <v>450146.57980456029</v>
      </c>
      <c r="F68" s="37">
        <f t="shared" si="22"/>
        <v>576470.5882352941</v>
      </c>
      <c r="G68" s="37">
        <f t="shared" si="22"/>
        <v>417769.95305164321</v>
      </c>
    </row>
    <row r="69" spans="1:7" x14ac:dyDescent="0.25">
      <c r="B69" s="10"/>
      <c r="C69" s="10"/>
      <c r="D69" s="10"/>
      <c r="E69" s="10"/>
    </row>
    <row r="70" spans="1:7" x14ac:dyDescent="0.25">
      <c r="A70" t="s">
        <v>32</v>
      </c>
      <c r="B70" s="10"/>
      <c r="C70" s="10"/>
      <c r="D70" s="10"/>
      <c r="E70" s="10"/>
    </row>
    <row r="71" spans="1:7" x14ac:dyDescent="0.25">
      <c r="A71" t="s">
        <v>33</v>
      </c>
      <c r="B71" s="10">
        <f>(B26/B25)*100</f>
        <v>96.533563675395527</v>
      </c>
      <c r="C71" s="10"/>
      <c r="D71" s="10"/>
      <c r="E71" s="10"/>
      <c r="G71" s="7"/>
    </row>
    <row r="72" spans="1:7" x14ac:dyDescent="0.25">
      <c r="A72" t="s">
        <v>34</v>
      </c>
      <c r="B72" s="10">
        <f>(B20/B26)*100</f>
        <v>51.223705368539342</v>
      </c>
      <c r="C72" s="10"/>
      <c r="D72" s="10"/>
      <c r="E72" s="10"/>
      <c r="G72" s="7"/>
    </row>
    <row r="73" spans="1:7" ht="15.75" thickBot="1" x14ac:dyDescent="0.3">
      <c r="A73" s="11"/>
      <c r="B73" s="11"/>
      <c r="C73" s="11"/>
      <c r="D73" s="11"/>
      <c r="E73" s="11"/>
      <c r="F73" s="11"/>
    </row>
    <row r="74" spans="1:7" ht="15.75" thickTop="1" x14ac:dyDescent="0.25"/>
    <row r="75" spans="1:7" x14ac:dyDescent="0.25">
      <c r="A75" s="13" t="s">
        <v>35</v>
      </c>
    </row>
    <row r="76" spans="1:7" x14ac:dyDescent="0.25">
      <c r="A76" t="s">
        <v>88</v>
      </c>
    </row>
    <row r="77" spans="1:7" x14ac:dyDescent="0.25">
      <c r="A77" t="s">
        <v>89</v>
      </c>
      <c r="B77" s="12"/>
      <c r="C77" s="12"/>
      <c r="D77" s="12"/>
    </row>
    <row r="78" spans="1:7" x14ac:dyDescent="0.25">
      <c r="A78" t="s">
        <v>40</v>
      </c>
    </row>
    <row r="80" spans="1:7" x14ac:dyDescent="0.25">
      <c r="A80" t="s">
        <v>38</v>
      </c>
    </row>
    <row r="81" spans="1:1" x14ac:dyDescent="0.25">
      <c r="A81" s="25"/>
    </row>
    <row r="82" spans="1:1" x14ac:dyDescent="0.25">
      <c r="A82" s="25" t="s">
        <v>39</v>
      </c>
    </row>
    <row r="83" spans="1:1" x14ac:dyDescent="0.25">
      <c r="A83" s="25" t="s">
        <v>41</v>
      </c>
    </row>
    <row r="84" spans="1:1" x14ac:dyDescent="0.25">
      <c r="A84" s="25"/>
    </row>
    <row r="85" spans="1:1" x14ac:dyDescent="0.25">
      <c r="A85" s="25" t="s">
        <v>130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2"/>
  <sheetViews>
    <sheetView topLeftCell="A34" zoomScale="80" zoomScaleNormal="80" workbookViewId="0">
      <selection activeCell="A65" sqref="A65:XFD65"/>
    </sheetView>
  </sheetViews>
  <sheetFormatPr baseColWidth="10" defaultColWidth="11.42578125" defaultRowHeight="15" x14ac:dyDescent="0.25"/>
  <cols>
    <col min="1" max="1" width="45.285156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5.5703125" customWidth="1"/>
  </cols>
  <sheetData>
    <row r="2" spans="1:7" ht="15.75" x14ac:dyDescent="0.25">
      <c r="A2" s="47" t="s">
        <v>121</v>
      </c>
      <c r="B2" s="47"/>
      <c r="C2" s="47"/>
      <c r="D2" s="47"/>
      <c r="E2" s="47"/>
      <c r="F2" s="47"/>
    </row>
    <row r="4" spans="1:7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29"/>
    </row>
    <row r="5" spans="1:7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42</v>
      </c>
      <c r="G5" s="39" t="s">
        <v>78</v>
      </c>
    </row>
    <row r="6" spans="1:7" ht="15.75" thickTop="1" x14ac:dyDescent="0.25"/>
    <row r="7" spans="1:7" x14ac:dyDescent="0.25">
      <c r="A7" s="2" t="s">
        <v>6</v>
      </c>
    </row>
    <row r="9" spans="1:7" x14ac:dyDescent="0.25">
      <c r="A9" t="s">
        <v>7</v>
      </c>
    </row>
    <row r="10" spans="1:7" x14ac:dyDescent="0.25">
      <c r="A10" s="3" t="s">
        <v>62</v>
      </c>
      <c r="B10" s="4">
        <f>SUM(C10:G10)</f>
        <v>7379</v>
      </c>
      <c r="C10" s="4">
        <f>+'I trimestre'!C10+'II Trimestre'!C10+'III Trimestre'!C10</f>
        <v>3170</v>
      </c>
      <c r="D10" s="4">
        <f>+'I trimestre'!D10+'II Trimestre'!D10+'III Trimestre'!D10</f>
        <v>0</v>
      </c>
      <c r="E10" s="4">
        <f>+'I trimestre'!E10+'II Trimestre'!E10+'III Trimestre'!E10</f>
        <v>301</v>
      </c>
      <c r="F10" s="4">
        <f>+'I trimestre'!F10+'II Trimestre'!F10+'III Trimestre'!F10</f>
        <v>3366</v>
      </c>
      <c r="G10" s="4">
        <f>+'I trimestre'!G10+'II Trimestre'!G10+'III Trimestre'!G10</f>
        <v>542</v>
      </c>
    </row>
    <row r="11" spans="1:7" x14ac:dyDescent="0.25">
      <c r="A11" s="18" t="s">
        <v>36</v>
      </c>
      <c r="B11" s="4">
        <f t="shared" ref="B11:B22" si="0">SUM(C11:G11)</f>
        <v>28084</v>
      </c>
      <c r="C11" s="4">
        <f>+'I trimestre'!C11+'II Trimestre'!C11+'III Trimestre'!C11</f>
        <v>8387</v>
      </c>
      <c r="D11" s="4">
        <f>+'I trimestre'!D11+'II Trimestre'!D11+'III Trimestre'!D11</f>
        <v>0</v>
      </c>
      <c r="E11" s="4">
        <f>+'I trimestre'!E11+'II Trimestre'!E11+'III Trimestre'!E11</f>
        <v>792</v>
      </c>
      <c r="F11" s="4">
        <f>+'I trimestre'!F11+'II Trimestre'!F11+'III Trimestre'!F11</f>
        <v>17475</v>
      </c>
      <c r="G11" s="4">
        <f>+'I trimestre'!G11+'II Trimestre'!G11+'III Trimestre'!G11</f>
        <v>1430</v>
      </c>
    </row>
    <row r="12" spans="1:7" x14ac:dyDescent="0.25">
      <c r="A12" s="41" t="s">
        <v>99</v>
      </c>
      <c r="B12" s="15">
        <f t="shared" si="0"/>
        <v>17732</v>
      </c>
      <c r="C12" s="15">
        <f>+'I trimestre'!C12+'II Trimestre'!C12+'III Trimestre'!C12</f>
        <v>3603</v>
      </c>
      <c r="D12" s="15">
        <f>+'I trimestre'!D12+'II Trimestre'!D12+'III Trimestre'!D12</f>
        <v>720</v>
      </c>
      <c r="E12" s="15">
        <f>+'I trimestre'!E12+'II Trimestre'!E12+'III Trimestre'!E12</f>
        <v>2883</v>
      </c>
      <c r="F12" s="15">
        <f>+'I trimestre'!F12+'II Trimestre'!F12+'III Trimestre'!F12</f>
        <v>8333</v>
      </c>
      <c r="G12" s="15">
        <f>+'I trimestre'!G12+'II Trimestre'!G12+'III Trimestre'!G12</f>
        <v>2193</v>
      </c>
    </row>
    <row r="13" spans="1:7" x14ac:dyDescent="0.25">
      <c r="A13" s="41" t="s">
        <v>100</v>
      </c>
      <c r="B13" s="15">
        <f t="shared" si="0"/>
        <v>16443</v>
      </c>
      <c r="C13" s="15">
        <f>+'I trimestre'!C13+'II Trimestre'!C13+'III Trimestre'!C13</f>
        <v>7866</v>
      </c>
      <c r="D13" s="15">
        <f>+'I trimestre'!D13+'II Trimestre'!D13+'III Trimestre'!D13</f>
        <v>266</v>
      </c>
      <c r="E13" s="15">
        <f>+'I trimestre'!E13+'II Trimestre'!E13+'III Trimestre'!E13</f>
        <v>1051</v>
      </c>
      <c r="F13" s="15">
        <f>+'I trimestre'!F13+'II Trimestre'!F13+'III Trimestre'!F13</f>
        <v>4683</v>
      </c>
      <c r="G13" s="15">
        <f>+'I trimestre'!G13+'II Trimestre'!G13+'III Trimestre'!G13</f>
        <v>2577</v>
      </c>
    </row>
    <row r="14" spans="1:7" x14ac:dyDescent="0.25">
      <c r="A14" s="30" t="s">
        <v>36</v>
      </c>
      <c r="B14" s="15">
        <f t="shared" si="0"/>
        <v>50014</v>
      </c>
      <c r="C14" s="15">
        <f>+'I trimestre'!C14+'II Trimestre'!C14+'III Trimestre'!C14</f>
        <v>21610</v>
      </c>
      <c r="D14" s="15">
        <f>+'I trimestre'!D14+'II Trimestre'!D14+'III Trimestre'!D14</f>
        <v>841</v>
      </c>
      <c r="E14" s="15">
        <f>+'I trimestre'!E14+'II Trimestre'!E14+'III Trimestre'!E14</f>
        <v>3492</v>
      </c>
      <c r="F14" s="15">
        <f>+'I trimestre'!F14+'II Trimestre'!F14+'III Trimestre'!F14</f>
        <v>19511</v>
      </c>
      <c r="G14" s="15">
        <f>+'I trimestre'!G14+'II Trimestre'!G14+'III Trimestre'!G14</f>
        <v>4560</v>
      </c>
    </row>
    <row r="15" spans="1:7" x14ac:dyDescent="0.25">
      <c r="A15" s="41" t="s">
        <v>83</v>
      </c>
      <c r="B15" s="15">
        <f t="shared" si="0"/>
        <v>17737</v>
      </c>
      <c r="C15" s="15">
        <f>+'III Trimestre'!C15</f>
        <v>3605</v>
      </c>
      <c r="D15" s="15">
        <f>+'III Trimestre'!D15</f>
        <v>721</v>
      </c>
      <c r="E15" s="15">
        <f>+'III Trimestre'!E15</f>
        <v>2883</v>
      </c>
      <c r="F15" s="15">
        <f>+'III Trimestre'!F15</f>
        <v>8335</v>
      </c>
      <c r="G15" s="15">
        <f>+'III Trimestre'!G15</f>
        <v>2193</v>
      </c>
    </row>
    <row r="16" spans="1:7" x14ac:dyDescent="0.25">
      <c r="A16" s="17"/>
      <c r="B16" s="15"/>
      <c r="C16" s="17"/>
      <c r="D16" s="17"/>
      <c r="E16" s="17"/>
      <c r="F16" s="17"/>
      <c r="G16" s="17"/>
    </row>
    <row r="17" spans="1:7" x14ac:dyDescent="0.25">
      <c r="A17" s="43" t="s">
        <v>8</v>
      </c>
      <c r="B17" s="15"/>
      <c r="C17" s="17"/>
      <c r="D17" s="17"/>
      <c r="E17" s="17"/>
      <c r="F17" s="17"/>
      <c r="G17" s="17"/>
    </row>
    <row r="18" spans="1:7" x14ac:dyDescent="0.25">
      <c r="A18" s="41" t="s">
        <v>101</v>
      </c>
      <c r="B18" s="15">
        <f t="shared" si="0"/>
        <v>5142540000</v>
      </c>
      <c r="C18" s="15">
        <f>+'I trimestre'!C18+'II Trimestre'!C18+'III Trimestre'!C18</f>
        <v>1504080000</v>
      </c>
      <c r="D18" s="15">
        <f>+'I trimestre'!D18+'II Trimestre'!D18+'III Trimestre'!D18</f>
        <v>0</v>
      </c>
      <c r="E18" s="15">
        <f>+'I trimestre'!E18+'II Trimestre'!E18+'III Trimestre'!E18</f>
        <v>140760000</v>
      </c>
      <c r="F18" s="15">
        <f>+'I trimestre'!F18+'II Trimestre'!F18+'III Trimestre'!F18</f>
        <v>3240300000</v>
      </c>
      <c r="G18" s="15">
        <f>+'I trimestre'!G18+'II Trimestre'!G18+'III Trimestre'!G18</f>
        <v>257400000</v>
      </c>
    </row>
    <row r="19" spans="1:7" x14ac:dyDescent="0.25">
      <c r="A19" s="41" t="s">
        <v>99</v>
      </c>
      <c r="B19" s="15">
        <f t="shared" si="0"/>
        <v>13589120000</v>
      </c>
      <c r="C19" s="15">
        <f>+'I trimestre'!C19+'II Trimestre'!C19+'III Trimestre'!C19</f>
        <v>1822805000</v>
      </c>
      <c r="D19" s="15">
        <f>+'I trimestre'!D19+'II Trimestre'!D19+'III Trimestre'!D19</f>
        <v>373700000</v>
      </c>
      <c r="E19" s="15">
        <f>+'I trimestre'!E19+'II Trimestre'!E19+'III Trimestre'!E19</f>
        <v>1434860000</v>
      </c>
      <c r="F19" s="15">
        <f>+'I trimestre'!F19+'II Trimestre'!F19+'III Trimestre'!F19</f>
        <v>8839800000</v>
      </c>
      <c r="G19" s="15">
        <f>+'I trimestre'!G19+'II Trimestre'!G19+'III Trimestre'!G19</f>
        <v>1117955000</v>
      </c>
    </row>
    <row r="20" spans="1:7" x14ac:dyDescent="0.25">
      <c r="A20" s="41" t="s">
        <v>100</v>
      </c>
      <c r="B20" s="15">
        <f t="shared" si="0"/>
        <v>9323212500</v>
      </c>
      <c r="C20" s="15">
        <f>+'I trimestre'!C20+'II Trimestre'!C20+'III Trimestre'!C20</f>
        <v>3997167500</v>
      </c>
      <c r="D20" s="15">
        <f>+'I trimestre'!D20+'II Trimestre'!D20+'III Trimestre'!D20</f>
        <v>154090000</v>
      </c>
      <c r="E20" s="15">
        <f>+'I trimestre'!E20+'II Trimestre'!E20+'III Trimestre'!E20</f>
        <v>644355000</v>
      </c>
      <c r="F20" s="15">
        <f>+'I trimestre'!F20+'II Trimestre'!F20+'III Trimestre'!F20</f>
        <v>3684000000</v>
      </c>
      <c r="G20" s="15">
        <f>+'I trimestre'!G20+'II Trimestre'!G20+'III Trimestre'!G20</f>
        <v>843600000</v>
      </c>
    </row>
    <row r="21" spans="1:7" x14ac:dyDescent="0.25">
      <c r="A21" s="41" t="s">
        <v>83</v>
      </c>
      <c r="B21" s="15">
        <f t="shared" si="0"/>
        <v>15217185000</v>
      </c>
      <c r="C21" s="15">
        <f>+'III Trimestre'!C21</f>
        <v>2000035000</v>
      </c>
      <c r="D21" s="15">
        <f>+'III Trimestre'!D21</f>
        <v>399970000</v>
      </c>
      <c r="E21" s="15">
        <f>+'III Trimestre'!E21</f>
        <v>1600065000</v>
      </c>
      <c r="F21" s="15">
        <f>+'III Trimestre'!F21</f>
        <v>10000000000</v>
      </c>
      <c r="G21" s="15">
        <f>+'III Trimestre'!G21</f>
        <v>1217115000</v>
      </c>
    </row>
    <row r="22" spans="1:7" x14ac:dyDescent="0.25">
      <c r="A22" s="41" t="s">
        <v>102</v>
      </c>
      <c r="B22" s="15">
        <f t="shared" si="0"/>
        <v>9323212500</v>
      </c>
      <c r="C22" s="15">
        <f>C20</f>
        <v>3997167500</v>
      </c>
      <c r="D22" s="15">
        <f t="shared" ref="D22:G22" si="1">D20</f>
        <v>154090000</v>
      </c>
      <c r="E22" s="15">
        <f t="shared" si="1"/>
        <v>644355000</v>
      </c>
      <c r="F22" s="15">
        <f t="shared" si="1"/>
        <v>3684000000</v>
      </c>
      <c r="G22" s="15">
        <f t="shared" si="1"/>
        <v>843600000</v>
      </c>
    </row>
    <row r="23" spans="1:7" x14ac:dyDescent="0.25">
      <c r="B23" s="4"/>
      <c r="C23" s="4"/>
      <c r="D23" s="4"/>
      <c r="E23" s="4"/>
      <c r="F23" s="4"/>
      <c r="G23" s="4"/>
    </row>
    <row r="24" spans="1:7" x14ac:dyDescent="0.25">
      <c r="A24" t="s">
        <v>9</v>
      </c>
      <c r="B24" s="15"/>
      <c r="C24" s="15"/>
      <c r="D24" s="15"/>
      <c r="E24" s="15"/>
      <c r="F24" s="16"/>
    </row>
    <row r="25" spans="1:7" x14ac:dyDescent="0.25">
      <c r="A25" s="6" t="s">
        <v>99</v>
      </c>
      <c r="B25" s="15">
        <f>B19</f>
        <v>13589120000</v>
      </c>
      <c r="C25" s="15"/>
      <c r="D25" s="15"/>
      <c r="E25" s="15"/>
      <c r="F25" s="15"/>
      <c r="G25" s="7"/>
    </row>
    <row r="26" spans="1:7" x14ac:dyDescent="0.25">
      <c r="A26" s="6" t="s">
        <v>100</v>
      </c>
      <c r="B26" s="15">
        <f>+'I trimestre'!B26+'II Trimestre'!B26+'III Trimestre'!B26</f>
        <v>11407852500</v>
      </c>
      <c r="C26" s="15"/>
      <c r="D26" s="15"/>
      <c r="E26" s="15"/>
      <c r="F26" s="16"/>
      <c r="G26" s="7"/>
    </row>
    <row r="27" spans="1:7" x14ac:dyDescent="0.25">
      <c r="B27" s="17"/>
      <c r="C27" s="17"/>
      <c r="D27" s="17"/>
      <c r="E27" s="17"/>
      <c r="F27" s="17"/>
    </row>
    <row r="28" spans="1:7" x14ac:dyDescent="0.25">
      <c r="A28" t="s">
        <v>10</v>
      </c>
      <c r="B28" s="17"/>
      <c r="C28" s="17"/>
      <c r="D28" s="17"/>
      <c r="E28" s="17"/>
      <c r="F28" s="17"/>
    </row>
    <row r="29" spans="1:7" x14ac:dyDescent="0.25">
      <c r="A29" t="s">
        <v>63</v>
      </c>
      <c r="B29" s="14">
        <v>0.98</v>
      </c>
      <c r="C29" s="14">
        <v>0.98</v>
      </c>
      <c r="D29" s="14">
        <v>0.98</v>
      </c>
      <c r="E29" s="14">
        <v>0.98</v>
      </c>
      <c r="F29" s="14">
        <v>0.98</v>
      </c>
      <c r="G29" s="14">
        <v>0.98</v>
      </c>
    </row>
    <row r="30" spans="1:7" x14ac:dyDescent="0.25">
      <c r="A30" t="s">
        <v>103</v>
      </c>
      <c r="B30" s="14">
        <v>0.99</v>
      </c>
      <c r="C30" s="14">
        <v>0.99</v>
      </c>
      <c r="D30" s="14">
        <v>0.99</v>
      </c>
      <c r="E30" s="14">
        <v>0.99</v>
      </c>
      <c r="F30" s="14">
        <v>0.99</v>
      </c>
      <c r="G30" s="14">
        <v>0.99</v>
      </c>
    </row>
    <row r="31" spans="1:7" x14ac:dyDescent="0.25">
      <c r="A31" t="s">
        <v>11</v>
      </c>
      <c r="B31" s="4">
        <f>+C31+F31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2" spans="1:7" x14ac:dyDescent="0.25">
      <c r="B32" s="17"/>
      <c r="C32" s="17"/>
      <c r="D32" s="17"/>
      <c r="E32" s="17"/>
      <c r="F32" s="17"/>
    </row>
    <row r="33" spans="1:7" x14ac:dyDescent="0.25">
      <c r="A33" t="s">
        <v>12</v>
      </c>
      <c r="B33" s="17"/>
      <c r="C33" s="17"/>
      <c r="D33" s="17"/>
      <c r="E33" s="17"/>
      <c r="F33" s="17"/>
    </row>
    <row r="34" spans="1:7" x14ac:dyDescent="0.25">
      <c r="A34" t="s">
        <v>64</v>
      </c>
      <c r="B34" s="15">
        <f>B18/B29</f>
        <v>5247489795.9183674</v>
      </c>
      <c r="C34" s="15">
        <f t="shared" ref="C34:G34" si="2">C18/C29</f>
        <v>1534775510.2040818</v>
      </c>
      <c r="D34" s="15">
        <f t="shared" si="2"/>
        <v>0</v>
      </c>
      <c r="E34" s="15">
        <f t="shared" si="2"/>
        <v>143632653.06122449</v>
      </c>
      <c r="F34" s="15">
        <f t="shared" si="2"/>
        <v>3306428571.4285717</v>
      </c>
      <c r="G34" s="15">
        <f t="shared" si="2"/>
        <v>262653061.22448981</v>
      </c>
    </row>
    <row r="35" spans="1:7" x14ac:dyDescent="0.25">
      <c r="A35" t="s">
        <v>104</v>
      </c>
      <c r="B35" s="15">
        <f>B20/B30</f>
        <v>9417386363.636364</v>
      </c>
      <c r="C35" s="15">
        <f t="shared" ref="C35:G35" si="3">C20/C30</f>
        <v>4037542929.2929292</v>
      </c>
      <c r="D35" s="15">
        <f t="shared" si="3"/>
        <v>155646464.64646465</v>
      </c>
      <c r="E35" s="15">
        <f t="shared" si="3"/>
        <v>650863636.36363637</v>
      </c>
      <c r="F35" s="15">
        <f t="shared" si="3"/>
        <v>3721212121.212121</v>
      </c>
      <c r="G35" s="15">
        <f t="shared" si="3"/>
        <v>852121212.12121212</v>
      </c>
    </row>
    <row r="36" spans="1:7" x14ac:dyDescent="0.25">
      <c r="A36" t="s">
        <v>65</v>
      </c>
      <c r="B36" s="15">
        <f>B34/B10</f>
        <v>711138.33797511412</v>
      </c>
      <c r="C36" s="15">
        <f t="shared" ref="C36:G36" si="4">C34/C10</f>
        <v>484156.3123672182</v>
      </c>
      <c r="D36" s="15" t="e">
        <f t="shared" si="4"/>
        <v>#DIV/0!</v>
      </c>
      <c r="E36" s="15">
        <f t="shared" si="4"/>
        <v>477184.89389111125</v>
      </c>
      <c r="F36" s="15">
        <f t="shared" si="4"/>
        <v>982302.0117137765</v>
      </c>
      <c r="G36" s="15">
        <f t="shared" si="4"/>
        <v>484599.74395662325</v>
      </c>
    </row>
    <row r="37" spans="1:7" x14ac:dyDescent="0.25">
      <c r="A37" t="s">
        <v>105</v>
      </c>
      <c r="B37" s="15">
        <f>B35/B13</f>
        <v>572729.20778667904</v>
      </c>
      <c r="C37" s="15">
        <f t="shared" ref="C37:G37" si="5">C35/C13</f>
        <v>513290.48173060379</v>
      </c>
      <c r="D37" s="15">
        <f t="shared" si="5"/>
        <v>585137.08513708517</v>
      </c>
      <c r="E37" s="15">
        <f t="shared" si="5"/>
        <v>619280.33907101466</v>
      </c>
      <c r="F37" s="15">
        <f t="shared" si="5"/>
        <v>794621.42242411291</v>
      </c>
      <c r="G37" s="15">
        <f t="shared" si="5"/>
        <v>330664.03264307807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14.840232328473629</v>
      </c>
      <c r="C42" s="9">
        <f t="shared" ref="C42:G42" si="6">C12/C31*100</f>
        <v>4.0361607742976213</v>
      </c>
      <c r="D42" s="9">
        <f t="shared" si="6"/>
        <v>0.80656002150826733</v>
      </c>
      <c r="E42" s="9">
        <f t="shared" si="6"/>
        <v>3.2296007527893535</v>
      </c>
      <c r="F42" s="9">
        <f t="shared" si="6"/>
        <v>27.576279038983387</v>
      </c>
      <c r="G42" s="9">
        <f t="shared" si="6"/>
        <v>2.4566473988439306</v>
      </c>
    </row>
    <row r="43" spans="1:7" x14ac:dyDescent="0.25">
      <c r="A43" t="s">
        <v>16</v>
      </c>
      <c r="B43" s="9">
        <f>B13/B31*100</f>
        <v>13.761444855464239</v>
      </c>
      <c r="C43" s="9">
        <f t="shared" ref="C43:G43" si="7">C13/C31*100</f>
        <v>8.8116682349778195</v>
      </c>
      <c r="D43" s="9">
        <f t="shared" si="7"/>
        <v>0.29797911905722091</v>
      </c>
      <c r="E43" s="9">
        <f t="shared" si="7"/>
        <v>1.1773535869516512</v>
      </c>
      <c r="F43" s="9">
        <f t="shared" si="7"/>
        <v>15.497385664173672</v>
      </c>
      <c r="G43" s="9">
        <f t="shared" si="7"/>
        <v>2.8868127436483397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92.73065644033386</v>
      </c>
      <c r="C46" s="9">
        <f t="shared" ref="C46:G46" si="8">C13/C12*100</f>
        <v>218.31806827643629</v>
      </c>
      <c r="D46" s="9">
        <f t="shared" si="8"/>
        <v>36.944444444444443</v>
      </c>
      <c r="E46" s="9">
        <f t="shared" si="8"/>
        <v>36.455081512313562</v>
      </c>
      <c r="F46" s="9">
        <f t="shared" si="8"/>
        <v>56.198247929917201</v>
      </c>
      <c r="G46" s="9">
        <f t="shared" si="8"/>
        <v>117.51025991792065</v>
      </c>
    </row>
    <row r="47" spans="1:7" x14ac:dyDescent="0.25">
      <c r="A47" t="s">
        <v>19</v>
      </c>
      <c r="B47" s="9">
        <f>B20/B19*100</f>
        <v>68.607919423774305</v>
      </c>
      <c r="C47" s="9">
        <f t="shared" ref="C47:G47" si="9">C20/C19*100</f>
        <v>219.28662144332498</v>
      </c>
      <c r="D47" s="9">
        <f t="shared" si="9"/>
        <v>41.233609847471229</v>
      </c>
      <c r="E47" s="9">
        <f t="shared" si="9"/>
        <v>44.907168643630733</v>
      </c>
      <c r="F47" s="9">
        <f t="shared" si="9"/>
        <v>41.675151021516321</v>
      </c>
      <c r="G47" s="9">
        <f t="shared" si="9"/>
        <v>75.459209002151255</v>
      </c>
    </row>
    <row r="48" spans="1:7" x14ac:dyDescent="0.25">
      <c r="A48" t="s">
        <v>20</v>
      </c>
      <c r="B48" s="10">
        <f>AVERAGE(B46:B47)</f>
        <v>80.66928793205409</v>
      </c>
      <c r="C48" s="10">
        <f t="shared" ref="C48:G48" si="10">AVERAGE(C46:C47)</f>
        <v>218.80234485988063</v>
      </c>
      <c r="D48" s="10">
        <f t="shared" si="10"/>
        <v>39.089027145957836</v>
      </c>
      <c r="E48" s="10">
        <f t="shared" si="10"/>
        <v>40.681125077972148</v>
      </c>
      <c r="F48" s="10">
        <f t="shared" si="10"/>
        <v>48.936699475716765</v>
      </c>
      <c r="G48" s="10">
        <f t="shared" si="10"/>
        <v>96.484734460035952</v>
      </c>
    </row>
    <row r="49" spans="1:7" x14ac:dyDescent="0.25">
      <c r="B49" s="10"/>
      <c r="C49" s="10"/>
      <c r="D49" s="10"/>
      <c r="E49" s="10"/>
    </row>
    <row r="50" spans="1:7" x14ac:dyDescent="0.25">
      <c r="A50" t="s">
        <v>21</v>
      </c>
      <c r="B50" s="17"/>
      <c r="C50" s="17"/>
      <c r="D50" s="17"/>
      <c r="E50" s="17"/>
    </row>
    <row r="51" spans="1:7" x14ac:dyDescent="0.25">
      <c r="A51" t="s">
        <v>22</v>
      </c>
      <c r="B51" s="10">
        <f>B13/B15*100</f>
        <v>92.704515983537235</v>
      </c>
      <c r="C51" s="10">
        <f t="shared" ref="C51:G51" si="11">C13/C15*100</f>
        <v>218.1969486823856</v>
      </c>
      <c r="D51" s="10">
        <f t="shared" si="11"/>
        <v>36.893203883495147</v>
      </c>
      <c r="E51" s="10">
        <f t="shared" si="11"/>
        <v>36.455081512313562</v>
      </c>
      <c r="F51" s="10">
        <f t="shared" si="11"/>
        <v>56.184763047390518</v>
      </c>
      <c r="G51" s="10">
        <f t="shared" si="11"/>
        <v>117.51025991792065</v>
      </c>
    </row>
    <row r="52" spans="1:7" x14ac:dyDescent="0.25">
      <c r="A52" t="s">
        <v>23</v>
      </c>
      <c r="B52" s="10">
        <f>B20/B21*100</f>
        <v>61.267655614359683</v>
      </c>
      <c r="C52" s="10">
        <f t="shared" ref="C52:G52" si="12">C20/C21*100</f>
        <v>199.85487753964307</v>
      </c>
      <c r="D52" s="10">
        <f t="shared" si="12"/>
        <v>38.52538940420532</v>
      </c>
      <c r="E52" s="10">
        <f t="shared" si="12"/>
        <v>40.270551508844953</v>
      </c>
      <c r="F52" s="10">
        <f t="shared" si="12"/>
        <v>36.840000000000003</v>
      </c>
      <c r="G52" s="10">
        <f t="shared" si="12"/>
        <v>69.311445508435938</v>
      </c>
    </row>
    <row r="53" spans="1:7" x14ac:dyDescent="0.25">
      <c r="A53" t="s">
        <v>24</v>
      </c>
      <c r="B53" s="10">
        <f>(B51+B52)/2</f>
        <v>76.986085798948466</v>
      </c>
      <c r="C53" s="10">
        <f t="shared" ref="C53:G53" si="13">(C51+C52)/2</f>
        <v>209.02591311101435</v>
      </c>
      <c r="D53" s="10">
        <f t="shared" si="13"/>
        <v>37.709296643850237</v>
      </c>
      <c r="E53" s="10">
        <f t="shared" si="13"/>
        <v>38.362816510579258</v>
      </c>
      <c r="F53" s="10">
        <f t="shared" si="13"/>
        <v>46.512381523695261</v>
      </c>
      <c r="G53" s="10">
        <f t="shared" si="13"/>
        <v>93.410852713178286</v>
      </c>
    </row>
    <row r="54" spans="1:7" x14ac:dyDescent="0.25">
      <c r="B54" s="17"/>
      <c r="C54" s="17"/>
      <c r="D54" s="17"/>
      <c r="E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 x14ac:dyDescent="0.25">
      <c r="B56" s="17"/>
      <c r="C56" s="17"/>
      <c r="D56" s="17"/>
      <c r="E56" s="17"/>
    </row>
    <row r="57" spans="1:7" x14ac:dyDescent="0.25">
      <c r="A57" t="s">
        <v>26</v>
      </c>
      <c r="B57" s="17"/>
      <c r="C57" s="17"/>
      <c r="D57" s="17"/>
      <c r="E57" s="17"/>
    </row>
    <row r="58" spans="1:7" x14ac:dyDescent="0.25">
      <c r="A58" t="s">
        <v>27</v>
      </c>
      <c r="B58" s="10">
        <f>((B13/B10)-1)*100</f>
        <v>122.83507250304919</v>
      </c>
      <c r="C58" s="10">
        <f t="shared" ref="C58:G58" si="14">((C13/C10)-1)*100</f>
        <v>148.13880126182966</v>
      </c>
      <c r="D58" s="10" t="e">
        <f t="shared" si="14"/>
        <v>#DIV/0!</v>
      </c>
      <c r="E58" s="10">
        <f t="shared" si="14"/>
        <v>249.16943521594686</v>
      </c>
      <c r="F58" s="10">
        <f t="shared" si="14"/>
        <v>39.126559714795015</v>
      </c>
      <c r="G58" s="10">
        <f t="shared" si="14"/>
        <v>375.4612546125461</v>
      </c>
    </row>
    <row r="59" spans="1:7" x14ac:dyDescent="0.25">
      <c r="A59" t="s">
        <v>28</v>
      </c>
      <c r="B59" s="10">
        <f>((B35/B34)-1)*100</f>
        <v>79.464596023825521</v>
      </c>
      <c r="C59" s="10">
        <f t="shared" ref="C59:G59" si="15">((C35/C34)-1)*100</f>
        <v>163.07058605307367</v>
      </c>
      <c r="D59" s="10" t="e">
        <f t="shared" si="15"/>
        <v>#DIV/0!</v>
      </c>
      <c r="E59" s="10">
        <f t="shared" si="15"/>
        <v>353.14461753080684</v>
      </c>
      <c r="F59" s="10">
        <f t="shared" si="15"/>
        <v>12.544760632900598</v>
      </c>
      <c r="G59" s="10">
        <f t="shared" si="15"/>
        <v>224.42843351934258</v>
      </c>
    </row>
    <row r="60" spans="1:7" x14ac:dyDescent="0.25">
      <c r="A60" t="s">
        <v>29</v>
      </c>
      <c r="B60" s="10">
        <f>((B37/B36)-1)*100</f>
        <v>-19.463038736251992</v>
      </c>
      <c r="C60" s="10">
        <f t="shared" ref="C60:G60" si="16">((C37/C36)-1)*100</f>
        <v>6.0175130674095634</v>
      </c>
      <c r="D60" s="10" t="e">
        <f t="shared" si="16"/>
        <v>#DIV/0!</v>
      </c>
      <c r="E60" s="10">
        <f t="shared" si="16"/>
        <v>29.777859064484158</v>
      </c>
      <c r="F60" s="10">
        <f t="shared" si="16"/>
        <v>-19.106200236954219</v>
      </c>
      <c r="G60" s="10">
        <f t="shared" si="16"/>
        <v>-31.765537071213156</v>
      </c>
    </row>
    <row r="61" spans="1:7" x14ac:dyDescent="0.25">
      <c r="B61" s="10"/>
      <c r="C61" s="10"/>
      <c r="D61" s="10"/>
      <c r="E61" s="10"/>
    </row>
    <row r="62" spans="1:7" x14ac:dyDescent="0.25">
      <c r="A62" t="s">
        <v>30</v>
      </c>
      <c r="B62" s="17"/>
      <c r="C62" s="17"/>
      <c r="D62" s="17"/>
      <c r="E62" s="17"/>
    </row>
    <row r="63" spans="1:7" x14ac:dyDescent="0.25">
      <c r="A63" t="s">
        <v>51</v>
      </c>
      <c r="B63" s="15">
        <f>B19/(B12*3)</f>
        <v>255453.79351830966</v>
      </c>
      <c r="C63" s="15">
        <f t="shared" ref="C63:G63" si="17">C19/(C12*3)</f>
        <v>168637.70931631047</v>
      </c>
      <c r="D63" s="15">
        <f t="shared" si="17"/>
        <v>173009.25925925927</v>
      </c>
      <c r="E63" s="15">
        <f t="shared" si="17"/>
        <v>165898.94785524337</v>
      </c>
      <c r="F63" s="15">
        <f t="shared" si="17"/>
        <v>353606.14424576983</v>
      </c>
      <c r="G63" s="15">
        <f t="shared" si="17"/>
        <v>169927.80057759539</v>
      </c>
    </row>
    <row r="64" spans="1:7" x14ac:dyDescent="0.25">
      <c r="A64" t="s">
        <v>52</v>
      </c>
      <c r="B64" s="15">
        <f>B20/(B13*3)</f>
        <v>189000.63856960408</v>
      </c>
      <c r="C64" s="15">
        <f t="shared" ref="C64:G64" si="18">C20/(C13*3)</f>
        <v>169385.85897109925</v>
      </c>
      <c r="D64" s="15">
        <f t="shared" si="18"/>
        <v>193095.23809523811</v>
      </c>
      <c r="E64" s="15">
        <f t="shared" si="18"/>
        <v>204362.51189343483</v>
      </c>
      <c r="F64" s="15">
        <f t="shared" si="18"/>
        <v>262225.06939995731</v>
      </c>
      <c r="G64" s="15">
        <f t="shared" si="18"/>
        <v>109119.13077221575</v>
      </c>
    </row>
    <row r="65" spans="1:7" hidden="1" x14ac:dyDescent="0.25">
      <c r="A65" s="23" t="s">
        <v>37</v>
      </c>
      <c r="B65" s="24">
        <f>B20/B14</f>
        <v>186412.05462470508</v>
      </c>
      <c r="C65" s="24">
        <f t="shared" ref="C65:G65" si="19">C20/C14</f>
        <v>184968.41739935215</v>
      </c>
      <c r="D65" s="24">
        <f t="shared" si="19"/>
        <v>183222.35434007135</v>
      </c>
      <c r="E65" s="24">
        <f t="shared" si="19"/>
        <v>184523.19587628866</v>
      </c>
      <c r="F65" s="24">
        <f t="shared" si="19"/>
        <v>188816.56501460716</v>
      </c>
      <c r="G65" s="24">
        <f t="shared" si="19"/>
        <v>185000</v>
      </c>
    </row>
    <row r="66" spans="1:7" x14ac:dyDescent="0.25">
      <c r="A66" t="s">
        <v>31</v>
      </c>
      <c r="B66" s="10">
        <f>(B63/B64)*B48</f>
        <v>109.03283596618581</v>
      </c>
      <c r="C66" s="10">
        <f t="shared" ref="C66:G66" si="20">(C63/C64)*C48</f>
        <v>217.83593066351122</v>
      </c>
      <c r="D66" s="10">
        <f t="shared" si="20"/>
        <v>35.022943591968456</v>
      </c>
      <c r="E66" s="10">
        <f t="shared" si="20"/>
        <v>33.024431856280906</v>
      </c>
      <c r="F66" s="10">
        <f t="shared" si="20"/>
        <v>65.990325232134381</v>
      </c>
      <c r="G66" s="10">
        <f t="shared" si="20"/>
        <v>150.25265139192157</v>
      </c>
    </row>
    <row r="67" spans="1:7" x14ac:dyDescent="0.25">
      <c r="A67" t="s">
        <v>43</v>
      </c>
      <c r="B67" s="10">
        <f>B19/B12</f>
        <v>766361.38055492891</v>
      </c>
      <c r="C67" s="10">
        <f t="shared" ref="C67:G67" si="21">C19/C12</f>
        <v>505913.12794893142</v>
      </c>
      <c r="D67" s="10">
        <f t="shared" si="21"/>
        <v>519027.77777777775</v>
      </c>
      <c r="E67" s="10">
        <f t="shared" si="21"/>
        <v>497696.84356573015</v>
      </c>
      <c r="F67" s="10">
        <f t="shared" si="21"/>
        <v>1060818.4327373095</v>
      </c>
      <c r="G67" s="10">
        <f t="shared" si="21"/>
        <v>509783.40173278615</v>
      </c>
    </row>
    <row r="68" spans="1:7" x14ac:dyDescent="0.25">
      <c r="A68" t="s">
        <v>44</v>
      </c>
      <c r="B68" s="10">
        <f>B20/B13</f>
        <v>567001.9157088123</v>
      </c>
      <c r="C68" s="10">
        <f t="shared" ref="C68:G68" si="22">C20/C13</f>
        <v>508157.57691329776</v>
      </c>
      <c r="D68" s="10">
        <f t="shared" si="22"/>
        <v>579285.71428571432</v>
      </c>
      <c r="E68" s="10">
        <f t="shared" si="22"/>
        <v>613087.53568030451</v>
      </c>
      <c r="F68" s="10">
        <f t="shared" si="22"/>
        <v>786675.20819987182</v>
      </c>
      <c r="G68" s="10">
        <f t="shared" si="22"/>
        <v>327357.39231664728</v>
      </c>
    </row>
    <row r="69" spans="1:7" x14ac:dyDescent="0.25">
      <c r="B69" s="10"/>
      <c r="C69" s="10"/>
      <c r="D69" s="10"/>
      <c r="E69" s="10"/>
    </row>
    <row r="70" spans="1:7" x14ac:dyDescent="0.25">
      <c r="A70" t="s">
        <v>32</v>
      </c>
      <c r="B70" s="10"/>
      <c r="C70" s="10"/>
      <c r="D70" s="10"/>
      <c r="E70" s="10"/>
    </row>
    <row r="71" spans="1:7" x14ac:dyDescent="0.25">
      <c r="A71" t="s">
        <v>33</v>
      </c>
      <c r="B71" s="10">
        <f>(B26/B25)*100</f>
        <v>83.948427124052188</v>
      </c>
      <c r="C71" s="10"/>
      <c r="D71" s="10"/>
      <c r="E71" s="10"/>
      <c r="G71" s="7"/>
    </row>
    <row r="72" spans="1:7" x14ac:dyDescent="0.25">
      <c r="A72" t="s">
        <v>34</v>
      </c>
      <c r="B72" s="10">
        <f>(B20/B26)*100</f>
        <v>81.726271443288738</v>
      </c>
      <c r="C72" s="10"/>
      <c r="D72" s="10"/>
      <c r="E72" s="10"/>
      <c r="G72" s="7"/>
    </row>
    <row r="73" spans="1:7" ht="15.75" thickBot="1" x14ac:dyDescent="0.3">
      <c r="A73" s="11"/>
      <c r="B73" s="11"/>
      <c r="C73" s="11"/>
      <c r="D73" s="11"/>
      <c r="E73" s="11"/>
      <c r="F73" s="11"/>
    </row>
    <row r="74" spans="1:7" ht="15.75" thickTop="1" x14ac:dyDescent="0.25"/>
    <row r="75" spans="1:7" x14ac:dyDescent="0.25">
      <c r="A75" s="13" t="s">
        <v>35</v>
      </c>
    </row>
    <row r="76" spans="1:7" x14ac:dyDescent="0.25">
      <c r="A76" t="s">
        <v>88</v>
      </c>
    </row>
    <row r="77" spans="1:7" x14ac:dyDescent="0.25">
      <c r="A77" t="s">
        <v>89</v>
      </c>
      <c r="B77" s="12"/>
      <c r="C77" s="12"/>
      <c r="D77" s="12"/>
    </row>
    <row r="79" spans="1:7" x14ac:dyDescent="0.25">
      <c r="A79" t="s">
        <v>38</v>
      </c>
    </row>
    <row r="80" spans="1:7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130</v>
      </c>
    </row>
  </sheetData>
  <mergeCells count="4">
    <mergeCell ref="A2:F2"/>
    <mergeCell ref="A4:A5"/>
    <mergeCell ref="B4:B5"/>
    <mergeCell ref="C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zoomScale="80" zoomScaleNormal="80" workbookViewId="0">
      <selection activeCell="C19" sqref="C19"/>
    </sheetView>
  </sheetViews>
  <sheetFormatPr baseColWidth="10" defaultColWidth="11.42578125" defaultRowHeight="15" x14ac:dyDescent="0.25"/>
  <cols>
    <col min="1" max="1" width="48.42578125" customWidth="1"/>
    <col min="2" max="2" width="18" customWidth="1"/>
    <col min="3" max="3" width="17.42578125" customWidth="1"/>
    <col min="4" max="4" width="17" customWidth="1"/>
    <col min="5" max="5" width="18" customWidth="1"/>
    <col min="6" max="6" width="15" customWidth="1"/>
    <col min="7" max="7" width="19.28515625" customWidth="1"/>
  </cols>
  <sheetData>
    <row r="2" spans="1:8" ht="15.75" x14ac:dyDescent="0.25">
      <c r="A2" s="47" t="s">
        <v>122</v>
      </c>
      <c r="B2" s="47"/>
      <c r="C2" s="47"/>
      <c r="D2" s="47"/>
      <c r="E2" s="47"/>
      <c r="F2" s="47"/>
    </row>
    <row r="4" spans="1:8" x14ac:dyDescent="0.25">
      <c r="A4" s="48" t="s">
        <v>0</v>
      </c>
      <c r="B4" s="50" t="s">
        <v>1</v>
      </c>
      <c r="C4" s="52" t="s">
        <v>2</v>
      </c>
      <c r="D4" s="52"/>
      <c r="E4" s="52"/>
      <c r="F4" s="52"/>
      <c r="G4" s="29"/>
      <c r="H4" s="32"/>
    </row>
    <row r="5" spans="1:8" ht="15.75" thickBot="1" x14ac:dyDescent="0.3">
      <c r="A5" s="49"/>
      <c r="B5" s="51"/>
      <c r="C5" s="1" t="s">
        <v>3</v>
      </c>
      <c r="D5" s="1" t="s">
        <v>4</v>
      </c>
      <c r="E5" s="1" t="s">
        <v>5</v>
      </c>
      <c r="F5" s="1" t="s">
        <v>53</v>
      </c>
      <c r="G5" s="39" t="s">
        <v>78</v>
      </c>
      <c r="H5" s="33"/>
    </row>
    <row r="6" spans="1:8" ht="15.75" thickTop="1" x14ac:dyDescent="0.25"/>
    <row r="7" spans="1:8" x14ac:dyDescent="0.25">
      <c r="A7" s="2" t="s">
        <v>6</v>
      </c>
    </row>
    <row r="9" spans="1:8" x14ac:dyDescent="0.25">
      <c r="A9" t="s">
        <v>7</v>
      </c>
    </row>
    <row r="10" spans="1:8" x14ac:dyDescent="0.25">
      <c r="A10" s="3" t="s">
        <v>74</v>
      </c>
      <c r="B10" s="4">
        <f>SUM(C10:G10)</f>
        <v>9225</v>
      </c>
      <c r="C10" s="4">
        <f>+'I trimestre'!C10+'II Trimestre'!C10+'III Trimestre'!C10+'IV Trimestre'!C10</f>
        <v>4171</v>
      </c>
      <c r="D10" s="4">
        <f>+'I trimestre'!D10+'II Trimestre'!D10+'III Trimestre'!D10+'IV Trimestre'!D10</f>
        <v>37</v>
      </c>
      <c r="E10" s="15">
        <f>+'I trimestre'!E10+'II Trimestre'!E10+'III Trimestre'!E10+'IV Trimestre'!E10</f>
        <v>396</v>
      </c>
      <c r="F10" s="15">
        <f>+'I trimestre'!F10+'II Trimestre'!F10+'III Trimestre'!F10+'IV Trimestre'!F10</f>
        <v>3623</v>
      </c>
      <c r="G10" s="15">
        <f>+'I trimestre'!G10+'II Trimestre'!G10+'III Trimestre'!G10+'IV Trimestre'!G10</f>
        <v>998</v>
      </c>
      <c r="H10" s="4"/>
    </row>
    <row r="11" spans="1:8" x14ac:dyDescent="0.25">
      <c r="A11" s="30" t="s">
        <v>36</v>
      </c>
      <c r="B11" s="4">
        <f t="shared" ref="B11:B15" si="0">SUM(C11:G11)</f>
        <v>40470</v>
      </c>
      <c r="C11" s="4">
        <f>+'I trimestre'!C11+'II Trimestre'!C11+'III Trimestre'!C11+'IV Trimestre'!C11</f>
        <v>12882</v>
      </c>
      <c r="D11" s="4">
        <f>+'I trimestre'!D11+'II Trimestre'!D11+'III Trimestre'!D11+'IV Trimestre'!D11</f>
        <v>90</v>
      </c>
      <c r="E11" s="15">
        <f>+'I trimestre'!E11+'II Trimestre'!E11+'III Trimestre'!E11+'IV Trimestre'!E11</f>
        <v>1219</v>
      </c>
      <c r="F11" s="15">
        <f>+'I trimestre'!F11+'II Trimestre'!F11+'III Trimestre'!F11+'IV Trimestre'!F11</f>
        <v>23220</v>
      </c>
      <c r="G11" s="15">
        <f>+'I trimestre'!G11+'II Trimestre'!G11+'III Trimestre'!G11+'IV Trimestre'!G11</f>
        <v>3059</v>
      </c>
      <c r="H11" s="4"/>
    </row>
    <row r="12" spans="1:8" x14ac:dyDescent="0.25">
      <c r="A12" s="41" t="s">
        <v>123</v>
      </c>
      <c r="B12" s="15">
        <f t="shared" si="0"/>
        <v>17737</v>
      </c>
      <c r="C12" s="21">
        <f>+'I trimestre'!C12+'II Trimestre'!C12+'III Trimestre'!C12+'IV Trimestre'!C12</f>
        <v>3605</v>
      </c>
      <c r="D12" s="21">
        <f>+'I trimestre'!D12+'II Trimestre'!D12+'III Trimestre'!D12+'IV Trimestre'!D12</f>
        <v>721</v>
      </c>
      <c r="E12" s="21">
        <f>+'I trimestre'!E12+'II Trimestre'!E12+'III Trimestre'!E12+'IV Trimestre'!E12</f>
        <v>2883</v>
      </c>
      <c r="F12" s="21">
        <f>+'I trimestre'!F12+'II Trimestre'!F12+'III Trimestre'!F12+'IV Trimestre'!F12</f>
        <v>8335</v>
      </c>
      <c r="G12" s="21">
        <f>+'I trimestre'!G12+'II Trimestre'!G12+'III Trimestre'!G12+'IV Trimestre'!G12</f>
        <v>2193</v>
      </c>
      <c r="H12" s="34"/>
    </row>
    <row r="13" spans="1:8" x14ac:dyDescent="0.25">
      <c r="A13" s="41" t="s">
        <v>124</v>
      </c>
      <c r="B13" s="15">
        <f t="shared" si="0"/>
        <v>27581</v>
      </c>
      <c r="C13" s="15">
        <f>+'I trimestre'!C13+'II Trimestre'!C13+'III Trimestre'!C13+'IV Trimestre'!C13</f>
        <v>13458</v>
      </c>
      <c r="D13" s="15">
        <f>+'I trimestre'!D13+'II Trimestre'!D13+'III Trimestre'!D13+'IV Trimestre'!D13</f>
        <v>584</v>
      </c>
      <c r="E13" s="15">
        <f>+'I trimestre'!E13+'II Trimestre'!E13+'III Trimestre'!E13+'IV Trimestre'!E13</f>
        <v>1688</v>
      </c>
      <c r="F13" s="15">
        <f>+'I trimestre'!F13+'II Trimestre'!F13+'III Trimestre'!F13+'IV Trimestre'!F13</f>
        <v>9274</v>
      </c>
      <c r="G13" s="15">
        <f>+'I trimestre'!G13+'II Trimestre'!G13+'III Trimestre'!G13+'IV Trimestre'!G13</f>
        <v>2577</v>
      </c>
      <c r="H13" s="4"/>
    </row>
    <row r="14" spans="1:8" x14ac:dyDescent="0.25">
      <c r="A14" s="30" t="s">
        <v>36</v>
      </c>
      <c r="B14" s="15">
        <f t="shared" si="0"/>
        <v>75364</v>
      </c>
      <c r="C14" s="15">
        <f>+'I trimestre'!C14+'II Trimestre'!C14+'III Trimestre'!C14+'IV Trimestre'!C14</f>
        <v>32737</v>
      </c>
      <c r="D14" s="15">
        <f>+'I trimestre'!D14+'II Trimestre'!D14+'III Trimestre'!D14+'IV Trimestre'!D14</f>
        <v>1379</v>
      </c>
      <c r="E14" s="15">
        <f>+'I trimestre'!E14+'II Trimestre'!E14+'III Trimestre'!E14+'IV Trimestre'!E14</f>
        <v>4743</v>
      </c>
      <c r="F14" s="15">
        <f>+'I trimestre'!F14+'II Trimestre'!F14+'III Trimestre'!F14+'IV Trimestre'!F14</f>
        <v>31945</v>
      </c>
      <c r="G14" s="15">
        <f>+'I trimestre'!G14+'II Trimestre'!G14+'III Trimestre'!G14+'IV Trimestre'!G14</f>
        <v>4560</v>
      </c>
      <c r="H14" s="4"/>
    </row>
    <row r="15" spans="1:8" x14ac:dyDescent="0.25">
      <c r="A15" s="41" t="s">
        <v>83</v>
      </c>
      <c r="B15" s="15">
        <f t="shared" si="0"/>
        <v>17737</v>
      </c>
      <c r="C15" s="15">
        <f>+'IV Trimestre'!C15</f>
        <v>3605</v>
      </c>
      <c r="D15" s="15">
        <f>+'IV Trimestre'!D15</f>
        <v>721</v>
      </c>
      <c r="E15" s="15">
        <f>+'IV Trimestre'!E15</f>
        <v>2883</v>
      </c>
      <c r="F15" s="15">
        <f>+'IV Trimestre'!F15</f>
        <v>8335</v>
      </c>
      <c r="G15" s="15">
        <f>+'IV Trimestre'!G15</f>
        <v>2193</v>
      </c>
      <c r="H15" s="4"/>
    </row>
    <row r="16" spans="1:8" x14ac:dyDescent="0.25">
      <c r="A16" s="17"/>
      <c r="B16" s="17"/>
      <c r="C16" s="17"/>
      <c r="D16" s="17"/>
      <c r="E16" s="17"/>
      <c r="F16" s="17"/>
      <c r="G16" s="17"/>
    </row>
    <row r="17" spans="1:9" x14ac:dyDescent="0.25">
      <c r="A17" s="43" t="s">
        <v>8</v>
      </c>
      <c r="B17" s="17"/>
      <c r="C17" s="17"/>
      <c r="D17" s="17"/>
      <c r="E17" s="17"/>
      <c r="F17" s="17"/>
      <c r="G17" s="17"/>
    </row>
    <row r="18" spans="1:9" x14ac:dyDescent="0.25">
      <c r="A18" s="41" t="s">
        <v>125</v>
      </c>
      <c r="B18" s="15">
        <f>SUM(C18:G18)</f>
        <v>7372550000</v>
      </c>
      <c r="C18" s="15">
        <f>+'I trimestre'!C18+'II Trimestre'!C18+'III Trimestre'!C18+'IV Trimestre'!C18</f>
        <v>2313180000</v>
      </c>
      <c r="D18" s="15">
        <f>+'I trimestre'!D18+'II Trimestre'!D18+'III Trimestre'!D18+'IV Trimestre'!D18</f>
        <v>12420000</v>
      </c>
      <c r="E18" s="15">
        <f>+'I trimestre'!E18+'II Trimestre'!E18+'III Trimestre'!E18+'IV Trimestre'!E18</f>
        <v>210690000</v>
      </c>
      <c r="F18" s="15">
        <f>+'I trimestre'!F18+'II Trimestre'!F18+'III Trimestre'!F18+'IV Trimestre'!F18</f>
        <v>4285100000</v>
      </c>
      <c r="G18" s="15">
        <f>+'I trimestre'!G18+'II Trimestre'!G18+'III Trimestre'!G18+'IV Trimestre'!G18</f>
        <v>551160000</v>
      </c>
      <c r="H18" s="15"/>
    </row>
    <row r="19" spans="1:9" s="17" customFormat="1" x14ac:dyDescent="0.25">
      <c r="A19" s="41" t="s">
        <v>123</v>
      </c>
      <c r="B19" s="15">
        <f t="shared" ref="B19:B22" si="1">SUM(C19:G19)</f>
        <v>15217185000</v>
      </c>
      <c r="C19" s="15">
        <f>+'I trimestre'!C19+'II Trimestre'!C19+'III Trimestre'!C19+'IV Trimestre'!C19</f>
        <v>2000035000</v>
      </c>
      <c r="D19" s="15">
        <f>+'I trimestre'!D19+'II Trimestre'!D19+'III Trimestre'!D19+'IV Trimestre'!D19</f>
        <v>399970000</v>
      </c>
      <c r="E19" s="15">
        <f>+'I trimestre'!E19+'II Trimestre'!E19+'III Trimestre'!E19+'IV Trimestre'!E19</f>
        <v>1600065000</v>
      </c>
      <c r="F19" s="15">
        <f>+'I trimestre'!F19+'II Trimestre'!F19+'III Trimestre'!F19+'IV Trimestre'!F19</f>
        <v>10000000000</v>
      </c>
      <c r="G19" s="15">
        <f>+'I trimestre'!G19+'II Trimestre'!G19+'III Trimestre'!G19+'IV Trimestre'!G19</f>
        <v>1217115000</v>
      </c>
      <c r="H19" s="15"/>
      <c r="I19" s="15"/>
    </row>
    <row r="20" spans="1:9" x14ac:dyDescent="0.25">
      <c r="A20" s="41" t="s">
        <v>124</v>
      </c>
      <c r="B20" s="15">
        <f t="shared" si="1"/>
        <v>14499315000</v>
      </c>
      <c r="C20" s="15">
        <f>+'I trimestre'!C20+'II Trimestre'!C20+'III Trimestre'!C20+'IV Trimestre'!C20</f>
        <v>6055662500</v>
      </c>
      <c r="D20" s="15">
        <f>+'I trimestre'!D20+'II Trimestre'!D20+'III Trimestre'!D20+'IV Trimestre'!D20</f>
        <v>252365000</v>
      </c>
      <c r="E20" s="15">
        <f>+'I trimestre'!E20+'II Trimestre'!E20+'III Trimestre'!E20+'IV Trimestre'!E20</f>
        <v>867187500</v>
      </c>
      <c r="F20" s="15">
        <f>+'I trimestre'!F20+'II Trimestre'!F20+'III Trimestre'!F20+'IV Trimestre'!F20</f>
        <v>6080900000</v>
      </c>
      <c r="G20" s="15">
        <f>+'I trimestre'!G20+'II Trimestre'!G20+'III Trimestre'!G20+'IV Trimestre'!G20</f>
        <v>1243200000</v>
      </c>
      <c r="H20" s="15"/>
    </row>
    <row r="21" spans="1:9" s="17" customFormat="1" x14ac:dyDescent="0.25">
      <c r="A21" s="41" t="s">
        <v>83</v>
      </c>
      <c r="B21" s="15">
        <f t="shared" si="1"/>
        <v>15217185000</v>
      </c>
      <c r="C21" s="15">
        <f>+'IV Trimestre'!C21</f>
        <v>2000035000</v>
      </c>
      <c r="D21" s="15">
        <f>+'IV Trimestre'!D21</f>
        <v>399970000</v>
      </c>
      <c r="E21" s="15">
        <f>+'IV Trimestre'!E21</f>
        <v>1600065000</v>
      </c>
      <c r="F21" s="15">
        <f>+'IV Trimestre'!F21</f>
        <v>10000000000</v>
      </c>
      <c r="G21" s="15">
        <f>+'IV Trimestre'!G21</f>
        <v>1217115000</v>
      </c>
      <c r="H21" s="15"/>
    </row>
    <row r="22" spans="1:9" x14ac:dyDescent="0.25">
      <c r="A22" s="41" t="s">
        <v>126</v>
      </c>
      <c r="B22" s="15">
        <f t="shared" si="1"/>
        <v>14499315000</v>
      </c>
      <c r="C22" s="15">
        <f>+C20</f>
        <v>6055662500</v>
      </c>
      <c r="D22" s="15">
        <f t="shared" ref="D22:G22" si="2">+D20</f>
        <v>252365000</v>
      </c>
      <c r="E22" s="15">
        <f t="shared" si="2"/>
        <v>867187500</v>
      </c>
      <c r="F22" s="15">
        <f t="shared" si="2"/>
        <v>6080900000</v>
      </c>
      <c r="G22" s="15">
        <f t="shared" si="2"/>
        <v>1243200000</v>
      </c>
      <c r="H22" s="4"/>
    </row>
    <row r="23" spans="1:9" x14ac:dyDescent="0.25">
      <c r="B23" s="4"/>
      <c r="C23" s="4"/>
      <c r="D23" s="4"/>
      <c r="E23" s="4"/>
      <c r="F23" s="14"/>
    </row>
    <row r="24" spans="1:9" x14ac:dyDescent="0.25">
      <c r="A24" t="s">
        <v>9</v>
      </c>
      <c r="B24" s="15"/>
      <c r="C24" s="15"/>
      <c r="D24" s="15"/>
      <c r="E24" s="15"/>
      <c r="F24" s="16"/>
    </row>
    <row r="25" spans="1:9" x14ac:dyDescent="0.25">
      <c r="A25" s="6" t="s">
        <v>123</v>
      </c>
      <c r="B25" s="15">
        <f>B19</f>
        <v>15217185000</v>
      </c>
      <c r="C25" s="15"/>
      <c r="D25" s="15"/>
      <c r="E25" s="15"/>
      <c r="F25" s="15"/>
      <c r="G25" s="7"/>
      <c r="H25" s="7"/>
    </row>
    <row r="26" spans="1:9" x14ac:dyDescent="0.25">
      <c r="A26" s="6" t="s">
        <v>124</v>
      </c>
      <c r="B26" s="15">
        <f>+'I trimestre'!B26+'II Trimestre'!B26+'III Trimestre'!B26+'IV Trimestre'!B26</f>
        <v>15216245000</v>
      </c>
      <c r="C26" s="15"/>
      <c r="D26" s="15"/>
      <c r="E26" s="15"/>
      <c r="F26" s="16"/>
      <c r="G26" s="7"/>
      <c r="H26" s="7"/>
    </row>
    <row r="27" spans="1:9" x14ac:dyDescent="0.25">
      <c r="B27" s="17"/>
      <c r="C27" s="17"/>
      <c r="D27" s="17"/>
      <c r="E27" s="17"/>
      <c r="F27" s="17"/>
    </row>
    <row r="28" spans="1:9" x14ac:dyDescent="0.25">
      <c r="A28" t="s">
        <v>10</v>
      </c>
      <c r="B28" s="17"/>
      <c r="C28" s="17"/>
      <c r="D28" s="17"/>
      <c r="E28" s="17"/>
      <c r="F28" s="17"/>
    </row>
    <row r="29" spans="1:9" x14ac:dyDescent="0.25">
      <c r="A29" t="s">
        <v>75</v>
      </c>
      <c r="B29" s="38">
        <v>0.98</v>
      </c>
      <c r="C29" s="38">
        <v>0.98</v>
      </c>
      <c r="D29" s="38">
        <v>0.98</v>
      </c>
      <c r="E29" s="38">
        <v>0.98</v>
      </c>
      <c r="F29" s="38">
        <v>0.98</v>
      </c>
      <c r="G29" s="38">
        <v>0.98</v>
      </c>
    </row>
    <row r="30" spans="1:9" x14ac:dyDescent="0.25">
      <c r="A30" t="s">
        <v>127</v>
      </c>
      <c r="B30" s="38">
        <v>0.99</v>
      </c>
      <c r="C30" s="38">
        <v>0.99</v>
      </c>
      <c r="D30" s="38">
        <v>0.99</v>
      </c>
      <c r="E30" s="38">
        <v>0.99</v>
      </c>
      <c r="F30" s="38">
        <v>0.99</v>
      </c>
      <c r="G30" s="38">
        <v>0.99</v>
      </c>
    </row>
    <row r="31" spans="1:9" x14ac:dyDescent="0.25">
      <c r="A31" t="s">
        <v>11</v>
      </c>
      <c r="B31" s="4">
        <f>+C31+F31</f>
        <v>119486</v>
      </c>
      <c r="C31" s="4">
        <v>89268</v>
      </c>
      <c r="D31" s="4">
        <v>89268</v>
      </c>
      <c r="E31" s="4">
        <v>89268</v>
      </c>
      <c r="F31" s="4">
        <v>30218</v>
      </c>
      <c r="G31" s="4">
        <v>89268</v>
      </c>
    </row>
    <row r="32" spans="1:9" x14ac:dyDescent="0.25">
      <c r="B32" s="17"/>
      <c r="C32" s="17"/>
      <c r="D32" s="17"/>
      <c r="E32" s="17"/>
      <c r="F32" s="17"/>
    </row>
    <row r="33" spans="1:7" x14ac:dyDescent="0.25">
      <c r="A33" t="s">
        <v>12</v>
      </c>
      <c r="B33" s="17"/>
      <c r="C33" s="17"/>
      <c r="D33" s="17"/>
      <c r="E33" s="17"/>
      <c r="F33" s="17"/>
    </row>
    <row r="34" spans="1:7" x14ac:dyDescent="0.25">
      <c r="A34" t="s">
        <v>76</v>
      </c>
      <c r="B34" s="15">
        <f>B18/B29</f>
        <v>7523010204.0816326</v>
      </c>
      <c r="C34" s="15">
        <f t="shared" ref="C34:G34" si="3">C18/C29</f>
        <v>2360387755.1020408</v>
      </c>
      <c r="D34" s="15">
        <f t="shared" si="3"/>
        <v>12673469.387755102</v>
      </c>
      <c r="E34" s="15">
        <f t="shared" si="3"/>
        <v>214989795.91836736</v>
      </c>
      <c r="F34" s="15">
        <f t="shared" si="3"/>
        <v>4372551020.4081631</v>
      </c>
      <c r="G34" s="15">
        <f t="shared" si="3"/>
        <v>562408163.26530612</v>
      </c>
    </row>
    <row r="35" spans="1:7" x14ac:dyDescent="0.25">
      <c r="A35" t="s">
        <v>128</v>
      </c>
      <c r="B35" s="15">
        <f>B20/B30</f>
        <v>14645772727.272728</v>
      </c>
      <c r="C35" s="15">
        <f t="shared" ref="C35:G35" si="4">C20/C30</f>
        <v>6116830808.0808077</v>
      </c>
      <c r="D35" s="15">
        <f t="shared" si="4"/>
        <v>254914141.41414142</v>
      </c>
      <c r="E35" s="15">
        <f t="shared" si="4"/>
        <v>875946969.69696975</v>
      </c>
      <c r="F35" s="15">
        <f t="shared" si="4"/>
        <v>6142323232.3232327</v>
      </c>
      <c r="G35" s="15">
        <f t="shared" si="4"/>
        <v>1255757575.7575758</v>
      </c>
    </row>
    <row r="36" spans="1:7" x14ac:dyDescent="0.25">
      <c r="A36" t="s">
        <v>77</v>
      </c>
      <c r="B36" s="15">
        <f>B34/B10</f>
        <v>815502.4611470605</v>
      </c>
      <c r="C36" s="15">
        <f t="shared" ref="C36:G36" si="5">C34/C10</f>
        <v>565904.52052314568</v>
      </c>
      <c r="D36" s="15">
        <f t="shared" si="5"/>
        <v>342526.1996690568</v>
      </c>
      <c r="E36" s="15">
        <f t="shared" si="5"/>
        <v>542903.52504638222</v>
      </c>
      <c r="F36" s="15">
        <f t="shared" si="5"/>
        <v>1206886.8397483199</v>
      </c>
      <c r="G36" s="15">
        <f t="shared" si="5"/>
        <v>563535.23373277171</v>
      </c>
    </row>
    <row r="37" spans="1:7" x14ac:dyDescent="0.25">
      <c r="A37" t="s">
        <v>129</v>
      </c>
      <c r="B37" s="15">
        <f>B35/B13</f>
        <v>531009.48940476158</v>
      </c>
      <c r="C37" s="15">
        <f t="shared" ref="C37:G37" si="6">C35/C13</f>
        <v>454512.61763120879</v>
      </c>
      <c r="D37" s="15">
        <f t="shared" si="6"/>
        <v>436496.81748996821</v>
      </c>
      <c r="E37" s="15">
        <f t="shared" si="6"/>
        <v>518925.92991526646</v>
      </c>
      <c r="F37" s="15">
        <f t="shared" si="6"/>
        <v>662316.50122096529</v>
      </c>
      <c r="G37" s="15">
        <f t="shared" si="6"/>
        <v>487294.36389506236</v>
      </c>
    </row>
    <row r="39" spans="1:7" x14ac:dyDescent="0.25">
      <c r="A39" s="2" t="s">
        <v>13</v>
      </c>
    </row>
    <row r="41" spans="1:7" x14ac:dyDescent="0.25">
      <c r="A41" t="s">
        <v>14</v>
      </c>
    </row>
    <row r="42" spans="1:7" x14ac:dyDescent="0.25">
      <c r="A42" t="s">
        <v>15</v>
      </c>
      <c r="B42" s="9">
        <f>B12/B31*100</f>
        <v>14.844416919136972</v>
      </c>
      <c r="C42" s="9">
        <f t="shared" ref="C42:G42" si="7">C12/C31*100</f>
        <v>4.0384012188018108</v>
      </c>
      <c r="D42" s="9">
        <f t="shared" si="7"/>
        <v>0.80768024376036207</v>
      </c>
      <c r="E42" s="9">
        <f t="shared" si="7"/>
        <v>3.2296007527893535</v>
      </c>
      <c r="F42" s="9">
        <f t="shared" si="7"/>
        <v>27.582897610695611</v>
      </c>
      <c r="G42" s="9">
        <f t="shared" si="7"/>
        <v>2.4566473988439306</v>
      </c>
    </row>
    <row r="43" spans="1:7" x14ac:dyDescent="0.25">
      <c r="A43" t="s">
        <v>16</v>
      </c>
      <c r="B43" s="9">
        <f>B13/B31*100</f>
        <v>23.083039017123344</v>
      </c>
      <c r="C43" s="9">
        <f t="shared" ref="C43:G43" si="8">C13/C31*100</f>
        <v>15.075951068692028</v>
      </c>
      <c r="D43" s="9">
        <f t="shared" si="8"/>
        <v>0.6542097952233723</v>
      </c>
      <c r="E43" s="9">
        <f t="shared" si="8"/>
        <v>1.8909351615360486</v>
      </c>
      <c r="F43" s="9">
        <f t="shared" si="8"/>
        <v>30.690317029585017</v>
      </c>
      <c r="G43" s="9">
        <f t="shared" si="8"/>
        <v>2.8868127436483397</v>
      </c>
    </row>
    <row r="45" spans="1:7" x14ac:dyDescent="0.25">
      <c r="A45" t="s">
        <v>17</v>
      </c>
    </row>
    <row r="46" spans="1:7" x14ac:dyDescent="0.25">
      <c r="A46" t="s">
        <v>18</v>
      </c>
      <c r="B46" s="9">
        <f>B13/B12*100</f>
        <v>155.49980267237976</v>
      </c>
      <c r="C46" s="9">
        <f t="shared" ref="C46:G46" si="9">C13/C12*100</f>
        <v>373.31484049930651</v>
      </c>
      <c r="D46" s="9">
        <f t="shared" si="9"/>
        <v>80.998613037447981</v>
      </c>
      <c r="E46" s="9">
        <f t="shared" si="9"/>
        <v>58.550121401318066</v>
      </c>
      <c r="F46" s="9">
        <f t="shared" si="9"/>
        <v>111.26574685062987</v>
      </c>
      <c r="G46" s="9">
        <f t="shared" si="9"/>
        <v>117.51025991792065</v>
      </c>
    </row>
    <row r="47" spans="1:7" x14ac:dyDescent="0.25">
      <c r="A47" t="s">
        <v>19</v>
      </c>
      <c r="B47" s="9">
        <f>B20/B19*100</f>
        <v>95.282504615669723</v>
      </c>
      <c r="C47" s="9">
        <f t="shared" ref="C47:G47" si="10">C20/C19*100</f>
        <v>302.77782638803819</v>
      </c>
      <c r="D47" s="9">
        <f t="shared" si="10"/>
        <v>63.095982198664899</v>
      </c>
      <c r="E47" s="9">
        <f t="shared" si="10"/>
        <v>54.19701699618453</v>
      </c>
      <c r="F47" s="9">
        <f t="shared" si="10"/>
        <v>60.809000000000005</v>
      </c>
      <c r="G47" s="9">
        <f t="shared" si="10"/>
        <v>102.14318285453716</v>
      </c>
    </row>
    <row r="48" spans="1:7" x14ac:dyDescent="0.25">
      <c r="A48" t="s">
        <v>20</v>
      </c>
      <c r="B48" s="10">
        <f>AVERAGE(B46:B47)</f>
        <v>125.39115364402474</v>
      </c>
      <c r="C48" s="10">
        <f t="shared" ref="C48:G48" si="11">AVERAGE(C46:C47)</f>
        <v>338.04633344367232</v>
      </c>
      <c r="D48" s="10">
        <f t="shared" si="11"/>
        <v>72.047297618056433</v>
      </c>
      <c r="E48" s="10">
        <f t="shared" si="11"/>
        <v>56.373569198751298</v>
      </c>
      <c r="F48" s="10">
        <f t="shared" si="11"/>
        <v>86.037373425314939</v>
      </c>
      <c r="G48" s="10">
        <f t="shared" si="11"/>
        <v>109.82672138622891</v>
      </c>
    </row>
    <row r="49" spans="1:7" x14ac:dyDescent="0.25">
      <c r="B49" s="10"/>
      <c r="C49" s="10"/>
      <c r="D49" s="10"/>
      <c r="E49" s="10"/>
    </row>
    <row r="50" spans="1:7" x14ac:dyDescent="0.25">
      <c r="A50" t="s">
        <v>21</v>
      </c>
      <c r="B50" s="17"/>
      <c r="C50" s="17"/>
      <c r="D50" s="17"/>
      <c r="E50" s="17"/>
    </row>
    <row r="51" spans="1:7" x14ac:dyDescent="0.25">
      <c r="A51" t="s">
        <v>22</v>
      </c>
      <c r="B51" s="10">
        <f>B13/B15*100</f>
        <v>155.49980267237976</v>
      </c>
      <c r="C51" s="10">
        <f t="shared" ref="C51:G51" si="12">C13/C15*100</f>
        <v>373.31484049930651</v>
      </c>
      <c r="D51" s="10">
        <f t="shared" si="12"/>
        <v>80.998613037447981</v>
      </c>
      <c r="E51" s="10">
        <f t="shared" si="12"/>
        <v>58.550121401318066</v>
      </c>
      <c r="F51" s="10">
        <f t="shared" si="12"/>
        <v>111.26574685062987</v>
      </c>
      <c r="G51" s="10">
        <f t="shared" si="12"/>
        <v>117.51025991792065</v>
      </c>
    </row>
    <row r="52" spans="1:7" x14ac:dyDescent="0.25">
      <c r="A52" t="s">
        <v>23</v>
      </c>
      <c r="B52" s="10">
        <f>B20/B21*100</f>
        <v>95.282504615669723</v>
      </c>
      <c r="C52" s="10">
        <f t="shared" ref="C52:G52" si="13">C20/C21*100</f>
        <v>302.77782638803819</v>
      </c>
      <c r="D52" s="10">
        <f t="shared" si="13"/>
        <v>63.095982198664899</v>
      </c>
      <c r="E52" s="10">
        <f t="shared" si="13"/>
        <v>54.19701699618453</v>
      </c>
      <c r="F52" s="10">
        <f t="shared" si="13"/>
        <v>60.809000000000005</v>
      </c>
      <c r="G52" s="10">
        <f t="shared" si="13"/>
        <v>102.14318285453716</v>
      </c>
    </row>
    <row r="53" spans="1:7" x14ac:dyDescent="0.25">
      <c r="A53" t="s">
        <v>24</v>
      </c>
      <c r="B53" s="10">
        <f>(B51+B52)/2</f>
        <v>125.39115364402474</v>
      </c>
      <c r="C53" s="10">
        <f t="shared" ref="C53:G53" si="14">(C51+C52)/2</f>
        <v>338.04633344367232</v>
      </c>
      <c r="D53" s="10">
        <f t="shared" si="14"/>
        <v>72.047297618056433</v>
      </c>
      <c r="E53" s="10">
        <f t="shared" si="14"/>
        <v>56.373569198751298</v>
      </c>
      <c r="F53" s="10">
        <f t="shared" si="14"/>
        <v>86.037373425314939</v>
      </c>
      <c r="G53" s="10">
        <f t="shared" si="14"/>
        <v>109.82672138622891</v>
      </c>
    </row>
    <row r="54" spans="1:7" x14ac:dyDescent="0.25">
      <c r="B54" s="17"/>
      <c r="C54" s="17"/>
      <c r="D54" s="17"/>
      <c r="E54" s="17"/>
    </row>
    <row r="55" spans="1:7" x14ac:dyDescent="0.25">
      <c r="A55" t="s">
        <v>25</v>
      </c>
      <c r="B55" s="10">
        <f>B22/B20*100</f>
        <v>100</v>
      </c>
      <c r="C55" s="10"/>
      <c r="D55" s="10"/>
      <c r="E55" s="10"/>
      <c r="F55" s="10"/>
    </row>
    <row r="56" spans="1:7" x14ac:dyDescent="0.25">
      <c r="B56" s="17"/>
      <c r="C56" s="17"/>
      <c r="D56" s="17"/>
      <c r="E56" s="17"/>
    </row>
    <row r="57" spans="1:7" x14ac:dyDescent="0.25">
      <c r="A57" t="s">
        <v>26</v>
      </c>
      <c r="B57" s="17"/>
      <c r="C57" s="17"/>
      <c r="D57" s="17"/>
      <c r="E57" s="17"/>
    </row>
    <row r="58" spans="1:7" x14ac:dyDescent="0.25">
      <c r="A58" t="s">
        <v>27</v>
      </c>
      <c r="B58" s="10">
        <f>((B13/B10)-1)*100</f>
        <v>198.98102981029808</v>
      </c>
      <c r="C58" s="10">
        <f t="shared" ref="C58:G58" si="15">((C13/C10)-1)*100</f>
        <v>222.65643730520259</v>
      </c>
      <c r="D58" s="10">
        <f t="shared" si="15"/>
        <v>1478.3783783783783</v>
      </c>
      <c r="E58" s="10">
        <f t="shared" si="15"/>
        <v>326.26262626262633</v>
      </c>
      <c r="F58" s="10">
        <f t="shared" si="15"/>
        <v>155.97571073695832</v>
      </c>
      <c r="G58" s="10">
        <f t="shared" si="15"/>
        <v>158.21643286573149</v>
      </c>
    </row>
    <row r="59" spans="1:7" x14ac:dyDescent="0.25">
      <c r="A59" t="s">
        <v>28</v>
      </c>
      <c r="B59" s="10">
        <f>((B35/B34)-1)*100</f>
        <v>94.67968711948069</v>
      </c>
      <c r="C59" s="10">
        <f t="shared" ref="C59:G59" si="16">((C35/C34)-1)*100</f>
        <v>159.14516777419792</v>
      </c>
      <c r="D59" s="10">
        <f t="shared" si="16"/>
        <v>1911.3998275834024</v>
      </c>
      <c r="E59" s="10">
        <f t="shared" si="16"/>
        <v>307.43653248992848</v>
      </c>
      <c r="F59" s="10">
        <f t="shared" si="16"/>
        <v>40.474592604064519</v>
      </c>
      <c r="G59" s="10">
        <f t="shared" si="16"/>
        <v>123.28224548995289</v>
      </c>
    </row>
    <row r="60" spans="1:7" x14ac:dyDescent="0.25">
      <c r="A60" t="s">
        <v>29</v>
      </c>
      <c r="B60" s="10">
        <f>((B37/B36)-1)*100</f>
        <v>-34.885605537246313</v>
      </c>
      <c r="C60" s="10">
        <f t="shared" ref="C60:G60" si="17">((C37/C36)-1)*100</f>
        <v>-19.683868718518383</v>
      </c>
      <c r="D60" s="10">
        <f t="shared" si="17"/>
        <v>27.43457811744161</v>
      </c>
      <c r="E60" s="10">
        <f t="shared" si="17"/>
        <v>-4.4165480651589544</v>
      </c>
      <c r="F60" s="10">
        <f t="shared" si="17"/>
        <v>-45.121905434060203</v>
      </c>
      <c r="G60" s="10">
        <f t="shared" si="17"/>
        <v>-13.529033372536691</v>
      </c>
    </row>
    <row r="61" spans="1:7" x14ac:dyDescent="0.25">
      <c r="B61" s="10"/>
      <c r="C61" s="10"/>
      <c r="D61" s="10"/>
      <c r="E61" s="10"/>
    </row>
    <row r="62" spans="1:7" x14ac:dyDescent="0.25">
      <c r="A62" t="s">
        <v>30</v>
      </c>
      <c r="B62" s="17"/>
      <c r="C62" s="17"/>
      <c r="D62" s="17"/>
      <c r="E62" s="17"/>
    </row>
    <row r="63" spans="1:7" x14ac:dyDescent="0.25">
      <c r="A63" s="40" t="s">
        <v>51</v>
      </c>
      <c r="B63" s="21">
        <f>B19/(B12*3)</f>
        <v>285978.18120313471</v>
      </c>
      <c r="C63" s="21">
        <f t="shared" ref="C63:G63" si="18">C19/(C12*3)</f>
        <v>184931.57651410077</v>
      </c>
      <c r="D63" s="21">
        <f t="shared" si="18"/>
        <v>184914.47064262599</v>
      </c>
      <c r="E63" s="21">
        <f t="shared" si="18"/>
        <v>185000</v>
      </c>
      <c r="F63" s="21">
        <f t="shared" si="18"/>
        <v>399920.01599680062</v>
      </c>
      <c r="G63" s="21">
        <f t="shared" si="18"/>
        <v>185000</v>
      </c>
    </row>
    <row r="64" spans="1:7" x14ac:dyDescent="0.25">
      <c r="A64" s="40" t="s">
        <v>52</v>
      </c>
      <c r="B64" s="21">
        <f>B20/(B13*3)</f>
        <v>175233.13150357129</v>
      </c>
      <c r="C64" s="21">
        <f t="shared" ref="C64:G64" si="19">C20/(C13*3)</f>
        <v>149989.1638182989</v>
      </c>
      <c r="D64" s="21">
        <f t="shared" si="19"/>
        <v>144043.94977168948</v>
      </c>
      <c r="E64" s="21">
        <f t="shared" si="19"/>
        <v>171245.55687203791</v>
      </c>
      <c r="F64" s="21">
        <f t="shared" si="19"/>
        <v>218564.44540291856</v>
      </c>
      <c r="G64" s="21">
        <f t="shared" si="19"/>
        <v>160807.1400853706</v>
      </c>
    </row>
    <row r="65" spans="1:8" hidden="1" x14ac:dyDescent="0.25">
      <c r="A65" s="40" t="s">
        <v>37</v>
      </c>
      <c r="B65" s="21">
        <f>B20/B14</f>
        <v>192390.46494347433</v>
      </c>
      <c r="C65" s="21">
        <f t="shared" ref="C65:G65" si="20">C20/C14</f>
        <v>184979.15202981335</v>
      </c>
      <c r="D65" s="21">
        <f t="shared" si="20"/>
        <v>183005.80130529369</v>
      </c>
      <c r="E65" s="21">
        <f t="shared" si="20"/>
        <v>182835.23086654017</v>
      </c>
      <c r="F65" s="21">
        <f t="shared" si="20"/>
        <v>190355.29816872749</v>
      </c>
      <c r="G65" s="21">
        <f t="shared" si="20"/>
        <v>272631.57894736843</v>
      </c>
    </row>
    <row r="66" spans="1:8" x14ac:dyDescent="0.25">
      <c r="A66" t="s">
        <v>31</v>
      </c>
      <c r="B66" s="10">
        <f>(B63/B64)*B48</f>
        <v>204.63672451890295</v>
      </c>
      <c r="C66" s="10">
        <f t="shared" ref="C66:G66" si="21">(C63/C64)*C48</f>
        <v>416.79971930694057</v>
      </c>
      <c r="D66" s="10">
        <f t="shared" si="21"/>
        <v>92.489743036004043</v>
      </c>
      <c r="E66" s="10">
        <f t="shared" si="21"/>
        <v>60.901494276794999</v>
      </c>
      <c r="F66" s="10">
        <f t="shared" si="21"/>
        <v>157.42756189436105</v>
      </c>
      <c r="G66" s="10">
        <f t="shared" si="21"/>
        <v>126.34975938049637</v>
      </c>
    </row>
    <row r="67" spans="1:8" x14ac:dyDescent="0.25">
      <c r="A67" t="s">
        <v>49</v>
      </c>
      <c r="B67" s="35">
        <f>B19/B12</f>
        <v>857934.54360940412</v>
      </c>
      <c r="C67" s="35">
        <f t="shared" ref="C67:G67" si="22">C19/C12</f>
        <v>554794.72954230232</v>
      </c>
      <c r="D67" s="35">
        <f t="shared" si="22"/>
        <v>554743.41192787793</v>
      </c>
      <c r="E67" s="35">
        <f t="shared" si="22"/>
        <v>555000</v>
      </c>
      <c r="F67" s="35">
        <f t="shared" si="22"/>
        <v>1199760.047990402</v>
      </c>
      <c r="G67" s="35">
        <f t="shared" si="22"/>
        <v>555000</v>
      </c>
    </row>
    <row r="68" spans="1:8" x14ac:dyDescent="0.25">
      <c r="A68" t="s">
        <v>50</v>
      </c>
      <c r="B68" s="35">
        <f>B20/B13</f>
        <v>525699.39451071387</v>
      </c>
      <c r="C68" s="35">
        <f t="shared" ref="C68:G68" si="23">C20/C13</f>
        <v>449967.49145489669</v>
      </c>
      <c r="D68" s="35">
        <f t="shared" si="23"/>
        <v>432131.84931506851</v>
      </c>
      <c r="E68" s="35">
        <f t="shared" si="23"/>
        <v>513736.67061611376</v>
      </c>
      <c r="F68" s="35">
        <f t="shared" si="23"/>
        <v>655693.33620875562</v>
      </c>
      <c r="G68" s="35">
        <f t="shared" si="23"/>
        <v>482421.42025611177</v>
      </c>
    </row>
    <row r="69" spans="1:8" x14ac:dyDescent="0.25">
      <c r="B69" s="10"/>
      <c r="C69" s="10"/>
      <c r="D69" s="10"/>
      <c r="E69" s="10"/>
    </row>
    <row r="70" spans="1:8" x14ac:dyDescent="0.25">
      <c r="A70" t="s">
        <v>32</v>
      </c>
      <c r="B70" s="10"/>
      <c r="C70" s="10"/>
      <c r="D70" s="10"/>
      <c r="E70" s="10"/>
    </row>
    <row r="71" spans="1:8" x14ac:dyDescent="0.25">
      <c r="A71" t="s">
        <v>33</v>
      </c>
      <c r="B71" s="10">
        <f>(B26/B25)*100</f>
        <v>99.993822773397312</v>
      </c>
      <c r="C71" s="10"/>
      <c r="D71" s="10"/>
      <c r="E71" s="10"/>
      <c r="G71" s="7"/>
      <c r="H71" s="7"/>
    </row>
    <row r="72" spans="1:8" x14ac:dyDescent="0.25">
      <c r="A72" t="s">
        <v>34</v>
      </c>
      <c r="B72" s="10">
        <f>(B20/B26)*100</f>
        <v>95.288390795495218</v>
      </c>
      <c r="C72" s="10"/>
      <c r="D72" s="10"/>
      <c r="E72" s="10"/>
      <c r="G72" s="7"/>
      <c r="H72" s="7"/>
    </row>
    <row r="73" spans="1:8" ht="15.75" thickBot="1" x14ac:dyDescent="0.3">
      <c r="A73" s="11"/>
      <c r="B73" s="11"/>
      <c r="C73" s="11"/>
      <c r="D73" s="11"/>
      <c r="E73" s="11"/>
      <c r="F73" s="11"/>
      <c r="G73" s="11"/>
    </row>
    <row r="74" spans="1:8" ht="15.75" thickTop="1" x14ac:dyDescent="0.25"/>
    <row r="75" spans="1:8" x14ac:dyDescent="0.25">
      <c r="A75" s="13" t="s">
        <v>35</v>
      </c>
    </row>
    <row r="76" spans="1:8" x14ac:dyDescent="0.25">
      <c r="A76" t="s">
        <v>88</v>
      </c>
    </row>
    <row r="77" spans="1:8" x14ac:dyDescent="0.25">
      <c r="A77" t="s">
        <v>89</v>
      </c>
      <c r="B77" s="12"/>
      <c r="C77" s="12"/>
      <c r="D77" s="12"/>
    </row>
    <row r="79" spans="1:8" x14ac:dyDescent="0.25">
      <c r="A79" t="s">
        <v>38</v>
      </c>
    </row>
    <row r="80" spans="1:8" x14ac:dyDescent="0.25">
      <c r="A80" s="25" t="s">
        <v>41</v>
      </c>
    </row>
    <row r="81" spans="1:1" x14ac:dyDescent="0.25">
      <c r="A81" s="25"/>
    </row>
    <row r="82" spans="1:1" x14ac:dyDescent="0.25">
      <c r="A82" s="25" t="s">
        <v>130</v>
      </c>
    </row>
  </sheetData>
  <mergeCells count="4">
    <mergeCell ref="A2:F2"/>
    <mergeCell ref="A4:A5"/>
    <mergeCell ref="B4:B5"/>
    <mergeCell ref="C4:F4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cp:lastPrinted>2016-01-26T20:25:52Z</cp:lastPrinted>
  <dcterms:created xsi:type="dcterms:W3CDTF">2012-04-23T17:10:47Z</dcterms:created>
  <dcterms:modified xsi:type="dcterms:W3CDTF">2016-03-03T21:43:32Z</dcterms:modified>
</cp:coreProperties>
</file>