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PANEA\"/>
    </mc:Choice>
  </mc:AlternateContent>
  <bookViews>
    <workbookView xWindow="0" yWindow="0" windowWidth="21600" windowHeight="9735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Observaciones" sheetId="9" r:id="rId8"/>
    <sheet name="Hoja1" sheetId="10" r:id="rId9"/>
  </sheets>
  <calcPr calcId="152511"/>
</workbook>
</file>

<file path=xl/calcChain.xml><?xml version="1.0" encoding="utf-8"?>
<calcChain xmlns="http://schemas.openxmlformats.org/spreadsheetml/2006/main">
  <c r="E13" i="3" l="1"/>
  <c r="E13" i="4"/>
  <c r="D29" i="5" l="1"/>
  <c r="C66" i="4"/>
  <c r="E66" i="4"/>
  <c r="F66" i="4"/>
  <c r="G66" i="4"/>
  <c r="H66" i="4"/>
  <c r="C65" i="4"/>
  <c r="E65" i="4"/>
  <c r="F65" i="4"/>
  <c r="G65" i="4"/>
  <c r="H65" i="4"/>
  <c r="C63" i="4"/>
  <c r="E63" i="4"/>
  <c r="F63" i="4"/>
  <c r="G63" i="4"/>
  <c r="H63" i="4"/>
  <c r="C62" i="4"/>
  <c r="E62" i="4"/>
  <c r="F62" i="4"/>
  <c r="G62" i="4"/>
  <c r="H62" i="4"/>
  <c r="C57" i="4"/>
  <c r="E57" i="4"/>
  <c r="F57" i="4"/>
  <c r="G57" i="4"/>
  <c r="H57" i="4"/>
  <c r="C50" i="4"/>
  <c r="E50" i="4"/>
  <c r="F50" i="4"/>
  <c r="G50" i="4"/>
  <c r="H50" i="4"/>
  <c r="E49" i="4"/>
  <c r="E51" i="4" s="1"/>
  <c r="C45" i="4"/>
  <c r="E45" i="4"/>
  <c r="F45" i="4"/>
  <c r="G45" i="4"/>
  <c r="H45" i="4"/>
  <c r="C44" i="4"/>
  <c r="E44" i="4"/>
  <c r="E46" i="4" s="1"/>
  <c r="F44" i="4"/>
  <c r="G44" i="4"/>
  <c r="H44" i="4"/>
  <c r="C41" i="4"/>
  <c r="E41" i="4"/>
  <c r="F41" i="4"/>
  <c r="G41" i="4"/>
  <c r="H41" i="4"/>
  <c r="C40" i="4"/>
  <c r="E40" i="4"/>
  <c r="F40" i="4"/>
  <c r="G40" i="4"/>
  <c r="H40" i="4"/>
  <c r="C33" i="4"/>
  <c r="E33" i="4"/>
  <c r="F33" i="4"/>
  <c r="F35" i="4" s="1"/>
  <c r="G33" i="4"/>
  <c r="G35" i="4" s="1"/>
  <c r="H33" i="4"/>
  <c r="C32" i="4"/>
  <c r="C34" i="4" s="1"/>
  <c r="E32" i="4"/>
  <c r="E34" i="4" s="1"/>
  <c r="F32" i="4"/>
  <c r="F34" i="4" s="1"/>
  <c r="G32" i="4"/>
  <c r="G34" i="4" s="1"/>
  <c r="H32" i="4"/>
  <c r="H34" i="4" s="1"/>
  <c r="D29" i="4"/>
  <c r="H58" i="4" l="1"/>
  <c r="H35" i="4"/>
  <c r="F46" i="4"/>
  <c r="F64" i="4" s="1"/>
  <c r="E64" i="4"/>
  <c r="F58" i="4"/>
  <c r="E58" i="4"/>
  <c r="H46" i="4"/>
  <c r="H64" i="4" s="1"/>
  <c r="C46" i="4"/>
  <c r="C64" i="4" s="1"/>
  <c r="C58" i="4"/>
  <c r="G46" i="4"/>
  <c r="G64" i="4" s="1"/>
  <c r="G58" i="4"/>
  <c r="E35" i="4"/>
  <c r="C35" i="4"/>
  <c r="F13" i="4" l="1"/>
  <c r="F49" i="4" s="1"/>
  <c r="F51" i="4" s="1"/>
  <c r="G13" i="4"/>
  <c r="G49" i="4" s="1"/>
  <c r="G51" i="4" s="1"/>
  <c r="H13" i="4"/>
  <c r="H49" i="4" s="1"/>
  <c r="H51" i="4" s="1"/>
  <c r="C13" i="4"/>
  <c r="C49" i="4" s="1"/>
  <c r="C51" i="4" s="1"/>
  <c r="H13" i="3" l="1"/>
  <c r="G13" i="3"/>
  <c r="F13" i="3"/>
  <c r="C13" i="3"/>
  <c r="H13" i="2"/>
  <c r="G13" i="2"/>
  <c r="F13" i="2"/>
  <c r="E13" i="2"/>
  <c r="C13" i="2"/>
  <c r="E13" i="1"/>
  <c r="F13" i="1"/>
  <c r="G13" i="1"/>
  <c r="H13" i="1"/>
  <c r="C13" i="1"/>
  <c r="D29" i="7" l="1"/>
  <c r="D29" i="6"/>
  <c r="B29" i="6" s="1"/>
  <c r="D29" i="1"/>
  <c r="B29" i="1" s="1"/>
  <c r="B29" i="4"/>
  <c r="B29" i="7"/>
  <c r="B29" i="5"/>
  <c r="D29" i="3"/>
  <c r="B29" i="3" s="1"/>
  <c r="D29" i="2" l="1"/>
  <c r="B29" i="2" s="1"/>
  <c r="D16" i="2"/>
  <c r="C49" i="2" l="1"/>
  <c r="E49" i="2"/>
  <c r="F49" i="2"/>
  <c r="G49" i="2"/>
  <c r="H49" i="2"/>
  <c r="C49" i="3"/>
  <c r="E49" i="3"/>
  <c r="F49" i="3"/>
  <c r="G49" i="3"/>
  <c r="H49" i="3"/>
  <c r="C49" i="1"/>
  <c r="E49" i="1"/>
  <c r="F49" i="1"/>
  <c r="G49" i="1"/>
  <c r="H49" i="1"/>
  <c r="C20" i="2"/>
  <c r="E20" i="2"/>
  <c r="F20" i="2"/>
  <c r="G20" i="2"/>
  <c r="H20" i="2"/>
  <c r="C20" i="1"/>
  <c r="E20" i="1"/>
  <c r="F20" i="1"/>
  <c r="G20" i="1"/>
  <c r="H20" i="1"/>
  <c r="E10" i="5"/>
  <c r="F10" i="5"/>
  <c r="G10" i="5"/>
  <c r="H10" i="5"/>
  <c r="E11" i="5"/>
  <c r="E40" i="5" s="1"/>
  <c r="F11" i="5"/>
  <c r="F40" i="5" s="1"/>
  <c r="G11" i="5"/>
  <c r="G40" i="5" s="1"/>
  <c r="H11" i="5"/>
  <c r="H40" i="5" s="1"/>
  <c r="E12" i="5"/>
  <c r="F12" i="5"/>
  <c r="G12" i="5"/>
  <c r="H12" i="5"/>
  <c r="E13" i="5"/>
  <c r="F13" i="5"/>
  <c r="G13" i="5"/>
  <c r="H13" i="5"/>
  <c r="C13" i="5"/>
  <c r="C12" i="5"/>
  <c r="C11" i="5"/>
  <c r="C40" i="5" s="1"/>
  <c r="C10" i="5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C13" i="7"/>
  <c r="C12" i="7"/>
  <c r="C11" i="7"/>
  <c r="C10" i="7"/>
  <c r="E10" i="6"/>
  <c r="F10" i="6"/>
  <c r="G10" i="6"/>
  <c r="H10" i="6"/>
  <c r="E11" i="6"/>
  <c r="F11" i="6"/>
  <c r="G11" i="6"/>
  <c r="H11" i="6"/>
  <c r="E12" i="6"/>
  <c r="F12" i="6"/>
  <c r="G12" i="6"/>
  <c r="H12" i="6"/>
  <c r="E13" i="6"/>
  <c r="F13" i="6"/>
  <c r="G13" i="6"/>
  <c r="H13" i="6"/>
  <c r="C13" i="6"/>
  <c r="C12" i="6"/>
  <c r="C11" i="6"/>
  <c r="C10" i="6"/>
  <c r="E41" i="5" l="1"/>
  <c r="E57" i="5"/>
  <c r="H57" i="5"/>
  <c r="H41" i="5"/>
  <c r="C57" i="5"/>
  <c r="C41" i="5"/>
  <c r="F41" i="5"/>
  <c r="F57" i="5"/>
  <c r="G41" i="5"/>
  <c r="G57" i="5"/>
  <c r="C49" i="7"/>
  <c r="C49" i="6"/>
  <c r="C49" i="5"/>
  <c r="G49" i="5"/>
  <c r="F49" i="5"/>
  <c r="G49" i="7"/>
  <c r="F49" i="7"/>
  <c r="H49" i="7"/>
  <c r="G49" i="6"/>
  <c r="F49" i="6"/>
  <c r="E49" i="6"/>
  <c r="E49" i="7"/>
  <c r="E49" i="5"/>
  <c r="H49" i="6"/>
  <c r="H49" i="5"/>
  <c r="D18" i="4"/>
  <c r="D19" i="4"/>
  <c r="D12" i="4"/>
  <c r="D13" i="4"/>
  <c r="D13" i="5" s="1"/>
  <c r="D11" i="4"/>
  <c r="D40" i="4" s="1"/>
  <c r="D41" i="4" l="1"/>
  <c r="D49" i="4"/>
  <c r="D44" i="4"/>
  <c r="D66" i="4"/>
  <c r="D63" i="4"/>
  <c r="D50" i="4"/>
  <c r="D51" i="4" s="1"/>
  <c r="D33" i="4"/>
  <c r="D18" i="3"/>
  <c r="D12" i="3"/>
  <c r="D35" i="4" l="1"/>
  <c r="H66" i="3"/>
  <c r="G66" i="3"/>
  <c r="F66" i="3"/>
  <c r="E66" i="3"/>
  <c r="D66" i="3"/>
  <c r="C66" i="3"/>
  <c r="H65" i="3"/>
  <c r="G65" i="3"/>
  <c r="F65" i="3"/>
  <c r="E65" i="3"/>
  <c r="C65" i="3"/>
  <c r="H63" i="3"/>
  <c r="G63" i="3"/>
  <c r="F63" i="3"/>
  <c r="E63" i="3"/>
  <c r="D63" i="3"/>
  <c r="C63" i="3"/>
  <c r="H62" i="3"/>
  <c r="G62" i="3"/>
  <c r="F62" i="3"/>
  <c r="E62" i="3"/>
  <c r="C62" i="3"/>
  <c r="C65" i="2"/>
  <c r="E65" i="2"/>
  <c r="F65" i="2"/>
  <c r="G65" i="2"/>
  <c r="H65" i="2"/>
  <c r="C66" i="2"/>
  <c r="E66" i="2"/>
  <c r="F66" i="2"/>
  <c r="G66" i="2"/>
  <c r="H66" i="2"/>
  <c r="C62" i="2"/>
  <c r="E62" i="2"/>
  <c r="F62" i="2"/>
  <c r="G62" i="2"/>
  <c r="H62" i="2"/>
  <c r="C63" i="2"/>
  <c r="E63" i="2"/>
  <c r="F63" i="2"/>
  <c r="G63" i="2"/>
  <c r="H63" i="2"/>
  <c r="D19" i="2"/>
  <c r="B19" i="2" s="1"/>
  <c r="D18" i="2"/>
  <c r="D20" i="2" l="1"/>
  <c r="D11" i="2"/>
  <c r="D12" i="2"/>
  <c r="D13" i="2"/>
  <c r="D13" i="6" s="1"/>
  <c r="D49" i="2" l="1"/>
  <c r="D66" i="2"/>
  <c r="D44" i="2"/>
  <c r="D63" i="2"/>
  <c r="C62" i="1" l="1"/>
  <c r="E62" i="1"/>
  <c r="F62" i="1"/>
  <c r="G62" i="1"/>
  <c r="H62" i="1"/>
  <c r="C63" i="1"/>
  <c r="E63" i="1"/>
  <c r="F63" i="1"/>
  <c r="G63" i="1"/>
  <c r="H63" i="1"/>
  <c r="C65" i="1"/>
  <c r="E65" i="1"/>
  <c r="F65" i="1"/>
  <c r="G65" i="1"/>
  <c r="H65" i="1"/>
  <c r="C66" i="1"/>
  <c r="E66" i="1"/>
  <c r="F66" i="1"/>
  <c r="G66" i="1"/>
  <c r="H66" i="1"/>
  <c r="D11" i="1" l="1"/>
  <c r="D13" i="1" s="1"/>
  <c r="D12" i="1"/>
  <c r="D49" i="1" l="1"/>
  <c r="D11" i="6"/>
  <c r="D12" i="6"/>
  <c r="D49" i="6" s="1"/>
  <c r="D12" i="7"/>
  <c r="D12" i="5"/>
  <c r="D17" i="1"/>
  <c r="D18" i="1"/>
  <c r="D19" i="1"/>
  <c r="D49" i="5" l="1"/>
  <c r="D41" i="5"/>
  <c r="D66" i="1"/>
  <c r="D20" i="1"/>
  <c r="D62" i="1"/>
  <c r="D65" i="1"/>
  <c r="D63" i="1"/>
  <c r="D16" i="4"/>
  <c r="D32" i="4" s="1"/>
  <c r="D10" i="4"/>
  <c r="D16" i="3"/>
  <c r="D10" i="3"/>
  <c r="B10" i="3" s="1"/>
  <c r="D10" i="2"/>
  <c r="B10" i="2" s="1"/>
  <c r="D16" i="1"/>
  <c r="B16" i="1" s="1"/>
  <c r="D10" i="1"/>
  <c r="B10" i="4" l="1"/>
  <c r="D57" i="4"/>
  <c r="D34" i="4"/>
  <c r="D58" i="4"/>
  <c r="D10" i="5"/>
  <c r="D57" i="5" s="1"/>
  <c r="D10" i="7"/>
  <c r="D10" i="6"/>
  <c r="C17" i="5"/>
  <c r="C62" i="5" s="1"/>
  <c r="E17" i="5"/>
  <c r="E62" i="5" s="1"/>
  <c r="F17" i="5"/>
  <c r="F62" i="5" s="1"/>
  <c r="G17" i="5"/>
  <c r="G62" i="5" s="1"/>
  <c r="H17" i="5"/>
  <c r="H62" i="5" s="1"/>
  <c r="C18" i="5"/>
  <c r="D18" i="5"/>
  <c r="E18" i="5"/>
  <c r="F18" i="5"/>
  <c r="G18" i="5"/>
  <c r="H18" i="5"/>
  <c r="C16" i="5"/>
  <c r="C32" i="5" s="1"/>
  <c r="C34" i="5" s="1"/>
  <c r="D16" i="5"/>
  <c r="D32" i="5" s="1"/>
  <c r="E16" i="5"/>
  <c r="E32" i="5" s="1"/>
  <c r="E34" i="5" s="1"/>
  <c r="F16" i="5"/>
  <c r="F32" i="5" s="1"/>
  <c r="F34" i="5" s="1"/>
  <c r="G16" i="5"/>
  <c r="G32" i="5" s="1"/>
  <c r="G34" i="5" s="1"/>
  <c r="H16" i="5"/>
  <c r="H32" i="5" s="1"/>
  <c r="H34" i="5" s="1"/>
  <c r="E19" i="5"/>
  <c r="F19" i="5"/>
  <c r="G19" i="5"/>
  <c r="H19" i="5"/>
  <c r="C19" i="5"/>
  <c r="C19" i="7"/>
  <c r="E19" i="7"/>
  <c r="F19" i="7"/>
  <c r="G19" i="7"/>
  <c r="H19" i="7"/>
  <c r="C19" i="6"/>
  <c r="D19" i="6"/>
  <c r="E19" i="6"/>
  <c r="F19" i="6"/>
  <c r="G19" i="6"/>
  <c r="H19" i="6"/>
  <c r="D34" i="5" l="1"/>
  <c r="G63" i="5"/>
  <c r="G33" i="5"/>
  <c r="C63" i="5"/>
  <c r="C33" i="5"/>
  <c r="H63" i="5"/>
  <c r="H33" i="5"/>
  <c r="D63" i="5"/>
  <c r="D33" i="5"/>
  <c r="E63" i="5"/>
  <c r="E33" i="5"/>
  <c r="F63" i="5"/>
  <c r="F33" i="5"/>
  <c r="G20" i="5"/>
  <c r="G66" i="5"/>
  <c r="E20" i="5"/>
  <c r="E66" i="5"/>
  <c r="C20" i="5"/>
  <c r="C66" i="5"/>
  <c r="G65" i="5"/>
  <c r="E65" i="5"/>
  <c r="H20" i="5"/>
  <c r="H66" i="5"/>
  <c r="F20" i="5"/>
  <c r="F66" i="5"/>
  <c r="D20" i="5"/>
  <c r="D66" i="5"/>
  <c r="H65" i="5"/>
  <c r="F65" i="5"/>
  <c r="C65" i="5"/>
  <c r="C17" i="7"/>
  <c r="C62" i="7" s="1"/>
  <c r="E17" i="7"/>
  <c r="E62" i="7" s="1"/>
  <c r="F17" i="7"/>
  <c r="F62" i="7" s="1"/>
  <c r="G17" i="7"/>
  <c r="G62" i="7" s="1"/>
  <c r="H17" i="7"/>
  <c r="H62" i="7" s="1"/>
  <c r="C18" i="7"/>
  <c r="C63" i="7" s="1"/>
  <c r="D18" i="7"/>
  <c r="D63" i="7" s="1"/>
  <c r="E18" i="7"/>
  <c r="E63" i="7" s="1"/>
  <c r="F18" i="7"/>
  <c r="F63" i="7" s="1"/>
  <c r="G18" i="7"/>
  <c r="G63" i="7" s="1"/>
  <c r="H18" i="7"/>
  <c r="H63" i="7" s="1"/>
  <c r="C16" i="7"/>
  <c r="D16" i="7"/>
  <c r="E16" i="7"/>
  <c r="F16" i="7"/>
  <c r="G16" i="7"/>
  <c r="H16" i="7"/>
  <c r="C17" i="6"/>
  <c r="C62" i="6" s="1"/>
  <c r="E17" i="6"/>
  <c r="E62" i="6" s="1"/>
  <c r="F17" i="6"/>
  <c r="F62" i="6" s="1"/>
  <c r="G17" i="6"/>
  <c r="G62" i="6" s="1"/>
  <c r="H17" i="6"/>
  <c r="H62" i="6" s="1"/>
  <c r="C18" i="6"/>
  <c r="C63" i="6" s="1"/>
  <c r="D18" i="6"/>
  <c r="D63" i="6" s="1"/>
  <c r="E18" i="6"/>
  <c r="E63" i="6" s="1"/>
  <c r="F18" i="6"/>
  <c r="F63" i="6" s="1"/>
  <c r="G18" i="6"/>
  <c r="G63" i="6" s="1"/>
  <c r="H18" i="6"/>
  <c r="H63" i="6" s="1"/>
  <c r="C16" i="6"/>
  <c r="D16" i="6"/>
  <c r="E16" i="6"/>
  <c r="F16" i="6"/>
  <c r="G16" i="6"/>
  <c r="H16" i="6"/>
  <c r="H20" i="4"/>
  <c r="G20" i="4"/>
  <c r="F20" i="4"/>
  <c r="E20" i="4"/>
  <c r="D20" i="4"/>
  <c r="C20" i="4"/>
  <c r="D19" i="5"/>
  <c r="B19" i="5" s="1"/>
  <c r="D17" i="4"/>
  <c r="B19" i="4"/>
  <c r="B18" i="4"/>
  <c r="B16" i="4"/>
  <c r="B13" i="4"/>
  <c r="B13" i="5" s="1"/>
  <c r="B12" i="4"/>
  <c r="B11" i="4"/>
  <c r="H20" i="3"/>
  <c r="G20" i="3"/>
  <c r="F20" i="3"/>
  <c r="E20" i="3"/>
  <c r="D20" i="3"/>
  <c r="C20" i="3"/>
  <c r="D19" i="3"/>
  <c r="D19" i="7" s="1"/>
  <c r="D17" i="3"/>
  <c r="B18" i="3"/>
  <c r="B16" i="3"/>
  <c r="D13" i="3"/>
  <c r="D11" i="3"/>
  <c r="B12" i="3"/>
  <c r="D17" i="2"/>
  <c r="B19" i="6"/>
  <c r="B18" i="2"/>
  <c r="B20" i="2" s="1"/>
  <c r="B16" i="2"/>
  <c r="B13" i="2"/>
  <c r="B13" i="6" s="1"/>
  <c r="B12" i="2"/>
  <c r="B11" i="2"/>
  <c r="B19" i="1"/>
  <c r="B18" i="1"/>
  <c r="B17" i="1"/>
  <c r="B32" i="1"/>
  <c r="B13" i="1"/>
  <c r="B12" i="1"/>
  <c r="B11" i="1"/>
  <c r="B40" i="1" s="1"/>
  <c r="D45" i="4" l="1"/>
  <c r="D46" i="4" s="1"/>
  <c r="D62" i="4"/>
  <c r="D65" i="4"/>
  <c r="E58" i="5"/>
  <c r="E35" i="5"/>
  <c r="E59" i="5" s="1"/>
  <c r="H58" i="5"/>
  <c r="H35" i="5"/>
  <c r="H59" i="5" s="1"/>
  <c r="G58" i="5"/>
  <c r="G35" i="5"/>
  <c r="G59" i="5" s="1"/>
  <c r="F58" i="5"/>
  <c r="F35" i="5"/>
  <c r="F59" i="5" s="1"/>
  <c r="D58" i="5"/>
  <c r="D35" i="5"/>
  <c r="D59" i="5" s="1"/>
  <c r="C58" i="5"/>
  <c r="C35" i="5"/>
  <c r="C59" i="5" s="1"/>
  <c r="B20" i="1"/>
  <c r="B45" i="1"/>
  <c r="B63" i="1"/>
  <c r="B49" i="2"/>
  <c r="B49" i="4"/>
  <c r="D13" i="7"/>
  <c r="D49" i="7" s="1"/>
  <c r="D49" i="3"/>
  <c r="B12" i="6"/>
  <c r="B49" i="6" s="1"/>
  <c r="B49" i="1"/>
  <c r="B11" i="6"/>
  <c r="B13" i="3"/>
  <c r="B13" i="7" s="1"/>
  <c r="D44" i="3"/>
  <c r="D11" i="5"/>
  <c r="D40" i="5" s="1"/>
  <c r="D11" i="7"/>
  <c r="B17" i="3"/>
  <c r="B23" i="3" s="1"/>
  <c r="D45" i="3"/>
  <c r="B17" i="2"/>
  <c r="B17" i="6" s="1"/>
  <c r="D45" i="2"/>
  <c r="D46" i="2" s="1"/>
  <c r="B17" i="4"/>
  <c r="B23" i="4" s="1"/>
  <c r="B19" i="3"/>
  <c r="B19" i="7" s="1"/>
  <c r="B12" i="7"/>
  <c r="B12" i="5"/>
  <c r="B49" i="5" s="1"/>
  <c r="B11" i="3"/>
  <c r="B11" i="7" s="1"/>
  <c r="B62" i="1"/>
  <c r="B65" i="1"/>
  <c r="B20" i="3"/>
  <c r="B66" i="3"/>
  <c r="B63" i="3"/>
  <c r="D65" i="3"/>
  <c r="D62" i="3"/>
  <c r="B20" i="4"/>
  <c r="B63" i="4"/>
  <c r="B66" i="4"/>
  <c r="G20" i="6"/>
  <c r="G66" i="6"/>
  <c r="E20" i="6"/>
  <c r="E66" i="6"/>
  <c r="C20" i="6"/>
  <c r="C66" i="6"/>
  <c r="G65" i="6"/>
  <c r="E65" i="6"/>
  <c r="H20" i="7"/>
  <c r="H66" i="7"/>
  <c r="F20" i="7"/>
  <c r="F66" i="7"/>
  <c r="D20" i="7"/>
  <c r="D66" i="7"/>
  <c r="H65" i="7"/>
  <c r="F65" i="7"/>
  <c r="C65" i="7"/>
  <c r="B66" i="2"/>
  <c r="B63" i="2"/>
  <c r="D17" i="5"/>
  <c r="D62" i="5" s="1"/>
  <c r="D65" i="2"/>
  <c r="D62" i="2"/>
  <c r="H20" i="6"/>
  <c r="H66" i="6"/>
  <c r="F20" i="6"/>
  <c r="F66" i="6"/>
  <c r="D20" i="6"/>
  <c r="D66" i="6"/>
  <c r="H65" i="6"/>
  <c r="F65" i="6"/>
  <c r="C65" i="6"/>
  <c r="G20" i="7"/>
  <c r="G66" i="7"/>
  <c r="E20" i="7"/>
  <c r="E66" i="7"/>
  <c r="C20" i="7"/>
  <c r="C66" i="7"/>
  <c r="G65" i="7"/>
  <c r="E65" i="7"/>
  <c r="B66" i="1"/>
  <c r="D17" i="7"/>
  <c r="D17" i="6"/>
  <c r="D62" i="6" s="1"/>
  <c r="B18" i="7"/>
  <c r="B23" i="1"/>
  <c r="B69" i="1" s="1"/>
  <c r="B16" i="5"/>
  <c r="B18" i="6"/>
  <c r="B18" i="5"/>
  <c r="B16" i="7"/>
  <c r="B16" i="6"/>
  <c r="B10" i="1"/>
  <c r="D64" i="4" l="1"/>
  <c r="B65" i="3"/>
  <c r="B62" i="6"/>
  <c r="D62" i="7"/>
  <c r="B63" i="7"/>
  <c r="B62" i="4"/>
  <c r="B49" i="7"/>
  <c r="B49" i="3"/>
  <c r="B65" i="4"/>
  <c r="B17" i="5"/>
  <c r="B11" i="5"/>
  <c r="B63" i="6"/>
  <c r="B62" i="3"/>
  <c r="B63" i="5"/>
  <c r="B10" i="5"/>
  <c r="B10" i="6"/>
  <c r="B10" i="7"/>
  <c r="B65" i="2"/>
  <c r="B17" i="7"/>
  <c r="B62" i="7" s="1"/>
  <c r="B62" i="2"/>
  <c r="D46" i="3"/>
  <c r="D64" i="3" s="1"/>
  <c r="B23" i="2"/>
  <c r="B20" i="6"/>
  <c r="B66" i="6"/>
  <c r="B20" i="5"/>
  <c r="B66" i="5"/>
  <c r="B65" i="6"/>
  <c r="B20" i="7"/>
  <c r="B66" i="7"/>
  <c r="D65" i="7"/>
  <c r="D65" i="6"/>
  <c r="D65" i="5"/>
  <c r="B62" i="5" l="1"/>
  <c r="B65" i="7"/>
  <c r="B65" i="5"/>
  <c r="B32" i="4"/>
  <c r="B24" i="5"/>
  <c r="B23" i="5"/>
  <c r="C41" i="7"/>
  <c r="E41" i="7"/>
  <c r="G41" i="7"/>
  <c r="B24" i="7"/>
  <c r="B23" i="7"/>
  <c r="F41" i="7"/>
  <c r="H41" i="7"/>
  <c r="F41" i="6"/>
  <c r="B24" i="6"/>
  <c r="B23" i="6"/>
  <c r="C41" i="2"/>
  <c r="E41" i="2"/>
  <c r="F41" i="2"/>
  <c r="G41" i="2"/>
  <c r="H41" i="2"/>
  <c r="C41" i="3"/>
  <c r="D41" i="3"/>
  <c r="E41" i="3"/>
  <c r="F41" i="3"/>
  <c r="G41" i="3"/>
  <c r="H41" i="3"/>
  <c r="D40" i="1"/>
  <c r="F40" i="1"/>
  <c r="H40" i="1"/>
  <c r="C41" i="1"/>
  <c r="E41" i="1"/>
  <c r="F41" i="1"/>
  <c r="G41" i="1"/>
  <c r="H41" i="1"/>
  <c r="D33" i="2"/>
  <c r="D33" i="3"/>
  <c r="D33" i="1"/>
  <c r="H40" i="3"/>
  <c r="G40" i="3"/>
  <c r="F40" i="3"/>
  <c r="E40" i="3"/>
  <c r="D40" i="3"/>
  <c r="C40" i="3"/>
  <c r="B40" i="3"/>
  <c r="H40" i="2"/>
  <c r="G40" i="2"/>
  <c r="F40" i="2"/>
  <c r="D40" i="2"/>
  <c r="C40" i="2"/>
  <c r="D35" i="3" l="1"/>
  <c r="D44" i="1"/>
  <c r="D41" i="2"/>
  <c r="G40" i="7"/>
  <c r="G40" i="6"/>
  <c r="C40" i="7"/>
  <c r="C40" i="6"/>
  <c r="D35" i="1"/>
  <c r="D35" i="2"/>
  <c r="D41" i="1"/>
  <c r="E40" i="2"/>
  <c r="D45" i="1"/>
  <c r="D40" i="7"/>
  <c r="D40" i="6"/>
  <c r="D50" i="1"/>
  <c r="D50" i="3"/>
  <c r="D50" i="2"/>
  <c r="F40" i="6"/>
  <c r="F40" i="7"/>
  <c r="H40" i="7"/>
  <c r="H40" i="6"/>
  <c r="E40" i="7"/>
  <c r="E40" i="6"/>
  <c r="D54" i="1"/>
  <c r="D54" i="4"/>
  <c r="D54" i="3"/>
  <c r="D54" i="2"/>
  <c r="B40" i="2"/>
  <c r="G40" i="1"/>
  <c r="E40" i="1"/>
  <c r="C40" i="1"/>
  <c r="G41" i="6"/>
  <c r="E41" i="6"/>
  <c r="C41" i="6"/>
  <c r="H41" i="6"/>
  <c r="E33" i="1"/>
  <c r="E44" i="1"/>
  <c r="E45" i="1"/>
  <c r="E50" i="1"/>
  <c r="E54" i="1"/>
  <c r="E45" i="5"/>
  <c r="E50" i="5"/>
  <c r="E54" i="5"/>
  <c r="E45" i="7"/>
  <c r="E33" i="7"/>
  <c r="E50" i="6"/>
  <c r="E54" i="4"/>
  <c r="E33" i="3"/>
  <c r="E44" i="3"/>
  <c r="E45" i="3"/>
  <c r="E50" i="3"/>
  <c r="E51" i="3" s="1"/>
  <c r="E54" i="3"/>
  <c r="E32" i="2"/>
  <c r="E33" i="2"/>
  <c r="E44" i="2"/>
  <c r="E45" i="2"/>
  <c r="E50" i="2"/>
  <c r="E51" i="2" s="1"/>
  <c r="E54" i="2"/>
  <c r="E35" i="2" l="1"/>
  <c r="E58" i="2"/>
  <c r="E35" i="3"/>
  <c r="E35" i="1"/>
  <c r="E46" i="1"/>
  <c r="E64" i="1" s="1"/>
  <c r="D51" i="2"/>
  <c r="E46" i="3"/>
  <c r="E64" i="3" s="1"/>
  <c r="D51" i="1"/>
  <c r="D64" i="2"/>
  <c r="E46" i="2"/>
  <c r="E64" i="2" s="1"/>
  <c r="E32" i="3"/>
  <c r="E58" i="3" s="1"/>
  <c r="E32" i="1"/>
  <c r="E58" i="1" s="1"/>
  <c r="D51" i="3"/>
  <c r="D50" i="6"/>
  <c r="D33" i="6"/>
  <c r="D54" i="6"/>
  <c r="D45" i="6"/>
  <c r="D54" i="5"/>
  <c r="D45" i="5"/>
  <c r="D50" i="5"/>
  <c r="B41" i="4"/>
  <c r="D44" i="6"/>
  <c r="D41" i="6"/>
  <c r="D44" i="5"/>
  <c r="E33" i="6"/>
  <c r="E50" i="7"/>
  <c r="E51" i="7" s="1"/>
  <c r="E54" i="7"/>
  <c r="B40" i="7"/>
  <c r="B40" i="6"/>
  <c r="B40" i="4"/>
  <c r="D33" i="7"/>
  <c r="D54" i="7"/>
  <c r="D45" i="7"/>
  <c r="D50" i="7"/>
  <c r="B41" i="3"/>
  <c r="B41" i="2"/>
  <c r="D46" i="1"/>
  <c r="D64" i="1" s="1"/>
  <c r="D44" i="7"/>
  <c r="D41" i="7"/>
  <c r="B41" i="5"/>
  <c r="B41" i="1"/>
  <c r="E54" i="6"/>
  <c r="E45" i="6"/>
  <c r="E51" i="1"/>
  <c r="E51" i="5"/>
  <c r="E44" i="5"/>
  <c r="E46" i="5" s="1"/>
  <c r="E64" i="5" s="1"/>
  <c r="E32" i="6"/>
  <c r="E32" i="7"/>
  <c r="E58" i="7" s="1"/>
  <c r="E58" i="6" l="1"/>
  <c r="D46" i="6"/>
  <c r="D64" i="6" s="1"/>
  <c r="D51" i="6"/>
  <c r="D51" i="7"/>
  <c r="D46" i="7"/>
  <c r="D64" i="7" s="1"/>
  <c r="B41" i="7"/>
  <c r="D35" i="7"/>
  <c r="B41" i="6"/>
  <c r="B40" i="5"/>
  <c r="D46" i="5"/>
  <c r="D64" i="5" s="1"/>
  <c r="D51" i="5"/>
  <c r="D35" i="6"/>
  <c r="E35" i="7"/>
  <c r="E44" i="7"/>
  <c r="E46" i="7" s="1"/>
  <c r="E64" i="7" s="1"/>
  <c r="E35" i="6"/>
  <c r="E51" i="6"/>
  <c r="E44" i="6"/>
  <c r="E46" i="6" s="1"/>
  <c r="E64" i="6" s="1"/>
  <c r="D32" i="6" l="1"/>
  <c r="D58" i="6" s="1"/>
  <c r="D32" i="7"/>
  <c r="D58" i="7" s="1"/>
  <c r="D32" i="1"/>
  <c r="D58" i="1" s="1"/>
  <c r="D32" i="2"/>
  <c r="D58" i="2" s="1"/>
  <c r="D32" i="3"/>
  <c r="D58" i="3" s="1"/>
  <c r="H32" i="1"/>
  <c r="H54" i="4"/>
  <c r="G54" i="4"/>
  <c r="F54" i="4"/>
  <c r="C54" i="4"/>
  <c r="H54" i="3"/>
  <c r="G54" i="3"/>
  <c r="F54" i="3"/>
  <c r="C54" i="3"/>
  <c r="H50" i="3"/>
  <c r="G50" i="3"/>
  <c r="F50" i="3"/>
  <c r="C50" i="3"/>
  <c r="H45" i="3"/>
  <c r="G45" i="3"/>
  <c r="F45" i="3"/>
  <c r="C45" i="3"/>
  <c r="C54" i="2"/>
  <c r="F54" i="2"/>
  <c r="G54" i="2"/>
  <c r="H54" i="2"/>
  <c r="C50" i="2"/>
  <c r="F50" i="2"/>
  <c r="G50" i="2"/>
  <c r="H50" i="2"/>
  <c r="C45" i="2"/>
  <c r="F45" i="2"/>
  <c r="G45" i="2"/>
  <c r="H45" i="2"/>
  <c r="C54" i="1"/>
  <c r="F54" i="1"/>
  <c r="G54" i="1"/>
  <c r="H54" i="1"/>
  <c r="C50" i="1"/>
  <c r="F50" i="1"/>
  <c r="G50" i="1"/>
  <c r="H50" i="1"/>
  <c r="C45" i="1"/>
  <c r="F45" i="1"/>
  <c r="G45" i="1"/>
  <c r="H45" i="1"/>
  <c r="F32" i="6" l="1"/>
  <c r="H32" i="6" l="1"/>
  <c r="G32" i="6"/>
  <c r="C32" i="6"/>
  <c r="B32" i="6"/>
  <c r="B69" i="6"/>
  <c r="C33" i="6" l="1"/>
  <c r="C58" i="6" s="1"/>
  <c r="C45" i="6"/>
  <c r="C54" i="6"/>
  <c r="C50" i="6"/>
  <c r="F33" i="6"/>
  <c r="F58" i="6" s="1"/>
  <c r="F45" i="6"/>
  <c r="F54" i="6"/>
  <c r="F50" i="6"/>
  <c r="H33" i="6"/>
  <c r="H58" i="6" s="1"/>
  <c r="H45" i="6"/>
  <c r="H54" i="6"/>
  <c r="H50" i="6"/>
  <c r="G54" i="6"/>
  <c r="G50" i="6"/>
  <c r="G45" i="6"/>
  <c r="G33" i="6"/>
  <c r="G58" i="6" s="1"/>
  <c r="H32" i="7" l="1"/>
  <c r="G32" i="7"/>
  <c r="F32" i="7"/>
  <c r="C32" i="7"/>
  <c r="B32" i="7"/>
  <c r="B69" i="7"/>
  <c r="H33" i="7"/>
  <c r="F33" i="7"/>
  <c r="C33" i="7"/>
  <c r="H58" i="7" l="1"/>
  <c r="F58" i="7"/>
  <c r="C58" i="7"/>
  <c r="G50" i="7"/>
  <c r="G51" i="7" s="1"/>
  <c r="C50" i="7"/>
  <c r="C51" i="7" s="1"/>
  <c r="H50" i="7"/>
  <c r="H51" i="7" s="1"/>
  <c r="F50" i="7"/>
  <c r="F51" i="7" s="1"/>
  <c r="H50" i="5"/>
  <c r="H54" i="5"/>
  <c r="H45" i="5"/>
  <c r="F50" i="5"/>
  <c r="F54" i="5"/>
  <c r="F45" i="5"/>
  <c r="C50" i="5"/>
  <c r="C54" i="5"/>
  <c r="C45" i="5"/>
  <c r="G54" i="7"/>
  <c r="G45" i="7"/>
  <c r="G50" i="5"/>
  <c r="G54" i="5"/>
  <c r="G45" i="5"/>
  <c r="B70" i="5"/>
  <c r="H54" i="7"/>
  <c r="H45" i="7"/>
  <c r="F54" i="7"/>
  <c r="F45" i="7"/>
  <c r="C54" i="7"/>
  <c r="C45" i="7"/>
  <c r="G33" i="7"/>
  <c r="G58" i="7" s="1"/>
  <c r="B32" i="5" l="1"/>
  <c r="B69" i="5"/>
  <c r="B69" i="4"/>
  <c r="H33" i="3"/>
  <c r="G33" i="3"/>
  <c r="F33" i="3"/>
  <c r="C33" i="3"/>
  <c r="H32" i="3"/>
  <c r="G32" i="3"/>
  <c r="F32" i="3"/>
  <c r="C32" i="3"/>
  <c r="B32" i="3"/>
  <c r="B69" i="3"/>
  <c r="H33" i="2"/>
  <c r="G33" i="2"/>
  <c r="F33" i="2"/>
  <c r="C33" i="2"/>
  <c r="H32" i="2"/>
  <c r="G32" i="2"/>
  <c r="F32" i="2"/>
  <c r="C32" i="2"/>
  <c r="B32" i="2"/>
  <c r="B69" i="2"/>
  <c r="H33" i="1"/>
  <c r="H58" i="1" s="1"/>
  <c r="G33" i="1"/>
  <c r="F33" i="1"/>
  <c r="C33" i="1"/>
  <c r="G32" i="1"/>
  <c r="F32" i="1"/>
  <c r="C32" i="1"/>
  <c r="G58" i="1" l="1"/>
  <c r="C58" i="1"/>
  <c r="C58" i="2"/>
  <c r="G58" i="3"/>
  <c r="F58" i="2"/>
  <c r="H58" i="3"/>
  <c r="G58" i="2"/>
  <c r="C58" i="3"/>
  <c r="F58" i="1"/>
  <c r="H58" i="2"/>
  <c r="F58" i="3"/>
  <c r="E57" i="2"/>
  <c r="E34" i="2"/>
  <c r="E59" i="2" s="1"/>
  <c r="E57" i="3"/>
  <c r="E34" i="3"/>
  <c r="E59" i="3" s="1"/>
  <c r="E59" i="4"/>
  <c r="E57" i="1"/>
  <c r="E34" i="1"/>
  <c r="E59" i="1" s="1"/>
  <c r="B57" i="3"/>
  <c r="B44" i="3"/>
  <c r="F51" i="1"/>
  <c r="F44" i="1"/>
  <c r="F46" i="1" s="1"/>
  <c r="H51" i="1"/>
  <c r="H44" i="1"/>
  <c r="H46" i="1" s="1"/>
  <c r="B34" i="6"/>
  <c r="B34" i="7"/>
  <c r="B34" i="5"/>
  <c r="C57" i="1"/>
  <c r="C51" i="1"/>
  <c r="C44" i="1"/>
  <c r="C46" i="1" s="1"/>
  <c r="G57" i="1"/>
  <c r="G51" i="1"/>
  <c r="G44" i="1"/>
  <c r="G46" i="1" s="1"/>
  <c r="B34" i="1"/>
  <c r="F34" i="1"/>
  <c r="C34" i="2"/>
  <c r="G57" i="2"/>
  <c r="H34" i="2"/>
  <c r="C57" i="2"/>
  <c r="C51" i="2"/>
  <c r="C44" i="2"/>
  <c r="C46" i="2" s="1"/>
  <c r="G51" i="2"/>
  <c r="G44" i="2"/>
  <c r="G46" i="2" s="1"/>
  <c r="B45" i="2"/>
  <c r="B70" i="2"/>
  <c r="B50" i="2"/>
  <c r="B54" i="2"/>
  <c r="F34" i="2"/>
  <c r="F35" i="2"/>
  <c r="H35" i="2"/>
  <c r="F51" i="3"/>
  <c r="F44" i="3"/>
  <c r="F46" i="3" s="1"/>
  <c r="F64" i="3" s="1"/>
  <c r="H51" i="3"/>
  <c r="H44" i="3"/>
  <c r="H46" i="3" s="1"/>
  <c r="H64" i="3" s="1"/>
  <c r="B50" i="4"/>
  <c r="B51" i="4" s="1"/>
  <c r="B45" i="4"/>
  <c r="B70" i="4"/>
  <c r="G34" i="1"/>
  <c r="B44" i="2"/>
  <c r="B57" i="2"/>
  <c r="F57" i="2"/>
  <c r="F51" i="2"/>
  <c r="F44" i="2"/>
  <c r="F46" i="2" s="1"/>
  <c r="H57" i="2"/>
  <c r="H51" i="2"/>
  <c r="H44" i="2"/>
  <c r="H46" i="2" s="1"/>
  <c r="C35" i="2"/>
  <c r="G35" i="2"/>
  <c r="G34" i="3"/>
  <c r="C34" i="3"/>
  <c r="H57" i="3"/>
  <c r="F57" i="3"/>
  <c r="C51" i="3"/>
  <c r="C44" i="3"/>
  <c r="C46" i="3" s="1"/>
  <c r="C64" i="3" s="1"/>
  <c r="G51" i="3"/>
  <c r="G44" i="3"/>
  <c r="G46" i="3" s="1"/>
  <c r="G64" i="3" s="1"/>
  <c r="G57" i="3"/>
  <c r="B50" i="3"/>
  <c r="B45" i="3"/>
  <c r="B70" i="3"/>
  <c r="B57" i="4"/>
  <c r="B44" i="4"/>
  <c r="B70" i="1"/>
  <c r="B34" i="4"/>
  <c r="B34" i="3"/>
  <c r="B34" i="2"/>
  <c r="B54" i="5"/>
  <c r="B33" i="5"/>
  <c r="B58" i="5" s="1"/>
  <c r="B45" i="5"/>
  <c r="B50" i="5"/>
  <c r="B54" i="4"/>
  <c r="B33" i="4"/>
  <c r="B58" i="4" s="1"/>
  <c r="B54" i="3"/>
  <c r="B33" i="3"/>
  <c r="B58" i="3" s="1"/>
  <c r="C35" i="3"/>
  <c r="F35" i="3"/>
  <c r="H35" i="3"/>
  <c r="G35" i="3"/>
  <c r="B33" i="2"/>
  <c r="B58" i="2" s="1"/>
  <c r="B33" i="1"/>
  <c r="B58" i="1" s="1"/>
  <c r="C35" i="1"/>
  <c r="F35" i="1"/>
  <c r="H35" i="1"/>
  <c r="G35" i="1"/>
  <c r="B50" i="1"/>
  <c r="B54" i="1"/>
  <c r="B46" i="4" l="1"/>
  <c r="B64" i="4" s="1"/>
  <c r="B46" i="2"/>
  <c r="B64" i="2" s="1"/>
  <c r="C64" i="2"/>
  <c r="D59" i="4"/>
  <c r="D57" i="2"/>
  <c r="D34" i="2"/>
  <c r="D59" i="2" s="1"/>
  <c r="G59" i="1"/>
  <c r="F59" i="1"/>
  <c r="H34" i="3"/>
  <c r="H59" i="3" s="1"/>
  <c r="G34" i="2"/>
  <c r="G59" i="2" s="1"/>
  <c r="F34" i="6"/>
  <c r="C34" i="7"/>
  <c r="C64" i="1"/>
  <c r="F34" i="3"/>
  <c r="F59" i="3" s="1"/>
  <c r="E34" i="6"/>
  <c r="E59" i="6" s="1"/>
  <c r="E57" i="6"/>
  <c r="C57" i="3"/>
  <c r="E34" i="7"/>
  <c r="E59" i="7" s="1"/>
  <c r="E57" i="7"/>
  <c r="C59" i="3"/>
  <c r="C59" i="4"/>
  <c r="F59" i="4"/>
  <c r="H59" i="2"/>
  <c r="G44" i="5"/>
  <c r="G46" i="5" s="1"/>
  <c r="G64" i="5" s="1"/>
  <c r="G51" i="5"/>
  <c r="G44" i="6"/>
  <c r="G46" i="6" s="1"/>
  <c r="G64" i="6" s="1"/>
  <c r="G51" i="6"/>
  <c r="G35" i="6"/>
  <c r="G64" i="1"/>
  <c r="C35" i="7"/>
  <c r="C44" i="7"/>
  <c r="C46" i="7" s="1"/>
  <c r="C64" i="7" s="1"/>
  <c r="F34" i="7"/>
  <c r="C34" i="6"/>
  <c r="H51" i="5"/>
  <c r="H44" i="5"/>
  <c r="H46" i="5" s="1"/>
  <c r="H64" i="5" s="1"/>
  <c r="H51" i="6"/>
  <c r="H44" i="6"/>
  <c r="H46" i="6" s="1"/>
  <c r="H64" i="6" s="1"/>
  <c r="H35" i="6"/>
  <c r="H64" i="1"/>
  <c r="F44" i="7"/>
  <c r="F46" i="7" s="1"/>
  <c r="F64" i="7" s="1"/>
  <c r="F35" i="7"/>
  <c r="F57" i="1"/>
  <c r="B51" i="3"/>
  <c r="G59" i="3"/>
  <c r="G59" i="4"/>
  <c r="C59" i="2"/>
  <c r="H64" i="2"/>
  <c r="F64" i="2"/>
  <c r="H59" i="4"/>
  <c r="F59" i="2"/>
  <c r="B51" i="2"/>
  <c r="G64" i="2"/>
  <c r="G44" i="7"/>
  <c r="G46" i="7" s="1"/>
  <c r="G64" i="7" s="1"/>
  <c r="G35" i="7"/>
  <c r="C51" i="5"/>
  <c r="C44" i="5"/>
  <c r="C46" i="5" s="1"/>
  <c r="C64" i="5" s="1"/>
  <c r="C57" i="6"/>
  <c r="C44" i="6"/>
  <c r="C46" i="6" s="1"/>
  <c r="C64" i="6" s="1"/>
  <c r="C51" i="6"/>
  <c r="C35" i="6"/>
  <c r="G34" i="7"/>
  <c r="G34" i="6"/>
  <c r="H34" i="7"/>
  <c r="H34" i="6"/>
  <c r="H34" i="1"/>
  <c r="H59" i="1" s="1"/>
  <c r="C34" i="1"/>
  <c r="C59" i="1" s="1"/>
  <c r="H44" i="7"/>
  <c r="H46" i="7" s="1"/>
  <c r="H64" i="7" s="1"/>
  <c r="H35" i="7"/>
  <c r="H57" i="1"/>
  <c r="F44" i="5"/>
  <c r="F46" i="5" s="1"/>
  <c r="F64" i="5" s="1"/>
  <c r="F51" i="5"/>
  <c r="F57" i="6"/>
  <c r="F44" i="6"/>
  <c r="F46" i="6" s="1"/>
  <c r="F64" i="6" s="1"/>
  <c r="F51" i="6"/>
  <c r="F35" i="6"/>
  <c r="F64" i="1"/>
  <c r="B46" i="3"/>
  <c r="B64" i="3" s="1"/>
  <c r="B70" i="6"/>
  <c r="B54" i="6"/>
  <c r="B45" i="6"/>
  <c r="B50" i="6"/>
  <c r="B33" i="6"/>
  <c r="B58" i="6" s="1"/>
  <c r="B70" i="7"/>
  <c r="B50" i="7"/>
  <c r="B33" i="7"/>
  <c r="B58" i="7" s="1"/>
  <c r="B45" i="7"/>
  <c r="B54" i="7"/>
  <c r="B35" i="5"/>
  <c r="B59" i="5" s="1"/>
  <c r="B35" i="4"/>
  <c r="B59" i="4" s="1"/>
  <c r="B35" i="3"/>
  <c r="B59" i="3" s="1"/>
  <c r="B35" i="2"/>
  <c r="B59" i="2" s="1"/>
  <c r="B35" i="1"/>
  <c r="B59" i="1" s="1"/>
  <c r="B44" i="1"/>
  <c r="B46" i="1" s="1"/>
  <c r="B57" i="1"/>
  <c r="B51" i="1"/>
  <c r="C59" i="6" l="1"/>
  <c r="F59" i="6"/>
  <c r="D57" i="1"/>
  <c r="D34" i="1"/>
  <c r="D59" i="1" s="1"/>
  <c r="D57" i="3"/>
  <c r="D34" i="3"/>
  <c r="D59" i="3" s="1"/>
  <c r="F59" i="7"/>
  <c r="F57" i="7"/>
  <c r="B57" i="5"/>
  <c r="H57" i="7"/>
  <c r="H59" i="7"/>
  <c r="H59" i="6"/>
  <c r="H57" i="6"/>
  <c r="C59" i="7"/>
  <c r="C57" i="7"/>
  <c r="G59" i="6"/>
  <c r="G57" i="6"/>
  <c r="G59" i="7"/>
  <c r="G57" i="7"/>
  <c r="B51" i="5"/>
  <c r="B44" i="5"/>
  <c r="B46" i="5" s="1"/>
  <c r="B64" i="5" s="1"/>
  <c r="B35" i="7"/>
  <c r="B59" i="7" s="1"/>
  <c r="B44" i="6"/>
  <c r="B46" i="6" s="1"/>
  <c r="B64" i="6" s="1"/>
  <c r="B57" i="6"/>
  <c r="B51" i="6"/>
  <c r="B35" i="6"/>
  <c r="B59" i="6" s="1"/>
  <c r="B44" i="7"/>
  <c r="B46" i="7" s="1"/>
  <c r="B64" i="7" s="1"/>
  <c r="B51" i="7"/>
  <c r="B57" i="7"/>
  <c r="B64" i="1"/>
  <c r="D57" i="7" l="1"/>
  <c r="D34" i="7"/>
  <c r="D59" i="7" s="1"/>
  <c r="D57" i="6"/>
  <c r="D34" i="6"/>
  <c r="D59" i="6" s="1"/>
</calcChain>
</file>

<file path=xl/sharedStrings.xml><?xml version="1.0" encoding="utf-8"?>
<sst xmlns="http://schemas.openxmlformats.org/spreadsheetml/2006/main" count="504" uniqueCount="134">
  <si>
    <t>Indicador</t>
  </si>
  <si>
    <t>Total programa</t>
  </si>
  <si>
    <t>Productos</t>
  </si>
  <si>
    <t>Edu. Especial</t>
  </si>
  <si>
    <t>Edu. Nocturna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</si>
  <si>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</si>
  <si>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</si>
  <si>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</si>
  <si>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</si>
  <si>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</si>
  <si>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</si>
  <si>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</si>
  <si>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</si>
  <si>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</si>
  <si>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</si>
  <si>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</si>
  <si>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</si>
  <si>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</si>
  <si>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</si>
  <si>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</si>
  <si>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</si>
  <si>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</si>
  <si>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</si>
  <si>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</si>
  <si>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</si>
  <si>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</si>
  <si>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</si>
  <si>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</si>
  <si>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</si>
  <si>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</si>
  <si>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</si>
  <si>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</si>
  <si>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</si>
  <si>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</si>
  <si>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</si>
  <si>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</si>
  <si>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Secundaria total</t>
  </si>
  <si>
    <t>Sec Académica</t>
  </si>
  <si>
    <t>Sec. Técnica</t>
  </si>
  <si>
    <t>Nota:</t>
  </si>
  <si>
    <t>Los beneficiarios se establecen a través de las listas de matrícula de las instituciones, no en todos los casos se financia el 100% de la matrícula.</t>
  </si>
  <si>
    <t>Los beneficiarios son los mismos de un mes a otro en la mayoría de los casos, excepto cuando se reportan aumentos/disminuciones de matrícula.</t>
  </si>
  <si>
    <t>PANEA recibe recursos de Desaf y del MEP; sin embargo, el programa no puede diferenciar los recursos de acuerdo a la fuente de financiamiento. Esto puede provocar que en estos indicadores se de el caso de gastos mayores a los ingresos.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</si>
  <si>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</si>
  <si>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</si>
  <si>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</si>
  <si>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</si>
  <si>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Preesc. y Primaria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</si>
  <si>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</si>
  <si>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</si>
  <si>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</si>
  <si>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</si>
  <si>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</si>
  <si>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</si>
  <si>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</si>
  <si>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</si>
  <si>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</si>
  <si>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</si>
  <si>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</si>
  <si>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</si>
  <si>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</si>
  <si>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</si>
  <si>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</si>
  <si>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</si>
  <si>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</si>
  <si>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</si>
  <si>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</si>
  <si>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</si>
  <si>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3TA 2014</t>
  </si>
  <si>
    <t>IPC (3TA 2014)</t>
  </si>
  <si>
    <t>Gasto efectivo real 3TA 2014</t>
  </si>
  <si>
    <t>Gasto efectivo real por beneficiario 3TA 2014</t>
  </si>
  <si>
    <t>Efectivos  2014</t>
  </si>
  <si>
    <t>IPC ( 2014)</t>
  </si>
  <si>
    <t>Gasto efectivo real  2014</t>
  </si>
  <si>
    <t>Gasto efectivo real por beneficiario  2014</t>
  </si>
  <si>
    <t>Nota: Los gastos programados del IV trimestre  provienen de fuentes diferentes a FODESAF (MEP). Sin embargo, dichos datos son utilizados para la elabopración de los indicadores.</t>
  </si>
  <si>
    <t>Indicadores aplicados a PANEA. Primer trimestre 2015</t>
  </si>
  <si>
    <t>Informes Trimestrales PANEA 2014 y 2015</t>
  </si>
  <si>
    <t>Informes de Giros de Recursos, Presupuesto Desaf, 2015</t>
  </si>
  <si>
    <t>PAO PANEA 2015</t>
  </si>
  <si>
    <t>Indicadores aplicados a PANEA. Segundo trimestre 2015</t>
  </si>
  <si>
    <t>Informes Trimestrales PANEA 2015</t>
  </si>
  <si>
    <t>Informe Girado PANEA 2015 en Alimentos y Servidoras</t>
  </si>
  <si>
    <t>Indicadores aplicados a PANEA. Tercer trimestre 2015</t>
  </si>
  <si>
    <t>Indicadores aplicados a PANEA. Cuarto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</si>
  <si>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</si>
  <si>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</si>
  <si>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</si>
  <si>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</si>
  <si>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</si>
  <si>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</si>
  <si>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</si>
  <si>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Programados 2T 2015</t>
  </si>
  <si>
    <t>Efectivos 2T 2015</t>
  </si>
  <si>
    <t>En transferencias 2T 2015</t>
  </si>
  <si>
    <t>IPC (2T 2015)</t>
  </si>
  <si>
    <t>Gasto efectivo real 2T 2015</t>
  </si>
  <si>
    <t>Gasto efectivo real por beneficiario 2T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</si>
  <si>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</si>
  <si>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</si>
  <si>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</si>
  <si>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</si>
  <si>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</si>
  <si>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</si>
  <si>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</si>
  <si>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</si>
  <si>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</si>
  <si>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</si>
  <si>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</si>
  <si>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</si>
  <si>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aplicados a PANEA.  2015</t>
  </si>
  <si>
    <t>Programados 1S 2015</t>
  </si>
  <si>
    <t>Efectivos 1S 2015</t>
  </si>
  <si>
    <t>En transferencias 1S 2015</t>
  </si>
  <si>
    <t>IPC (1S 2015)</t>
  </si>
  <si>
    <t>Gasto efectivo real 1S 2015</t>
  </si>
  <si>
    <t>Gasto efectivo real por beneficiario 1S 2015</t>
  </si>
  <si>
    <t>Programados 3TA 2015</t>
  </si>
  <si>
    <t>Efectivos 3TA 2015</t>
  </si>
  <si>
    <t>En transferencias 3TA 2015</t>
  </si>
  <si>
    <t>IPC (3TA 2015)</t>
  </si>
  <si>
    <t>Gasto efectivo real 3TA 2015</t>
  </si>
  <si>
    <t>Gasto efectivo real por beneficiario 3TA 2015</t>
  </si>
  <si>
    <t>Programados  2015</t>
  </si>
  <si>
    <t>Efectivos  2015</t>
  </si>
  <si>
    <t>Efectivos 2014</t>
  </si>
  <si>
    <t>En transferencias  2015</t>
  </si>
  <si>
    <t>IPC ( 2015)</t>
  </si>
  <si>
    <t>Gasto efectivo real  2015</t>
  </si>
  <si>
    <t>Gasto efectivo real por beneficiario  2015</t>
  </si>
  <si>
    <t>Fecha de actualización: 06/01/2016</t>
  </si>
  <si>
    <t>PANEA programó un producto llamado "Nuevas oportunidades", sin embargo, el programa informó a la DESAF la ejecución de recursos de nuevas oportunidades en el producto preescolar y primaria. Por lo que se incluye la programación de recursos en el producto de preescolar y primaria, no así en la programación de beneficiarios.</t>
  </si>
  <si>
    <t>Fecha de actualización: 18/01/2016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</si>
</sst>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#,##0.0000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7" fontId="0" fillId="0" borderId="0" xfId="1" applyNumberFormat="1" applyFont="1"/>
    <xf numFmtId="3" fontId="0" fillId="0" borderId="0" xfId="0" applyNumberFormat="1" applyFill="1" applyAlignment="1">
      <alignment horizontal="right"/>
    </xf>
    <xf numFmtId="3" fontId="6" fillId="0" borderId="0" xfId="0" applyNumberFormat="1" applyFont="1"/>
    <xf numFmtId="0" fontId="0" fillId="0" borderId="0" xfId="0" applyFill="1" applyAlignment="1">
      <alignment horizontal="left" indent="1"/>
    </xf>
    <xf numFmtId="0" fontId="0" fillId="0" borderId="0" xfId="0" applyFill="1"/>
    <xf numFmtId="167" fontId="0" fillId="0" borderId="0" xfId="1" applyNumberFormat="1" applyFont="1" applyFill="1"/>
    <xf numFmtId="43" fontId="0" fillId="0" borderId="0" xfId="1" applyNumberFormat="1" applyFont="1" applyFill="1"/>
    <xf numFmtId="43" fontId="0" fillId="0" borderId="0" xfId="1" applyFont="1" applyFill="1"/>
    <xf numFmtId="0" fontId="7" fillId="0" borderId="0" xfId="0" applyFont="1"/>
    <xf numFmtId="3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inden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cobertura potencial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Anual!$B$40:$H$40</c:f>
              <c:numCache>
                <c:formatCode>#,##0.0____</c:formatCode>
                <c:ptCount val="7"/>
                <c:pt idx="0">
                  <c:v>180.69145759451189</c:v>
                </c:pt>
                <c:pt idx="1">
                  <c:v>232.98243353914958</c:v>
                </c:pt>
                <c:pt idx="2">
                  <c:v>105.79113582379615</c:v>
                </c:pt>
                <c:pt idx="3">
                  <c:v>93.736478451573774</c:v>
                </c:pt>
                <c:pt idx="4">
                  <c:v>155.37655547927284</c:v>
                </c:pt>
                <c:pt idx="5">
                  <c:v>194.62517680339462</c:v>
                </c:pt>
                <c:pt idx="6">
                  <c:v>153.25773770796542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Anual!$B$41:$H$41</c:f>
              <c:numCache>
                <c:formatCode>#,##0.0____</c:formatCode>
                <c:ptCount val="7"/>
                <c:pt idx="0">
                  <c:v>184.52967353561405</c:v>
                </c:pt>
                <c:pt idx="1">
                  <c:v>230.95134025931006</c:v>
                </c:pt>
                <c:pt idx="2">
                  <c:v>113.07661682142086</c:v>
                </c:pt>
                <c:pt idx="3">
                  <c:v>94.548695172478119</c:v>
                </c:pt>
                <c:pt idx="4">
                  <c:v>189.28905006930535</c:v>
                </c:pt>
                <c:pt idx="5">
                  <c:v>197.65440829797265</c:v>
                </c:pt>
                <c:pt idx="6">
                  <c:v>228.34138860488892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88149208"/>
        <c:axId val="188149600"/>
      </c:barChart>
      <c:catAx>
        <c:axId val="18814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8149600"/>
        <c:crosses val="autoZero"/>
        <c:auto val="1"/>
        <c:lblAlgn val="ctr"/>
        <c:lblOffset val="100"/>
        <c:noMultiLvlLbl val="0"/>
      </c:catAx>
      <c:valAx>
        <c:axId val="18814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814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resultado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Anual!$B$44:$H$44</c:f>
              <c:numCache>
                <c:formatCode>#,##0.0____</c:formatCode>
                <c:ptCount val="7"/>
                <c:pt idx="0">
                  <c:v>102.1241822896329</c:v>
                </c:pt>
                <c:pt idx="1">
                  <c:v>99.128220420318414</c:v>
                </c:pt>
                <c:pt idx="2">
                  <c:v>106.88666488065624</c:v>
                </c:pt>
                <c:pt idx="3">
                  <c:v>100.866489475945</c:v>
                </c:pt>
                <c:pt idx="4">
                  <c:v>121.8260048856318</c:v>
                </c:pt>
                <c:pt idx="5">
                  <c:v>101.55644379844961</c:v>
                </c:pt>
                <c:pt idx="6">
                  <c:v>148.99175207714234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Anual!$B$45:$H$45</c:f>
              <c:numCache>
                <c:formatCode>#,##0.0____</c:formatCode>
                <c:ptCount val="7"/>
                <c:pt idx="0">
                  <c:v>100.37164325639527</c:v>
                </c:pt>
                <c:pt idx="1">
                  <c:v>96.832779933857239</c:v>
                </c:pt>
                <c:pt idx="2">
                  <c:v>111.87950283714996</c:v>
                </c:pt>
                <c:pt idx="3">
                  <c:v>104.4831296264656</c:v>
                </c:pt>
                <c:pt idx="4">
                  <c:v>131.14690340037527</c:v>
                </c:pt>
                <c:pt idx="5">
                  <c:v>101.65321384970656</c:v>
                </c:pt>
                <c:pt idx="6">
                  <c:v>105.53894064207626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Anual!$B$46:$H$46</c:f>
              <c:numCache>
                <c:formatCode>#,##0.0____</c:formatCode>
                <c:ptCount val="7"/>
                <c:pt idx="0">
                  <c:v>101.24791277301409</c:v>
                </c:pt>
                <c:pt idx="1">
                  <c:v>97.980500177087833</c:v>
                </c:pt>
                <c:pt idx="2">
                  <c:v>109.38308385890309</c:v>
                </c:pt>
                <c:pt idx="3">
                  <c:v>102.6748095512053</c:v>
                </c:pt>
                <c:pt idx="4">
                  <c:v>126.48645414300353</c:v>
                </c:pt>
                <c:pt idx="5">
                  <c:v>101.60482882407808</c:v>
                </c:pt>
                <c:pt idx="6">
                  <c:v>127.2653463596093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88150384"/>
        <c:axId val="188150776"/>
      </c:barChart>
      <c:catAx>
        <c:axId val="18815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8150776"/>
        <c:crosses val="autoZero"/>
        <c:auto val="1"/>
        <c:lblAlgn val="ctr"/>
        <c:lblOffset val="100"/>
        <c:noMultiLvlLbl val="0"/>
      </c:catAx>
      <c:valAx>
        <c:axId val="18815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815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avance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Anual!$B$49:$H$49</c:f>
              <c:numCache>
                <c:formatCode>#,##0.0____</c:formatCode>
                <c:ptCount val="7"/>
                <c:pt idx="0">
                  <c:v>102.1241822896329</c:v>
                </c:pt>
                <c:pt idx="1">
                  <c:v>99.128220420318414</c:v>
                </c:pt>
                <c:pt idx="2">
                  <c:v>106.88666488065624</c:v>
                </c:pt>
                <c:pt idx="3">
                  <c:v>100.866489475945</c:v>
                </c:pt>
                <c:pt idx="4">
                  <c:v>121.8260048856318</c:v>
                </c:pt>
                <c:pt idx="5">
                  <c:v>101.55644379844961</c:v>
                </c:pt>
                <c:pt idx="6">
                  <c:v>148.99175207714234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Anual!$B$50:$H$50</c:f>
              <c:numCache>
                <c:formatCode>#,##0.0____</c:formatCode>
                <c:ptCount val="7"/>
                <c:pt idx="0">
                  <c:v>100.37164325639527</c:v>
                </c:pt>
                <c:pt idx="1">
                  <c:v>96.832779933857267</c:v>
                </c:pt>
                <c:pt idx="2">
                  <c:v>111.87950283714996</c:v>
                </c:pt>
                <c:pt idx="3">
                  <c:v>104.4831296264656</c:v>
                </c:pt>
                <c:pt idx="4">
                  <c:v>131.14690340037527</c:v>
                </c:pt>
                <c:pt idx="5">
                  <c:v>101.65321384970656</c:v>
                </c:pt>
                <c:pt idx="6">
                  <c:v>105.53894064207626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Anual!$B$51:$H$51</c:f>
              <c:numCache>
                <c:formatCode>#,##0.0____</c:formatCode>
                <c:ptCount val="7"/>
                <c:pt idx="0">
                  <c:v>101.24791277301409</c:v>
                </c:pt>
                <c:pt idx="1">
                  <c:v>97.980500177087833</c:v>
                </c:pt>
                <c:pt idx="2">
                  <c:v>109.38308385890309</c:v>
                </c:pt>
                <c:pt idx="3">
                  <c:v>102.6748095512053</c:v>
                </c:pt>
                <c:pt idx="4">
                  <c:v>126.48645414300353</c:v>
                </c:pt>
                <c:pt idx="5">
                  <c:v>101.60482882407808</c:v>
                </c:pt>
                <c:pt idx="6">
                  <c:v>127.2653463596093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97818024"/>
        <c:axId val="397818416"/>
      </c:barChart>
      <c:catAx>
        <c:axId val="39781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7818416"/>
        <c:crosses val="autoZero"/>
        <c:auto val="1"/>
        <c:lblAlgn val="ctr"/>
        <c:lblOffset val="100"/>
        <c:noMultiLvlLbl val="0"/>
      </c:catAx>
      <c:valAx>
        <c:axId val="39781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781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Índice transferencia efectiva del gasto (ITG)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Anual!$B$54:$H$54</c:f>
              <c:numCache>
                <c:formatCode>#,##0.0____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97819200"/>
        <c:axId val="397819592"/>
      </c:barChart>
      <c:catAx>
        <c:axId val="3978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7819592"/>
        <c:crosses val="autoZero"/>
        <c:auto val="1"/>
        <c:lblAlgn val="ctr"/>
        <c:lblOffset val="100"/>
        <c:noMultiLvlLbl val="0"/>
      </c:catAx>
      <c:valAx>
        <c:axId val="39781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781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expansión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Anual!$B$57:$H$57</c:f>
              <c:numCache>
                <c:formatCode>#,##0.0____</c:formatCode>
                <c:ptCount val="7"/>
                <c:pt idx="0">
                  <c:v>3.1627210215021684</c:v>
                </c:pt>
                <c:pt idx="1">
                  <c:v>-0.76286679757563425</c:v>
                </c:pt>
                <c:pt idx="2">
                  <c:v>12.222971920901028</c:v>
                </c:pt>
                <c:pt idx="3">
                  <c:v>5.8930051977762021</c:v>
                </c:pt>
                <c:pt idx="4">
                  <c:v>27.93584346832403</c:v>
                </c:pt>
                <c:pt idx="5">
                  <c:v>1.5564437984496138</c:v>
                </c:pt>
                <c:pt idx="6">
                  <c:v>39.45986603088101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Anual!$B$58:$H$58</c:f>
              <c:numCache>
                <c:formatCode>#,##0.0____</c:formatCode>
                <c:ptCount val="7"/>
                <c:pt idx="0">
                  <c:v>0.65303668573184481</c:v>
                </c:pt>
                <c:pt idx="1">
                  <c:v>-3.3358371543424137</c:v>
                </c:pt>
                <c:pt idx="2">
                  <c:v>10.274293909149023</c:v>
                </c:pt>
                <c:pt idx="3">
                  <c:v>5.3785725061169076</c:v>
                </c:pt>
                <c:pt idx="4">
                  <c:v>22.041230223692732</c:v>
                </c:pt>
                <c:pt idx="5">
                  <c:v>0.94230128390258017</c:v>
                </c:pt>
                <c:pt idx="6">
                  <c:v>37.62181640267714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Anual!$B$59:$H$59</c:f>
              <c:numCache>
                <c:formatCode>#,##0.0____</c:formatCode>
                <c:ptCount val="7"/>
                <c:pt idx="0">
                  <c:v>-2.4327434473613962</c:v>
                </c:pt>
                <c:pt idx="1">
                  <c:v>-2.5927495824757618</c:v>
                </c:pt>
                <c:pt idx="2">
                  <c:v>-1.7364341528270155</c:v>
                </c:pt>
                <c:pt idx="3">
                  <c:v>-0.48580422351645058</c:v>
                </c:pt>
                <c:pt idx="4">
                  <c:v>-4.6074759698526258</c:v>
                </c:pt>
                <c:pt idx="5">
                  <c:v>-0.60473022840957791</c:v>
                </c:pt>
                <c:pt idx="6">
                  <c:v>-1.3179774801998279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98483264"/>
        <c:axId val="398483656"/>
      </c:barChart>
      <c:catAx>
        <c:axId val="3984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483656"/>
        <c:crosses val="autoZero"/>
        <c:auto val="1"/>
        <c:lblAlgn val="ctr"/>
        <c:lblOffset val="100"/>
        <c:noMultiLvlLbl val="0"/>
      </c:catAx>
      <c:valAx>
        <c:axId val="3984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48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gasto medio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Anual!$B$65:$H$65</c:f>
              <c:numCache>
                <c:formatCode>#,##0.0</c:formatCode>
                <c:ptCount val="7"/>
                <c:pt idx="0">
                  <c:v>89953.726142893283</c:v>
                </c:pt>
                <c:pt idx="1">
                  <c:v>90820.157222331953</c:v>
                </c:pt>
                <c:pt idx="2">
                  <c:v>84457.894250322119</c:v>
                </c:pt>
                <c:pt idx="3">
                  <c:v>85623.225775791099</c:v>
                </c:pt>
                <c:pt idx="4">
                  <c:v>81566.070888518763</c:v>
                </c:pt>
                <c:pt idx="5">
                  <c:v>86752.619188468991</c:v>
                </c:pt>
                <c:pt idx="6">
                  <c:v>116400.21055612834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Anual!$B$66:$H$66</c:f>
              <c:numCache>
                <c:formatCode>#,##0.0</c:formatCode>
                <c:ptCount val="7"/>
                <c:pt idx="0">
                  <c:v>88410.042632130993</c:v>
                </c:pt>
                <c:pt idx="1">
                  <c:v>88717.100544920031</c:v>
                </c:pt>
                <c:pt idx="2">
                  <c:v>88403.050370679804</c:v>
                </c:pt>
                <c:pt idx="3">
                  <c:v>88693.307799728951</c:v>
                </c:pt>
                <c:pt idx="4">
                  <c:v>87806.684866724681</c:v>
                </c:pt>
                <c:pt idx="5">
                  <c:v>86835.283124813635</c:v>
                </c:pt>
                <c:pt idx="6">
                  <c:v>82452.583725895252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98484832"/>
        <c:axId val="398485224"/>
      </c:barChart>
      <c:catAx>
        <c:axId val="39848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485224"/>
        <c:crosses val="autoZero"/>
        <c:auto val="1"/>
        <c:lblAlgn val="ctr"/>
        <c:lblOffset val="100"/>
        <c:noMultiLvlLbl val="0"/>
      </c:catAx>
      <c:valAx>
        <c:axId val="39848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48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PANEA: Índice de eficiencia (IE) 2015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Anual!$B$64:$H$64</c:f>
              <c:numCache>
                <c:formatCode>#,##0.0</c:formatCode>
                <c:ptCount val="7"/>
                <c:pt idx="0">
                  <c:v>103.01575190976392</c:v>
                </c:pt>
                <c:pt idx="1">
                  <c:v>100.30314760230718</c:v>
                </c:pt>
                <c:pt idx="2">
                  <c:v>104.50165339988499</c:v>
                </c:pt>
                <c:pt idx="3">
                  <c:v>99.120763649273556</c:v>
                </c:pt>
                <c:pt idx="4">
                  <c:v>117.49678399457882</c:v>
                </c:pt>
                <c:pt idx="5">
                  <c:v>101.50810483355284</c:v>
                </c:pt>
                <c:pt idx="6">
                  <c:v>179.66341918409398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98486008"/>
        <c:axId val="398486400"/>
      </c:barChart>
      <c:catAx>
        <c:axId val="39848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486400"/>
        <c:crosses val="autoZero"/>
        <c:auto val="1"/>
        <c:lblAlgn val="ctr"/>
        <c:lblOffset val="100"/>
        <c:noMultiLvlLbl val="0"/>
      </c:catAx>
      <c:valAx>
        <c:axId val="39848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48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PANEA: Indicadores de giro de recursos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#,##0.0____</c:formatCode>
                <c:ptCount val="2"/>
                <c:pt idx="0">
                  <c:v>75.720761649799513</c:v>
                </c:pt>
                <c:pt idx="1">
                  <c:v>132.55498369205986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98121496"/>
        <c:axId val="398121888"/>
      </c:barChart>
      <c:catAx>
        <c:axId val="39812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121888"/>
        <c:crosses val="autoZero"/>
        <c:auto val="1"/>
        <c:lblAlgn val="ctr"/>
        <c:lblOffset val="100"/>
        <c:noMultiLvlLbl val="0"/>
      </c:catAx>
      <c:valAx>
        <c:axId val="3981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121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1174750</xdr:colOff>
      <xdr:row>45</xdr:row>
      <xdr:rowOff>30691</xdr:rowOff>
    </xdr:from>
    <xdr:to>
      <xdr:col>14</xdr:col>
      <xdr:colOff>740833</xdr:colOff>
      <xdr:row>59</xdr:row>
      <xdr:rowOff>106891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1185333</xdr:colOff>
      <xdr:row>61</xdr:row>
      <xdr:rowOff>20107</xdr:rowOff>
    </xdr:from>
    <xdr:to>
      <xdr:col>14</xdr:col>
      <xdr:colOff>751416</xdr:colOff>
      <xdr:row>75</xdr:row>
      <xdr:rowOff>75140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1195916</xdr:colOff>
      <xdr:row>77</xdr:row>
      <xdr:rowOff>9523</xdr:rowOff>
    </xdr:from>
    <xdr:to>
      <xdr:col>14</xdr:col>
      <xdr:colOff>761999</xdr:colOff>
      <xdr:row>91</xdr:row>
      <xdr:rowOff>85723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3661833</xdr:colOff>
      <xdr:row>86</xdr:row>
      <xdr:rowOff>20107</xdr:rowOff>
    </xdr:from>
    <xdr:to>
      <xdr:col>4</xdr:col>
      <xdr:colOff>285750</xdr:colOff>
      <xdr:row>100</xdr:row>
      <xdr:rowOff>96307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793750</xdr:colOff>
      <xdr:row>86</xdr:row>
      <xdr:rowOff>9524</xdr:rowOff>
    </xdr:from>
    <xdr:to>
      <xdr:col>8</xdr:col>
      <xdr:colOff>1047750</xdr:colOff>
      <xdr:row>100</xdr:row>
      <xdr:rowOff>85724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31750</xdr:colOff>
      <xdr:row>93</xdr:row>
      <xdr:rowOff>30691</xdr:rowOff>
    </xdr:from>
    <xdr:to>
      <xdr:col>15</xdr:col>
      <xdr:colOff>31750</xdr:colOff>
      <xdr:row>107</xdr:row>
      <xdr:rowOff>106891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3672416</xdr:colOff>
      <xdr:row>101</xdr:row>
      <xdr:rowOff>178857</xdr:rowOff>
    </xdr:from>
    <xdr:to>
      <xdr:col>4</xdr:col>
      <xdr:colOff>296333</xdr:colOff>
      <xdr:row>116</xdr:row>
      <xdr:rowOff>64557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825500</xdr:colOff>
      <xdr:row>102</xdr:row>
      <xdr:rowOff>20108</xdr:rowOff>
    </xdr:from>
    <xdr:to>
      <xdr:col>8</xdr:col>
      <xdr:colOff>1079500</xdr:colOff>
      <xdr:row>116</xdr:row>
      <xdr:rowOff>96308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3" name="2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PANEA (Comedores Escolares):</a:t>
          </a: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se establecen a través de las listas de matrícula de las instituciones, no en todos los casos se financia el 100% de la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la mayoría de los casos, excepto cuando se reportan aumentos/disminuciones de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PANEA recibe recursos de Desaf y del MEP; sin embargo, el programa no puede diferenciar los recursos de acuerdo a la fuente de financiamiento. Esto puede provocar que en estos indicadores se de el caso de gastos mayores a los ingresos.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6"/>
  <sheetViews>
    <sheetView zoomScale="80" zoomScaleNormal="80" workbookViewId="0">
      <pane ySplit="5" topLeftCell="A6" activePane="bottomLeft" state="frozen"/>
      <selection activeCell="E29" sqref="E29"/>
      <selection pane="bottomLeft" activeCell="H17" sqref="H17"/>
    </sheetView>
  </sheetViews>
  <sheetFormatPr baseColWidth="10" defaultColWidth="11.42578125" defaultRowHeight="15" x14ac:dyDescent="0.25"/>
  <cols>
    <col min="1" max="1" width="55.140625" customWidth="1"/>
    <col min="2" max="2" width="19.85546875" customWidth="1"/>
    <col min="3" max="3" width="16.85546875" bestFit="1" customWidth="1"/>
    <col min="4" max="4" width="16.42578125" customWidth="1"/>
    <col min="5" max="5" width="17.5703125" bestFit="1" customWidth="1"/>
    <col min="6" max="8" width="15.42578125" bestFit="1" customWidth="1"/>
    <col min="10" max="10" width="15.28515625" bestFit="1" customWidth="1"/>
  </cols>
  <sheetData>
    <row r="2" spans="1:10" ht="15.75" x14ac:dyDescent="0.25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4" spans="1:10" x14ac:dyDescent="0.25">
      <c r="A4" s="34" t="s">
        <v>0</v>
      </c>
      <c r="B4" s="36" t="s">
        <v>1</v>
      </c>
      <c r="C4" s="38" t="s">
        <v>2</v>
      </c>
      <c r="D4" s="38"/>
      <c r="E4" s="38"/>
      <c r="F4" s="38"/>
      <c r="G4" s="38"/>
      <c r="H4" s="38"/>
    </row>
    <row r="5" spans="1:10" ht="15.75" thickBot="1" x14ac:dyDescent="0.3">
      <c r="A5" s="35"/>
      <c r="B5" s="37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10" ht="15.75" thickTop="1" x14ac:dyDescent="0.25"/>
    <row r="7" spans="1:10" x14ac:dyDescent="0.25">
      <c r="A7" s="2" t="s">
        <v>5</v>
      </c>
    </row>
    <row r="9" spans="1:10" x14ac:dyDescent="0.25">
      <c r="A9" t="s">
        <v>6</v>
      </c>
    </row>
    <row r="10" spans="1:10" x14ac:dyDescent="0.25">
      <c r="A10" s="3" t="s">
        <v>48</v>
      </c>
      <c r="B10" s="4">
        <f>+C10+D10+G10+H10</f>
        <v>675781</v>
      </c>
      <c r="C10" s="4">
        <v>506028</v>
      </c>
      <c r="D10" s="13">
        <f t="shared" ref="D10:D12" si="0">E10+F10</f>
        <v>149277</v>
      </c>
      <c r="E10" s="4">
        <v>106371</v>
      </c>
      <c r="F10" s="4">
        <v>42906</v>
      </c>
      <c r="G10" s="4">
        <v>4128</v>
      </c>
      <c r="H10" s="4">
        <v>16348</v>
      </c>
    </row>
    <row r="11" spans="1:10" x14ac:dyDescent="0.25">
      <c r="A11" s="3" t="s">
        <v>86</v>
      </c>
      <c r="B11" s="13">
        <f>C11+D11+G11+H11</f>
        <v>683769</v>
      </c>
      <c r="C11" s="13">
        <v>506378</v>
      </c>
      <c r="D11" s="13">
        <f t="shared" si="0"/>
        <v>156774</v>
      </c>
      <c r="E11" s="13">
        <v>111744</v>
      </c>
      <c r="F11" s="13">
        <v>45030</v>
      </c>
      <c r="G11" s="13">
        <v>4128</v>
      </c>
      <c r="H11" s="13">
        <v>16489</v>
      </c>
    </row>
    <row r="12" spans="1:10" x14ac:dyDescent="0.25">
      <c r="A12" s="3" t="s">
        <v>87</v>
      </c>
      <c r="B12" s="13">
        <f t="shared" ref="B12:B13" si="1">C12+D12+G12+H12</f>
        <v>696243</v>
      </c>
      <c r="C12" s="13">
        <v>502776</v>
      </c>
      <c r="D12" s="13">
        <f t="shared" si="0"/>
        <v>166775</v>
      </c>
      <c r="E12" s="13">
        <v>112483</v>
      </c>
      <c r="F12" s="13">
        <v>54292</v>
      </c>
      <c r="G12" s="13">
        <v>4165</v>
      </c>
      <c r="H12" s="13">
        <v>22527</v>
      </c>
    </row>
    <row r="13" spans="1:10" x14ac:dyDescent="0.25">
      <c r="A13" s="3" t="s">
        <v>88</v>
      </c>
      <c r="B13" s="13">
        <f t="shared" si="1"/>
        <v>683769</v>
      </c>
      <c r="C13" s="13">
        <f>C11</f>
        <v>506378</v>
      </c>
      <c r="D13" s="13">
        <f t="shared" ref="D13:H13" si="2">D11</f>
        <v>156774</v>
      </c>
      <c r="E13" s="13">
        <f t="shared" si="2"/>
        <v>111744</v>
      </c>
      <c r="F13" s="13">
        <f t="shared" si="2"/>
        <v>45030</v>
      </c>
      <c r="G13" s="13">
        <f t="shared" si="2"/>
        <v>4128</v>
      </c>
      <c r="H13" s="13">
        <f t="shared" si="2"/>
        <v>16489</v>
      </c>
    </row>
    <row r="15" spans="1:10" x14ac:dyDescent="0.25">
      <c r="A15" s="5" t="s">
        <v>7</v>
      </c>
    </row>
    <row r="16" spans="1:10" x14ac:dyDescent="0.25">
      <c r="A16" s="3" t="s">
        <v>48</v>
      </c>
      <c r="B16" s="24">
        <f>C16+D16+G16+H16</f>
        <v>10367277792.270004</v>
      </c>
      <c r="C16" s="4">
        <v>7857141517.1600056</v>
      </c>
      <c r="D16" s="13">
        <f t="shared" ref="D16:D19" si="3">E16+F16</f>
        <v>2213825010.4299994</v>
      </c>
      <c r="E16" s="4">
        <v>1585721627.4499993</v>
      </c>
      <c r="F16" s="4">
        <v>628103382.98000002</v>
      </c>
      <c r="G16" s="4">
        <v>60353888.759999998</v>
      </c>
      <c r="H16" s="4">
        <v>235957375.92000002</v>
      </c>
      <c r="J16" s="6"/>
    </row>
    <row r="17" spans="1:8" x14ac:dyDescent="0.25">
      <c r="A17" s="3" t="s">
        <v>86</v>
      </c>
      <c r="B17" s="13">
        <f>C17+D17+G17+H17</f>
        <v>10559056879.73</v>
      </c>
      <c r="C17" s="13">
        <v>7901789475.7699995</v>
      </c>
      <c r="D17" s="13">
        <f t="shared" si="3"/>
        <v>2262887024.2599998</v>
      </c>
      <c r="E17" s="13">
        <v>1635745994.1399999</v>
      </c>
      <c r="F17" s="13">
        <v>627141030.12</v>
      </c>
      <c r="G17" s="13">
        <v>60806342.099999994</v>
      </c>
      <c r="H17" s="13">
        <v>333574037.60000002</v>
      </c>
    </row>
    <row r="18" spans="1:8" x14ac:dyDescent="0.25">
      <c r="A18" s="3" t="s">
        <v>87</v>
      </c>
      <c r="B18" s="13">
        <f>C18+D18+G18+H18</f>
        <v>10325184423.499996</v>
      </c>
      <c r="C18" s="13">
        <v>7487262122.2999954</v>
      </c>
      <c r="D18" s="13">
        <f t="shared" si="3"/>
        <v>2467264063.5999999</v>
      </c>
      <c r="E18" s="13">
        <v>1670456078</v>
      </c>
      <c r="F18" s="13">
        <v>796807985.5999999</v>
      </c>
      <c r="G18" s="13">
        <v>60155133.200000003</v>
      </c>
      <c r="H18" s="13">
        <v>310503104.39999998</v>
      </c>
    </row>
    <row r="19" spans="1:8" x14ac:dyDescent="0.25">
      <c r="A19" s="3" t="s">
        <v>88</v>
      </c>
      <c r="B19" s="13">
        <f>C19+D19+G19+H19</f>
        <v>61507569371.000008</v>
      </c>
      <c r="C19" s="13">
        <v>45989329573.930008</v>
      </c>
      <c r="D19" s="13">
        <f t="shared" si="3"/>
        <v>13240801913.200001</v>
      </c>
      <c r="E19" s="13">
        <v>9567881741.0900002</v>
      </c>
      <c r="F19" s="13">
        <v>3672920172.1100001</v>
      </c>
      <c r="G19" s="13">
        <v>358114812.00999999</v>
      </c>
      <c r="H19" s="13">
        <v>1919323071.8599999</v>
      </c>
    </row>
    <row r="20" spans="1:8" x14ac:dyDescent="0.25">
      <c r="A20" s="3" t="s">
        <v>89</v>
      </c>
      <c r="B20" s="27">
        <f>B18</f>
        <v>10325184423.499996</v>
      </c>
      <c r="C20" s="27">
        <f t="shared" ref="C20:H20" si="4">C18</f>
        <v>7487262122.2999954</v>
      </c>
      <c r="D20" s="27">
        <f t="shared" si="4"/>
        <v>2467264063.5999999</v>
      </c>
      <c r="E20" s="27">
        <f t="shared" si="4"/>
        <v>1670456078</v>
      </c>
      <c r="F20" s="27">
        <f t="shared" si="4"/>
        <v>796807985.5999999</v>
      </c>
      <c r="G20" s="27">
        <f t="shared" si="4"/>
        <v>60155133.200000003</v>
      </c>
      <c r="H20" s="27">
        <f t="shared" si="4"/>
        <v>310503104.39999998</v>
      </c>
    </row>
    <row r="21" spans="1:8" x14ac:dyDescent="0.25">
      <c r="B21" s="4"/>
      <c r="C21" s="4"/>
      <c r="D21" s="4"/>
      <c r="E21" s="18"/>
      <c r="F21" s="4"/>
    </row>
    <row r="22" spans="1:8" x14ac:dyDescent="0.25">
      <c r="A22" s="5" t="s">
        <v>8</v>
      </c>
      <c r="B22" s="4"/>
      <c r="C22" s="4"/>
      <c r="D22" s="4"/>
      <c r="E22" s="18"/>
      <c r="F22" s="4"/>
    </row>
    <row r="23" spans="1:8" x14ac:dyDescent="0.25">
      <c r="A23" s="3" t="s">
        <v>86</v>
      </c>
      <c r="B23" s="4">
        <f>B17</f>
        <v>10559056879.73</v>
      </c>
      <c r="E23" s="18"/>
    </row>
    <row r="24" spans="1:8" x14ac:dyDescent="0.25">
      <c r="A24" s="3" t="s">
        <v>87</v>
      </c>
      <c r="B24" s="4">
        <v>4300425421.6999998</v>
      </c>
      <c r="E24" s="18"/>
    </row>
    <row r="25" spans="1:8" x14ac:dyDescent="0.25">
      <c r="E25" s="18"/>
    </row>
    <row r="26" spans="1:8" x14ac:dyDescent="0.25">
      <c r="A26" t="s">
        <v>9</v>
      </c>
    </row>
    <row r="27" spans="1:8" x14ac:dyDescent="0.25">
      <c r="A27" s="3" t="s">
        <v>49</v>
      </c>
      <c r="B27" s="17">
        <v>0.96</v>
      </c>
      <c r="C27" s="17">
        <v>0.96</v>
      </c>
      <c r="D27" s="17">
        <v>0.96</v>
      </c>
      <c r="E27" s="17">
        <v>0.96</v>
      </c>
      <c r="F27" s="17">
        <v>0.96</v>
      </c>
      <c r="G27" s="17">
        <v>0.96</v>
      </c>
      <c r="H27" s="17">
        <v>0.96</v>
      </c>
    </row>
    <row r="28" spans="1:8" x14ac:dyDescent="0.25">
      <c r="A28" s="3" t="s">
        <v>90</v>
      </c>
      <c r="B28" s="17">
        <v>1</v>
      </c>
      <c r="C28" s="17">
        <v>1</v>
      </c>
      <c r="D28" s="17">
        <v>1</v>
      </c>
      <c r="E28" s="17">
        <v>1</v>
      </c>
      <c r="F28" s="17">
        <v>1</v>
      </c>
      <c r="G28" s="17">
        <v>1</v>
      </c>
      <c r="H28" s="17">
        <v>1</v>
      </c>
    </row>
    <row r="29" spans="1:8" x14ac:dyDescent="0.25">
      <c r="A29" s="25" t="s">
        <v>10</v>
      </c>
      <c r="B29" s="4">
        <f>C29+D29+G29+H29</f>
        <v>378418</v>
      </c>
      <c r="C29" s="4">
        <v>217346</v>
      </c>
      <c r="D29" s="13">
        <f>E29+F29</f>
        <v>148192</v>
      </c>
      <c r="E29" s="23">
        <v>119210.79375488732</v>
      </c>
      <c r="F29" s="19">
        <v>28981.206245112688</v>
      </c>
      <c r="G29" s="4">
        <v>2121</v>
      </c>
      <c r="H29" s="4">
        <v>10759</v>
      </c>
    </row>
    <row r="31" spans="1:8" x14ac:dyDescent="0.25">
      <c r="A31" s="3" t="s">
        <v>11</v>
      </c>
    </row>
    <row r="32" spans="1:8" x14ac:dyDescent="0.25">
      <c r="A32" s="3" t="s">
        <v>50</v>
      </c>
      <c r="B32" s="6">
        <f>B16/B27</f>
        <v>10799247700.281256</v>
      </c>
      <c r="C32" s="6">
        <f t="shared" ref="C32:G32" si="5">C16/C27</f>
        <v>8184522413.7083397</v>
      </c>
      <c r="D32" s="6">
        <f t="shared" ref="D32" si="6">D16/D27</f>
        <v>2306067719.197916</v>
      </c>
      <c r="E32" s="6">
        <f t="shared" si="5"/>
        <v>1651793361.9270828</v>
      </c>
      <c r="F32" s="6">
        <f t="shared" si="5"/>
        <v>654274357.27083337</v>
      </c>
      <c r="G32" s="6">
        <f t="shared" si="5"/>
        <v>62868634.125</v>
      </c>
      <c r="H32" s="6">
        <f>H16/H27</f>
        <v>245788933.25000003</v>
      </c>
    </row>
    <row r="33" spans="1:8" x14ac:dyDescent="0.25">
      <c r="A33" s="3" t="s">
        <v>91</v>
      </c>
      <c r="B33" s="6">
        <f>B18/B28</f>
        <v>10325184423.499996</v>
      </c>
      <c r="C33" s="6">
        <f t="shared" ref="C33:H33" si="7">C18/C28</f>
        <v>7487262122.2999954</v>
      </c>
      <c r="D33" s="6">
        <f t="shared" ref="D33" si="8">D18/D28</f>
        <v>2467264063.5999999</v>
      </c>
      <c r="E33" s="6">
        <f t="shared" si="7"/>
        <v>1670456078</v>
      </c>
      <c r="F33" s="6">
        <f t="shared" si="7"/>
        <v>796807985.5999999</v>
      </c>
      <c r="G33" s="6">
        <f t="shared" si="7"/>
        <v>60155133.200000003</v>
      </c>
      <c r="H33" s="6">
        <f t="shared" si="7"/>
        <v>310503104.39999998</v>
      </c>
    </row>
    <row r="34" spans="1:8" x14ac:dyDescent="0.25">
      <c r="A34" s="3" t="s">
        <v>51</v>
      </c>
      <c r="B34" s="14">
        <f>B32/B10</f>
        <v>15980.39557235444</v>
      </c>
      <c r="C34" s="14">
        <f t="shared" ref="C34:H34" si="9">C32/C10</f>
        <v>16174.050474891388</v>
      </c>
      <c r="D34" s="14">
        <f t="shared" ref="D34" si="10">D32/D10</f>
        <v>15448.245337177972</v>
      </c>
      <c r="E34" s="14">
        <f t="shared" si="9"/>
        <v>15528.606123164047</v>
      </c>
      <c r="F34" s="14">
        <f t="shared" si="9"/>
        <v>15249.017789372894</v>
      </c>
      <c r="G34" s="14">
        <f t="shared" si="9"/>
        <v>15229.804778343023</v>
      </c>
      <c r="H34" s="14">
        <f t="shared" si="9"/>
        <v>15034.801397724494</v>
      </c>
    </row>
    <row r="35" spans="1:8" x14ac:dyDescent="0.25">
      <c r="A35" s="3" t="s">
        <v>92</v>
      </c>
      <c r="B35" s="6">
        <f>B33/B12</f>
        <v>14829.857425496553</v>
      </c>
      <c r="C35" s="6">
        <f t="shared" ref="C35:H35" si="11">C33/C12</f>
        <v>14891.844722699563</v>
      </c>
      <c r="D35" s="6">
        <f t="shared" ref="D35" si="12">D33/D12</f>
        <v>14793.968302203568</v>
      </c>
      <c r="E35" s="6">
        <f t="shared" si="11"/>
        <v>14850.742583323703</v>
      </c>
      <c r="F35" s="6">
        <f t="shared" si="11"/>
        <v>14676.342474029321</v>
      </c>
      <c r="G35" s="6">
        <f t="shared" si="11"/>
        <v>14443.009171668667</v>
      </c>
      <c r="H35" s="6">
        <f t="shared" si="11"/>
        <v>13783.597656145957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180.69145759451189</v>
      </c>
      <c r="C40" s="7">
        <f t="shared" ref="C40:H40" si="13">(C11)/C29*100</f>
        <v>232.98243353914958</v>
      </c>
      <c r="D40" s="7">
        <f t="shared" si="13"/>
        <v>105.79113582379615</v>
      </c>
      <c r="E40" s="7">
        <f t="shared" si="13"/>
        <v>93.736478451573774</v>
      </c>
      <c r="F40" s="7">
        <f t="shared" si="13"/>
        <v>155.37655547927284</v>
      </c>
      <c r="G40" s="7">
        <f t="shared" si="13"/>
        <v>194.62517680339462</v>
      </c>
      <c r="H40" s="7">
        <f t="shared" si="13"/>
        <v>153.25773770796542</v>
      </c>
    </row>
    <row r="41" spans="1:8" x14ac:dyDescent="0.25">
      <c r="A41" t="s">
        <v>15</v>
      </c>
      <c r="B41" s="7">
        <f>(B12)/B29*100</f>
        <v>183.98781241907099</v>
      </c>
      <c r="C41" s="7">
        <f t="shared" ref="C41:H41" si="14">(C12)/C29*100</f>
        <v>231.32516816504557</v>
      </c>
      <c r="D41" s="7">
        <f t="shared" si="14"/>
        <v>112.53981321528828</v>
      </c>
      <c r="E41" s="7">
        <f t="shared" si="14"/>
        <v>94.356388760634786</v>
      </c>
      <c r="F41" s="7">
        <f t="shared" si="14"/>
        <v>187.33519764780547</v>
      </c>
      <c r="G41" s="7">
        <f t="shared" si="14"/>
        <v>196.36963696369637</v>
      </c>
      <c r="H41" s="7">
        <f t="shared" si="14"/>
        <v>209.37819499953528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101.82430031194744</v>
      </c>
      <c r="C44" s="7">
        <f t="shared" ref="C44:H44" si="15">C12/C11*100</f>
        <v>99.288673678556336</v>
      </c>
      <c r="D44" s="7">
        <f t="shared" ref="D44" si="16">D12/D11*100</f>
        <v>106.3792465587406</v>
      </c>
      <c r="E44" s="7">
        <f t="shared" si="15"/>
        <v>100.6613330469645</v>
      </c>
      <c r="F44" s="7">
        <f t="shared" si="15"/>
        <v>120.56850988230067</v>
      </c>
      <c r="G44" s="7">
        <f t="shared" si="15"/>
        <v>100.89631782945736</v>
      </c>
      <c r="H44" s="7">
        <f t="shared" si="15"/>
        <v>136.61835162835828</v>
      </c>
    </row>
    <row r="45" spans="1:8" x14ac:dyDescent="0.25">
      <c r="A45" t="s">
        <v>18</v>
      </c>
      <c r="B45" s="7">
        <f>B18/B17*100</f>
        <v>97.78510089590516</v>
      </c>
      <c r="C45" s="7">
        <f t="shared" ref="C45:H45" si="17">C18/C17*100</f>
        <v>94.754006611526307</v>
      </c>
      <c r="D45" s="7">
        <f t="shared" ref="D45" si="18">D18/D17*100</f>
        <v>109.03169434217932</v>
      </c>
      <c r="E45" s="7">
        <f t="shared" si="17"/>
        <v>102.12197272586012</v>
      </c>
      <c r="F45" s="7">
        <f t="shared" si="17"/>
        <v>127.05403526979171</v>
      </c>
      <c r="G45" s="7">
        <f t="shared" si="17"/>
        <v>98.92904444255332</v>
      </c>
      <c r="H45" s="7">
        <f t="shared" si="17"/>
        <v>93.083714378375817</v>
      </c>
    </row>
    <row r="46" spans="1:8" x14ac:dyDescent="0.25">
      <c r="A46" t="s">
        <v>19</v>
      </c>
      <c r="B46" s="7">
        <f>AVERAGE(B44:B45)</f>
        <v>99.804700603926307</v>
      </c>
      <c r="C46" s="7">
        <f t="shared" ref="C46:H46" si="19">AVERAGE(C44:C45)</f>
        <v>97.021340145041322</v>
      </c>
      <c r="D46" s="7">
        <f t="shared" ref="D46" si="20">AVERAGE(D44:D45)</f>
        <v>107.70547045045996</v>
      </c>
      <c r="E46" s="7">
        <f t="shared" si="19"/>
        <v>101.39165288641232</v>
      </c>
      <c r="F46" s="7">
        <f t="shared" si="19"/>
        <v>123.81127257604619</v>
      </c>
      <c r="G46" s="7">
        <f t="shared" si="19"/>
        <v>99.912681136005347</v>
      </c>
      <c r="H46" s="7">
        <f t="shared" si="19"/>
        <v>114.85103300336705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18" x14ac:dyDescent="0.25">
      <c r="A49" t="s">
        <v>21</v>
      </c>
      <c r="B49" s="7">
        <f>B12/B13*100</f>
        <v>101.82430031194744</v>
      </c>
      <c r="C49" s="7">
        <f t="shared" ref="C49:H49" si="21">C12/C13*100</f>
        <v>99.288673678556336</v>
      </c>
      <c r="D49" s="7">
        <f t="shared" si="21"/>
        <v>106.3792465587406</v>
      </c>
      <c r="E49" s="7">
        <f t="shared" si="21"/>
        <v>100.6613330469645</v>
      </c>
      <c r="F49" s="7">
        <f t="shared" si="21"/>
        <v>120.56850988230067</v>
      </c>
      <c r="G49" s="7">
        <f t="shared" si="21"/>
        <v>100.89631782945736</v>
      </c>
      <c r="H49" s="7">
        <f t="shared" si="21"/>
        <v>136.61835162835828</v>
      </c>
    </row>
    <row r="50" spans="1:18" x14ac:dyDescent="0.25">
      <c r="A50" t="s">
        <v>22</v>
      </c>
      <c r="B50" s="7">
        <f>B18/B19*100</f>
        <v>16.786851649462484</v>
      </c>
      <c r="C50" s="7">
        <f t="shared" ref="C50:H50" si="22">C18/C19*100</f>
        <v>16.280433291083032</v>
      </c>
      <c r="D50" s="7">
        <f t="shared" ref="D50" si="23">D18/D19*100</f>
        <v>18.633796349904898</v>
      </c>
      <c r="E50" s="7">
        <f t="shared" si="22"/>
        <v>17.458995869755565</v>
      </c>
      <c r="F50" s="7">
        <f t="shared" si="22"/>
        <v>21.694127513320112</v>
      </c>
      <c r="G50" s="7">
        <f t="shared" si="22"/>
        <v>16.797722736561994</v>
      </c>
      <c r="H50" s="7">
        <f t="shared" si="22"/>
        <v>16.177740420693947</v>
      </c>
    </row>
    <row r="51" spans="1:18" x14ac:dyDescent="0.25">
      <c r="A51" t="s">
        <v>23</v>
      </c>
      <c r="B51" s="7">
        <f>(B49+B50)/2</f>
        <v>59.305575980704958</v>
      </c>
      <c r="C51" s="7">
        <f t="shared" ref="C51:H51" si="24">(C49+C50)/2</f>
        <v>57.784553484819682</v>
      </c>
      <c r="D51" s="7">
        <f t="shared" ref="D51" si="25">(D49+D50)/2</f>
        <v>62.506521454322751</v>
      </c>
      <c r="E51" s="7">
        <f t="shared" si="24"/>
        <v>59.060164458360035</v>
      </c>
      <c r="F51" s="7">
        <f t="shared" si="24"/>
        <v>71.1313186978104</v>
      </c>
      <c r="G51" s="7">
        <f t="shared" si="24"/>
        <v>58.847020283009677</v>
      </c>
      <c r="H51" s="7">
        <f t="shared" si="24"/>
        <v>76.39804602452611</v>
      </c>
    </row>
    <row r="53" spans="1:18" x14ac:dyDescent="0.25">
      <c r="A53" t="s">
        <v>35</v>
      </c>
    </row>
    <row r="54" spans="1:18" x14ac:dyDescent="0.25">
      <c r="A54" t="s">
        <v>24</v>
      </c>
      <c r="B54" s="7">
        <f>B20/B18*100</f>
        <v>100</v>
      </c>
      <c r="C54" s="7">
        <f t="shared" ref="C54:H54" si="26">C20/C18*100</f>
        <v>100</v>
      </c>
      <c r="D54" s="7">
        <f t="shared" si="26"/>
        <v>100</v>
      </c>
      <c r="E54" s="7">
        <f t="shared" si="26"/>
        <v>100</v>
      </c>
      <c r="F54" s="7">
        <f t="shared" si="26"/>
        <v>100</v>
      </c>
      <c r="G54" s="7">
        <f t="shared" si="26"/>
        <v>100</v>
      </c>
      <c r="H54" s="7">
        <f t="shared" si="26"/>
        <v>100</v>
      </c>
    </row>
    <row r="56" spans="1:18" x14ac:dyDescent="0.25">
      <c r="A56" t="s">
        <v>25</v>
      </c>
    </row>
    <row r="57" spans="1:18" x14ac:dyDescent="0.25">
      <c r="A57" t="s">
        <v>26</v>
      </c>
      <c r="B57" s="7">
        <f>((B12/B10)-1)*100</f>
        <v>3.0279040103228683</v>
      </c>
      <c r="C57" s="7">
        <f t="shared" ref="C57:H57" si="27">((C12/C10)-1)*100</f>
        <v>-0.64265218525456635</v>
      </c>
      <c r="D57" s="7">
        <f t="shared" ref="D57" si="28">((D12/D10)-1)*100</f>
        <v>11.721832566302904</v>
      </c>
      <c r="E57" s="7">
        <f t="shared" si="27"/>
        <v>5.7459269913792355</v>
      </c>
      <c r="F57" s="7">
        <f t="shared" si="27"/>
        <v>26.537081060923875</v>
      </c>
      <c r="G57" s="7">
        <f t="shared" si="27"/>
        <v>0.89631782945736038</v>
      </c>
      <c r="H57" s="7">
        <f t="shared" si="27"/>
        <v>37.796672375825779</v>
      </c>
    </row>
    <row r="58" spans="1:18" x14ac:dyDescent="0.25">
      <c r="A58" t="s">
        <v>27</v>
      </c>
      <c r="B58" s="7">
        <f>((B33/B32)-1)*100</f>
        <v>-4.3897805656306303</v>
      </c>
      <c r="C58" s="7">
        <f t="shared" ref="C58:H58" si="29">((C33/C32)-1)*100</f>
        <v>-8.5192544679271176</v>
      </c>
      <c r="D58" s="7">
        <f t="shared" si="29"/>
        <v>6.9900958701312632</v>
      </c>
      <c r="E58" s="7">
        <f t="shared" si="29"/>
        <v>1.129845687910036</v>
      </c>
      <c r="F58" s="7">
        <f t="shared" si="29"/>
        <v>21.784993824871158</v>
      </c>
      <c r="G58" s="7">
        <f t="shared" si="29"/>
        <v>-4.3161442311675069</v>
      </c>
      <c r="H58" s="7">
        <f t="shared" si="29"/>
        <v>26.329163927074383</v>
      </c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5">
      <c r="A59" t="s">
        <v>28</v>
      </c>
      <c r="B59" s="7">
        <f>((B35/B34)-1)*100</f>
        <v>-7.1996850243699839</v>
      </c>
      <c r="C59" s="7">
        <f t="shared" ref="C59:H59" si="30">((C35/C34)-1)*100</f>
        <v>-7.9275488485850971</v>
      </c>
      <c r="D59" s="7">
        <f t="shared" ref="D59" si="31">((D35/D34)-1)*100</f>
        <v>-4.2352838182845964</v>
      </c>
      <c r="E59" s="7">
        <f t="shared" si="30"/>
        <v>-4.3652568328664927</v>
      </c>
      <c r="F59" s="7">
        <f t="shared" si="30"/>
        <v>-3.7554898502556222</v>
      </c>
      <c r="G59" s="7">
        <f t="shared" si="30"/>
        <v>-5.1661568754524652</v>
      </c>
      <c r="H59" s="7">
        <f t="shared" si="30"/>
        <v>-8.3220503449277672</v>
      </c>
    </row>
    <row r="60" spans="1:18" x14ac:dyDescent="0.25">
      <c r="B60" s="8"/>
      <c r="C60" s="8"/>
      <c r="D60" s="8"/>
      <c r="E60" s="8"/>
      <c r="F60" s="8"/>
    </row>
    <row r="61" spans="1:18" x14ac:dyDescent="0.25">
      <c r="A61" t="s">
        <v>29</v>
      </c>
    </row>
    <row r="62" spans="1:18" x14ac:dyDescent="0.25">
      <c r="A62" t="s">
        <v>43</v>
      </c>
      <c r="B62" s="4">
        <f>B17/(B11*3)</f>
        <v>5147.4776226717886</v>
      </c>
      <c r="C62" s="4">
        <f t="shared" ref="C62:H62" si="32">C17/(C11*3)</f>
        <v>5201.5091991687368</v>
      </c>
      <c r="D62" s="4">
        <f t="shared" si="32"/>
        <v>4811.3569517479509</v>
      </c>
      <c r="E62" s="4">
        <f t="shared" si="32"/>
        <v>4879.4446656047148</v>
      </c>
      <c r="F62" s="4">
        <f t="shared" si="32"/>
        <v>4642.3941825449701</v>
      </c>
      <c r="G62" s="4">
        <f t="shared" si="32"/>
        <v>4910.0728439922477</v>
      </c>
      <c r="H62" s="4">
        <f t="shared" si="32"/>
        <v>6743.3650231467445</v>
      </c>
    </row>
    <row r="63" spans="1:18" x14ac:dyDescent="0.25">
      <c r="A63" t="s">
        <v>44</v>
      </c>
      <c r="B63" s="4">
        <f>B18/(B12*3)</f>
        <v>4943.2858084988511</v>
      </c>
      <c r="C63" s="4">
        <f t="shared" ref="C63:H63" si="33">C18/(C12*3)</f>
        <v>4963.9482408998547</v>
      </c>
      <c r="D63" s="4">
        <f t="shared" si="33"/>
        <v>4931.3227674011887</v>
      </c>
      <c r="E63" s="4">
        <f t="shared" si="33"/>
        <v>4950.2475277745671</v>
      </c>
      <c r="F63" s="4">
        <f t="shared" si="33"/>
        <v>4892.1141580097737</v>
      </c>
      <c r="G63" s="4">
        <f t="shared" si="33"/>
        <v>4814.3363905562228</v>
      </c>
      <c r="H63" s="4">
        <f t="shared" si="33"/>
        <v>4594.5325520486522</v>
      </c>
    </row>
    <row r="64" spans="1:18" x14ac:dyDescent="0.25">
      <c r="A64" t="s">
        <v>30</v>
      </c>
      <c r="B64" s="4">
        <f>(B62/B63)*B46</f>
        <v>103.92732342380555</v>
      </c>
      <c r="C64" s="4">
        <f t="shared" ref="C64:H64" si="34">(C62/C63)*C46</f>
        <v>101.66451558097395</v>
      </c>
      <c r="D64" s="4">
        <f t="shared" ref="D64" si="35">(D62/D63)*D46</f>
        <v>105.08528612622143</v>
      </c>
      <c r="E64" s="4">
        <f t="shared" si="34"/>
        <v>99.941458894250985</v>
      </c>
      <c r="F64" s="4">
        <f t="shared" si="34"/>
        <v>117.49127534144884</v>
      </c>
      <c r="G64" s="4">
        <f t="shared" si="34"/>
        <v>101.89951482797767</v>
      </c>
      <c r="H64" s="4">
        <f t="shared" si="34"/>
        <v>168.56610113293124</v>
      </c>
    </row>
    <row r="65" spans="1:8" x14ac:dyDescent="0.25">
      <c r="A65" t="s">
        <v>45</v>
      </c>
      <c r="B65" s="4">
        <f>B17/B11</f>
        <v>15442.432868015367</v>
      </c>
      <c r="C65" s="4">
        <f t="shared" ref="C65:H65" si="36">C17/C11</f>
        <v>15604.52759750621</v>
      </c>
      <c r="D65" s="4">
        <f t="shared" si="36"/>
        <v>14434.070855243852</v>
      </c>
      <c r="E65" s="4">
        <f t="shared" si="36"/>
        <v>14638.333996814146</v>
      </c>
      <c r="F65" s="4">
        <f t="shared" si="36"/>
        <v>13927.182547634909</v>
      </c>
      <c r="G65" s="4">
        <f t="shared" si="36"/>
        <v>14730.218531976743</v>
      </c>
      <c r="H65" s="4">
        <f t="shared" si="36"/>
        <v>20230.095069440235</v>
      </c>
    </row>
    <row r="66" spans="1:8" x14ac:dyDescent="0.25">
      <c r="A66" t="s">
        <v>46</v>
      </c>
      <c r="B66" s="4">
        <f>B18/B12</f>
        <v>14829.857425496553</v>
      </c>
      <c r="C66" s="4">
        <f t="shared" ref="C66:H66" si="37">C18/C12</f>
        <v>14891.844722699563</v>
      </c>
      <c r="D66" s="4">
        <f t="shared" si="37"/>
        <v>14793.968302203568</v>
      </c>
      <c r="E66" s="4">
        <f t="shared" si="37"/>
        <v>14850.742583323703</v>
      </c>
      <c r="F66" s="4">
        <f t="shared" si="37"/>
        <v>14676.342474029321</v>
      </c>
      <c r="G66" s="4">
        <f t="shared" si="37"/>
        <v>14443.009171668667</v>
      </c>
      <c r="H66" s="4">
        <f t="shared" si="37"/>
        <v>13783.597656145957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40.727362970791795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240.0968139430808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78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132</v>
      </c>
    </row>
    <row r="84" spans="1:1" x14ac:dyDescent="0.25">
      <c r="A84" s="20" t="s">
        <v>131</v>
      </c>
    </row>
    <row r="144" spans="8:13" x14ac:dyDescent="0.25">
      <c r="H144" s="22"/>
      <c r="I144" s="22"/>
      <c r="J144" s="22"/>
      <c r="K144" s="22"/>
      <c r="L144" s="22"/>
      <c r="M144" s="22"/>
    </row>
    <row r="145" spans="8:13" x14ac:dyDescent="0.25">
      <c r="H145" s="22"/>
      <c r="I145" s="22"/>
      <c r="J145" s="22"/>
      <c r="K145" s="22"/>
      <c r="L145" s="22"/>
      <c r="M145" s="22"/>
    </row>
    <row r="146" spans="8:13" x14ac:dyDescent="0.25">
      <c r="H146" s="22"/>
      <c r="I146" s="22"/>
      <c r="J146" s="22"/>
      <c r="K146" s="22"/>
      <c r="L146" s="22"/>
      <c r="M146" s="22"/>
    </row>
  </sheetData>
  <mergeCells count="4">
    <mergeCell ref="A4:A5"/>
    <mergeCell ref="B4:B5"/>
    <mergeCell ref="C4:H4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70" zoomScaleNormal="70" workbookViewId="0">
      <pane ySplit="5" topLeftCell="A6" activePane="bottomLeft" state="frozen"/>
      <selection activeCell="E29" sqref="E29"/>
      <selection pane="bottomLeft" activeCell="H17" sqref="H17"/>
    </sheetView>
  </sheetViews>
  <sheetFormatPr baseColWidth="10" defaultColWidth="11.42578125" defaultRowHeight="15" x14ac:dyDescent="0.25"/>
  <cols>
    <col min="1" max="1" width="55.140625" customWidth="1"/>
    <col min="2" max="2" width="20.28515625" customWidth="1"/>
    <col min="3" max="3" width="19.85546875" customWidth="1"/>
    <col min="4" max="4" width="19.42578125" customWidth="1"/>
    <col min="5" max="5" width="20.42578125" customWidth="1"/>
    <col min="6" max="6" width="19.7109375" customWidth="1"/>
    <col min="7" max="7" width="16" customWidth="1"/>
    <col min="8" max="8" width="16.7109375" bestFit="1" customWidth="1"/>
    <col min="9" max="9" width="17.85546875" bestFit="1" customWidth="1"/>
  </cols>
  <sheetData>
    <row r="2" spans="1:8" ht="15.75" x14ac:dyDescent="0.25">
      <c r="A2" s="39" t="s">
        <v>81</v>
      </c>
      <c r="B2" s="39"/>
      <c r="C2" s="39"/>
      <c r="D2" s="39"/>
      <c r="E2" s="39"/>
      <c r="F2" s="39"/>
      <c r="G2" s="39"/>
      <c r="H2" s="39"/>
    </row>
    <row r="4" spans="1:8" x14ac:dyDescent="0.25">
      <c r="A4" s="34" t="s">
        <v>0</v>
      </c>
      <c r="B4" s="36" t="s">
        <v>1</v>
      </c>
      <c r="C4" s="38" t="s">
        <v>2</v>
      </c>
      <c r="D4" s="38"/>
      <c r="E4" s="38"/>
      <c r="F4" s="38"/>
      <c r="G4" s="38"/>
      <c r="H4" s="38"/>
    </row>
    <row r="5" spans="1:8" ht="15.75" thickBot="1" x14ac:dyDescent="0.3">
      <c r="A5" s="35"/>
      <c r="B5" s="37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52</v>
      </c>
      <c r="B10" s="4">
        <f>C10+D10+G10+H10</f>
        <v>675158</v>
      </c>
      <c r="C10" s="4">
        <v>505473</v>
      </c>
      <c r="D10" s="13">
        <f t="shared" ref="D10" si="0">E10+F10</f>
        <v>149209</v>
      </c>
      <c r="E10" s="4">
        <v>106303</v>
      </c>
      <c r="F10" s="4">
        <v>42906</v>
      </c>
      <c r="G10" s="4">
        <v>4128</v>
      </c>
      <c r="H10" s="4">
        <v>16348</v>
      </c>
    </row>
    <row r="11" spans="1:8" x14ac:dyDescent="0.25">
      <c r="A11" s="3" t="s">
        <v>93</v>
      </c>
      <c r="B11" s="13">
        <f>C11+D11+G11+H11</f>
        <v>683769</v>
      </c>
      <c r="C11" s="13">
        <v>506378</v>
      </c>
      <c r="D11" s="13">
        <f t="shared" ref="D11:D13" si="1">E11+F11</f>
        <v>156774</v>
      </c>
      <c r="E11" s="13">
        <v>111744</v>
      </c>
      <c r="F11" s="13">
        <v>45030</v>
      </c>
      <c r="G11" s="13">
        <v>4128</v>
      </c>
      <c r="H11" s="13">
        <v>16489</v>
      </c>
    </row>
    <row r="12" spans="1:8" x14ac:dyDescent="0.25">
      <c r="A12" s="3" t="s">
        <v>94</v>
      </c>
      <c r="B12" s="13">
        <f t="shared" ref="B12" si="2">C12+D12+G12+H12</f>
        <v>699382</v>
      </c>
      <c r="C12" s="13">
        <v>503047</v>
      </c>
      <c r="D12" s="13">
        <f t="shared" si="1"/>
        <v>167506</v>
      </c>
      <c r="E12" s="13">
        <v>112692</v>
      </c>
      <c r="F12" s="13">
        <v>54814</v>
      </c>
      <c r="G12" s="13">
        <v>4165</v>
      </c>
      <c r="H12" s="13">
        <v>24664</v>
      </c>
    </row>
    <row r="13" spans="1:8" x14ac:dyDescent="0.25">
      <c r="A13" s="3" t="s">
        <v>88</v>
      </c>
      <c r="B13" s="13">
        <f>C13+D13+G13+H13</f>
        <v>683769</v>
      </c>
      <c r="C13" s="13">
        <f>C11</f>
        <v>506378</v>
      </c>
      <c r="D13" s="13">
        <f t="shared" si="1"/>
        <v>156774</v>
      </c>
      <c r="E13" s="13">
        <f>E11</f>
        <v>111744</v>
      </c>
      <c r="F13" s="13">
        <f>F11</f>
        <v>45030</v>
      </c>
      <c r="G13" s="13">
        <f>G11</f>
        <v>4128</v>
      </c>
      <c r="H13" s="13">
        <f>H11</f>
        <v>16489</v>
      </c>
    </row>
    <row r="15" spans="1:8" x14ac:dyDescent="0.25">
      <c r="A15" s="5" t="s">
        <v>7</v>
      </c>
    </row>
    <row r="16" spans="1:8" x14ac:dyDescent="0.25">
      <c r="A16" s="3" t="s">
        <v>52</v>
      </c>
      <c r="B16" s="13">
        <f>C16+D16+G16+H16</f>
        <v>17217229366.680008</v>
      </c>
      <c r="C16" s="13">
        <v>13000291909.000008</v>
      </c>
      <c r="D16" s="13">
        <f t="shared" ref="D16" si="3">E16+F16</f>
        <v>3718461867.77</v>
      </c>
      <c r="E16" s="13">
        <v>2668641323.5599999</v>
      </c>
      <c r="F16" s="13">
        <v>1049820544.21</v>
      </c>
      <c r="G16" s="13">
        <v>103125311.37</v>
      </c>
      <c r="H16" s="13">
        <v>395350278.54000008</v>
      </c>
    </row>
    <row r="17" spans="1:9" x14ac:dyDescent="0.25">
      <c r="A17" s="3" t="s">
        <v>93</v>
      </c>
      <c r="B17" s="13">
        <f>C17+D17+G17+H17</f>
        <v>17917773626.880001</v>
      </c>
      <c r="C17" s="13">
        <v>13395447928.890001</v>
      </c>
      <c r="D17" s="13">
        <f t="shared" ref="D17:D19" si="4">E17+F17</f>
        <v>3860200211.6300001</v>
      </c>
      <c r="E17" s="13">
        <v>2788805361.7199998</v>
      </c>
      <c r="F17" s="13">
        <v>1071394849.9100001</v>
      </c>
      <c r="G17" s="13">
        <v>104598795.48</v>
      </c>
      <c r="H17" s="13">
        <v>557526690.87999988</v>
      </c>
    </row>
    <row r="18" spans="1:9" x14ac:dyDescent="0.25">
      <c r="A18" s="3" t="s">
        <v>94</v>
      </c>
      <c r="B18" s="13">
        <f t="shared" ref="B18" si="5">C18+D18+G18+H18</f>
        <v>18070682803.560001</v>
      </c>
      <c r="C18" s="13">
        <v>13081762512.959999</v>
      </c>
      <c r="D18" s="13">
        <f t="shared" si="4"/>
        <v>4311131349.8400002</v>
      </c>
      <c r="E18" s="13">
        <v>2919228604.6000009</v>
      </c>
      <c r="F18" s="13">
        <v>1391902745.2399995</v>
      </c>
      <c r="G18" s="13">
        <v>105253581.68000001</v>
      </c>
      <c r="H18" s="13">
        <v>572535359.08000004</v>
      </c>
    </row>
    <row r="19" spans="1:9" x14ac:dyDescent="0.25">
      <c r="A19" s="3" t="s">
        <v>88</v>
      </c>
      <c r="B19" s="13">
        <f>C19+D19+G19+H19</f>
        <v>61507569370.999992</v>
      </c>
      <c r="C19" s="13">
        <v>45989329573.929993</v>
      </c>
      <c r="D19" s="13">
        <f t="shared" si="4"/>
        <v>13240801913.200001</v>
      </c>
      <c r="E19" s="13">
        <v>9567881741.0900002</v>
      </c>
      <c r="F19" s="13">
        <v>3672920172.1100001</v>
      </c>
      <c r="G19" s="13">
        <v>358114812.00999999</v>
      </c>
      <c r="H19" s="13">
        <v>1919323071.8599999</v>
      </c>
      <c r="I19" s="6"/>
    </row>
    <row r="20" spans="1:9" x14ac:dyDescent="0.25">
      <c r="A20" s="3" t="s">
        <v>95</v>
      </c>
      <c r="B20" s="13">
        <f>B18</f>
        <v>18070682803.560001</v>
      </c>
      <c r="C20" s="13">
        <f t="shared" ref="C20:H20" si="6">C18</f>
        <v>13081762512.959999</v>
      </c>
      <c r="D20" s="13">
        <f t="shared" si="6"/>
        <v>4311131349.8400002</v>
      </c>
      <c r="E20" s="13">
        <f t="shared" si="6"/>
        <v>2919228604.6000009</v>
      </c>
      <c r="F20" s="13">
        <f t="shared" si="6"/>
        <v>1391902745.2399995</v>
      </c>
      <c r="G20" s="13">
        <f t="shared" si="6"/>
        <v>105253581.68000001</v>
      </c>
      <c r="H20" s="13">
        <f t="shared" si="6"/>
        <v>572535359.08000004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93</v>
      </c>
      <c r="B23" s="4">
        <f>B17</f>
        <v>17917773626.880001</v>
      </c>
      <c r="I23" s="11"/>
    </row>
    <row r="24" spans="1:9" x14ac:dyDescent="0.25">
      <c r="A24" s="3" t="s">
        <v>94</v>
      </c>
      <c r="B24" s="4">
        <v>17977245160.080002</v>
      </c>
    </row>
    <row r="26" spans="1:9" x14ac:dyDescent="0.25">
      <c r="A26" t="s">
        <v>9</v>
      </c>
    </row>
    <row r="27" spans="1:9" x14ac:dyDescent="0.25">
      <c r="A27" s="3" t="s">
        <v>53</v>
      </c>
      <c r="B27" s="11">
        <v>0.99</v>
      </c>
      <c r="C27" s="11">
        <v>0.99</v>
      </c>
      <c r="D27" s="11">
        <v>0.99</v>
      </c>
      <c r="E27" s="11">
        <v>0.99</v>
      </c>
      <c r="F27" s="11">
        <v>0.99</v>
      </c>
      <c r="G27" s="11">
        <v>0.99</v>
      </c>
      <c r="H27" s="11">
        <v>0.99</v>
      </c>
    </row>
    <row r="28" spans="1:9" x14ac:dyDescent="0.25">
      <c r="A28" s="3" t="s">
        <v>96</v>
      </c>
      <c r="B28" s="11">
        <v>1</v>
      </c>
      <c r="C28" s="11">
        <v>1</v>
      </c>
      <c r="D28" s="11">
        <v>1</v>
      </c>
      <c r="E28" s="11">
        <v>1</v>
      </c>
      <c r="F28" s="11">
        <v>1</v>
      </c>
      <c r="G28" s="11">
        <v>1</v>
      </c>
      <c r="H28" s="11">
        <v>1</v>
      </c>
    </row>
    <row r="29" spans="1:9" x14ac:dyDescent="0.25">
      <c r="A29" s="25" t="s">
        <v>10</v>
      </c>
      <c r="B29" s="4">
        <f>C29+D29+G29+H29</f>
        <v>378418</v>
      </c>
      <c r="C29" s="4">
        <v>217346</v>
      </c>
      <c r="D29" s="4">
        <f>E29+F29</f>
        <v>148192</v>
      </c>
      <c r="E29" s="23">
        <v>119210.79375488732</v>
      </c>
      <c r="F29" s="19">
        <v>28981.206245112688</v>
      </c>
      <c r="G29" s="4">
        <v>2121</v>
      </c>
      <c r="H29" s="4">
        <v>10759</v>
      </c>
    </row>
    <row r="31" spans="1:9" x14ac:dyDescent="0.25">
      <c r="A31" s="3" t="s">
        <v>11</v>
      </c>
    </row>
    <row r="32" spans="1:9" x14ac:dyDescent="0.25">
      <c r="A32" s="3" t="s">
        <v>54</v>
      </c>
      <c r="B32" s="6">
        <f t="shared" ref="B32:H32" si="7">B16/B27</f>
        <v>17391140774.424252</v>
      </c>
      <c r="C32" s="6">
        <f t="shared" si="7"/>
        <v>13131607988.888897</v>
      </c>
      <c r="D32" s="6">
        <f t="shared" ref="D32" si="8">D16/D27</f>
        <v>3756022088.6565657</v>
      </c>
      <c r="E32" s="6">
        <f t="shared" si="7"/>
        <v>2695597296.5252523</v>
      </c>
      <c r="F32" s="6">
        <f t="shared" si="7"/>
        <v>1060424792.1313132</v>
      </c>
      <c r="G32" s="6">
        <f t="shared" si="7"/>
        <v>104166981.18181819</v>
      </c>
      <c r="H32" s="6">
        <f t="shared" si="7"/>
        <v>399343715.69696981</v>
      </c>
    </row>
    <row r="33" spans="1:8" x14ac:dyDescent="0.25">
      <c r="A33" s="3" t="s">
        <v>97</v>
      </c>
      <c r="B33" s="6">
        <f t="shared" ref="B33:H33" si="9">B18/B28</f>
        <v>18070682803.560001</v>
      </c>
      <c r="C33" s="6">
        <f t="shared" si="9"/>
        <v>13081762512.959999</v>
      </c>
      <c r="D33" s="6">
        <f t="shared" ref="D33" si="10">D18/D28</f>
        <v>4311131349.8400002</v>
      </c>
      <c r="E33" s="6">
        <f t="shared" si="9"/>
        <v>2919228604.6000009</v>
      </c>
      <c r="F33" s="6">
        <f t="shared" si="9"/>
        <v>1391902745.2399995</v>
      </c>
      <c r="G33" s="6">
        <f t="shared" si="9"/>
        <v>105253581.68000001</v>
      </c>
      <c r="H33" s="6">
        <f t="shared" si="9"/>
        <v>572535359.08000004</v>
      </c>
    </row>
    <row r="34" spans="1:8" x14ac:dyDescent="0.25">
      <c r="A34" s="3" t="s">
        <v>55</v>
      </c>
      <c r="B34" s="14">
        <f>B32/B10</f>
        <v>25758.623573184723</v>
      </c>
      <c r="C34" s="14">
        <f t="shared" ref="C34:H34" si="11">C32/C10</f>
        <v>25978.851469591642</v>
      </c>
      <c r="D34" s="14">
        <f t="shared" ref="D34" si="12">D32/D10</f>
        <v>25172.892309824245</v>
      </c>
      <c r="E34" s="14">
        <f>E32/E10</f>
        <v>25357.678490026174</v>
      </c>
      <c r="F34" s="14">
        <f t="shared" si="11"/>
        <v>24715.069969964883</v>
      </c>
      <c r="G34" s="14">
        <f t="shared" si="11"/>
        <v>25234.249317300917</v>
      </c>
      <c r="H34" s="14">
        <f t="shared" si="11"/>
        <v>24427.680186993504</v>
      </c>
    </row>
    <row r="35" spans="1:8" x14ac:dyDescent="0.25">
      <c r="A35" s="3" t="s">
        <v>98</v>
      </c>
      <c r="B35" s="6">
        <f t="shared" ref="B35:H35" si="13">B33/B12</f>
        <v>25838.072474784884</v>
      </c>
      <c r="C35" s="6">
        <f t="shared" si="13"/>
        <v>26005.050249698335</v>
      </c>
      <c r="D35" s="6">
        <f t="shared" ref="D35" si="14">D33/D12</f>
        <v>25737.175682303918</v>
      </c>
      <c r="E35" s="6">
        <f t="shared" si="13"/>
        <v>25904.488380719136</v>
      </c>
      <c r="F35" s="6">
        <f t="shared" si="13"/>
        <v>25393.197818805405</v>
      </c>
      <c r="G35" s="6">
        <f t="shared" si="13"/>
        <v>25270.967990396159</v>
      </c>
      <c r="H35" s="6">
        <f t="shared" si="13"/>
        <v>23213.402492701916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180.69145759451189</v>
      </c>
      <c r="C40" s="7">
        <f t="shared" ref="C40:H40" si="15">(C11)/C29*100</f>
        <v>232.98243353914958</v>
      </c>
      <c r="D40" s="7">
        <f t="shared" si="15"/>
        <v>105.79113582379615</v>
      </c>
      <c r="E40" s="7">
        <f t="shared" si="15"/>
        <v>93.736478451573774</v>
      </c>
      <c r="F40" s="7">
        <f t="shared" si="15"/>
        <v>155.37655547927284</v>
      </c>
      <c r="G40" s="7">
        <f t="shared" si="15"/>
        <v>194.62517680339462</v>
      </c>
      <c r="H40" s="7">
        <f t="shared" si="15"/>
        <v>153.25773770796542</v>
      </c>
    </row>
    <row r="41" spans="1:8" x14ac:dyDescent="0.25">
      <c r="A41" t="s">
        <v>15</v>
      </c>
      <c r="B41" s="7">
        <f>(B12)/B29*100</f>
        <v>184.81731841508596</v>
      </c>
      <c r="C41" s="7">
        <f t="shared" ref="C41:H41" si="16">(C12)/C29*100</f>
        <v>231.44985414960479</v>
      </c>
      <c r="D41" s="7">
        <f t="shared" si="16"/>
        <v>113.0330922047074</v>
      </c>
      <c r="E41" s="7">
        <f t="shared" si="16"/>
        <v>94.531708455619551</v>
      </c>
      <c r="F41" s="7">
        <f t="shared" si="16"/>
        <v>189.13636491318812</v>
      </c>
      <c r="G41" s="7">
        <f t="shared" si="16"/>
        <v>196.36963696369637</v>
      </c>
      <c r="H41" s="7">
        <f t="shared" si="16"/>
        <v>229.24063574681662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102.28337347847007</v>
      </c>
      <c r="C44" s="7">
        <f t="shared" ref="C44:H44" si="17">C12/C11*100</f>
        <v>99.342191011457842</v>
      </c>
      <c r="D44" s="7">
        <f t="shared" ref="D44" si="18">D12/D11*100</f>
        <v>106.84552285455497</v>
      </c>
      <c r="E44" s="7">
        <f t="shared" si="17"/>
        <v>100.84836769759451</v>
      </c>
      <c r="F44" s="7">
        <f t="shared" si="17"/>
        <v>121.72773706417944</v>
      </c>
      <c r="G44" s="7">
        <f t="shared" si="17"/>
        <v>100.89631782945736</v>
      </c>
      <c r="H44" s="7">
        <f t="shared" si="17"/>
        <v>149.5785068833768</v>
      </c>
    </row>
    <row r="45" spans="1:8" x14ac:dyDescent="0.25">
      <c r="A45" t="s">
        <v>18</v>
      </c>
      <c r="B45" s="7">
        <f>B18/B17*100</f>
        <v>100.85339384157979</v>
      </c>
      <c r="C45" s="7">
        <f t="shared" ref="C45:H45" si="19">C18/C17*100</f>
        <v>97.658268558131027</v>
      </c>
      <c r="D45" s="7">
        <f t="shared" ref="D45" si="20">D18/D17*100</f>
        <v>111.68154793762864</v>
      </c>
      <c r="E45" s="7">
        <f t="shared" si="19"/>
        <v>104.6766706873929</v>
      </c>
      <c r="F45" s="7">
        <f t="shared" si="19"/>
        <v>129.91501175844954</v>
      </c>
      <c r="G45" s="7">
        <f t="shared" si="19"/>
        <v>100.62599783964549</v>
      </c>
      <c r="H45" s="7">
        <f t="shared" si="19"/>
        <v>102.6920089110551</v>
      </c>
    </row>
    <row r="46" spans="1:8" x14ac:dyDescent="0.25">
      <c r="A46" t="s">
        <v>19</v>
      </c>
      <c r="B46" s="7">
        <f>AVERAGE(B44:B45)</f>
        <v>101.56838366002492</v>
      </c>
      <c r="C46" s="7">
        <f t="shared" ref="C46:H46" si="21">AVERAGE(C44:C45)</f>
        <v>98.500229784794442</v>
      </c>
      <c r="D46" s="7">
        <f t="shared" ref="D46" si="22">AVERAGE(D44:D45)</f>
        <v>109.26353539609181</v>
      </c>
      <c r="E46" s="7">
        <f t="shared" si="21"/>
        <v>102.7625191924937</v>
      </c>
      <c r="F46" s="7">
        <f t="shared" si="21"/>
        <v>125.82137441131448</v>
      </c>
      <c r="G46" s="7">
        <f t="shared" si="21"/>
        <v>100.76115783455143</v>
      </c>
      <c r="H46" s="7">
        <f t="shared" si="21"/>
        <v>126.13525789721595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102.28337347847007</v>
      </c>
      <c r="C49" s="7">
        <f t="shared" ref="C49:H49" si="23">C12/C13*100</f>
        <v>99.342191011457842</v>
      </c>
      <c r="D49" s="7">
        <f t="shared" si="23"/>
        <v>106.84552285455497</v>
      </c>
      <c r="E49" s="7">
        <f t="shared" si="23"/>
        <v>100.84836769759451</v>
      </c>
      <c r="F49" s="7">
        <f t="shared" si="23"/>
        <v>121.72773706417944</v>
      </c>
      <c r="G49" s="7">
        <f t="shared" si="23"/>
        <v>100.89631782945736</v>
      </c>
      <c r="H49" s="7">
        <f t="shared" si="23"/>
        <v>149.5785068833768</v>
      </c>
    </row>
    <row r="50" spans="1:8" x14ac:dyDescent="0.25">
      <c r="A50" t="s">
        <v>22</v>
      </c>
      <c r="B50" s="7">
        <f>B18/B19*100</f>
        <v>29.379608052078364</v>
      </c>
      <c r="C50" s="7">
        <f t="shared" ref="C50:H50" si="24">C18/C19*100</f>
        <v>28.44521247462513</v>
      </c>
      <c r="D50" s="7">
        <f t="shared" ref="D50" si="25">D18/D19*100</f>
        <v>32.559442986169543</v>
      </c>
      <c r="E50" s="7">
        <f t="shared" si="24"/>
        <v>30.510709513299588</v>
      </c>
      <c r="F50" s="7">
        <f t="shared" si="24"/>
        <v>37.896351677046837</v>
      </c>
      <c r="G50" s="7">
        <f t="shared" si="24"/>
        <v>29.391015995468212</v>
      </c>
      <c r="H50" s="7">
        <f t="shared" si="24"/>
        <v>29.83006704156173</v>
      </c>
    </row>
    <row r="51" spans="1:8" x14ac:dyDescent="0.25">
      <c r="A51" t="s">
        <v>23</v>
      </c>
      <c r="B51" s="7">
        <f>(B49+B50)/2</f>
        <v>65.831490765274211</v>
      </c>
      <c r="C51" s="7">
        <f t="shared" ref="C51:H51" si="26">(C49+C50)/2</f>
        <v>63.89370174304149</v>
      </c>
      <c r="D51" s="7">
        <f t="shared" ref="D51" si="27">(D49+D50)/2</f>
        <v>69.702482920362257</v>
      </c>
      <c r="E51" s="7">
        <f t="shared" si="26"/>
        <v>65.67953860544705</v>
      </c>
      <c r="F51" s="7">
        <f t="shared" si="26"/>
        <v>79.812044370613137</v>
      </c>
      <c r="G51" s="7">
        <f t="shared" si="26"/>
        <v>65.143666912462791</v>
      </c>
      <c r="H51" s="7">
        <f t="shared" si="26"/>
        <v>89.704286962469268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8">E20/E18*100</f>
        <v>100</v>
      </c>
      <c r="F54" s="7">
        <f t="shared" si="28"/>
        <v>100</v>
      </c>
      <c r="G54" s="7">
        <f t="shared" si="28"/>
        <v>100</v>
      </c>
      <c r="H54" s="7">
        <f t="shared" si="28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3.587900906158259</v>
      </c>
      <c r="C57" s="7">
        <f t="shared" ref="C57:H57" si="29">((C12/C10)-1)*100</f>
        <v>-0.47994650555024387</v>
      </c>
      <c r="D57" s="7">
        <f t="shared" ref="D57" si="30">((D12/D10)-1)*100</f>
        <v>12.262665120736681</v>
      </c>
      <c r="E57" s="7">
        <f t="shared" si="29"/>
        <v>6.0101784521603419</v>
      </c>
      <c r="F57" s="7">
        <f t="shared" si="29"/>
        <v>27.753694122034211</v>
      </c>
      <c r="G57" s="7">
        <f t="shared" si="29"/>
        <v>0.89631782945736038</v>
      </c>
      <c r="H57" s="7">
        <f t="shared" si="29"/>
        <v>50.868607780768293</v>
      </c>
    </row>
    <row r="58" spans="1:8" x14ac:dyDescent="0.25">
      <c r="A58" t="s">
        <v>27</v>
      </c>
      <c r="B58" s="7">
        <f>((B33/B32)-1)*100</f>
        <v>3.9074034184985562</v>
      </c>
      <c r="C58" s="7">
        <f t="shared" ref="C58:H58" si="31">((C33/C32)-1)*100</f>
        <v>-0.37958394715311705</v>
      </c>
      <c r="D58" s="7">
        <f t="shared" si="31"/>
        <v>14.779179889806858</v>
      </c>
      <c r="E58" s="7">
        <f t="shared" si="31"/>
        <v>8.2961690295141324</v>
      </c>
      <c r="F58" s="7">
        <f t="shared" si="31"/>
        <v>31.25897805939255</v>
      </c>
      <c r="G58" s="7">
        <f t="shared" si="31"/>
        <v>1.0431333286746725</v>
      </c>
      <c r="H58" s="7">
        <f t="shared" si="31"/>
        <v>43.369066940432745</v>
      </c>
    </row>
    <row r="59" spans="1:8" x14ac:dyDescent="0.25">
      <c r="A59" t="s">
        <v>28</v>
      </c>
      <c r="B59" s="7">
        <f>((B35/B34)-1)*100</f>
        <v>0.3084361296496807</v>
      </c>
      <c r="C59" s="7">
        <f>((C35/C34)-1)*100</f>
        <v>0.10084656797610947</v>
      </c>
      <c r="D59" s="7">
        <f>((D35/D34)-1)*100</f>
        <v>2.2416310590557265</v>
      </c>
      <c r="E59" s="7">
        <f t="shared" ref="E59:H59" si="32">((E35/E34)-1)*100</f>
        <v>2.1563878211802168</v>
      </c>
      <c r="F59" s="7">
        <f t="shared" si="32"/>
        <v>2.7437828404476283</v>
      </c>
      <c r="G59" s="7">
        <f t="shared" si="32"/>
        <v>0.14551125588693203</v>
      </c>
      <c r="H59" s="7">
        <f t="shared" si="32"/>
        <v>-4.970908760047255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8734.8084059967623</v>
      </c>
      <c r="C62" s="4">
        <f t="shared" ref="C62:H62" si="33">C17/(C11*3)</f>
        <v>8817.8185261405524</v>
      </c>
      <c r="D62" s="4">
        <f t="shared" si="33"/>
        <v>8207.5688818086328</v>
      </c>
      <c r="E62" s="4">
        <f t="shared" si="33"/>
        <v>8319.0308852376857</v>
      </c>
      <c r="F62" s="4">
        <f t="shared" si="33"/>
        <v>7930.9708335924206</v>
      </c>
      <c r="G62" s="4">
        <f t="shared" si="33"/>
        <v>8446.2851647286825</v>
      </c>
      <c r="H62" s="4">
        <f t="shared" si="33"/>
        <v>11270.67925849556</v>
      </c>
    </row>
    <row r="63" spans="1:8" x14ac:dyDescent="0.25">
      <c r="A63" t="s">
        <v>44</v>
      </c>
      <c r="B63" s="4">
        <f>B18/(B12*3)</f>
        <v>8612.6908249282951</v>
      </c>
      <c r="C63" s="4">
        <f t="shared" ref="C63:H63" si="34">C18/(C12*3)</f>
        <v>8668.3500832327791</v>
      </c>
      <c r="D63" s="4">
        <f t="shared" si="34"/>
        <v>8579.0585607679732</v>
      </c>
      <c r="E63" s="4">
        <f t="shared" si="34"/>
        <v>8634.8294602397127</v>
      </c>
      <c r="F63" s="4">
        <f t="shared" si="34"/>
        <v>8464.3992729351357</v>
      </c>
      <c r="G63" s="4">
        <f t="shared" si="34"/>
        <v>8423.6559967987196</v>
      </c>
      <c r="H63" s="4">
        <f t="shared" si="34"/>
        <v>7737.8008309006382</v>
      </c>
    </row>
    <row r="64" spans="1:8" x14ac:dyDescent="0.25">
      <c r="A64" t="s">
        <v>30</v>
      </c>
      <c r="B64" s="4">
        <f>(B62/B63)*B46</f>
        <v>103.00850099126555</v>
      </c>
      <c r="C64" s="4">
        <f t="shared" ref="C64:H64" si="35">(C62/C63)*C46</f>
        <v>100.19867018355835</v>
      </c>
      <c r="D64" s="4">
        <f t="shared" ref="D64" si="36">(D62/D63)*D46</f>
        <v>104.53221489061397</v>
      </c>
      <c r="E64" s="4">
        <f t="shared" si="35"/>
        <v>99.004221790786005</v>
      </c>
      <c r="F64" s="4">
        <f t="shared" si="35"/>
        <v>117.89208170854842</v>
      </c>
      <c r="G64" s="4">
        <f t="shared" si="35"/>
        <v>101.03184091590258</v>
      </c>
      <c r="H64" s="4">
        <f t="shared" si="35"/>
        <v>183.72533307783135</v>
      </c>
    </row>
    <row r="65" spans="1:8" x14ac:dyDescent="0.25">
      <c r="A65" t="s">
        <v>45</v>
      </c>
      <c r="B65" s="4">
        <f>B17/B11</f>
        <v>26204.425217990287</v>
      </c>
      <c r="C65" s="4">
        <f t="shared" ref="C65:H65" si="37">C17/C11</f>
        <v>26453.455578421657</v>
      </c>
      <c r="D65" s="4">
        <f t="shared" si="37"/>
        <v>24622.7066454259</v>
      </c>
      <c r="E65" s="4">
        <f t="shared" si="37"/>
        <v>24957.092655713055</v>
      </c>
      <c r="F65" s="4">
        <f t="shared" si="37"/>
        <v>23792.91250077726</v>
      </c>
      <c r="G65" s="4">
        <f t="shared" si="37"/>
        <v>25338.855494186049</v>
      </c>
      <c r="H65" s="4">
        <f t="shared" si="37"/>
        <v>33812.037775486679</v>
      </c>
    </row>
    <row r="66" spans="1:8" x14ac:dyDescent="0.25">
      <c r="A66" t="s">
        <v>46</v>
      </c>
      <c r="B66" s="4">
        <f>B18/B12</f>
        <v>25838.072474784884</v>
      </c>
      <c r="C66" s="4">
        <f t="shared" ref="C66:H66" si="38">C18/C12</f>
        <v>26005.050249698335</v>
      </c>
      <c r="D66" s="4">
        <f t="shared" si="38"/>
        <v>25737.175682303918</v>
      </c>
      <c r="E66" s="4">
        <f t="shared" si="38"/>
        <v>25904.488380719136</v>
      </c>
      <c r="F66" s="4">
        <f t="shared" si="38"/>
        <v>25393.197818805405</v>
      </c>
      <c r="G66" s="4">
        <f t="shared" si="38"/>
        <v>25270.967990396159</v>
      </c>
      <c r="H66" s="4">
        <f t="shared" si="38"/>
        <v>23213.402492701916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100.33191363189667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100.51975507174751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82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83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132</v>
      </c>
    </row>
    <row r="84" spans="1:1" x14ac:dyDescent="0.25">
      <c r="A84" s="20" t="s">
        <v>131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zoomScale="80" zoomScaleNormal="80" workbookViewId="0">
      <pane ySplit="5" topLeftCell="A6" activePane="bottomLeft" state="frozen"/>
      <selection activeCell="E29" sqref="E29"/>
      <selection pane="bottomLeft" activeCell="B17" sqref="B17:H17"/>
    </sheetView>
  </sheetViews>
  <sheetFormatPr baseColWidth="10" defaultColWidth="11.42578125" defaultRowHeight="15" x14ac:dyDescent="0.25"/>
  <cols>
    <col min="1" max="1" width="55.140625" customWidth="1"/>
    <col min="2" max="2" width="18.7109375" customWidth="1"/>
    <col min="3" max="3" width="18.42578125" customWidth="1"/>
    <col min="4" max="4" width="16.42578125" customWidth="1"/>
    <col min="5" max="5" width="16.28515625" bestFit="1" customWidth="1"/>
    <col min="6" max="6" width="19.425781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9" t="s">
        <v>84</v>
      </c>
      <c r="B2" s="39"/>
      <c r="C2" s="39"/>
      <c r="D2" s="39"/>
      <c r="E2" s="39"/>
      <c r="F2" s="39"/>
      <c r="G2" s="39"/>
      <c r="H2" s="39"/>
    </row>
    <row r="4" spans="1:8" x14ac:dyDescent="0.25">
      <c r="A4" s="34" t="s">
        <v>0</v>
      </c>
      <c r="B4" s="36" t="s">
        <v>1</v>
      </c>
      <c r="C4" s="38" t="s">
        <v>2</v>
      </c>
      <c r="D4" s="38"/>
      <c r="E4" s="38"/>
      <c r="F4" s="38"/>
      <c r="G4" s="38"/>
      <c r="H4" s="38"/>
    </row>
    <row r="5" spans="1:8" ht="15.75" thickBot="1" x14ac:dyDescent="0.3">
      <c r="A5" s="35"/>
      <c r="B5" s="37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56</v>
      </c>
      <c r="B10" s="4">
        <f>C10+D10+G10+H10</f>
        <v>678369</v>
      </c>
      <c r="C10" s="4">
        <v>505708</v>
      </c>
      <c r="D10" s="13">
        <f t="shared" ref="D10" si="0">E10+F10</f>
        <v>149649</v>
      </c>
      <c r="E10" s="4">
        <v>106851</v>
      </c>
      <c r="F10" s="4">
        <v>42798</v>
      </c>
      <c r="G10" s="4">
        <v>4128</v>
      </c>
      <c r="H10" s="4">
        <v>18884</v>
      </c>
    </row>
    <row r="11" spans="1:8" x14ac:dyDescent="0.25">
      <c r="A11" s="3" t="s">
        <v>99</v>
      </c>
      <c r="B11" s="13">
        <f>C11+D11+G11+H11</f>
        <v>683769</v>
      </c>
      <c r="C11" s="13">
        <v>506378</v>
      </c>
      <c r="D11" s="13">
        <f t="shared" ref="D11:D13" si="1">E11+F11</f>
        <v>156774</v>
      </c>
      <c r="E11" s="13">
        <v>111744</v>
      </c>
      <c r="F11" s="13">
        <v>45030</v>
      </c>
      <c r="G11" s="13">
        <v>4128</v>
      </c>
      <c r="H11" s="13">
        <v>16489</v>
      </c>
    </row>
    <row r="12" spans="1:8" x14ac:dyDescent="0.25">
      <c r="A12" s="3" t="s">
        <v>100</v>
      </c>
      <c r="B12" s="13">
        <f t="shared" ref="B12" si="2">C12+D12+G12+H12</f>
        <v>701261</v>
      </c>
      <c r="C12" s="13">
        <v>503058</v>
      </c>
      <c r="D12" s="13">
        <f t="shared" si="1"/>
        <v>167906</v>
      </c>
      <c r="E12" s="13">
        <v>113011</v>
      </c>
      <c r="F12" s="13">
        <v>54895</v>
      </c>
      <c r="G12" s="13">
        <v>4165</v>
      </c>
      <c r="H12" s="13">
        <v>26132</v>
      </c>
    </row>
    <row r="13" spans="1:8" x14ac:dyDescent="0.25">
      <c r="A13" s="3" t="s">
        <v>88</v>
      </c>
      <c r="B13" s="13">
        <f>C13+D13+G13+H13</f>
        <v>683769</v>
      </c>
      <c r="C13" s="13">
        <f>C11</f>
        <v>506378</v>
      </c>
      <c r="D13" s="13">
        <f t="shared" si="1"/>
        <v>156774</v>
      </c>
      <c r="E13" s="13">
        <f>E11</f>
        <v>111744</v>
      </c>
      <c r="F13" s="13">
        <f>F11</f>
        <v>45030</v>
      </c>
      <c r="G13" s="13">
        <f>G11</f>
        <v>4128</v>
      </c>
      <c r="H13" s="13">
        <f>H11</f>
        <v>16489</v>
      </c>
    </row>
    <row r="15" spans="1:8" x14ac:dyDescent="0.25">
      <c r="A15" s="5" t="s">
        <v>7</v>
      </c>
    </row>
    <row r="16" spans="1:8" x14ac:dyDescent="0.25">
      <c r="A16" s="3" t="s">
        <v>56</v>
      </c>
      <c r="B16" s="13">
        <f>C16+D16+G16+H16</f>
        <v>16480841338.850008</v>
      </c>
      <c r="C16" s="13">
        <v>12374579180.530008</v>
      </c>
      <c r="D16" s="13">
        <f t="shared" ref="D16" si="3">E16+F16</f>
        <v>3615078408.6699996</v>
      </c>
      <c r="E16" s="13">
        <v>2577732576.3199997</v>
      </c>
      <c r="F16" s="13">
        <v>1037345832.3499999</v>
      </c>
      <c r="G16" s="13">
        <v>99405958.140000001</v>
      </c>
      <c r="H16" s="13">
        <v>391777791.50999999</v>
      </c>
    </row>
    <row r="17" spans="1:9" x14ac:dyDescent="0.25">
      <c r="A17" s="3" t="s">
        <v>99</v>
      </c>
      <c r="B17" s="13">
        <f>C17+D17+G17+H17</f>
        <v>17388051222.5</v>
      </c>
      <c r="C17" s="13">
        <v>12994055744.570002</v>
      </c>
      <c r="D17" s="13">
        <f t="shared" ref="D17:D19" si="4">E17+F17</f>
        <v>3752975870.54</v>
      </c>
      <c r="E17" s="13">
        <v>2712062222.3499999</v>
      </c>
      <c r="F17" s="13">
        <v>1040913648.1900001</v>
      </c>
      <c r="G17" s="13">
        <v>101763147.37</v>
      </c>
      <c r="H17" s="13">
        <v>539256460.01999998</v>
      </c>
    </row>
    <row r="18" spans="1:9" x14ac:dyDescent="0.25">
      <c r="A18" s="3" t="s">
        <v>100</v>
      </c>
      <c r="B18" s="13">
        <f t="shared" ref="B18" si="5">C18+D18+G18+H18</f>
        <v>17808425715.499985</v>
      </c>
      <c r="C18" s="13">
        <v>12783240284.159988</v>
      </c>
      <c r="D18" s="13">
        <f t="shared" si="4"/>
        <v>4295502626.1199999</v>
      </c>
      <c r="E18" s="13">
        <v>2907867170.8000002</v>
      </c>
      <c r="F18" s="13">
        <v>1387635455.3199995</v>
      </c>
      <c r="G18" s="13">
        <v>105001002.64</v>
      </c>
      <c r="H18" s="13">
        <v>624681802.57999992</v>
      </c>
    </row>
    <row r="19" spans="1:9" x14ac:dyDescent="0.25">
      <c r="A19" s="3" t="s">
        <v>88</v>
      </c>
      <c r="B19" s="13">
        <f>C19+D19+G19+H19</f>
        <v>61507569370.999992</v>
      </c>
      <c r="C19" s="13">
        <v>45989329573.929993</v>
      </c>
      <c r="D19" s="13">
        <f t="shared" si="4"/>
        <v>13240801913.200001</v>
      </c>
      <c r="E19" s="13">
        <v>9567881741.0900002</v>
      </c>
      <c r="F19" s="13">
        <v>3672920172.1100001</v>
      </c>
      <c r="G19" s="13">
        <v>358114812.00999999</v>
      </c>
      <c r="H19" s="13">
        <v>1919323071.8599999</v>
      </c>
      <c r="I19" s="6"/>
    </row>
    <row r="20" spans="1:9" x14ac:dyDescent="0.25">
      <c r="A20" s="3" t="s">
        <v>101</v>
      </c>
      <c r="B20" s="13">
        <f>B18</f>
        <v>17808425715.499985</v>
      </c>
      <c r="C20" s="13">
        <f t="shared" ref="C20:H20" si="6">C18</f>
        <v>12783240284.159988</v>
      </c>
      <c r="D20" s="13">
        <f t="shared" si="6"/>
        <v>4295502626.1199999</v>
      </c>
      <c r="E20" s="13">
        <f t="shared" si="6"/>
        <v>2907867170.8000002</v>
      </c>
      <c r="F20" s="13">
        <f t="shared" si="6"/>
        <v>1387635455.3199995</v>
      </c>
      <c r="G20" s="13">
        <f t="shared" si="6"/>
        <v>105001002.64</v>
      </c>
      <c r="H20" s="13">
        <f t="shared" si="6"/>
        <v>624681802.57999992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99</v>
      </c>
      <c r="B23" s="4">
        <f>B17</f>
        <v>17388051222.5</v>
      </c>
      <c r="I23" s="11"/>
    </row>
    <row r="24" spans="1:9" x14ac:dyDescent="0.25">
      <c r="A24" s="3" t="s">
        <v>100</v>
      </c>
      <c r="B24" s="4">
        <v>10932489680.299999</v>
      </c>
    </row>
    <row r="26" spans="1:9" x14ac:dyDescent="0.25">
      <c r="A26" t="s">
        <v>9</v>
      </c>
    </row>
    <row r="27" spans="1:9" x14ac:dyDescent="0.25">
      <c r="A27" s="3" t="s">
        <v>57</v>
      </c>
      <c r="B27" s="15">
        <v>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</row>
    <row r="28" spans="1:9" x14ac:dyDescent="0.25">
      <c r="A28" s="3" t="s">
        <v>102</v>
      </c>
      <c r="B28" s="15">
        <v>0.99</v>
      </c>
      <c r="C28" s="15">
        <v>0.99</v>
      </c>
      <c r="D28" s="15">
        <v>0.99</v>
      </c>
      <c r="E28" s="15">
        <v>0.99</v>
      </c>
      <c r="F28" s="15">
        <v>0.99</v>
      </c>
      <c r="G28" s="15">
        <v>0.99</v>
      </c>
      <c r="H28" s="15">
        <v>0.99</v>
      </c>
    </row>
    <row r="29" spans="1:9" x14ac:dyDescent="0.25">
      <c r="A29" s="25" t="s">
        <v>10</v>
      </c>
      <c r="B29" s="4">
        <f>C29+D29+G29+H29</f>
        <v>378418</v>
      </c>
      <c r="C29" s="4">
        <v>217346</v>
      </c>
      <c r="D29" s="4">
        <f>E29+F29</f>
        <v>148192</v>
      </c>
      <c r="E29" s="23">
        <v>119210.79375488732</v>
      </c>
      <c r="F29" s="19">
        <v>28981.206245112688</v>
      </c>
      <c r="G29" s="4">
        <v>2121</v>
      </c>
      <c r="H29" s="4">
        <v>10759</v>
      </c>
    </row>
    <row r="30" spans="1:9" x14ac:dyDescent="0.25">
      <c r="A30" s="26"/>
    </row>
    <row r="31" spans="1:9" x14ac:dyDescent="0.25">
      <c r="A31" s="3" t="s">
        <v>11</v>
      </c>
    </row>
    <row r="32" spans="1:9" x14ac:dyDescent="0.25">
      <c r="A32" s="3" t="s">
        <v>58</v>
      </c>
      <c r="B32" s="6">
        <f>B16/B27</f>
        <v>16480841338.850008</v>
      </c>
      <c r="C32" s="6">
        <f t="shared" ref="C32:H32" si="7">C16/C27</f>
        <v>12374579180.530008</v>
      </c>
      <c r="D32" s="6">
        <f t="shared" ref="D32" si="8">D16/D27</f>
        <v>3615078408.6699996</v>
      </c>
      <c r="E32" s="6">
        <f t="shared" si="7"/>
        <v>2577732576.3199997</v>
      </c>
      <c r="F32" s="6">
        <f t="shared" si="7"/>
        <v>1037345832.3499999</v>
      </c>
      <c r="G32" s="6">
        <f t="shared" si="7"/>
        <v>99405958.140000001</v>
      </c>
      <c r="H32" s="6">
        <f t="shared" si="7"/>
        <v>391777791.50999999</v>
      </c>
    </row>
    <row r="33" spans="1:8" x14ac:dyDescent="0.25">
      <c r="A33" s="3" t="s">
        <v>103</v>
      </c>
      <c r="B33" s="6">
        <f>B18/B28</f>
        <v>17988308803.535339</v>
      </c>
      <c r="C33" s="6">
        <f t="shared" ref="C33:H33" si="9">C18/C28</f>
        <v>12912363923.393929</v>
      </c>
      <c r="D33" s="6">
        <f t="shared" ref="D33" si="10">D18/D28</f>
        <v>4338891541.5353537</v>
      </c>
      <c r="E33" s="6">
        <f t="shared" si="9"/>
        <v>2937239566.4646468</v>
      </c>
      <c r="F33" s="6">
        <f t="shared" si="9"/>
        <v>1401651975.0707066</v>
      </c>
      <c r="G33" s="6">
        <f t="shared" si="9"/>
        <v>106061618.82828283</v>
      </c>
      <c r="H33" s="6">
        <f t="shared" si="9"/>
        <v>630991719.77777767</v>
      </c>
    </row>
    <row r="34" spans="1:8" x14ac:dyDescent="0.25">
      <c r="A34" s="3" t="s">
        <v>59</v>
      </c>
      <c r="B34" s="14">
        <f>B32/B10</f>
        <v>24294.803180643587</v>
      </c>
      <c r="C34" s="14">
        <f>C32/C10</f>
        <v>24469.810998698871</v>
      </c>
      <c r="D34" s="14">
        <f>D32/D10</f>
        <v>24157.050221986112</v>
      </c>
      <c r="E34" s="14">
        <f t="shared" ref="E34:H34" si="11">E32/E10</f>
        <v>24124.552660433685</v>
      </c>
      <c r="F34" s="14">
        <f t="shared" si="11"/>
        <v>24238.184783167435</v>
      </c>
      <c r="G34" s="14">
        <f t="shared" si="11"/>
        <v>24080.900712209303</v>
      </c>
      <c r="H34" s="14">
        <f t="shared" si="11"/>
        <v>20746.546892077949</v>
      </c>
    </row>
    <row r="35" spans="1:8" x14ac:dyDescent="0.25">
      <c r="A35" s="3" t="s">
        <v>104</v>
      </c>
      <c r="B35" s="6">
        <f>B33/B12</f>
        <v>25651.374885435434</v>
      </c>
      <c r="C35" s="6">
        <f t="shared" ref="C35:H35" si="12">C33/C12</f>
        <v>25667.743924942908</v>
      </c>
      <c r="D35" s="6">
        <f t="shared" ref="D35" si="13">D33/D12</f>
        <v>25841.194129663942</v>
      </c>
      <c r="E35" s="6">
        <f t="shared" si="12"/>
        <v>25990.740427610115</v>
      </c>
      <c r="F35" s="6">
        <f t="shared" si="12"/>
        <v>25533.326807008045</v>
      </c>
      <c r="G35" s="6">
        <f t="shared" si="12"/>
        <v>25464.974508591316</v>
      </c>
      <c r="H35" s="6">
        <f t="shared" si="12"/>
        <v>24146.323273296253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180.69145759451189</v>
      </c>
      <c r="C40" s="7">
        <f t="shared" ref="C40:H40" si="14">(C11)/C29*100</f>
        <v>232.98243353914958</v>
      </c>
      <c r="D40" s="7">
        <f t="shared" si="14"/>
        <v>105.79113582379615</v>
      </c>
      <c r="E40" s="7">
        <f t="shared" si="14"/>
        <v>93.736478451573774</v>
      </c>
      <c r="F40" s="7">
        <f t="shared" si="14"/>
        <v>155.37655547927284</v>
      </c>
      <c r="G40" s="7">
        <f t="shared" si="14"/>
        <v>194.62517680339462</v>
      </c>
      <c r="H40" s="7">
        <f t="shared" si="14"/>
        <v>153.25773770796542</v>
      </c>
    </row>
    <row r="41" spans="1:8" x14ac:dyDescent="0.25">
      <c r="A41" t="s">
        <v>15</v>
      </c>
      <c r="B41" s="7">
        <f>(B12)/B29*100</f>
        <v>185.3138592773071</v>
      </c>
      <c r="C41" s="7">
        <f t="shared" ref="C41:H41" si="15">(C12)/C29*100</f>
        <v>231.45491520432859</v>
      </c>
      <c r="D41" s="7">
        <f t="shared" si="15"/>
        <v>113.30301230835673</v>
      </c>
      <c r="E41" s="7">
        <f t="shared" si="15"/>
        <v>94.799301674280528</v>
      </c>
      <c r="F41" s="7">
        <f t="shared" si="15"/>
        <v>189.41585638540269</v>
      </c>
      <c r="G41" s="7">
        <f t="shared" si="15"/>
        <v>196.36963696369637</v>
      </c>
      <c r="H41" s="7">
        <f t="shared" si="15"/>
        <v>242.88502648945069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102.55817388621011</v>
      </c>
      <c r="C44" s="7">
        <f t="shared" ref="C44:H44" si="16">C12/C11*100</f>
        <v>99.34436330172322</v>
      </c>
      <c r="D44" s="7">
        <f t="shared" ref="D44" si="17">D12/D11*100</f>
        <v>107.10066720246981</v>
      </c>
      <c r="E44" s="7">
        <f t="shared" si="16"/>
        <v>101.13384163802979</v>
      </c>
      <c r="F44" s="7">
        <f t="shared" si="16"/>
        <v>121.90761714412615</v>
      </c>
      <c r="G44" s="7">
        <f t="shared" si="16"/>
        <v>100.89631782945736</v>
      </c>
      <c r="H44" s="7">
        <f t="shared" si="16"/>
        <v>158.48141185032446</v>
      </c>
    </row>
    <row r="45" spans="1:8" x14ac:dyDescent="0.25">
      <c r="A45" t="s">
        <v>18</v>
      </c>
      <c r="B45" s="7">
        <f>B18/B17*100</f>
        <v>102.41760555924762</v>
      </c>
      <c r="C45" s="7">
        <f t="shared" ref="C45:H45" si="18">C18/C17*100</f>
        <v>98.377600769504852</v>
      </c>
      <c r="D45" s="7">
        <f t="shared" ref="D45" si="19">D18/D17*100</f>
        <v>114.45590843891938</v>
      </c>
      <c r="E45" s="7">
        <f t="shared" si="18"/>
        <v>107.21978083085186</v>
      </c>
      <c r="F45" s="7">
        <f t="shared" si="18"/>
        <v>133.30937275468517</v>
      </c>
      <c r="G45" s="7">
        <f t="shared" si="18"/>
        <v>103.18175621890653</v>
      </c>
      <c r="H45" s="7">
        <f t="shared" si="18"/>
        <v>115.84132020538644</v>
      </c>
    </row>
    <row r="46" spans="1:8" x14ac:dyDescent="0.25">
      <c r="A46" t="s">
        <v>19</v>
      </c>
      <c r="B46" s="7">
        <f>AVERAGE(B44:B45)</f>
        <v>102.48788972272887</v>
      </c>
      <c r="C46" s="7">
        <f t="shared" ref="C46:H46" si="20">AVERAGE(C44:C45)</f>
        <v>98.860982035614029</v>
      </c>
      <c r="D46" s="7">
        <f t="shared" ref="D46" si="21">AVERAGE(D44:D45)</f>
        <v>110.7782878206946</v>
      </c>
      <c r="E46" s="7">
        <f t="shared" si="20"/>
        <v>104.17681123444083</v>
      </c>
      <c r="F46" s="7">
        <f t="shared" si="20"/>
        <v>127.60849494940567</v>
      </c>
      <c r="G46" s="7">
        <f t="shared" si="20"/>
        <v>102.03903702418194</v>
      </c>
      <c r="H46" s="7">
        <f t="shared" si="20"/>
        <v>137.16136602785545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102.55817388621011</v>
      </c>
      <c r="C49" s="7">
        <f t="shared" ref="C49:H49" si="22">C12/C13*100</f>
        <v>99.34436330172322</v>
      </c>
      <c r="D49" s="7">
        <f t="shared" si="22"/>
        <v>107.10066720246981</v>
      </c>
      <c r="E49" s="7">
        <f t="shared" si="22"/>
        <v>101.13384163802979</v>
      </c>
      <c r="F49" s="7">
        <f t="shared" si="22"/>
        <v>121.90761714412615</v>
      </c>
      <c r="G49" s="7">
        <f t="shared" si="22"/>
        <v>100.89631782945736</v>
      </c>
      <c r="H49" s="7">
        <f t="shared" si="22"/>
        <v>158.48141185032446</v>
      </c>
    </row>
    <row r="50" spans="1:8" x14ac:dyDescent="0.25">
      <c r="A50" t="s">
        <v>22</v>
      </c>
      <c r="B50" s="7">
        <f>B18/B19*100</f>
        <v>28.953226241283435</v>
      </c>
      <c r="C50" s="7">
        <f t="shared" ref="C50:H50" si="23">C18/C19*100</f>
        <v>27.796100535908735</v>
      </c>
      <c r="D50" s="7">
        <f t="shared" ref="D50" si="24">D18/D19*100</f>
        <v>32.441408415284378</v>
      </c>
      <c r="E50" s="7">
        <f t="shared" si="23"/>
        <v>30.391963963266207</v>
      </c>
      <c r="F50" s="7">
        <f t="shared" si="23"/>
        <v>37.780169192265291</v>
      </c>
      <c r="G50" s="7">
        <f t="shared" si="23"/>
        <v>29.320485810307101</v>
      </c>
      <c r="H50" s="7">
        <f t="shared" si="23"/>
        <v>32.546985535615228</v>
      </c>
    </row>
    <row r="51" spans="1:8" x14ac:dyDescent="0.25">
      <c r="A51" t="s">
        <v>23</v>
      </c>
      <c r="B51" s="7">
        <f>(B49+B50)/2</f>
        <v>65.755700063746772</v>
      </c>
      <c r="C51" s="7">
        <f t="shared" ref="C51:H51" si="25">(C49+C50)/2</f>
        <v>63.570231918815978</v>
      </c>
      <c r="D51" s="7">
        <f t="shared" ref="D51" si="26">(D49+D50)/2</f>
        <v>69.771037808877097</v>
      </c>
      <c r="E51" s="7">
        <f t="shared" si="25"/>
        <v>65.762902800647993</v>
      </c>
      <c r="F51" s="7">
        <f t="shared" si="25"/>
        <v>79.84389316819572</v>
      </c>
      <c r="G51" s="7">
        <f t="shared" si="25"/>
        <v>65.108401819882232</v>
      </c>
      <c r="H51" s="7">
        <f t="shared" si="25"/>
        <v>95.514198692969842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7">E20/E18*100</f>
        <v>100</v>
      </c>
      <c r="F54" s="7">
        <f t="shared" si="27"/>
        <v>100</v>
      </c>
      <c r="G54" s="7">
        <f t="shared" si="27"/>
        <v>100</v>
      </c>
      <c r="H54" s="7">
        <f t="shared" si="27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3.3745645806338542</v>
      </c>
      <c r="C57" s="7">
        <f t="shared" ref="C57:H57" si="28">((C12/C10)-1)*100</f>
        <v>-0.52401781265077885</v>
      </c>
      <c r="D57" s="7">
        <f t="shared" ref="D57" si="29">((D12/D10)-1)*100</f>
        <v>12.199881055002049</v>
      </c>
      <c r="E57" s="7">
        <f t="shared" si="28"/>
        <v>5.765037294924702</v>
      </c>
      <c r="F57" s="7">
        <f t="shared" si="28"/>
        <v>28.265339501845887</v>
      </c>
      <c r="G57" s="7">
        <f t="shared" si="28"/>
        <v>0.89631782945736038</v>
      </c>
      <c r="H57" s="7">
        <f t="shared" si="28"/>
        <v>38.381698792628669</v>
      </c>
    </row>
    <row r="58" spans="1:8" x14ac:dyDescent="0.25">
      <c r="A58" t="s">
        <v>27</v>
      </c>
      <c r="B58" s="7">
        <f>((B33/B32)-1)*100</f>
        <v>9.1467870704622598</v>
      </c>
      <c r="C58" s="7">
        <f t="shared" ref="C58:H58" si="30">((C33/C32)-1)*100</f>
        <v>4.3458830802914461</v>
      </c>
      <c r="D58" s="7">
        <f t="shared" si="30"/>
        <v>20.022059027252116</v>
      </c>
      <c r="E58" s="7">
        <f t="shared" si="30"/>
        <v>13.9466364140024</v>
      </c>
      <c r="F58" s="7">
        <f t="shared" si="30"/>
        <v>35.119063610195326</v>
      </c>
      <c r="G58" s="7">
        <f t="shared" si="30"/>
        <v>6.6954343711563391</v>
      </c>
      <c r="H58" s="7">
        <f t="shared" si="30"/>
        <v>61.058572857280467</v>
      </c>
    </row>
    <row r="59" spans="1:8" x14ac:dyDescent="0.25">
      <c r="A59" t="s">
        <v>28</v>
      </c>
      <c r="B59" s="7">
        <f>((B35/B34)-1)*100</f>
        <v>5.5837937632385204</v>
      </c>
      <c r="C59" s="7">
        <f>((C35/C34)-1)*100</f>
        <v>4.8955544703951137</v>
      </c>
      <c r="D59" s="7">
        <f>((D35/D34)-1)*100</f>
        <v>6.971645512186897</v>
      </c>
      <c r="E59" s="7">
        <f t="shared" ref="E59:H59" si="31">((E35/E34)-1)*100</f>
        <v>7.7356367740535781</v>
      </c>
      <c r="F59" s="7">
        <f t="shared" si="31"/>
        <v>5.3433952889906156</v>
      </c>
      <c r="G59" s="7">
        <f t="shared" si="31"/>
        <v>5.7475997801040402</v>
      </c>
      <c r="H59" s="7">
        <f t="shared" si="31"/>
        <v>16.387191559654223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8476.5718746633247</v>
      </c>
      <c r="C62" s="4">
        <f t="shared" ref="C62:H63" si="32">C17/(C11*3)</f>
        <v>8553.5941823236135</v>
      </c>
      <c r="D62" s="4">
        <f t="shared" si="32"/>
        <v>7979.5881769085863</v>
      </c>
      <c r="E62" s="4">
        <f t="shared" si="32"/>
        <v>8090.1054265404255</v>
      </c>
      <c r="F62" s="4">
        <f t="shared" si="32"/>
        <v>7705.3345783551713</v>
      </c>
      <c r="G62" s="4">
        <f t="shared" si="32"/>
        <v>8217.3084116602076</v>
      </c>
      <c r="H62" s="4">
        <f t="shared" si="32"/>
        <v>10901.337457699072</v>
      </c>
    </row>
    <row r="63" spans="1:8" x14ac:dyDescent="0.25">
      <c r="A63" t="s">
        <v>44</v>
      </c>
      <c r="B63" s="4">
        <f>B18/(B12*3)</f>
        <v>8464.9537121936937</v>
      </c>
      <c r="C63" s="4">
        <f t="shared" si="32"/>
        <v>8470.3554952311588</v>
      </c>
      <c r="D63" s="4">
        <f t="shared" si="32"/>
        <v>8527.5940627890996</v>
      </c>
      <c r="E63" s="4">
        <f t="shared" si="32"/>
        <v>8576.9443411113371</v>
      </c>
      <c r="F63" s="4">
        <f t="shared" si="32"/>
        <v>8425.9978463126536</v>
      </c>
      <c r="G63" s="4">
        <f t="shared" si="32"/>
        <v>8403.4415878351338</v>
      </c>
      <c r="H63" s="4">
        <f t="shared" si="32"/>
        <v>7968.2866801877635</v>
      </c>
    </row>
    <row r="64" spans="1:8" x14ac:dyDescent="0.25">
      <c r="A64" t="s">
        <v>30</v>
      </c>
      <c r="B64" s="4">
        <f>(B62/B63)*B46</f>
        <v>102.62855451481782</v>
      </c>
      <c r="C64" s="4">
        <f t="shared" ref="C64:H64" si="33">(C62/C63)*C46</f>
        <v>99.832494784275895</v>
      </c>
      <c r="D64" s="4">
        <f t="shared" si="33"/>
        <v>103.65938027109546</v>
      </c>
      <c r="E64" s="4">
        <f t="shared" si="33"/>
        <v>98.263595095012988</v>
      </c>
      <c r="F64" s="4">
        <f t="shared" si="33"/>
        <v>116.69432707674012</v>
      </c>
      <c r="G64" s="4">
        <f t="shared" si="33"/>
        <v>99.778909449470646</v>
      </c>
      <c r="H64" s="4">
        <f t="shared" si="33"/>
        <v>187.64916439896461</v>
      </c>
    </row>
    <row r="65" spans="1:8" x14ac:dyDescent="0.25">
      <c r="A65" t="s">
        <v>45</v>
      </c>
      <c r="B65" s="4">
        <f>B17/B11</f>
        <v>25429.715623989974</v>
      </c>
      <c r="C65" s="4">
        <f t="shared" ref="C65:H66" si="34">C17/C11</f>
        <v>25660.782546970844</v>
      </c>
      <c r="D65" s="4">
        <f t="shared" si="34"/>
        <v>23938.764530725759</v>
      </c>
      <c r="E65" s="4">
        <f t="shared" si="34"/>
        <v>24270.316279621275</v>
      </c>
      <c r="F65" s="4">
        <f t="shared" si="34"/>
        <v>23116.003735065515</v>
      </c>
      <c r="G65" s="4">
        <f t="shared" si="34"/>
        <v>24651.925234980623</v>
      </c>
      <c r="H65" s="4">
        <f t="shared" si="34"/>
        <v>32704.012373097215</v>
      </c>
    </row>
    <row r="66" spans="1:8" x14ac:dyDescent="0.25">
      <c r="A66" t="s">
        <v>46</v>
      </c>
      <c r="B66" s="4">
        <f>B18/B12</f>
        <v>25394.861136581079</v>
      </c>
      <c r="C66" s="4">
        <f t="shared" si="34"/>
        <v>25411.066485693475</v>
      </c>
      <c r="D66" s="4">
        <f t="shared" si="34"/>
        <v>25582.782188367299</v>
      </c>
      <c r="E66" s="4">
        <f t="shared" si="34"/>
        <v>25730.833023334013</v>
      </c>
      <c r="F66" s="4">
        <f t="shared" si="34"/>
        <v>25277.993538937964</v>
      </c>
      <c r="G66" s="4">
        <f t="shared" si="34"/>
        <v>25210.324763505403</v>
      </c>
      <c r="H66" s="4">
        <f t="shared" si="34"/>
        <v>23904.86004056329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62.873576460100622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162.89451201211929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82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83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132</v>
      </c>
    </row>
    <row r="84" spans="1:1" x14ac:dyDescent="0.25">
      <c r="A84" s="20" t="s">
        <v>131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="70" zoomScaleNormal="70" workbookViewId="0">
      <selection activeCell="B17" sqref="B17:C17"/>
    </sheetView>
  </sheetViews>
  <sheetFormatPr baseColWidth="10" defaultColWidth="11.42578125" defaultRowHeight="15" x14ac:dyDescent="0.25"/>
  <cols>
    <col min="1" max="1" width="55.140625" customWidth="1"/>
    <col min="2" max="2" width="22.28515625" customWidth="1"/>
    <col min="3" max="3" width="20.85546875" customWidth="1"/>
    <col min="4" max="4" width="20.7109375" customWidth="1"/>
    <col min="5" max="5" width="18.7109375" customWidth="1"/>
    <col min="6" max="6" width="21.85546875" customWidth="1"/>
    <col min="7" max="7" width="16" customWidth="1"/>
    <col min="8" max="8" width="23.7109375" customWidth="1"/>
    <col min="9" max="9" width="17.85546875" bestFit="1" customWidth="1"/>
  </cols>
  <sheetData>
    <row r="2" spans="1:8" ht="15.75" x14ac:dyDescent="0.25">
      <c r="A2" s="39" t="s">
        <v>85</v>
      </c>
      <c r="B2" s="39"/>
      <c r="C2" s="39"/>
      <c r="D2" s="39"/>
      <c r="E2" s="39"/>
      <c r="F2" s="39"/>
      <c r="G2" s="39"/>
      <c r="H2" s="39"/>
    </row>
    <row r="4" spans="1:8" x14ac:dyDescent="0.25">
      <c r="A4" s="34" t="s">
        <v>0</v>
      </c>
      <c r="B4" s="36" t="s">
        <v>1</v>
      </c>
      <c r="C4" s="38" t="s">
        <v>2</v>
      </c>
      <c r="D4" s="38"/>
      <c r="E4" s="38"/>
      <c r="F4" s="38"/>
      <c r="G4" s="38"/>
      <c r="H4" s="38"/>
    </row>
    <row r="5" spans="1:8" ht="15.75" thickBot="1" x14ac:dyDescent="0.3">
      <c r="A5" s="35"/>
      <c r="B5" s="37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60</v>
      </c>
      <c r="B10" s="4">
        <f>C10+D10+G10+H10</f>
        <v>678234</v>
      </c>
      <c r="C10" s="13">
        <v>506080</v>
      </c>
      <c r="D10" s="13">
        <f t="shared" ref="D10:D12" si="0">E10+F10</f>
        <v>149142</v>
      </c>
      <c r="E10" s="13">
        <v>106234</v>
      </c>
      <c r="F10" s="13">
        <v>42908</v>
      </c>
      <c r="G10" s="13">
        <v>4128</v>
      </c>
      <c r="H10" s="13">
        <v>18884</v>
      </c>
    </row>
    <row r="11" spans="1:8" x14ac:dyDescent="0.25">
      <c r="A11" s="3" t="s">
        <v>105</v>
      </c>
      <c r="B11" s="4">
        <f>C11+D11+G11+H11</f>
        <v>683769</v>
      </c>
      <c r="C11" s="13">
        <v>506378</v>
      </c>
      <c r="D11" s="13">
        <f t="shared" si="0"/>
        <v>156774</v>
      </c>
      <c r="E11" s="13">
        <v>111744</v>
      </c>
      <c r="F11" s="13">
        <v>45030</v>
      </c>
      <c r="G11" s="13">
        <v>4128</v>
      </c>
      <c r="H11" s="13">
        <v>16489</v>
      </c>
    </row>
    <row r="12" spans="1:8" x14ac:dyDescent="0.25">
      <c r="A12" s="3" t="s">
        <v>106</v>
      </c>
      <c r="B12" s="4">
        <f t="shared" ref="B12" si="1">C12+D12+G12+H12</f>
        <v>696288</v>
      </c>
      <c r="C12" s="13">
        <v>498973</v>
      </c>
      <c r="D12" s="13">
        <f t="shared" si="0"/>
        <v>168095</v>
      </c>
      <c r="E12" s="13">
        <v>112663</v>
      </c>
      <c r="F12" s="13">
        <v>55432</v>
      </c>
      <c r="G12" s="13">
        <v>4274</v>
      </c>
      <c r="H12" s="13">
        <v>24946</v>
      </c>
    </row>
    <row r="13" spans="1:8" x14ac:dyDescent="0.25">
      <c r="A13" s="3" t="s">
        <v>88</v>
      </c>
      <c r="B13" s="13">
        <f>C13+D13+G13+H13</f>
        <v>683769</v>
      </c>
      <c r="C13" s="13">
        <f>C11</f>
        <v>506378</v>
      </c>
      <c r="D13" s="13">
        <f t="shared" ref="D13" si="2">E13+F13</f>
        <v>156774</v>
      </c>
      <c r="E13" s="13">
        <f>E11</f>
        <v>111744</v>
      </c>
      <c r="F13" s="13">
        <f t="shared" ref="F13:H13" si="3">F11</f>
        <v>45030</v>
      </c>
      <c r="G13" s="13">
        <f t="shared" si="3"/>
        <v>4128</v>
      </c>
      <c r="H13" s="13">
        <f t="shared" si="3"/>
        <v>16489</v>
      </c>
    </row>
    <row r="14" spans="1:8" x14ac:dyDescent="0.25">
      <c r="C14" s="26"/>
      <c r="D14" s="26"/>
      <c r="E14" s="26"/>
      <c r="F14" s="26"/>
      <c r="G14" s="26"/>
      <c r="H14" s="26"/>
    </row>
    <row r="15" spans="1:8" x14ac:dyDescent="0.25">
      <c r="A15" s="5" t="s">
        <v>7</v>
      </c>
      <c r="C15" s="26"/>
      <c r="D15" s="26"/>
      <c r="E15" s="26"/>
      <c r="F15" s="26"/>
      <c r="G15" s="26"/>
      <c r="H15" s="26"/>
    </row>
    <row r="16" spans="1:8" x14ac:dyDescent="0.25">
      <c r="A16" s="3" t="s">
        <v>60</v>
      </c>
      <c r="B16" s="4">
        <f>C16+D16+G16+H16</f>
        <v>16650713888.810007</v>
      </c>
      <c r="C16" s="13">
        <v>12372189903.780006</v>
      </c>
      <c r="D16" s="13">
        <f t="shared" ref="D16" si="4">E16+F16</f>
        <v>3750484158.4300003</v>
      </c>
      <c r="E16" s="13">
        <v>2558660148.9500003</v>
      </c>
      <c r="F16" s="13">
        <v>1191824009.48</v>
      </c>
      <c r="G16" s="13">
        <v>94108973.730000004</v>
      </c>
      <c r="H16" s="13">
        <v>433930852.87</v>
      </c>
    </row>
    <row r="17" spans="1:9" x14ac:dyDescent="0.25">
      <c r="A17" s="3" t="s">
        <v>105</v>
      </c>
      <c r="B17" s="13">
        <f>C17+D17+G17+H17</f>
        <v>15642687641.890001</v>
      </c>
      <c r="C17" s="13">
        <v>11698036424.700001</v>
      </c>
      <c r="D17" s="13">
        <f t="shared" ref="D17:D18" si="5">E17+F17</f>
        <v>3364738806.77</v>
      </c>
      <c r="E17" s="13">
        <v>2431268162.8800001</v>
      </c>
      <c r="F17" s="13">
        <v>933470643.88999999</v>
      </c>
      <c r="G17" s="13">
        <v>90946527.060000002</v>
      </c>
      <c r="H17" s="13">
        <v>488965883.36000001</v>
      </c>
    </row>
    <row r="18" spans="1:9" x14ac:dyDescent="0.25">
      <c r="A18" s="3" t="s">
        <v>106</v>
      </c>
      <c r="B18" s="4">
        <f t="shared" ref="B18" si="6">C18+D18+G18+H18</f>
        <v>15531865162.179981</v>
      </c>
      <c r="C18" s="13">
        <v>11180481379.959984</v>
      </c>
      <c r="D18" s="13">
        <f t="shared" si="5"/>
        <v>3739845312.579999</v>
      </c>
      <c r="E18" s="13">
        <v>2499270428.6499991</v>
      </c>
      <c r="F18" s="13">
        <v>1240574883.9300001</v>
      </c>
      <c r="G18" s="13">
        <v>93625498.159999996</v>
      </c>
      <c r="H18" s="13">
        <v>517912971.47999996</v>
      </c>
    </row>
    <row r="19" spans="1:9" x14ac:dyDescent="0.25">
      <c r="A19" s="3" t="s">
        <v>88</v>
      </c>
      <c r="B19" s="4">
        <f>C19+D19+G19+H19</f>
        <v>61507569370.999992</v>
      </c>
      <c r="C19" s="13">
        <v>45989329573.929993</v>
      </c>
      <c r="D19" s="13">
        <f t="shared" ref="D19" si="7">E19+F19</f>
        <v>13240801913.200001</v>
      </c>
      <c r="E19" s="13">
        <v>9567881741.0900002</v>
      </c>
      <c r="F19" s="13">
        <v>3672920172.1100001</v>
      </c>
      <c r="G19" s="13">
        <v>358114812.00999999</v>
      </c>
      <c r="H19" s="13">
        <v>1919323071.8599999</v>
      </c>
      <c r="I19" s="6"/>
    </row>
    <row r="20" spans="1:9" x14ac:dyDescent="0.25">
      <c r="A20" s="3" t="s">
        <v>107</v>
      </c>
      <c r="B20" s="13">
        <f>B18</f>
        <v>15531865162.179981</v>
      </c>
      <c r="C20" s="13">
        <f t="shared" ref="C20:H20" si="8">C18</f>
        <v>11180481379.959984</v>
      </c>
      <c r="D20" s="13">
        <f t="shared" si="8"/>
        <v>3739845312.579999</v>
      </c>
      <c r="E20" s="13">
        <f t="shared" si="8"/>
        <v>2499270428.6499991</v>
      </c>
      <c r="F20" s="13">
        <f t="shared" si="8"/>
        <v>1240574883.9300001</v>
      </c>
      <c r="G20" s="13">
        <f t="shared" si="8"/>
        <v>93625498.159999996</v>
      </c>
      <c r="H20" s="13">
        <f t="shared" si="8"/>
        <v>517912971.47999996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105</v>
      </c>
      <c r="B23" s="13">
        <f>B17</f>
        <v>15642687641.890001</v>
      </c>
      <c r="I23" s="11"/>
    </row>
    <row r="24" spans="1:9" x14ac:dyDescent="0.25">
      <c r="A24" s="3" t="s">
        <v>106</v>
      </c>
      <c r="B24" s="13">
        <v>13363839737.920002</v>
      </c>
    </row>
    <row r="26" spans="1:9" x14ac:dyDescent="0.25">
      <c r="A26" t="s">
        <v>9</v>
      </c>
    </row>
    <row r="27" spans="1:9" x14ac:dyDescent="0.25">
      <c r="A27" s="3" t="s">
        <v>61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</row>
    <row r="28" spans="1:9" x14ac:dyDescent="0.25">
      <c r="A28" s="3" t="s">
        <v>108</v>
      </c>
      <c r="B28" s="15">
        <v>0.99</v>
      </c>
      <c r="C28" s="15">
        <v>0.99</v>
      </c>
      <c r="D28" s="15">
        <v>0.99</v>
      </c>
      <c r="E28" s="15">
        <v>0.99</v>
      </c>
      <c r="F28" s="15">
        <v>0.99</v>
      </c>
      <c r="G28" s="15">
        <v>0.99</v>
      </c>
      <c r="H28" s="15">
        <v>0.99</v>
      </c>
    </row>
    <row r="29" spans="1:9" x14ac:dyDescent="0.25">
      <c r="A29" s="25" t="s">
        <v>10</v>
      </c>
      <c r="B29" s="4">
        <f>C29+D29+G29+H29</f>
        <v>378418</v>
      </c>
      <c r="C29" s="4">
        <v>217346</v>
      </c>
      <c r="D29" s="4">
        <f>E29+F29</f>
        <v>148192</v>
      </c>
      <c r="E29" s="23">
        <v>119210.79375488732</v>
      </c>
      <c r="F29" s="19">
        <v>28981.206245112688</v>
      </c>
      <c r="G29" s="4">
        <v>2121</v>
      </c>
      <c r="H29" s="4">
        <v>10759</v>
      </c>
    </row>
    <row r="31" spans="1:9" x14ac:dyDescent="0.25">
      <c r="A31" s="3" t="s">
        <v>11</v>
      </c>
    </row>
    <row r="32" spans="1:9" x14ac:dyDescent="0.25">
      <c r="A32" s="3" t="s">
        <v>62</v>
      </c>
      <c r="B32" s="6">
        <f>B16/B27</f>
        <v>16818902917.989906</v>
      </c>
      <c r="C32" s="6">
        <f t="shared" ref="C32:H32" si="9">C16/C27</f>
        <v>12497161518.969704</v>
      </c>
      <c r="D32" s="6">
        <f t="shared" si="9"/>
        <v>3788367836.7979803</v>
      </c>
      <c r="E32" s="6">
        <f t="shared" si="9"/>
        <v>2584505200.9595962</v>
      </c>
      <c r="F32" s="6">
        <f t="shared" si="9"/>
        <v>1203862635.8383839</v>
      </c>
      <c r="G32" s="6">
        <f t="shared" si="9"/>
        <v>95059569.424242422</v>
      </c>
      <c r="H32" s="6">
        <f t="shared" si="9"/>
        <v>438313992.79797983</v>
      </c>
    </row>
    <row r="33" spans="1:8" x14ac:dyDescent="0.25">
      <c r="A33" s="3" t="s">
        <v>109</v>
      </c>
      <c r="B33" s="6">
        <f>B18/B28</f>
        <v>15688752689.070688</v>
      </c>
      <c r="C33" s="6">
        <f t="shared" ref="C33:H33" si="10">C18/C28</f>
        <v>11293415535.313114</v>
      </c>
      <c r="D33" s="6">
        <f t="shared" si="10"/>
        <v>3777621527.8585849</v>
      </c>
      <c r="E33" s="6">
        <f t="shared" si="10"/>
        <v>2524515584.4949489</v>
      </c>
      <c r="F33" s="6">
        <f t="shared" si="10"/>
        <v>1253105943.3636365</v>
      </c>
      <c r="G33" s="6">
        <f t="shared" si="10"/>
        <v>94571210.262626261</v>
      </c>
      <c r="H33" s="6">
        <f t="shared" si="10"/>
        <v>523144415.63636363</v>
      </c>
    </row>
    <row r="34" spans="1:8" x14ac:dyDescent="0.25">
      <c r="A34" s="3" t="s">
        <v>63</v>
      </c>
      <c r="B34" s="14">
        <f>B32/B10</f>
        <v>24798.082841600255</v>
      </c>
      <c r="C34" s="14">
        <f t="shared" ref="C34:H34" si="11">C32/C10</f>
        <v>24694.043469352087</v>
      </c>
      <c r="D34" s="14">
        <f t="shared" si="11"/>
        <v>25401.079754850951</v>
      </c>
      <c r="E34" s="14">
        <f t="shared" si="11"/>
        <v>24328.418406156186</v>
      </c>
      <c r="F34" s="14">
        <f t="shared" si="11"/>
        <v>28056.834059811314</v>
      </c>
      <c r="G34" s="14">
        <f t="shared" si="11"/>
        <v>23027.996469050973</v>
      </c>
      <c r="H34" s="14">
        <f t="shared" si="11"/>
        <v>23210.86596049459</v>
      </c>
    </row>
    <row r="35" spans="1:8" x14ac:dyDescent="0.25">
      <c r="A35" s="3" t="s">
        <v>110</v>
      </c>
      <c r="B35" s="6">
        <f>B33/B12</f>
        <v>22531.987753732203</v>
      </c>
      <c r="C35" s="6">
        <f t="shared" ref="C35:H35" si="12">C33/C12</f>
        <v>22633.319909720794</v>
      </c>
      <c r="D35" s="6">
        <f t="shared" si="12"/>
        <v>22473.134405298104</v>
      </c>
      <c r="E35" s="6">
        <f t="shared" si="12"/>
        <v>22407.6723014206</v>
      </c>
      <c r="F35" s="6">
        <f t="shared" si="12"/>
        <v>22606.183131830647</v>
      </c>
      <c r="G35" s="6">
        <f t="shared" si="12"/>
        <v>22127.096458265387</v>
      </c>
      <c r="H35" s="6">
        <f t="shared" si="12"/>
        <v>20971.074145609062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180.69145759451189</v>
      </c>
      <c r="C40" s="7">
        <f t="shared" ref="C40:H40" si="13">(C11)/C29*100</f>
        <v>232.98243353914958</v>
      </c>
      <c r="D40" s="7">
        <f t="shared" si="13"/>
        <v>105.79113582379615</v>
      </c>
      <c r="E40" s="7">
        <f t="shared" si="13"/>
        <v>93.736478451573774</v>
      </c>
      <c r="F40" s="7">
        <f t="shared" si="13"/>
        <v>155.37655547927284</v>
      </c>
      <c r="G40" s="7">
        <f t="shared" si="13"/>
        <v>194.62517680339462</v>
      </c>
      <c r="H40" s="7">
        <f t="shared" si="13"/>
        <v>153.25773770796542</v>
      </c>
    </row>
    <row r="41" spans="1:8" x14ac:dyDescent="0.25">
      <c r="A41" t="s">
        <v>15</v>
      </c>
      <c r="B41" s="7">
        <f>(B12)/B29*100</f>
        <v>183.99970403099218</v>
      </c>
      <c r="C41" s="7">
        <f t="shared" ref="C41:H41" si="14">(C12)/C29*100</f>
        <v>229.5754235182612</v>
      </c>
      <c r="D41" s="7">
        <f t="shared" si="14"/>
        <v>113.43054955733103</v>
      </c>
      <c r="E41" s="7">
        <f t="shared" si="14"/>
        <v>94.50738179937764</v>
      </c>
      <c r="F41" s="7">
        <f t="shared" si="14"/>
        <v>191.26878133082505</v>
      </c>
      <c r="G41" s="7">
        <f t="shared" si="14"/>
        <v>201.50872230080151</v>
      </c>
      <c r="H41" s="7">
        <f t="shared" si="14"/>
        <v>231.86169718375314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101.83088148190397</v>
      </c>
      <c r="C44" s="7">
        <f t="shared" ref="C44:H44" si="15">C12/C11*100</f>
        <v>98.53765368953627</v>
      </c>
      <c r="D44" s="7">
        <f t="shared" si="15"/>
        <v>107.22122290685957</v>
      </c>
      <c r="E44" s="7">
        <f t="shared" si="15"/>
        <v>100.82241552119129</v>
      </c>
      <c r="F44" s="7">
        <f t="shared" si="15"/>
        <v>123.10015545192094</v>
      </c>
      <c r="G44" s="7">
        <f t="shared" si="15"/>
        <v>103.53682170542635</v>
      </c>
      <c r="H44" s="7">
        <f t="shared" si="15"/>
        <v>151.2887379465098</v>
      </c>
    </row>
    <row r="45" spans="1:8" x14ac:dyDescent="0.25">
      <c r="A45" t="s">
        <v>18</v>
      </c>
      <c r="B45" s="7">
        <f>B18/B17*100</f>
        <v>99.291538115143041</v>
      </c>
      <c r="C45" s="7">
        <f t="shared" ref="C45:H45" si="16">C18/C17*100</f>
        <v>95.575710093984512</v>
      </c>
      <c r="D45" s="7">
        <f t="shared" si="16"/>
        <v>111.14816119026143</v>
      </c>
      <c r="E45" s="7">
        <f t="shared" si="16"/>
        <v>102.79698746556389</v>
      </c>
      <c r="F45" s="7">
        <f t="shared" si="16"/>
        <v>132.89918564125614</v>
      </c>
      <c r="G45" s="7">
        <f t="shared" si="16"/>
        <v>102.94565519608308</v>
      </c>
      <c r="H45" s="7">
        <f t="shared" si="16"/>
        <v>105.92006295430794</v>
      </c>
    </row>
    <row r="46" spans="1:8" x14ac:dyDescent="0.25">
      <c r="A46" t="s">
        <v>19</v>
      </c>
      <c r="B46" s="7">
        <f>AVERAGE(B44:B45)</f>
        <v>100.56120979852351</v>
      </c>
      <c r="C46" s="7">
        <f t="shared" ref="C46:H46" si="17">AVERAGE(C44:C45)</f>
        <v>97.056681891760391</v>
      </c>
      <c r="D46" s="7">
        <f t="shared" si="17"/>
        <v>109.18469204856049</v>
      </c>
      <c r="E46" s="7">
        <f t="shared" si="17"/>
        <v>101.80970149337759</v>
      </c>
      <c r="F46" s="7">
        <f t="shared" si="17"/>
        <v>127.99967054658853</v>
      </c>
      <c r="G46" s="7">
        <f t="shared" si="17"/>
        <v>103.24123845075471</v>
      </c>
      <c r="H46" s="7">
        <f t="shared" si="17"/>
        <v>128.60440045040886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101.83088148190397</v>
      </c>
      <c r="C49" s="7">
        <f t="shared" ref="C49:H49" si="18">C12/C13*100</f>
        <v>98.53765368953627</v>
      </c>
      <c r="D49" s="7">
        <f t="shared" si="18"/>
        <v>107.22122290685957</v>
      </c>
      <c r="E49" s="7">
        <f t="shared" si="18"/>
        <v>100.82241552119129</v>
      </c>
      <c r="F49" s="7">
        <f t="shared" si="18"/>
        <v>123.10015545192094</v>
      </c>
      <c r="G49" s="7">
        <f t="shared" si="18"/>
        <v>103.53682170542635</v>
      </c>
      <c r="H49" s="7">
        <f t="shared" si="18"/>
        <v>151.2887379465098</v>
      </c>
    </row>
    <row r="50" spans="1:8" x14ac:dyDescent="0.25">
      <c r="A50" t="s">
        <v>22</v>
      </c>
      <c r="B50" s="7">
        <f>B18/B19*100</f>
        <v>25.251957313570987</v>
      </c>
      <c r="C50" s="7">
        <f t="shared" ref="C50:H50" si="19">C18/C19*100</f>
        <v>24.31103363224036</v>
      </c>
      <c r="D50" s="7">
        <f t="shared" si="19"/>
        <v>28.244855085791126</v>
      </c>
      <c r="E50" s="7">
        <f t="shared" si="19"/>
        <v>26.121460280144255</v>
      </c>
      <c r="F50" s="7">
        <f t="shared" si="19"/>
        <v>33.776255017743033</v>
      </c>
      <c r="G50" s="7">
        <f t="shared" si="19"/>
        <v>26.143989307369282</v>
      </c>
      <c r="H50" s="7">
        <f t="shared" si="19"/>
        <v>26.984147644205354</v>
      </c>
    </row>
    <row r="51" spans="1:8" x14ac:dyDescent="0.25">
      <c r="A51" t="s">
        <v>23</v>
      </c>
      <c r="B51" s="7">
        <f>(B49+B50)/2</f>
        <v>63.541419397737478</v>
      </c>
      <c r="C51" s="7">
        <f t="shared" ref="C51:H51" si="20">(C49+C50)/2</f>
        <v>61.424343660888312</v>
      </c>
      <c r="D51" s="7">
        <f t="shared" si="20"/>
        <v>67.733038996325348</v>
      </c>
      <c r="E51" s="7">
        <f t="shared" si="20"/>
        <v>63.471937900667768</v>
      </c>
      <c r="F51" s="7">
        <f t="shared" si="20"/>
        <v>78.438205234831983</v>
      </c>
      <c r="G51" s="7">
        <f t="shared" si="20"/>
        <v>64.840405506397815</v>
      </c>
      <c r="H51" s="7">
        <f t="shared" si="20"/>
        <v>89.136442795357581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1">E20/E18*100</f>
        <v>100</v>
      </c>
      <c r="F54" s="7">
        <f t="shared" si="21"/>
        <v>100</v>
      </c>
      <c r="G54" s="7">
        <f t="shared" si="21"/>
        <v>100</v>
      </c>
      <c r="H54" s="7">
        <f t="shared" si="21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2.6619131450207556</v>
      </c>
      <c r="C57" s="7">
        <f t="shared" ref="C57:H57" si="22">((C12/C10)-1)*100</f>
        <v>-1.4043234271261418</v>
      </c>
      <c r="D57" s="7">
        <f t="shared" si="22"/>
        <v>12.708023226187116</v>
      </c>
      <c r="E57" s="7">
        <f t="shared" si="22"/>
        <v>6.0517348494832257</v>
      </c>
      <c r="F57" s="7">
        <f t="shared" si="22"/>
        <v>29.188030204157723</v>
      </c>
      <c r="G57" s="7">
        <f t="shared" si="22"/>
        <v>3.5368217054263518</v>
      </c>
      <c r="H57" s="7">
        <f t="shared" si="22"/>
        <v>32.101249735225593</v>
      </c>
    </row>
    <row r="58" spans="1:8" x14ac:dyDescent="0.25">
      <c r="A58" t="s">
        <v>27</v>
      </c>
      <c r="B58" s="7">
        <f>((B33/B32)-1)*100</f>
        <v>-6.7195240642621386</v>
      </c>
      <c r="C58" s="7">
        <f t="shared" ref="C58:H58" si="23">((C33/C32)-1)*100</f>
        <v>-9.6321551244208372</v>
      </c>
      <c r="D58" s="7">
        <f t="shared" si="23"/>
        <v>-0.28366593219940617</v>
      </c>
      <c r="E58" s="7">
        <f t="shared" si="23"/>
        <v>-2.3211257784419903</v>
      </c>
      <c r="F58" s="7">
        <f t="shared" si="23"/>
        <v>4.0904423859752903</v>
      </c>
      <c r="G58" s="7">
        <f t="shared" si="23"/>
        <v>-0.51374013639453597</v>
      </c>
      <c r="H58" s="7">
        <f t="shared" si="23"/>
        <v>19.353802121823293</v>
      </c>
    </row>
    <row r="59" spans="1:8" x14ac:dyDescent="0.25">
      <c r="A59" t="s">
        <v>28</v>
      </c>
      <c r="B59" s="7">
        <f>((B35/B34)-1)*100</f>
        <v>-9.138186618469323</v>
      </c>
      <c r="C59" s="7">
        <f>((C35/C34)-1)*100</f>
        <v>-8.3450228075805715</v>
      </c>
      <c r="D59" s="7">
        <f>((D35/D34)-1)*100</f>
        <v>-11.526853888932354</v>
      </c>
      <c r="E59" s="7">
        <f t="shared" ref="E59:H59" si="24">((E35/E34)-1)*100</f>
        <v>-7.8950718154763067</v>
      </c>
      <c r="F59" s="7">
        <f t="shared" si="24"/>
        <v>-19.427177408402585</v>
      </c>
      <c r="G59" s="7">
        <f t="shared" si="24"/>
        <v>-3.9121944976688416</v>
      </c>
      <c r="H59" s="7">
        <f t="shared" si="24"/>
        <v>-9.6497555011420211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B17/(B11*3)</f>
        <v>7625.7174776325537</v>
      </c>
      <c r="C62" s="4">
        <f t="shared" ref="C62:H62" si="25">C17/(C11*3)</f>
        <v>7700.4638331444103</v>
      </c>
      <c r="D62" s="4">
        <f t="shared" si="25"/>
        <v>7154.1174063088692</v>
      </c>
      <c r="E62" s="4">
        <f t="shared" si="25"/>
        <v>7252.4942812142044</v>
      </c>
      <c r="F62" s="4">
        <f t="shared" si="25"/>
        <v>6909.9907016803609</v>
      </c>
      <c r="G62" s="4">
        <f t="shared" si="25"/>
        <v>7343.8733091085269</v>
      </c>
      <c r="H62" s="4">
        <f t="shared" si="25"/>
        <v>9884.6884460347301</v>
      </c>
    </row>
    <row r="63" spans="1:8" x14ac:dyDescent="0.25">
      <c r="A63" t="s">
        <v>44</v>
      </c>
      <c r="B63" s="4">
        <f>B18/(B12*3)</f>
        <v>7435.5559587316266</v>
      </c>
      <c r="C63" s="4">
        <f t="shared" ref="C63:H63" si="26">C18/(C12*3)</f>
        <v>7468.9955702078632</v>
      </c>
      <c r="D63" s="4">
        <f t="shared" si="26"/>
        <v>7416.1343537483745</v>
      </c>
      <c r="E63" s="4">
        <f t="shared" si="26"/>
        <v>7394.5318594687969</v>
      </c>
      <c r="F63" s="4">
        <f t="shared" si="26"/>
        <v>7460.0404335041139</v>
      </c>
      <c r="G63" s="4">
        <f t="shared" si="26"/>
        <v>7301.9418312275775</v>
      </c>
      <c r="H63" s="4">
        <f t="shared" si="26"/>
        <v>6920.4544680509898</v>
      </c>
    </row>
    <row r="64" spans="1:8" x14ac:dyDescent="0.25">
      <c r="A64" t="s">
        <v>30</v>
      </c>
      <c r="B64" s="4">
        <f>(B62/B63)*B46</f>
        <v>103.13302453624274</v>
      </c>
      <c r="C64" s="4">
        <f t="shared" ref="C64:H64" si="27">(C62/C63)*C46</f>
        <v>100.0645216143438</v>
      </c>
      <c r="D64" s="4">
        <f t="shared" si="27"/>
        <v>105.3271244327275</v>
      </c>
      <c r="E64" s="4">
        <f t="shared" si="27"/>
        <v>99.854093793287007</v>
      </c>
      <c r="F64" s="4">
        <f t="shared" si="27"/>
        <v>118.56189536490514</v>
      </c>
      <c r="G64" s="4">
        <f t="shared" si="27"/>
        <v>103.83410235005145</v>
      </c>
      <c r="H64" s="4">
        <f t="shared" si="27"/>
        <v>183.68944367889074</v>
      </c>
    </row>
    <row r="65" spans="1:8" x14ac:dyDescent="0.25">
      <c r="A65" t="s">
        <v>45</v>
      </c>
      <c r="B65" s="4">
        <f>B17/B11</f>
        <v>22877.152432897663</v>
      </c>
      <c r="C65" s="4">
        <f t="shared" ref="C65:H65" si="28">C17/C11</f>
        <v>23101.39149943323</v>
      </c>
      <c r="D65" s="4">
        <f t="shared" si="28"/>
        <v>21462.352218926608</v>
      </c>
      <c r="E65" s="4">
        <f t="shared" si="28"/>
        <v>21757.482843642614</v>
      </c>
      <c r="F65" s="4">
        <f t="shared" si="28"/>
        <v>20729.972105041084</v>
      </c>
      <c r="G65" s="4">
        <f t="shared" si="28"/>
        <v>22031.619927325581</v>
      </c>
      <c r="H65" s="4">
        <f t="shared" si="28"/>
        <v>29654.065338104192</v>
      </c>
    </row>
    <row r="66" spans="1:8" x14ac:dyDescent="0.25">
      <c r="A66" t="s">
        <v>46</v>
      </c>
      <c r="B66" s="4">
        <f>B18/B12</f>
        <v>22306.667876194882</v>
      </c>
      <c r="C66" s="4">
        <f t="shared" ref="C66:H66" si="29">C18/C12</f>
        <v>22406.986710623587</v>
      </c>
      <c r="D66" s="4">
        <f t="shared" si="29"/>
        <v>22248.403061245124</v>
      </c>
      <c r="E66" s="4">
        <f t="shared" si="29"/>
        <v>22183.595578406392</v>
      </c>
      <c r="F66" s="4">
        <f t="shared" si="29"/>
        <v>22380.121300512339</v>
      </c>
      <c r="G66" s="4">
        <f t="shared" si="29"/>
        <v>21905.825493682732</v>
      </c>
      <c r="H66" s="4">
        <f t="shared" si="29"/>
        <v>20761.363404152969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85.431864676071342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116.22307261069729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82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83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76</v>
      </c>
    </row>
    <row r="84" spans="1:1" x14ac:dyDescent="0.25">
      <c r="A84" s="20" t="s">
        <v>132</v>
      </c>
    </row>
    <row r="85" spans="1:1" x14ac:dyDescent="0.25">
      <c r="A85" s="20" t="s">
        <v>133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workbookViewId="0">
      <selection activeCell="A83" sqref="A83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9" t="s">
        <v>111</v>
      </c>
      <c r="B2" s="39"/>
      <c r="C2" s="39"/>
      <c r="D2" s="39"/>
      <c r="E2" s="39"/>
      <c r="F2" s="39"/>
      <c r="G2" s="39"/>
      <c r="H2" s="39"/>
    </row>
    <row r="4" spans="1:8" x14ac:dyDescent="0.25">
      <c r="A4" s="34" t="s">
        <v>0</v>
      </c>
      <c r="B4" s="40" t="s">
        <v>1</v>
      </c>
      <c r="C4" s="38" t="s">
        <v>2</v>
      </c>
      <c r="D4" s="38"/>
      <c r="E4" s="38"/>
      <c r="F4" s="38"/>
      <c r="G4" s="38"/>
      <c r="H4" s="38"/>
    </row>
    <row r="5" spans="1:8" ht="15.75" thickBot="1" x14ac:dyDescent="0.3">
      <c r="A5" s="35"/>
      <c r="B5" s="41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64</v>
      </c>
      <c r="B10" s="13">
        <f>(+'I Trimestre'!B10+'II trimestre'!B10)/2</f>
        <v>675469.5</v>
      </c>
      <c r="C10" s="13">
        <f>(+'I Trimestre'!C10+'II trimestre'!C10)/2</f>
        <v>505750.5</v>
      </c>
      <c r="D10" s="13">
        <f>(+'I Trimestre'!D10+'II trimestre'!D10)/2</f>
        <v>149243</v>
      </c>
      <c r="E10" s="13">
        <f>(+'I Trimestre'!E10+'II trimestre'!E10)/2</f>
        <v>106337</v>
      </c>
      <c r="F10" s="13">
        <f>(+'I Trimestre'!F10+'II trimestre'!F10)/2</f>
        <v>42906</v>
      </c>
      <c r="G10" s="13">
        <f>(+'I Trimestre'!G10+'II trimestre'!G10)/2</f>
        <v>4128</v>
      </c>
      <c r="H10" s="13">
        <f>(+'I Trimestre'!H10+'II trimestre'!H10)/2</f>
        <v>16348</v>
      </c>
    </row>
    <row r="11" spans="1:8" x14ac:dyDescent="0.25">
      <c r="A11" s="3" t="s">
        <v>112</v>
      </c>
      <c r="B11" s="13">
        <f>(+'I Trimestre'!B11+'II trimestre'!B11)/2</f>
        <v>683769</v>
      </c>
      <c r="C11" s="13">
        <f>(+'I Trimestre'!C11+'II trimestre'!C11)/2</f>
        <v>506378</v>
      </c>
      <c r="D11" s="13">
        <f>(+'I Trimestre'!D11+'II trimestre'!D11)/2</f>
        <v>156774</v>
      </c>
      <c r="E11" s="13">
        <f>(+'I Trimestre'!E11+'II trimestre'!E11)/2</f>
        <v>111744</v>
      </c>
      <c r="F11" s="13">
        <f>(+'I Trimestre'!F11+'II trimestre'!F11)/2</f>
        <v>45030</v>
      </c>
      <c r="G11" s="13">
        <f>(+'I Trimestre'!G11+'II trimestre'!G11)/2</f>
        <v>4128</v>
      </c>
      <c r="H11" s="13">
        <f>(+'I Trimestre'!H11+'II trimestre'!H11)/2</f>
        <v>16489</v>
      </c>
    </row>
    <row r="12" spans="1:8" x14ac:dyDescent="0.25">
      <c r="A12" s="3" t="s">
        <v>113</v>
      </c>
      <c r="B12" s="13">
        <f>(+'I Trimestre'!B12+'II trimestre'!B12)/2</f>
        <v>697812.5</v>
      </c>
      <c r="C12" s="13">
        <f>(+'I Trimestre'!C12+'II trimestre'!C12)/2</f>
        <v>502911.5</v>
      </c>
      <c r="D12" s="13">
        <f>(+'I Trimestre'!D12+'II trimestre'!D12)/2</f>
        <v>167140.5</v>
      </c>
      <c r="E12" s="13">
        <f>(+'I Trimestre'!E12+'II trimestre'!E12)/2</f>
        <v>112587.5</v>
      </c>
      <c r="F12" s="13">
        <f>(+'I Trimestre'!F12+'II trimestre'!F12)/2</f>
        <v>54553</v>
      </c>
      <c r="G12" s="13">
        <f>(+'I Trimestre'!G12+'II trimestre'!G12)/2</f>
        <v>4165</v>
      </c>
      <c r="H12" s="13">
        <f>(+'I Trimestre'!H12+'II trimestre'!H12)/2</f>
        <v>23595.5</v>
      </c>
    </row>
    <row r="13" spans="1:8" x14ac:dyDescent="0.25">
      <c r="A13" s="3" t="s">
        <v>88</v>
      </c>
      <c r="B13" s="13">
        <f>+'II trimestre'!B13</f>
        <v>683769</v>
      </c>
      <c r="C13" s="13">
        <f>+'II trimestre'!C13</f>
        <v>506378</v>
      </c>
      <c r="D13" s="13">
        <f>+'II trimestre'!D13</f>
        <v>156774</v>
      </c>
      <c r="E13" s="13">
        <f>+'II trimestre'!E13</f>
        <v>111744</v>
      </c>
      <c r="F13" s="13">
        <f>+'II trimestre'!F13</f>
        <v>45030</v>
      </c>
      <c r="G13" s="13">
        <f>+'II trimestre'!G13</f>
        <v>4128</v>
      </c>
      <c r="H13" s="13">
        <f>+'II trimestre'!H13</f>
        <v>16489</v>
      </c>
    </row>
    <row r="15" spans="1:8" x14ac:dyDescent="0.25">
      <c r="A15" s="5" t="s">
        <v>7</v>
      </c>
    </row>
    <row r="16" spans="1:8" x14ac:dyDescent="0.25">
      <c r="A16" s="3" t="s">
        <v>64</v>
      </c>
      <c r="B16" s="13">
        <f>+'I Trimestre'!B16+'II trimestre'!B16</f>
        <v>27584507158.950012</v>
      </c>
      <c r="C16" s="13">
        <f>+'I Trimestre'!C16+'II trimestre'!C16</f>
        <v>20857433426.160011</v>
      </c>
      <c r="D16" s="13">
        <f>+'I Trimestre'!D16+'II trimestre'!D16</f>
        <v>5932286878.1999989</v>
      </c>
      <c r="E16" s="13">
        <f>+'I Trimestre'!E16+'II trimestre'!E16</f>
        <v>4254362951.0099993</v>
      </c>
      <c r="F16" s="13">
        <f>+'I Trimestre'!F16+'II trimestre'!F16</f>
        <v>1677923927.1900001</v>
      </c>
      <c r="G16" s="13">
        <f>+'I Trimestre'!G16+'II trimestre'!G16</f>
        <v>163479200.13</v>
      </c>
      <c r="H16" s="13">
        <f>+'I Trimestre'!H16+'II trimestre'!H16</f>
        <v>631307654.46000004</v>
      </c>
    </row>
    <row r="17" spans="1:9" x14ac:dyDescent="0.25">
      <c r="A17" s="3" t="s">
        <v>112</v>
      </c>
      <c r="B17" s="13">
        <f>+'I Trimestre'!B17+'II trimestre'!B17</f>
        <v>28476830506.610001</v>
      </c>
      <c r="C17" s="13">
        <f>+'I Trimestre'!C17+'II trimestre'!C17</f>
        <v>21297237404.66</v>
      </c>
      <c r="D17" s="13">
        <f>+'I Trimestre'!D17+'II trimestre'!D17</f>
        <v>6123087235.8899994</v>
      </c>
      <c r="E17" s="13">
        <f>+'I Trimestre'!E17+'II trimestre'!E17</f>
        <v>4424551355.8599997</v>
      </c>
      <c r="F17" s="13">
        <f>+'I Trimestre'!F17+'II trimestre'!F17</f>
        <v>1698535880.0300002</v>
      </c>
      <c r="G17" s="13">
        <f>+'I Trimestre'!G17+'II trimestre'!G17</f>
        <v>165405137.57999998</v>
      </c>
      <c r="H17" s="13">
        <f>+'I Trimestre'!H17+'II trimestre'!H17</f>
        <v>891100728.4799999</v>
      </c>
    </row>
    <row r="18" spans="1:9" x14ac:dyDescent="0.25">
      <c r="A18" s="3" t="s">
        <v>113</v>
      </c>
      <c r="B18" s="13">
        <f>+'I Trimestre'!B18+'II trimestre'!B18</f>
        <v>28395867227.059998</v>
      </c>
      <c r="C18" s="13">
        <f>+'I Trimestre'!C18+'II trimestre'!C18</f>
        <v>20569024635.259995</v>
      </c>
      <c r="D18" s="13">
        <f>+'I Trimestre'!D18+'II trimestre'!D18</f>
        <v>6778395413.4400005</v>
      </c>
      <c r="E18" s="13">
        <f>+'I Trimestre'!E18+'II trimestre'!E18</f>
        <v>4589684682.6000004</v>
      </c>
      <c r="F18" s="13">
        <f>+'I Trimestre'!F18+'II trimestre'!F18</f>
        <v>2188710730.8399992</v>
      </c>
      <c r="G18" s="13">
        <f>+'I Trimestre'!G18+'II trimestre'!G18</f>
        <v>165408714.88</v>
      </c>
      <c r="H18" s="13">
        <f>+'I Trimestre'!H18+'II trimestre'!H18</f>
        <v>883038463.48000002</v>
      </c>
    </row>
    <row r="19" spans="1:9" x14ac:dyDescent="0.25">
      <c r="A19" s="3" t="s">
        <v>88</v>
      </c>
      <c r="B19" s="13">
        <f>+'II trimestre'!B19</f>
        <v>61507569370.999992</v>
      </c>
      <c r="C19" s="13">
        <f>+'II trimestre'!C19</f>
        <v>45989329573.929993</v>
      </c>
      <c r="D19" s="13">
        <f>+'II trimestre'!D19</f>
        <v>13240801913.200001</v>
      </c>
      <c r="E19" s="13">
        <f>+'II trimestre'!E19</f>
        <v>9567881741.0900002</v>
      </c>
      <c r="F19" s="13">
        <f>+'II trimestre'!F19</f>
        <v>3672920172.1100001</v>
      </c>
      <c r="G19" s="13">
        <f>+'II trimestre'!G19</f>
        <v>358114812.00999999</v>
      </c>
      <c r="H19" s="13">
        <f>+'II trimestre'!H19</f>
        <v>1919323071.8599999</v>
      </c>
      <c r="I19" s="6"/>
    </row>
    <row r="20" spans="1:9" x14ac:dyDescent="0.25">
      <c r="A20" s="3" t="s">
        <v>114</v>
      </c>
      <c r="B20" s="13">
        <f>B18</f>
        <v>28395867227.059998</v>
      </c>
      <c r="C20" s="13">
        <f t="shared" ref="C20:H20" si="0">C18</f>
        <v>20569024635.259995</v>
      </c>
      <c r="D20" s="13">
        <f t="shared" si="0"/>
        <v>6778395413.4400005</v>
      </c>
      <c r="E20" s="13">
        <f t="shared" si="0"/>
        <v>4589684682.6000004</v>
      </c>
      <c r="F20" s="13">
        <f t="shared" si="0"/>
        <v>2188710730.8399992</v>
      </c>
      <c r="G20" s="13">
        <f t="shared" si="0"/>
        <v>165408714.88</v>
      </c>
      <c r="H20" s="13">
        <f t="shared" si="0"/>
        <v>883038463.48000002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112</v>
      </c>
      <c r="B23" s="13">
        <f>'I Trimestre'!B23+'II trimestre'!B23</f>
        <v>28476830506.610001</v>
      </c>
      <c r="I23" s="11"/>
    </row>
    <row r="24" spans="1:9" x14ac:dyDescent="0.25">
      <c r="A24" s="3" t="s">
        <v>113</v>
      </c>
      <c r="B24" s="13">
        <f>'I Trimestre'!B24+'II trimestre'!B24</f>
        <v>22277670581.780003</v>
      </c>
    </row>
    <row r="26" spans="1:9" x14ac:dyDescent="0.25">
      <c r="A26" t="s">
        <v>9</v>
      </c>
    </row>
    <row r="27" spans="1:9" x14ac:dyDescent="0.25">
      <c r="A27" s="25" t="s">
        <v>65</v>
      </c>
      <c r="B27" s="28">
        <v>0.97</v>
      </c>
      <c r="C27" s="28">
        <v>0.97</v>
      </c>
      <c r="D27" s="28">
        <v>0.97</v>
      </c>
      <c r="E27" s="28">
        <v>0.97</v>
      </c>
      <c r="F27" s="28">
        <v>0.97</v>
      </c>
      <c r="G27" s="28">
        <v>0.97</v>
      </c>
      <c r="H27" s="28">
        <v>0.97</v>
      </c>
    </row>
    <row r="28" spans="1:9" x14ac:dyDescent="0.25">
      <c r="A28" s="25" t="s">
        <v>115</v>
      </c>
      <c r="B28" s="29">
        <v>1</v>
      </c>
      <c r="C28" s="29">
        <v>1</v>
      </c>
      <c r="D28" s="29">
        <v>1</v>
      </c>
      <c r="E28" s="29">
        <v>1</v>
      </c>
      <c r="F28" s="29">
        <v>1</v>
      </c>
      <c r="G28" s="29">
        <v>1</v>
      </c>
      <c r="H28" s="29">
        <v>1</v>
      </c>
    </row>
    <row r="29" spans="1:9" x14ac:dyDescent="0.25">
      <c r="A29" s="25" t="s">
        <v>10</v>
      </c>
      <c r="B29" s="13">
        <f>C29+D29+G29+H29</f>
        <v>378418</v>
      </c>
      <c r="C29" s="13">
        <v>217346</v>
      </c>
      <c r="D29" s="13">
        <f>E29+F29</f>
        <v>148192</v>
      </c>
      <c r="E29" s="23">
        <v>119210.79375488732</v>
      </c>
      <c r="F29" s="23">
        <v>28981.206245112688</v>
      </c>
      <c r="G29" s="13">
        <v>2121</v>
      </c>
      <c r="H29" s="13">
        <v>10759</v>
      </c>
    </row>
    <row r="31" spans="1:9" x14ac:dyDescent="0.25">
      <c r="A31" s="3" t="s">
        <v>11</v>
      </c>
    </row>
    <row r="32" spans="1:9" x14ac:dyDescent="0.25">
      <c r="A32" s="3" t="s">
        <v>66</v>
      </c>
      <c r="B32" s="6">
        <f>B16/B27</f>
        <v>28437636246.340221</v>
      </c>
      <c r="C32" s="6">
        <f t="shared" ref="C32:H32" si="1">C16/C27</f>
        <v>21502508686.762897</v>
      </c>
      <c r="D32" s="6">
        <f t="shared" ref="D32" si="2">D16/D27</f>
        <v>6115759668.2474213</v>
      </c>
      <c r="E32" s="6">
        <f t="shared" si="1"/>
        <v>4385941186.6082468</v>
      </c>
      <c r="F32" s="6">
        <f>F16/F27</f>
        <v>1729818481.6391754</v>
      </c>
      <c r="G32" s="6">
        <f t="shared" si="1"/>
        <v>168535257.86597937</v>
      </c>
      <c r="H32" s="6">
        <f t="shared" si="1"/>
        <v>650832633.46391761</v>
      </c>
    </row>
    <row r="33" spans="1:8" x14ac:dyDescent="0.25">
      <c r="A33" s="3" t="s">
        <v>116</v>
      </c>
      <c r="B33" s="6">
        <f>B18/B28</f>
        <v>28395867227.059998</v>
      </c>
      <c r="C33" s="6">
        <f t="shared" ref="C33:H33" si="3">C18/C28</f>
        <v>20569024635.259995</v>
      </c>
      <c r="D33" s="6">
        <f t="shared" ref="D33" si="4">D18/D28</f>
        <v>6778395413.4400005</v>
      </c>
      <c r="E33" s="6">
        <f t="shared" si="3"/>
        <v>4589684682.6000004</v>
      </c>
      <c r="F33" s="6">
        <f t="shared" si="3"/>
        <v>2188710730.8399992</v>
      </c>
      <c r="G33" s="6">
        <f t="shared" si="3"/>
        <v>165408714.88</v>
      </c>
      <c r="H33" s="6">
        <f t="shared" si="3"/>
        <v>883038463.48000002</v>
      </c>
    </row>
    <row r="34" spans="1:8" x14ac:dyDescent="0.25">
      <c r="A34" s="3" t="s">
        <v>67</v>
      </c>
      <c r="B34" s="6">
        <f>B32/B10</f>
        <v>42100.548205863066</v>
      </c>
      <c r="C34" s="6">
        <f t="shared" ref="C34:H34" si="5">C32/C10</f>
        <v>42516.040392966286</v>
      </c>
      <c r="D34" s="6">
        <f t="shared" ref="D34" si="6">D32/D10</f>
        <v>40978.536134005757</v>
      </c>
      <c r="E34" s="6">
        <f t="shared" si="5"/>
        <v>41245.673534219008</v>
      </c>
      <c r="F34" s="6">
        <f t="shared" si="5"/>
        <v>40316.470461920835</v>
      </c>
      <c r="G34" s="6">
        <f t="shared" si="5"/>
        <v>40827.339599316707</v>
      </c>
      <c r="H34" s="6">
        <f t="shared" si="5"/>
        <v>39811.147141174311</v>
      </c>
    </row>
    <row r="35" spans="1:8" x14ac:dyDescent="0.25">
      <c r="A35" s="3" t="s">
        <v>117</v>
      </c>
      <c r="B35" s="6">
        <f>B33/B12</f>
        <v>40692.68926403582</v>
      </c>
      <c r="C35" s="6">
        <f t="shared" ref="C35:H35" si="7">C33/C12</f>
        <v>40899.889215617448</v>
      </c>
      <c r="D35" s="6">
        <f t="shared" ref="D35" si="8">D33/D12</f>
        <v>40555.074404109124</v>
      </c>
      <c r="E35" s="6">
        <f t="shared" si="7"/>
        <v>40765.490685910961</v>
      </c>
      <c r="F35" s="6">
        <f t="shared" si="7"/>
        <v>40120.813352886173</v>
      </c>
      <c r="G35" s="6">
        <f t="shared" si="7"/>
        <v>39713.977162064824</v>
      </c>
      <c r="H35" s="6">
        <f t="shared" si="7"/>
        <v>37424.01998177619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180.69145759451189</v>
      </c>
      <c r="C40" s="7">
        <f t="shared" ref="C40:H40" si="9">((C11)/C29)*100</f>
        <v>232.98243353914958</v>
      </c>
      <c r="D40" s="7">
        <f t="shared" si="9"/>
        <v>105.79113582379615</v>
      </c>
      <c r="E40" s="7">
        <f t="shared" si="9"/>
        <v>93.736478451573774</v>
      </c>
      <c r="F40" s="7">
        <f t="shared" si="9"/>
        <v>155.37655547927284</v>
      </c>
      <c r="G40" s="7">
        <f t="shared" si="9"/>
        <v>194.62517680339462</v>
      </c>
      <c r="H40" s="7">
        <f t="shared" si="9"/>
        <v>153.25773770796542</v>
      </c>
    </row>
    <row r="41" spans="1:8" x14ac:dyDescent="0.25">
      <c r="A41" t="s">
        <v>15</v>
      </c>
      <c r="B41" s="7">
        <f>((B12)/B29)*100</f>
        <v>184.40256541707848</v>
      </c>
      <c r="C41" s="7">
        <f t="shared" ref="C41:H41" si="10">((C12)/C29)*100</f>
        <v>231.38751115732518</v>
      </c>
      <c r="D41" s="7">
        <f t="shared" si="10"/>
        <v>112.78645270999783</v>
      </c>
      <c r="E41" s="7">
        <f t="shared" si="10"/>
        <v>94.444048608127162</v>
      </c>
      <c r="F41" s="7">
        <f t="shared" si="10"/>
        <v>188.23578128049681</v>
      </c>
      <c r="G41" s="7">
        <f t="shared" si="10"/>
        <v>196.36963696369637</v>
      </c>
      <c r="H41" s="7">
        <f t="shared" si="10"/>
        <v>219.30941537317597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102.05383689520878</v>
      </c>
      <c r="C44" s="7">
        <f t="shared" ref="C44:H44" si="11">C12/C11*100</f>
        <v>99.315432345007096</v>
      </c>
      <c r="D44" s="7">
        <f t="shared" ref="D44" si="12">D12/D11*100</f>
        <v>106.61238470664777</v>
      </c>
      <c r="E44" s="7">
        <f t="shared" si="11"/>
        <v>100.75485037227949</v>
      </c>
      <c r="F44" s="7">
        <f t="shared" si="11"/>
        <v>121.14812347324006</v>
      </c>
      <c r="G44" s="7">
        <f t="shared" si="11"/>
        <v>100.89631782945736</v>
      </c>
      <c r="H44" s="7">
        <f t="shared" si="11"/>
        <v>143.09842925586756</v>
      </c>
    </row>
    <row r="45" spans="1:8" x14ac:dyDescent="0.25">
      <c r="A45" t="s">
        <v>18</v>
      </c>
      <c r="B45" s="7">
        <f>B18/B17*100</f>
        <v>99.71568718108847</v>
      </c>
      <c r="C45" s="7">
        <f t="shared" ref="C45:H45" si="13">C18/C17*100</f>
        <v>96.580717228420127</v>
      </c>
      <c r="D45" s="7">
        <f t="shared" ref="D45" si="14">D18/D17*100</f>
        <v>110.70225120604134</v>
      </c>
      <c r="E45" s="7">
        <f t="shared" si="13"/>
        <v>103.73220499568376</v>
      </c>
      <c r="F45" s="7">
        <f t="shared" si="13"/>
        <v>128.85866919698753</v>
      </c>
      <c r="G45" s="7">
        <f t="shared" si="13"/>
        <v>100.00216275023396</v>
      </c>
      <c r="H45" s="7">
        <f t="shared" si="13"/>
        <v>99.095246503304722</v>
      </c>
    </row>
    <row r="46" spans="1:8" x14ac:dyDescent="0.25">
      <c r="A46" t="s">
        <v>19</v>
      </c>
      <c r="B46" s="7">
        <f>AVERAGE(B44:B45)</f>
        <v>100.88476203814862</v>
      </c>
      <c r="C46" s="7">
        <f t="shared" ref="C46:H46" si="15">AVERAGE(C44:C45)</f>
        <v>97.948074786713619</v>
      </c>
      <c r="D46" s="7">
        <f t="shared" ref="D46" si="16">AVERAGE(D44:D45)</f>
        <v>108.65731795634456</v>
      </c>
      <c r="E46" s="7">
        <f t="shared" si="15"/>
        <v>102.24352768398163</v>
      </c>
      <c r="F46" s="7">
        <f t="shared" si="15"/>
        <v>125.00339633511379</v>
      </c>
      <c r="G46" s="7">
        <f t="shared" si="15"/>
        <v>100.44924028984566</v>
      </c>
      <c r="H46" s="7">
        <f t="shared" si="15"/>
        <v>121.09683787958613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102.05383689520878</v>
      </c>
      <c r="C49" s="7">
        <f t="shared" ref="C49:H49" si="17">C12/C13*100</f>
        <v>99.315432345007096</v>
      </c>
      <c r="D49" s="7">
        <f t="shared" si="17"/>
        <v>106.61238470664777</v>
      </c>
      <c r="E49" s="7">
        <f t="shared" si="17"/>
        <v>100.75485037227949</v>
      </c>
      <c r="F49" s="7">
        <f t="shared" si="17"/>
        <v>121.14812347324006</v>
      </c>
      <c r="G49" s="7">
        <f t="shared" si="17"/>
        <v>100.89631782945736</v>
      </c>
      <c r="H49" s="7">
        <f t="shared" si="17"/>
        <v>143.09842925586756</v>
      </c>
    </row>
    <row r="50" spans="1:8" x14ac:dyDescent="0.25">
      <c r="A50" t="s">
        <v>22</v>
      </c>
      <c r="B50" s="7">
        <f>B18/B19*100</f>
        <v>46.166459701540859</v>
      </c>
      <c r="C50" s="7">
        <f t="shared" ref="C50:H50" si="18">C18/C19*100</f>
        <v>44.725645765708165</v>
      </c>
      <c r="D50" s="7">
        <f t="shared" ref="D50" si="19">D18/D19*100</f>
        <v>51.193239336074448</v>
      </c>
      <c r="E50" s="7">
        <f t="shared" si="18"/>
        <v>47.96970538305515</v>
      </c>
      <c r="F50" s="7">
        <f t="shared" si="18"/>
        <v>59.590479190366942</v>
      </c>
      <c r="G50" s="7">
        <f t="shared" si="18"/>
        <v>46.188738732030203</v>
      </c>
      <c r="H50" s="7">
        <f t="shared" si="18"/>
        <v>46.007807462255684</v>
      </c>
    </row>
    <row r="51" spans="1:8" x14ac:dyDescent="0.25">
      <c r="A51" t="s">
        <v>23</v>
      </c>
      <c r="B51" s="7">
        <f>(B49+B50)/2</f>
        <v>74.11014829837481</v>
      </c>
      <c r="C51" s="7">
        <f t="shared" ref="C51:H51" si="20">(C49+C50)/2</f>
        <v>72.020539055357631</v>
      </c>
      <c r="D51" s="7">
        <f t="shared" ref="D51" si="21">(D49+D50)/2</f>
        <v>78.902812021361115</v>
      </c>
      <c r="E51" s="7">
        <f t="shared" si="20"/>
        <v>74.362277877667324</v>
      </c>
      <c r="F51" s="7">
        <f t="shared" si="20"/>
        <v>90.369301331803499</v>
      </c>
      <c r="G51" s="7">
        <f t="shared" si="20"/>
        <v>73.542528280743781</v>
      </c>
      <c r="H51" s="7">
        <f t="shared" si="20"/>
        <v>94.553118359061614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2">E20/E18*100</f>
        <v>100</v>
      </c>
      <c r="F54" s="7">
        <f t="shared" si="22"/>
        <v>100</v>
      </c>
      <c r="G54" s="7">
        <f t="shared" si="22"/>
        <v>100</v>
      </c>
      <c r="H54" s="7">
        <f t="shared" si="22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3.307773333955133</v>
      </c>
      <c r="C57" s="7">
        <f t="shared" ref="C57:H57" si="23">((C12/C10)-1)*100</f>
        <v>-0.56134398285320186</v>
      </c>
      <c r="D57" s="7">
        <f t="shared" ref="D57" si="24">((D12/D10)-1)*100</f>
        <v>11.992187238262431</v>
      </c>
      <c r="E57" s="7">
        <f t="shared" si="23"/>
        <v>5.8780104761277929</v>
      </c>
      <c r="F57" s="7">
        <f t="shared" si="23"/>
        <v>27.145387591479043</v>
      </c>
      <c r="G57" s="7">
        <f t="shared" si="23"/>
        <v>0.89631782945736038</v>
      </c>
      <c r="H57" s="7">
        <f t="shared" si="23"/>
        <v>44.332640078297047</v>
      </c>
    </row>
    <row r="58" spans="1:8" x14ac:dyDescent="0.25">
      <c r="A58" t="s">
        <v>27</v>
      </c>
      <c r="B58" s="7">
        <f>((B33/B32)-1)*100</f>
        <v>-0.14687936408779301</v>
      </c>
      <c r="C58" s="7">
        <f t="shared" ref="C58:H58" si="25">((C33/C32)-1)*100</f>
        <v>-4.3412797320601104</v>
      </c>
      <c r="D58" s="7">
        <f t="shared" si="25"/>
        <v>10.834888568838563</v>
      </c>
      <c r="E58" s="7">
        <f t="shared" si="25"/>
        <v>4.6453768375611437</v>
      </c>
      <c r="F58" s="7">
        <f t="shared" si="25"/>
        <v>26.528346995459184</v>
      </c>
      <c r="G58" s="7">
        <f t="shared" si="25"/>
        <v>-1.8551269482529498</v>
      </c>
      <c r="H58" s="7">
        <f t="shared" si="25"/>
        <v>35.678270891276064</v>
      </c>
    </row>
    <row r="59" spans="1:8" x14ac:dyDescent="0.25">
      <c r="A59" t="s">
        <v>28</v>
      </c>
      <c r="B59" s="7">
        <f>((B35/B34)-1)*100</f>
        <v>-3.3440394527479822</v>
      </c>
      <c r="C59" s="7">
        <f t="shared" ref="C59:H59" si="26">((C35/C34)-1)*100</f>
        <v>-3.8012739719200384</v>
      </c>
      <c r="D59" s="7">
        <f t="shared" ref="D59" si="27">((D35/D34)-1)*100</f>
        <v>-1.033374468311532</v>
      </c>
      <c r="E59" s="7">
        <f t="shared" si="26"/>
        <v>-1.1642017384191017</v>
      </c>
      <c r="F59" s="7">
        <f t="shared" si="26"/>
        <v>-0.48530316963004694</v>
      </c>
      <c r="G59" s="7">
        <f t="shared" si="26"/>
        <v>-2.7270021710415704</v>
      </c>
      <c r="H59" s="7">
        <f t="shared" si="26"/>
        <v>-5.9961275442104949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B17/(B11*6)</f>
        <v>6941.1430143342759</v>
      </c>
      <c r="C62" s="4">
        <f t="shared" ref="C62:H62" si="28">C17/(C11*6)</f>
        <v>7009.6638626546437</v>
      </c>
      <c r="D62" s="4">
        <f t="shared" si="28"/>
        <v>6509.4629167782914</v>
      </c>
      <c r="E62" s="4">
        <f t="shared" si="28"/>
        <v>6599.2377754212002</v>
      </c>
      <c r="F62" s="4">
        <f t="shared" si="28"/>
        <v>6286.6825080686958</v>
      </c>
      <c r="G62" s="4">
        <f t="shared" si="28"/>
        <v>6678.1790043604642</v>
      </c>
      <c r="H62" s="4">
        <f t="shared" si="28"/>
        <v>9007.0221408211528</v>
      </c>
    </row>
    <row r="63" spans="1:8" x14ac:dyDescent="0.25">
      <c r="A63" t="s">
        <v>44</v>
      </c>
      <c r="B63" s="4">
        <f>B18/(B12*6)</f>
        <v>6782.1148773393033</v>
      </c>
      <c r="C63" s="4">
        <f t="shared" ref="C63:H63" si="29">C18/(C12*6)</f>
        <v>6816.648202602908</v>
      </c>
      <c r="D63" s="4">
        <f t="shared" si="29"/>
        <v>6759.1790673515197</v>
      </c>
      <c r="E63" s="4">
        <f t="shared" si="29"/>
        <v>6794.2484476518266</v>
      </c>
      <c r="F63" s="4">
        <f t="shared" si="29"/>
        <v>6686.8022254810285</v>
      </c>
      <c r="G63" s="4">
        <f t="shared" si="29"/>
        <v>6618.9961936774707</v>
      </c>
      <c r="H63" s="4">
        <f t="shared" si="29"/>
        <v>6237.3366636293649</v>
      </c>
    </row>
    <row r="64" spans="1:8" x14ac:dyDescent="0.25">
      <c r="A64" t="s">
        <v>30</v>
      </c>
      <c r="B64" s="10">
        <f>(B62/B63)*B46</f>
        <v>103.25032441039819</v>
      </c>
      <c r="C64" s="10">
        <f t="shared" ref="C64:H64" si="30">(C62/C63)*C46</f>
        <v>100.72150708714176</v>
      </c>
      <c r="D64" s="10">
        <f t="shared" si="30"/>
        <v>104.6430009954682</v>
      </c>
      <c r="E64" s="10">
        <f t="shared" si="30"/>
        <v>99.308901548581048</v>
      </c>
      <c r="F64" s="10">
        <f t="shared" si="30"/>
        <v>117.52353945724875</v>
      </c>
      <c r="G64" s="10">
        <f t="shared" si="30"/>
        <v>101.34739284914204</v>
      </c>
      <c r="H64" s="10">
        <f t="shared" si="30"/>
        <v>174.86981363776437</v>
      </c>
    </row>
    <row r="65" spans="1:8" x14ac:dyDescent="0.25">
      <c r="A65" t="s">
        <v>45</v>
      </c>
      <c r="B65" s="10">
        <f>B17/B11</f>
        <v>41646.858086005654</v>
      </c>
      <c r="C65" s="10">
        <f t="shared" ref="C65:H66" si="31">C17/C11</f>
        <v>42057.98317592786</v>
      </c>
      <c r="D65" s="10">
        <f t="shared" si="31"/>
        <v>39056.777500669748</v>
      </c>
      <c r="E65" s="10">
        <f t="shared" si="31"/>
        <v>39595.426652527203</v>
      </c>
      <c r="F65" s="10">
        <f t="shared" si="31"/>
        <v>37720.095048412171</v>
      </c>
      <c r="G65" s="10">
        <f t="shared" si="31"/>
        <v>40069.074026162787</v>
      </c>
      <c r="H65" s="10">
        <f t="shared" si="31"/>
        <v>54042.132844926913</v>
      </c>
    </row>
    <row r="66" spans="1:8" x14ac:dyDescent="0.25">
      <c r="A66" t="s">
        <v>46</v>
      </c>
      <c r="B66" s="10">
        <f>B18/B12</f>
        <v>40692.68926403582</v>
      </c>
      <c r="C66" s="10">
        <f t="shared" si="31"/>
        <v>40899.889215617448</v>
      </c>
      <c r="D66" s="10">
        <f t="shared" si="31"/>
        <v>40555.074404109124</v>
      </c>
      <c r="E66" s="10">
        <f t="shared" si="31"/>
        <v>40765.490685910961</v>
      </c>
      <c r="F66" s="10">
        <f t="shared" si="31"/>
        <v>40120.813352886173</v>
      </c>
      <c r="G66" s="10">
        <f t="shared" si="31"/>
        <v>39713.977162064824</v>
      </c>
      <c r="H66" s="10">
        <f t="shared" si="31"/>
        <v>37424.01998177619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78.230864128678022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127.46335898459607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82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83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132</v>
      </c>
    </row>
    <row r="84" spans="1:1" x14ac:dyDescent="0.25">
      <c r="A84" s="20" t="s">
        <v>131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opLeftCell="A52" zoomScale="80" zoomScaleNormal="80" workbookViewId="0">
      <selection activeCell="A84" sqref="A84"/>
    </sheetView>
  </sheetViews>
  <sheetFormatPr baseColWidth="10" defaultColWidth="11.42578125" defaultRowHeight="15" x14ac:dyDescent="0.25"/>
  <cols>
    <col min="1" max="1" width="55.140625" customWidth="1"/>
    <col min="2" max="2" width="17.42578125" bestFit="1" customWidth="1"/>
    <col min="3" max="3" width="18.42578125" bestFit="1" customWidth="1"/>
    <col min="4" max="4" width="18" customWidth="1"/>
    <col min="5" max="6" width="16.28515625" bestFit="1" customWidth="1"/>
    <col min="7" max="7" width="16" customWidth="1"/>
    <col min="8" max="8" width="18.140625" customWidth="1"/>
    <col min="9" max="9" width="17.85546875" bestFit="1" customWidth="1"/>
  </cols>
  <sheetData>
    <row r="2" spans="1:8" ht="15.75" x14ac:dyDescent="0.25">
      <c r="A2" s="39" t="s">
        <v>111</v>
      </c>
      <c r="B2" s="39"/>
      <c r="C2" s="39"/>
      <c r="D2" s="39"/>
      <c r="E2" s="39"/>
      <c r="F2" s="39"/>
      <c r="G2" s="39"/>
      <c r="H2" s="39"/>
    </row>
    <row r="4" spans="1:8" x14ac:dyDescent="0.25">
      <c r="A4" s="34" t="s">
        <v>0</v>
      </c>
      <c r="B4" s="36" t="s">
        <v>1</v>
      </c>
      <c r="C4" s="38" t="s">
        <v>2</v>
      </c>
      <c r="D4" s="38"/>
      <c r="E4" s="38"/>
      <c r="F4" s="38"/>
      <c r="G4" s="38"/>
      <c r="H4" s="38"/>
    </row>
    <row r="5" spans="1:8" ht="15.75" thickBot="1" x14ac:dyDescent="0.3">
      <c r="A5" s="35"/>
      <c r="B5" s="37"/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68</v>
      </c>
      <c r="B10" s="13">
        <f>(+'I Trimestre'!B10+'II trimestre'!B10+'III Trimestre'!B10)/3</f>
        <v>676436</v>
      </c>
      <c r="C10" s="13">
        <f>(+'I Trimestre'!C10+'II trimestre'!C10+'III Trimestre'!C10)/3</f>
        <v>505736.33333333331</v>
      </c>
      <c r="D10" s="13">
        <f>(+'I Trimestre'!D10+'II trimestre'!D10+'III Trimestre'!D10)/3</f>
        <v>149378.33333333334</v>
      </c>
      <c r="E10" s="13">
        <f>(+'I Trimestre'!E10+'II trimestre'!E10+'III Trimestre'!E10)/3</f>
        <v>106508.33333333333</v>
      </c>
      <c r="F10" s="13">
        <f>(+'I Trimestre'!F10+'II trimestre'!F10+'III Trimestre'!F10)/3</f>
        <v>42870</v>
      </c>
      <c r="G10" s="13">
        <f>(+'I Trimestre'!G10+'II trimestre'!G10+'III Trimestre'!G10)/3</f>
        <v>4128</v>
      </c>
      <c r="H10" s="13">
        <f>(+'I Trimestre'!H10+'II trimestre'!H10+'III Trimestre'!H10)/3</f>
        <v>17193.333333333332</v>
      </c>
    </row>
    <row r="11" spans="1:8" x14ac:dyDescent="0.25">
      <c r="A11" s="3" t="s">
        <v>118</v>
      </c>
      <c r="B11" s="13">
        <f>(+'I Trimestre'!B11+'II trimestre'!B11+'III Trimestre'!B11)/3</f>
        <v>683769</v>
      </c>
      <c r="C11" s="13">
        <f>(+'I Trimestre'!C11+'II trimestre'!C11+'III Trimestre'!C11)/3</f>
        <v>506378</v>
      </c>
      <c r="D11" s="13">
        <f>(+'I Trimestre'!D11+'II trimestre'!D11+'III Trimestre'!D11)/3</f>
        <v>156774</v>
      </c>
      <c r="E11" s="13">
        <f>(+'I Trimestre'!E11+'II trimestre'!E11+'III Trimestre'!E11)/3</f>
        <v>111744</v>
      </c>
      <c r="F11" s="13">
        <f>(+'I Trimestre'!F11+'II trimestre'!F11+'III Trimestre'!F11)/3</f>
        <v>45030</v>
      </c>
      <c r="G11" s="13">
        <f>(+'I Trimestre'!G11+'II trimestre'!G11+'III Trimestre'!G11)/3</f>
        <v>4128</v>
      </c>
      <c r="H11" s="13">
        <f>(+'I Trimestre'!H11+'II trimestre'!H11+'III Trimestre'!H11)/3</f>
        <v>16489</v>
      </c>
    </row>
    <row r="12" spans="1:8" x14ac:dyDescent="0.25">
      <c r="A12" s="3" t="s">
        <v>119</v>
      </c>
      <c r="B12" s="13">
        <f>(+'I Trimestre'!B12+'II trimestre'!B12+'III Trimestre'!B12)/3</f>
        <v>698962</v>
      </c>
      <c r="C12" s="13">
        <f>(+'I Trimestre'!C12+'II trimestre'!C12+'III Trimestre'!C12)/3</f>
        <v>502960.33333333331</v>
      </c>
      <c r="D12" s="13">
        <f>(+'I Trimestre'!D12+'II trimestre'!D12+'III Trimestre'!D12)/3</f>
        <v>167395.66666666666</v>
      </c>
      <c r="E12" s="13">
        <f>(+'I Trimestre'!E12+'II trimestre'!E12+'III Trimestre'!E12)/3</f>
        <v>112728.66666666667</v>
      </c>
      <c r="F12" s="13">
        <f>(+'I Trimestre'!F12+'II trimestre'!F12+'III Trimestre'!F12)/3</f>
        <v>54667</v>
      </c>
      <c r="G12" s="13">
        <f>(+'I Trimestre'!G12+'II trimestre'!G12+'III Trimestre'!G12)/3</f>
        <v>4165</v>
      </c>
      <c r="H12" s="13">
        <f>(+'I Trimestre'!H12+'II trimestre'!H12+'III Trimestre'!H12)/3</f>
        <v>24441</v>
      </c>
    </row>
    <row r="13" spans="1:8" x14ac:dyDescent="0.25">
      <c r="A13" s="3" t="s">
        <v>88</v>
      </c>
      <c r="B13" s="13">
        <f>+'III Trimestre'!B13</f>
        <v>683769</v>
      </c>
      <c r="C13" s="13">
        <f>+'III Trimestre'!C13</f>
        <v>506378</v>
      </c>
      <c r="D13" s="13">
        <f>+'III Trimestre'!D13</f>
        <v>156774</v>
      </c>
      <c r="E13" s="13">
        <f>+'III Trimestre'!E13</f>
        <v>111744</v>
      </c>
      <c r="F13" s="13">
        <f>+'III Trimestre'!F13</f>
        <v>45030</v>
      </c>
      <c r="G13" s="13">
        <f>+'III Trimestre'!G13</f>
        <v>4128</v>
      </c>
      <c r="H13" s="13">
        <f>+'III Trimestre'!H13</f>
        <v>16489</v>
      </c>
    </row>
    <row r="15" spans="1:8" x14ac:dyDescent="0.25">
      <c r="A15" s="5" t="s">
        <v>7</v>
      </c>
    </row>
    <row r="16" spans="1:8" x14ac:dyDescent="0.25">
      <c r="A16" s="3" t="s">
        <v>68</v>
      </c>
      <c r="B16" s="13">
        <f>+'I Trimestre'!B16+'II trimestre'!B16+'III Trimestre'!B16</f>
        <v>44065348497.800018</v>
      </c>
      <c r="C16" s="13">
        <f>+'I Trimestre'!C16+'II trimestre'!C16+'III Trimestre'!C16</f>
        <v>33232012606.690018</v>
      </c>
      <c r="D16" s="13">
        <f>+'I Trimestre'!D16+'II trimestre'!D16+'III Trimestre'!D16</f>
        <v>9547365286.8699989</v>
      </c>
      <c r="E16" s="13">
        <f>+'I Trimestre'!E16+'II trimestre'!E16+'III Trimestre'!E16</f>
        <v>6832095527.329999</v>
      </c>
      <c r="F16" s="13">
        <f>+'I Trimestre'!F16+'II trimestre'!F16+'III Trimestre'!F16</f>
        <v>2715269759.54</v>
      </c>
      <c r="G16" s="13">
        <f>+'I Trimestre'!G16+'II trimestre'!G16+'III Trimestre'!G16</f>
        <v>262885158.26999998</v>
      </c>
      <c r="H16" s="13">
        <f>+'I Trimestre'!H16+'II trimestre'!H16+'III Trimestre'!H16</f>
        <v>1023085445.97</v>
      </c>
    </row>
    <row r="17" spans="1:9" x14ac:dyDescent="0.25">
      <c r="A17" s="3" t="s">
        <v>118</v>
      </c>
      <c r="B17" s="13">
        <f>+'I Trimestre'!B17+'II trimestre'!B17+'III Trimestre'!B17</f>
        <v>45864881729.110001</v>
      </c>
      <c r="C17" s="13">
        <f>+'I Trimestre'!C17+'II trimestre'!C17+'III Trimestre'!C17</f>
        <v>34291293149.230003</v>
      </c>
      <c r="D17" s="13">
        <f>+'I Trimestre'!D17+'II trimestre'!D17+'III Trimestre'!D17</f>
        <v>9876063106.4300003</v>
      </c>
      <c r="E17" s="13">
        <f>+'I Trimestre'!E17+'II trimestre'!E17+'III Trimestre'!E17</f>
        <v>7136613578.2099991</v>
      </c>
      <c r="F17" s="13">
        <f>+'I Trimestre'!F17+'II trimestre'!F17+'III Trimestre'!F17</f>
        <v>2739449528.2200003</v>
      </c>
      <c r="G17" s="13">
        <f>+'I Trimestre'!G17+'II trimestre'!G17+'III Trimestre'!G17</f>
        <v>267168284.94999999</v>
      </c>
      <c r="H17" s="13">
        <f>+'I Trimestre'!H17+'II trimestre'!H17+'III Trimestre'!H17</f>
        <v>1430357188.5</v>
      </c>
    </row>
    <row r="18" spans="1:9" x14ac:dyDescent="0.25">
      <c r="A18" s="3" t="s">
        <v>119</v>
      </c>
      <c r="B18" s="13">
        <f>+'I Trimestre'!B18+'II trimestre'!B18+'III Trimestre'!B18</f>
        <v>46204292942.559982</v>
      </c>
      <c r="C18" s="13">
        <f>+'I Trimestre'!C18+'II trimestre'!C18+'III Trimestre'!C18</f>
        <v>33352264919.419983</v>
      </c>
      <c r="D18" s="13">
        <f>+'I Trimestre'!D18+'II trimestre'!D18+'III Trimestre'!D18</f>
        <v>11073898039.560001</v>
      </c>
      <c r="E18" s="13">
        <f>+'I Trimestre'!E18+'II trimestre'!E18+'III Trimestre'!E18</f>
        <v>7497551853.4000006</v>
      </c>
      <c r="F18" s="13">
        <f>+'I Trimestre'!F18+'II trimestre'!F18+'III Trimestre'!F18</f>
        <v>3576346186.1599989</v>
      </c>
      <c r="G18" s="13">
        <f>+'I Trimestre'!G18+'II trimestre'!G18+'III Trimestre'!G18</f>
        <v>270409717.51999998</v>
      </c>
      <c r="H18" s="13">
        <f>+'I Trimestre'!H18+'II trimestre'!H18+'III Trimestre'!H18</f>
        <v>1507720266.0599999</v>
      </c>
    </row>
    <row r="19" spans="1:9" x14ac:dyDescent="0.25">
      <c r="A19" s="3" t="s">
        <v>88</v>
      </c>
      <c r="B19" s="13">
        <f>+'III Trimestre'!B19</f>
        <v>61507569370.999992</v>
      </c>
      <c r="C19" s="13">
        <f>+'III Trimestre'!C19</f>
        <v>45989329573.929993</v>
      </c>
      <c r="D19" s="13">
        <f>+'III Trimestre'!D19</f>
        <v>13240801913.200001</v>
      </c>
      <c r="E19" s="13">
        <f>+'III Trimestre'!E19</f>
        <v>9567881741.0900002</v>
      </c>
      <c r="F19" s="13">
        <f>+'III Trimestre'!F19</f>
        <v>3672920172.1100001</v>
      </c>
      <c r="G19" s="13">
        <f>+'III Trimestre'!G19</f>
        <v>358114812.00999999</v>
      </c>
      <c r="H19" s="13">
        <f>+'III Trimestre'!H19</f>
        <v>1919323071.8599999</v>
      </c>
      <c r="I19" s="6"/>
    </row>
    <row r="20" spans="1:9" x14ac:dyDescent="0.25">
      <c r="A20" s="3" t="s">
        <v>120</v>
      </c>
      <c r="B20" s="13">
        <f>B18</f>
        <v>46204292942.559982</v>
      </c>
      <c r="C20" s="13">
        <f t="shared" ref="C20:H20" si="0">C18</f>
        <v>33352264919.419983</v>
      </c>
      <c r="D20" s="13">
        <f t="shared" si="0"/>
        <v>11073898039.560001</v>
      </c>
      <c r="E20" s="13">
        <f t="shared" si="0"/>
        <v>7497551853.4000006</v>
      </c>
      <c r="F20" s="13">
        <f t="shared" si="0"/>
        <v>3576346186.1599989</v>
      </c>
      <c r="G20" s="13">
        <f t="shared" si="0"/>
        <v>270409717.51999998</v>
      </c>
      <c r="H20" s="13">
        <f t="shared" si="0"/>
        <v>1507720266.0599999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118</v>
      </c>
      <c r="B23" s="13">
        <f>'I Trimestre'!B23+'II trimestre'!B23+'III Trimestre'!B23</f>
        <v>45864881729.110001</v>
      </c>
      <c r="I23" s="11"/>
    </row>
    <row r="24" spans="1:9" x14ac:dyDescent="0.25">
      <c r="A24" s="3" t="s">
        <v>119</v>
      </c>
      <c r="B24" s="13">
        <f>'I Trimestre'!B24+'II trimestre'!B24+'III Trimestre'!B24</f>
        <v>33210160262.080002</v>
      </c>
    </row>
    <row r="26" spans="1:9" x14ac:dyDescent="0.25">
      <c r="A26" t="s">
        <v>9</v>
      </c>
    </row>
    <row r="27" spans="1:9" x14ac:dyDescent="0.25">
      <c r="A27" s="25" t="s">
        <v>69</v>
      </c>
      <c r="B27" s="28">
        <v>0.98</v>
      </c>
      <c r="C27" s="28">
        <v>0.98</v>
      </c>
      <c r="D27" s="28">
        <v>0.98</v>
      </c>
      <c r="E27" s="28">
        <v>0.98</v>
      </c>
      <c r="F27" s="28">
        <v>0.98</v>
      </c>
      <c r="G27" s="28">
        <v>0.98</v>
      </c>
      <c r="H27" s="28">
        <v>0.98</v>
      </c>
    </row>
    <row r="28" spans="1:9" x14ac:dyDescent="0.25">
      <c r="A28" s="25" t="s">
        <v>121</v>
      </c>
      <c r="B28" s="29">
        <v>0.99</v>
      </c>
      <c r="C28" s="29">
        <v>0.99</v>
      </c>
      <c r="D28" s="29">
        <v>0.99</v>
      </c>
      <c r="E28" s="29">
        <v>0.99</v>
      </c>
      <c r="F28" s="29">
        <v>0.99</v>
      </c>
      <c r="G28" s="29">
        <v>0.99</v>
      </c>
      <c r="H28" s="29">
        <v>0.99</v>
      </c>
    </row>
    <row r="29" spans="1:9" x14ac:dyDescent="0.25">
      <c r="A29" s="25" t="s">
        <v>10</v>
      </c>
      <c r="B29" s="13">
        <f>C29+D29+G29+H29</f>
        <v>378418</v>
      </c>
      <c r="C29" s="13">
        <v>217346</v>
      </c>
      <c r="D29" s="13">
        <f>E29+F29</f>
        <v>148192</v>
      </c>
      <c r="E29" s="23">
        <v>119210.79375488732</v>
      </c>
      <c r="F29" s="23">
        <v>28981.206245112688</v>
      </c>
      <c r="G29" s="13">
        <v>2121</v>
      </c>
      <c r="H29" s="13">
        <v>10759</v>
      </c>
    </row>
    <row r="31" spans="1:9" x14ac:dyDescent="0.25">
      <c r="A31" s="3" t="s">
        <v>11</v>
      </c>
    </row>
    <row r="32" spans="1:9" x14ac:dyDescent="0.25">
      <c r="A32" s="3" t="s">
        <v>70</v>
      </c>
      <c r="B32" s="6">
        <f>B16/B27</f>
        <v>44964641324.285736</v>
      </c>
      <c r="C32" s="6">
        <f t="shared" ref="C32:H32" si="1">C16/C27</f>
        <v>33910216945.602058</v>
      </c>
      <c r="D32" s="6">
        <f t="shared" ref="D32" si="2">D16/D27</f>
        <v>9742209476.3979588</v>
      </c>
      <c r="E32" s="6">
        <f t="shared" si="1"/>
        <v>6971526048.2959175</v>
      </c>
      <c r="F32" s="6">
        <f t="shared" si="1"/>
        <v>2770683428.1020408</v>
      </c>
      <c r="G32" s="6">
        <f t="shared" si="1"/>
        <v>268250161.5</v>
      </c>
      <c r="H32" s="6">
        <f t="shared" si="1"/>
        <v>1043964740.7857144</v>
      </c>
    </row>
    <row r="33" spans="1:8" x14ac:dyDescent="0.25">
      <c r="A33" s="3" t="s">
        <v>122</v>
      </c>
      <c r="B33" s="6">
        <f>B18/B28</f>
        <v>46671002972.282814</v>
      </c>
      <c r="C33" s="6">
        <f t="shared" ref="C33:H33" si="3">C18/C28</f>
        <v>33689156484.262608</v>
      </c>
      <c r="D33" s="6">
        <f t="shared" ref="D33" si="4">D18/D28</f>
        <v>11185755595.515154</v>
      </c>
      <c r="E33" s="6">
        <f t="shared" si="3"/>
        <v>7573284700.4040413</v>
      </c>
      <c r="F33" s="6">
        <f t="shared" si="3"/>
        <v>3612470895.1111102</v>
      </c>
      <c r="G33" s="6">
        <f t="shared" si="3"/>
        <v>273141128.80808079</v>
      </c>
      <c r="H33" s="6">
        <f t="shared" si="3"/>
        <v>1522949763.6969697</v>
      </c>
    </row>
    <row r="34" spans="1:8" x14ac:dyDescent="0.25">
      <c r="A34" s="3" t="s">
        <v>71</v>
      </c>
      <c r="B34" s="6">
        <f>B32/B10</f>
        <v>66472.868570397986</v>
      </c>
      <c r="C34" s="6">
        <f t="shared" ref="C34:H34" si="5">C32/C10</f>
        <v>67051.178075536183</v>
      </c>
      <c r="D34" s="6">
        <f t="shared" ref="D34" si="6">D32/D10</f>
        <v>65218.357033469547</v>
      </c>
      <c r="E34" s="6">
        <f t="shared" si="5"/>
        <v>65455.216790197177</v>
      </c>
      <c r="F34" s="6">
        <f t="shared" si="5"/>
        <v>64629.891021741096</v>
      </c>
      <c r="G34" s="6">
        <f t="shared" si="5"/>
        <v>64983.081758720931</v>
      </c>
      <c r="H34" s="6">
        <f t="shared" si="5"/>
        <v>60719.159022046209</v>
      </c>
    </row>
    <row r="35" spans="1:8" x14ac:dyDescent="0.25">
      <c r="A35" s="3" t="s">
        <v>123</v>
      </c>
      <c r="B35" s="6">
        <f>B33/B12</f>
        <v>66771.874540079167</v>
      </c>
      <c r="C35" s="6">
        <f t="shared" ref="C35:H35" si="7">C33/C12</f>
        <v>66981.736434342951</v>
      </c>
      <c r="D35" s="6">
        <f t="shared" ref="D35" si="8">D33/D12</f>
        <v>66822.253038301395</v>
      </c>
      <c r="E35" s="6">
        <f t="shared" si="7"/>
        <v>67181.533538384567</v>
      </c>
      <c r="F35" s="6">
        <f t="shared" si="7"/>
        <v>66081.381731412184</v>
      </c>
      <c r="G35" s="6">
        <f t="shared" si="7"/>
        <v>65580.102955121445</v>
      </c>
      <c r="H35" s="6">
        <f t="shared" si="7"/>
        <v>62311.270557545504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180.69145759451189</v>
      </c>
      <c r="C40" s="7">
        <f t="shared" ref="C40:H40" si="9">((C11)/C29)*100</f>
        <v>232.98243353914958</v>
      </c>
      <c r="D40" s="7">
        <f t="shared" si="9"/>
        <v>105.79113582379615</v>
      </c>
      <c r="E40" s="7">
        <f t="shared" si="9"/>
        <v>93.736478451573774</v>
      </c>
      <c r="F40" s="7">
        <f t="shared" si="9"/>
        <v>155.37655547927284</v>
      </c>
      <c r="G40" s="7">
        <f t="shared" si="9"/>
        <v>194.62517680339462</v>
      </c>
      <c r="H40" s="7">
        <f t="shared" si="9"/>
        <v>153.25773770796542</v>
      </c>
    </row>
    <row r="41" spans="1:8" x14ac:dyDescent="0.25">
      <c r="A41" t="s">
        <v>15</v>
      </c>
      <c r="B41" s="7">
        <f>((B12)/B29)*100</f>
        <v>184.70633003715469</v>
      </c>
      <c r="C41" s="7">
        <f t="shared" ref="C41:H41" si="10">((C12)/C29)*100</f>
        <v>231.40997917299296</v>
      </c>
      <c r="D41" s="7">
        <f t="shared" si="10"/>
        <v>112.95863924278413</v>
      </c>
      <c r="E41" s="7">
        <f t="shared" si="10"/>
        <v>94.56246629684496</v>
      </c>
      <c r="F41" s="7">
        <f t="shared" si="10"/>
        <v>188.62913964879877</v>
      </c>
      <c r="G41" s="7">
        <f t="shared" si="10"/>
        <v>196.36963696369637</v>
      </c>
      <c r="H41" s="7">
        <f t="shared" si="10"/>
        <v>227.16795241193418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102.22194922554255</v>
      </c>
      <c r="C44" s="7">
        <f t="shared" ref="C44:G44" si="11">C12/C11*100</f>
        <v>99.32507599724579</v>
      </c>
      <c r="D44" s="7">
        <f t="shared" ref="D44" si="12">D12/D11*100</f>
        <v>106.77514553858845</v>
      </c>
      <c r="E44" s="7">
        <f t="shared" si="11"/>
        <v>100.88118079419625</v>
      </c>
      <c r="F44" s="7">
        <f t="shared" si="11"/>
        <v>121.4012880302021</v>
      </c>
      <c r="G44" s="7">
        <f t="shared" si="11"/>
        <v>100.89631782945736</v>
      </c>
      <c r="H44" s="7">
        <f>H12/H11*100</f>
        <v>148.22609012068654</v>
      </c>
    </row>
    <row r="45" spans="1:8" x14ac:dyDescent="0.25">
      <c r="A45" t="s">
        <v>18</v>
      </c>
      <c r="B45" s="7">
        <f>B18/B17*100</f>
        <v>100.74002417678658</v>
      </c>
      <c r="C45" s="7">
        <f t="shared" ref="C45:G45" si="13">C18/C17*100</f>
        <v>97.261613244727968</v>
      </c>
      <c r="D45" s="7">
        <f t="shared" ref="D45" si="14">D18/D17*100</f>
        <v>112.12866827825481</v>
      </c>
      <c r="E45" s="7">
        <f t="shared" si="13"/>
        <v>105.05755665813325</v>
      </c>
      <c r="F45" s="7">
        <f t="shared" si="13"/>
        <v>130.54981116895354</v>
      </c>
      <c r="G45" s="7">
        <f t="shared" si="13"/>
        <v>101.21325499791512</v>
      </c>
      <c r="H45" s="7">
        <f>H18/H17*100</f>
        <v>105.40865443834555</v>
      </c>
    </row>
    <row r="46" spans="1:8" x14ac:dyDescent="0.25">
      <c r="A46" t="s">
        <v>19</v>
      </c>
      <c r="B46" s="7">
        <f>AVERAGE(B44:B45)</f>
        <v>101.48098670116457</v>
      </c>
      <c r="C46" s="7">
        <f t="shared" ref="C46:G46" si="15">AVERAGE(C44:C45)</f>
        <v>98.293344620986886</v>
      </c>
      <c r="D46" s="7">
        <f t="shared" ref="D46" si="16">AVERAGE(D44:D45)</f>
        <v>109.45190690842162</v>
      </c>
      <c r="E46" s="7">
        <f t="shared" si="15"/>
        <v>102.96936872616476</v>
      </c>
      <c r="F46" s="7">
        <f t="shared" si="15"/>
        <v>125.97554959957782</v>
      </c>
      <c r="G46" s="7">
        <f t="shared" si="15"/>
        <v>101.05478641368623</v>
      </c>
      <c r="H46" s="7">
        <f>AVERAGE(H44:H45)</f>
        <v>126.81737227951604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102.22194922554255</v>
      </c>
      <c r="C49" s="7">
        <f t="shared" ref="C49:H49" si="17">C12/C13*100</f>
        <v>99.32507599724579</v>
      </c>
      <c r="D49" s="7">
        <f t="shared" si="17"/>
        <v>106.77514553858845</v>
      </c>
      <c r="E49" s="7">
        <f t="shared" si="17"/>
        <v>100.88118079419625</v>
      </c>
      <c r="F49" s="7">
        <f t="shared" si="17"/>
        <v>121.4012880302021</v>
      </c>
      <c r="G49" s="7">
        <f t="shared" si="17"/>
        <v>100.89631782945736</v>
      </c>
      <c r="H49" s="7">
        <f t="shared" si="17"/>
        <v>148.22609012068654</v>
      </c>
    </row>
    <row r="50" spans="1:8" x14ac:dyDescent="0.25">
      <c r="A50" t="s">
        <v>22</v>
      </c>
      <c r="B50" s="7">
        <f>B18/B19*100</f>
        <v>75.119685942824304</v>
      </c>
      <c r="C50" s="7">
        <f t="shared" ref="C50:H50" si="18">C18/C19*100</f>
        <v>72.521746301616901</v>
      </c>
      <c r="D50" s="7">
        <f t="shared" si="18"/>
        <v>83.634647751358827</v>
      </c>
      <c r="E50" s="7">
        <f t="shared" si="18"/>
        <v>78.361669346321349</v>
      </c>
      <c r="F50" s="7">
        <f t="shared" si="18"/>
        <v>97.370648382632226</v>
      </c>
      <c r="G50" s="7">
        <f t="shared" si="18"/>
        <v>75.509224542337293</v>
      </c>
      <c r="H50" s="7">
        <f t="shared" si="18"/>
        <v>78.554792997870905</v>
      </c>
    </row>
    <row r="51" spans="1:8" x14ac:dyDescent="0.25">
      <c r="A51" t="s">
        <v>23</v>
      </c>
      <c r="B51" s="7">
        <f>(B49+B50)/2</f>
        <v>88.670817584183425</v>
      </c>
      <c r="C51" s="7">
        <f t="shared" ref="C51:H51" si="19">(C49+C50)/2</f>
        <v>85.923411149431345</v>
      </c>
      <c r="D51" s="7">
        <f t="shared" si="19"/>
        <v>95.204896644973644</v>
      </c>
      <c r="E51" s="7">
        <f t="shared" si="19"/>
        <v>89.621425070258795</v>
      </c>
      <c r="F51" s="7">
        <f t="shared" si="19"/>
        <v>109.38596820641716</v>
      </c>
      <c r="G51" s="7">
        <f t="shared" si="19"/>
        <v>88.202771185897319</v>
      </c>
      <c r="H51" s="7">
        <f t="shared" si="19"/>
        <v>113.39044155927871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20">C20/C18*100</f>
        <v>100</v>
      </c>
      <c r="D54" s="7">
        <f t="shared" si="20"/>
        <v>100</v>
      </c>
      <c r="E54" s="7">
        <f t="shared" si="20"/>
        <v>100</v>
      </c>
      <c r="F54" s="7">
        <f t="shared" si="20"/>
        <v>100</v>
      </c>
      <c r="G54" s="7">
        <f t="shared" si="20"/>
        <v>100</v>
      </c>
      <c r="H54" s="7">
        <f t="shared" si="20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3.3301007042794817</v>
      </c>
      <c r="C57" s="7">
        <f t="shared" ref="C57:H57" si="21">((C12/C10)-1)*100</f>
        <v>-0.54890262317188743</v>
      </c>
      <c r="D57" s="7">
        <f t="shared" ref="D57" si="22">((D12/D10)-1)*100</f>
        <v>12.061543954388721</v>
      </c>
      <c r="E57" s="7">
        <f t="shared" si="21"/>
        <v>5.8402315937720051</v>
      </c>
      <c r="F57" s="7">
        <f t="shared" si="21"/>
        <v>27.518077909960347</v>
      </c>
      <c r="G57" s="7">
        <f t="shared" si="21"/>
        <v>0.89631782945736038</v>
      </c>
      <c r="H57" s="7">
        <f t="shared" si="21"/>
        <v>42.153935633966654</v>
      </c>
    </row>
    <row r="58" spans="1:8" x14ac:dyDescent="0.25">
      <c r="A58" t="s">
        <v>27</v>
      </c>
      <c r="B58" s="7">
        <f>((B33/B32)-1)*100</f>
        <v>3.7948966070712631</v>
      </c>
      <c r="C58" s="7">
        <f t="shared" ref="C58:H58" si="23">((C33/C32)-1)*100</f>
        <v>-0.65189928361140126</v>
      </c>
      <c r="D58" s="7">
        <f t="shared" si="23"/>
        <v>14.817440772695489</v>
      </c>
      <c r="E58" s="7">
        <f t="shared" si="23"/>
        <v>8.6316632533448576</v>
      </c>
      <c r="F58" s="7">
        <f t="shared" si="23"/>
        <v>30.381943258876976</v>
      </c>
      <c r="G58" s="7">
        <f t="shared" si="23"/>
        <v>1.8232858764115845</v>
      </c>
      <c r="H58" s="7">
        <f t="shared" si="23"/>
        <v>45.881341026015797</v>
      </c>
    </row>
    <row r="59" spans="1:8" x14ac:dyDescent="0.25">
      <c r="A59" t="s">
        <v>28</v>
      </c>
      <c r="B59" s="7">
        <f>((B35/B34)-1)*100</f>
        <v>0.44981655841211943</v>
      </c>
      <c r="C59" s="7">
        <f t="shared" ref="C59:H59" si="24">((C35/C34)-1)*100</f>
        <v>-0.10356513216666086</v>
      </c>
      <c r="D59" s="7">
        <f t="shared" ref="D59" si="25">((D35/D34)-1)*100</f>
        <v>2.4592707909043776</v>
      </c>
      <c r="E59" s="7">
        <f t="shared" si="24"/>
        <v>2.6374013147351327</v>
      </c>
      <c r="F59" s="7">
        <f t="shared" si="24"/>
        <v>2.2458504675225477</v>
      </c>
      <c r="G59" s="7">
        <f t="shared" si="24"/>
        <v>0.91873327678921868</v>
      </c>
      <c r="H59" s="7">
        <f t="shared" si="24"/>
        <v>2.6220908871962934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B17/(B11*9)</f>
        <v>7452.9526344439582</v>
      </c>
      <c r="C62" s="4">
        <f t="shared" ref="C62:H62" si="26">C17/(C11*9)</f>
        <v>7524.3073025443009</v>
      </c>
      <c r="D62" s="4">
        <f t="shared" si="26"/>
        <v>6999.5046701550573</v>
      </c>
      <c r="E62" s="4">
        <f t="shared" si="26"/>
        <v>7096.193659127608</v>
      </c>
      <c r="F62" s="4">
        <f t="shared" si="26"/>
        <v>6759.5665314975213</v>
      </c>
      <c r="G62" s="4">
        <f t="shared" si="26"/>
        <v>7191.2221401270453</v>
      </c>
      <c r="H62" s="4">
        <f t="shared" si="26"/>
        <v>9638.4605797804597</v>
      </c>
    </row>
    <row r="63" spans="1:8" x14ac:dyDescent="0.25">
      <c r="A63" t="s">
        <v>44</v>
      </c>
      <c r="B63" s="4">
        <f>B18/(B12*9)</f>
        <v>7344.9061994087078</v>
      </c>
      <c r="C63" s="4">
        <f t="shared" ref="C63:H63" si="27">C18/(C12*9)</f>
        <v>7367.9910077777249</v>
      </c>
      <c r="D63" s="4">
        <f t="shared" si="27"/>
        <v>7350.4478342131524</v>
      </c>
      <c r="E63" s="4">
        <f t="shared" si="27"/>
        <v>7389.9686892223026</v>
      </c>
      <c r="F63" s="4">
        <f t="shared" si="27"/>
        <v>7268.9519904553408</v>
      </c>
      <c r="G63" s="4">
        <f t="shared" si="27"/>
        <v>7213.8113250633578</v>
      </c>
      <c r="H63" s="4">
        <f t="shared" si="27"/>
        <v>6854.2397613300054</v>
      </c>
    </row>
    <row r="64" spans="1:8" x14ac:dyDescent="0.25">
      <c r="A64" t="s">
        <v>30</v>
      </c>
      <c r="B64" s="10">
        <f>(B62/B63)*B46</f>
        <v>102.97381159766265</v>
      </c>
      <c r="C64" s="10">
        <f t="shared" ref="C64:H64" si="28">(C62/C63)*C46</f>
        <v>100.37869616595314</v>
      </c>
      <c r="D64" s="10">
        <f t="shared" si="28"/>
        <v>104.22618469543684</v>
      </c>
      <c r="E64" s="10">
        <f t="shared" si="28"/>
        <v>98.876005050554369</v>
      </c>
      <c r="F64" s="10">
        <f t="shared" si="28"/>
        <v>117.14757642896059</v>
      </c>
      <c r="G64" s="10">
        <f t="shared" si="28"/>
        <v>100.73834547059319</v>
      </c>
      <c r="H64" s="10">
        <f t="shared" si="28"/>
        <v>178.33111856453021</v>
      </c>
    </row>
    <row r="65" spans="1:8" x14ac:dyDescent="0.25">
      <c r="A65" t="s">
        <v>45</v>
      </c>
      <c r="B65" s="10">
        <f>B17/B11</f>
        <v>67076.573709995631</v>
      </c>
      <c r="C65" s="10">
        <f t="shared" ref="C65:H66" si="29">C17/C11</f>
        <v>67718.765722898708</v>
      </c>
      <c r="D65" s="10">
        <f t="shared" si="29"/>
        <v>62995.542031395511</v>
      </c>
      <c r="E65" s="10">
        <f t="shared" si="29"/>
        <v>63865.742932148474</v>
      </c>
      <c r="F65" s="10">
        <f t="shared" si="29"/>
        <v>60836.09878347769</v>
      </c>
      <c r="G65" s="10">
        <f t="shared" si="29"/>
        <v>64720.999261143406</v>
      </c>
      <c r="H65" s="10">
        <f t="shared" si="29"/>
        <v>86746.145218024132</v>
      </c>
    </row>
    <row r="66" spans="1:8" x14ac:dyDescent="0.25">
      <c r="A66" t="s">
        <v>46</v>
      </c>
      <c r="B66" s="10">
        <f>B18/B12</f>
        <v>66104.155794678372</v>
      </c>
      <c r="C66" s="10">
        <f t="shared" si="29"/>
        <v>66311.919069999523</v>
      </c>
      <c r="D66" s="10">
        <f t="shared" si="29"/>
        <v>66154.030507918374</v>
      </c>
      <c r="E66" s="10">
        <f t="shared" si="29"/>
        <v>66509.718203000724</v>
      </c>
      <c r="F66" s="10">
        <f t="shared" si="29"/>
        <v>65420.567914098065</v>
      </c>
      <c r="G66" s="10">
        <f t="shared" si="29"/>
        <v>64924.301925570224</v>
      </c>
      <c r="H66" s="10">
        <f t="shared" si="29"/>
        <v>61688.157851970049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72.40869050579461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139.12697974937785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82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83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132</v>
      </c>
    </row>
    <row r="84" spans="1:1" x14ac:dyDescent="0.25">
      <c r="A84" s="20" t="s">
        <v>131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abSelected="1" topLeftCell="A13" zoomScale="90" zoomScaleNormal="90" workbookViewId="0">
      <selection activeCell="C23" sqref="C23"/>
    </sheetView>
  </sheetViews>
  <sheetFormatPr baseColWidth="10" defaultColWidth="11.42578125" defaultRowHeight="15" x14ac:dyDescent="0.25"/>
  <cols>
    <col min="1" max="1" width="55.140625" customWidth="1"/>
    <col min="2" max="2" width="26.42578125" customWidth="1"/>
    <col min="3" max="3" width="21.140625" customWidth="1"/>
    <col min="4" max="4" width="17.7109375" customWidth="1"/>
    <col min="5" max="5" width="18.85546875" customWidth="1"/>
    <col min="6" max="6" width="17.140625" customWidth="1"/>
    <col min="7" max="7" width="16" customWidth="1"/>
    <col min="8" max="8" width="16.85546875" customWidth="1"/>
    <col min="9" max="9" width="17.85546875" bestFit="1" customWidth="1"/>
  </cols>
  <sheetData>
    <row r="2" spans="1:9" ht="15.75" x14ac:dyDescent="0.25">
      <c r="A2" s="39" t="s">
        <v>111</v>
      </c>
      <c r="B2" s="39"/>
      <c r="C2" s="39"/>
      <c r="D2" s="39"/>
      <c r="E2" s="39"/>
      <c r="F2" s="39"/>
      <c r="G2" s="39"/>
      <c r="H2" s="39"/>
    </row>
    <row r="4" spans="1:9" x14ac:dyDescent="0.25">
      <c r="A4" s="34" t="s">
        <v>0</v>
      </c>
      <c r="B4" s="21"/>
      <c r="C4" s="38" t="s">
        <v>2</v>
      </c>
      <c r="D4" s="38"/>
      <c r="E4" s="38"/>
      <c r="F4" s="38"/>
      <c r="G4" s="38"/>
      <c r="H4" s="38"/>
    </row>
    <row r="5" spans="1:9" ht="15.75" thickBot="1" x14ac:dyDescent="0.3">
      <c r="A5" s="35"/>
      <c r="B5" s="1" t="s">
        <v>1</v>
      </c>
      <c r="C5" s="1" t="s">
        <v>47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9" ht="15.75" thickTop="1" x14ac:dyDescent="0.25"/>
    <row r="7" spans="1:9" x14ac:dyDescent="0.25">
      <c r="A7" s="2" t="s">
        <v>5</v>
      </c>
    </row>
    <row r="9" spans="1:9" x14ac:dyDescent="0.25">
      <c r="A9" t="s">
        <v>6</v>
      </c>
    </row>
    <row r="10" spans="1:9" x14ac:dyDescent="0.25">
      <c r="A10" s="3" t="s">
        <v>72</v>
      </c>
      <c r="B10" s="31">
        <f>(+'I Trimestre'!B10+'II trimestre'!B10+'III Trimestre'!B10+'IV Trimestre'!B10)/4</f>
        <v>676885.5</v>
      </c>
      <c r="C10" s="13">
        <f>(+'I Trimestre'!C10+'II trimestre'!C10+'III Trimestre'!C10+'IV Trimestre'!C10)/4</f>
        <v>505822.25</v>
      </c>
      <c r="D10" s="31">
        <f>(+'I Trimestre'!D10+'II trimestre'!D10+'III Trimestre'!D10+'IV Trimestre'!D10)/4</f>
        <v>149319.25</v>
      </c>
      <c r="E10" s="13">
        <f>(+'I Trimestre'!E10+'II trimestre'!E10+'III Trimestre'!E10+'IV Trimestre'!E10)/4</f>
        <v>106439.75</v>
      </c>
      <c r="F10" s="13">
        <f>(+'I Trimestre'!F10+'II trimestre'!F10+'III Trimestre'!F10+'IV Trimestre'!F10)/4</f>
        <v>42879.5</v>
      </c>
      <c r="G10" s="13">
        <f>(+'I Trimestre'!G10+'II trimestre'!G10+'III Trimestre'!G10+'IV Trimestre'!G10)/4</f>
        <v>4128</v>
      </c>
      <c r="H10" s="13">
        <f>(+'I Trimestre'!H10+'II trimestre'!H10+'III Trimestre'!H10+'IV Trimestre'!H10)/4</f>
        <v>17616</v>
      </c>
      <c r="I10" s="30"/>
    </row>
    <row r="11" spans="1:9" x14ac:dyDescent="0.25">
      <c r="A11" s="3" t="s">
        <v>124</v>
      </c>
      <c r="B11" s="31">
        <f>(+'I Trimestre'!B11+'II trimestre'!B11+'III Trimestre'!B11+'IV Trimestre'!B11)/4</f>
        <v>683769</v>
      </c>
      <c r="C11" s="13">
        <f>(+'I Trimestre'!C11+'II trimestre'!C11+'III Trimestre'!C11+'IV Trimestre'!C11)/4</f>
        <v>506378</v>
      </c>
      <c r="D11" s="31">
        <f>(+'I Trimestre'!D11+'II trimestre'!D11+'III Trimestre'!D11+'IV Trimestre'!D11)/4</f>
        <v>156774</v>
      </c>
      <c r="E11" s="13">
        <f>(+'I Trimestre'!E11+'II trimestre'!E11+'III Trimestre'!E11+'IV Trimestre'!E11)/4</f>
        <v>111744</v>
      </c>
      <c r="F11" s="13">
        <f>(+'I Trimestre'!F11+'II trimestre'!F11+'III Trimestre'!F11+'IV Trimestre'!F11)/4</f>
        <v>45030</v>
      </c>
      <c r="G11" s="13">
        <f>(+'I Trimestre'!G11+'II trimestre'!G11+'III Trimestre'!G11+'IV Trimestre'!G11)/4</f>
        <v>4128</v>
      </c>
      <c r="H11" s="13">
        <f>(+'I Trimestre'!H11+'II trimestre'!H11+'III Trimestre'!H11+'IV Trimestre'!H11)/4</f>
        <v>16489</v>
      </c>
      <c r="I11" s="30"/>
    </row>
    <row r="12" spans="1:9" x14ac:dyDescent="0.25">
      <c r="A12" s="3" t="s">
        <v>125</v>
      </c>
      <c r="B12" s="31">
        <f>(+'I Trimestre'!B12+'II trimestre'!B12+'III Trimestre'!B12+'IV Trimestre'!B12)/4</f>
        <v>698293.5</v>
      </c>
      <c r="C12" s="13">
        <f>(+'I Trimestre'!C12+'II trimestre'!C12+'III Trimestre'!C12+'IV Trimestre'!C12)/4</f>
        <v>501963.5</v>
      </c>
      <c r="D12" s="31">
        <f>(+'I Trimestre'!D12+'II trimestre'!D12+'III Trimestre'!D12+'IV Trimestre'!D12)/4</f>
        <v>167570.5</v>
      </c>
      <c r="E12" s="13">
        <f>(+'I Trimestre'!E12+'II trimestre'!E12+'III Trimestre'!E12+'IV Trimestre'!E12)/4</f>
        <v>112712.25</v>
      </c>
      <c r="F12" s="13">
        <f>(+'I Trimestre'!F12+'II trimestre'!F12+'III Trimestre'!F12+'IV Trimestre'!F12)/4</f>
        <v>54858.25</v>
      </c>
      <c r="G12" s="13">
        <f>(+'I Trimestre'!G12+'II trimestre'!G12+'III Trimestre'!G12+'IV Trimestre'!G12)/4</f>
        <v>4192.25</v>
      </c>
      <c r="H12" s="13">
        <f>(+'I Trimestre'!H12+'II trimestre'!H12+'III Trimestre'!H12+'IV Trimestre'!H12)/4</f>
        <v>24567.25</v>
      </c>
      <c r="I12" s="30"/>
    </row>
    <row r="13" spans="1:9" x14ac:dyDescent="0.25">
      <c r="A13" s="3" t="s">
        <v>88</v>
      </c>
      <c r="B13" s="31">
        <f>+'IV Trimestre'!B13</f>
        <v>683769</v>
      </c>
      <c r="C13" s="13">
        <f>+'IV Trimestre'!C13</f>
        <v>506378</v>
      </c>
      <c r="D13" s="31">
        <f>+'IV Trimestre'!D13</f>
        <v>156774</v>
      </c>
      <c r="E13" s="13">
        <f>+'IV Trimestre'!E13</f>
        <v>111744</v>
      </c>
      <c r="F13" s="13">
        <f>+'IV Trimestre'!F13</f>
        <v>45030</v>
      </c>
      <c r="G13" s="13">
        <f>+'IV Trimestre'!G13</f>
        <v>4128</v>
      </c>
      <c r="H13" s="13">
        <f>+'IV Trimestre'!H13</f>
        <v>16489</v>
      </c>
      <c r="I13" s="30"/>
    </row>
    <row r="14" spans="1:9" x14ac:dyDescent="0.25">
      <c r="B14" s="32"/>
      <c r="D14" s="32"/>
    </row>
    <row r="15" spans="1:9" x14ac:dyDescent="0.25">
      <c r="A15" s="5" t="s">
        <v>7</v>
      </c>
      <c r="B15" s="32"/>
      <c r="D15" s="32"/>
    </row>
    <row r="16" spans="1:9" x14ac:dyDescent="0.25">
      <c r="A16" s="3" t="s">
        <v>126</v>
      </c>
      <c r="B16" s="31">
        <f>+'I Trimestre'!B16+'II trimestre'!B16+'III Trimestre'!B16+'IV Trimestre'!B16</f>
        <v>60716062386.610023</v>
      </c>
      <c r="C16" s="13">
        <f>+'I Trimestre'!C16+'II trimestre'!C16+'III Trimestre'!C16+'IV Trimestre'!C16</f>
        <v>45604202510.470024</v>
      </c>
      <c r="D16" s="31">
        <f>+'I Trimestre'!D16+'II trimestre'!D16+'III Trimestre'!D16+'IV Trimestre'!D16</f>
        <v>13297849445.299999</v>
      </c>
      <c r="E16" s="13">
        <f>+'I Trimestre'!E16+'II trimestre'!E16+'III Trimestre'!E16+'IV Trimestre'!E16</f>
        <v>9390755676.2799988</v>
      </c>
      <c r="F16" s="13">
        <f>+'I Trimestre'!F16+'II trimestre'!F16+'III Trimestre'!F16+'IV Trimestre'!F16</f>
        <v>3907093769.02</v>
      </c>
      <c r="G16" s="13">
        <f>+'I Trimestre'!G16+'II trimestre'!G16+'III Trimestre'!G16+'IV Trimestre'!G16</f>
        <v>356994132</v>
      </c>
      <c r="H16" s="13">
        <f>+'I Trimestre'!H16+'II trimestre'!H16+'III Trimestre'!H16+'IV Trimestre'!H16</f>
        <v>1457016298.8400002</v>
      </c>
      <c r="I16" s="30"/>
    </row>
    <row r="17" spans="1:9" x14ac:dyDescent="0.25">
      <c r="A17" s="33" t="s">
        <v>124</v>
      </c>
      <c r="B17" s="31">
        <f>+'I Trimestre'!B17+'II trimestre'!B17+'III Trimestre'!B17+'IV Trimestre'!B17</f>
        <v>61507569371</v>
      </c>
      <c r="C17" s="13">
        <f>+'I Trimestre'!C17+'II trimestre'!C17+'III Trimestre'!C17+'IV Trimestre'!C17</f>
        <v>45989329573.930008</v>
      </c>
      <c r="D17" s="31">
        <f>+'I Trimestre'!D17+'II trimestre'!D17+'III Trimestre'!D17+'IV Trimestre'!D17</f>
        <v>13240801913.200001</v>
      </c>
      <c r="E17" s="13">
        <f>+'I Trimestre'!E17+'II trimestre'!E17+'III Trimestre'!E17+'IV Trimestre'!E17</f>
        <v>9567881741.0900002</v>
      </c>
      <c r="F17" s="13">
        <f>+'I Trimestre'!F17+'II trimestre'!F17+'III Trimestre'!F17+'IV Trimestre'!F17</f>
        <v>3672920172.1100001</v>
      </c>
      <c r="G17" s="13">
        <f>+'I Trimestre'!G17+'II trimestre'!G17+'III Trimestre'!G17+'IV Trimestre'!G17</f>
        <v>358114812.00999999</v>
      </c>
      <c r="H17" s="13">
        <f>+'I Trimestre'!H17+'II trimestre'!H17+'III Trimestre'!H17+'IV Trimestre'!H17</f>
        <v>1919323071.8600001</v>
      </c>
      <c r="I17" s="30"/>
    </row>
    <row r="18" spans="1:9" x14ac:dyDescent="0.25">
      <c r="A18" s="3" t="s">
        <v>125</v>
      </c>
      <c r="B18" s="31">
        <f>+'I Trimestre'!B18+'II trimestre'!B18+'III Trimestre'!B18+'IV Trimestre'!B18</f>
        <v>61736158104.73996</v>
      </c>
      <c r="C18" s="13">
        <f>+'I Trimestre'!C18+'II trimestre'!C18+'III Trimestre'!C18+'IV Trimestre'!C18</f>
        <v>44532746299.379967</v>
      </c>
      <c r="D18" s="31">
        <f>+'I Trimestre'!D18+'II trimestre'!D18+'III Trimestre'!D18+'IV Trimestre'!D18</f>
        <v>14813743352.139999</v>
      </c>
      <c r="E18" s="13">
        <f>+'I Trimestre'!E18+'II trimestre'!E18+'III Trimestre'!E18+'IV Trimestre'!E18</f>
        <v>9996822282.0499992</v>
      </c>
      <c r="F18" s="13">
        <f>+'I Trimestre'!F18+'II trimestre'!F18+'III Trimestre'!F18+'IV Trimestre'!F18</f>
        <v>4816921070.0899992</v>
      </c>
      <c r="G18" s="13">
        <f>+'I Trimestre'!G18+'II trimestre'!G18+'III Trimestre'!G18+'IV Trimestre'!G18</f>
        <v>364035215.67999995</v>
      </c>
      <c r="H18" s="13">
        <f>+'I Trimestre'!H18+'II trimestre'!H18+'III Trimestre'!H18+'IV Trimestre'!H18</f>
        <v>2025633237.54</v>
      </c>
      <c r="I18" s="30"/>
    </row>
    <row r="19" spans="1:9" x14ac:dyDescent="0.25">
      <c r="A19" s="33" t="s">
        <v>88</v>
      </c>
      <c r="B19" s="31">
        <f>C19+D19+G19+H19</f>
        <v>61507569370.999992</v>
      </c>
      <c r="C19" s="4">
        <f>+'IV Trimestre'!C19</f>
        <v>45989329573.929993</v>
      </c>
      <c r="D19" s="24">
        <f>+'IV Trimestre'!D19</f>
        <v>13240801913.200001</v>
      </c>
      <c r="E19" s="4">
        <f>+'IV Trimestre'!E19</f>
        <v>9567881741.0900002</v>
      </c>
      <c r="F19" s="4">
        <f>+'IV Trimestre'!F19</f>
        <v>3672920172.1100001</v>
      </c>
      <c r="G19" s="4">
        <f>+'IV Trimestre'!G19</f>
        <v>358114812.00999999</v>
      </c>
      <c r="H19" s="4">
        <f>+'IV Trimestre'!H19</f>
        <v>1919323071.8599999</v>
      </c>
      <c r="I19" s="30"/>
    </row>
    <row r="20" spans="1:9" x14ac:dyDescent="0.25">
      <c r="A20" s="3" t="s">
        <v>127</v>
      </c>
      <c r="B20" s="13">
        <f>B18</f>
        <v>61736158104.73996</v>
      </c>
      <c r="C20" s="13">
        <f t="shared" ref="C20:H20" si="0">C18</f>
        <v>44532746299.379967</v>
      </c>
      <c r="D20" s="13">
        <f t="shared" si="0"/>
        <v>14813743352.139999</v>
      </c>
      <c r="E20" s="13">
        <f t="shared" si="0"/>
        <v>9996822282.0499992</v>
      </c>
      <c r="F20" s="13">
        <f t="shared" si="0"/>
        <v>4816921070.0899992</v>
      </c>
      <c r="G20" s="13">
        <f t="shared" si="0"/>
        <v>364035215.67999995</v>
      </c>
      <c r="H20" s="13">
        <f t="shared" si="0"/>
        <v>2025633237.54</v>
      </c>
      <c r="I20" s="6"/>
    </row>
    <row r="21" spans="1:9" x14ac:dyDescent="0.25">
      <c r="B21" s="4"/>
      <c r="C21" s="4"/>
      <c r="D21" s="4"/>
      <c r="E21" s="4"/>
      <c r="F21" s="4"/>
      <c r="G21" s="4"/>
      <c r="H21" s="4"/>
      <c r="I21" s="30"/>
    </row>
    <row r="22" spans="1:9" x14ac:dyDescent="0.25">
      <c r="A22" s="3" t="s">
        <v>8</v>
      </c>
      <c r="B22" s="4"/>
      <c r="C22" s="4"/>
      <c r="D22" s="4"/>
      <c r="E22" s="4"/>
      <c r="F22" s="4"/>
      <c r="G22" s="4"/>
      <c r="H22" s="4"/>
    </row>
    <row r="23" spans="1:9" x14ac:dyDescent="0.25">
      <c r="A23" s="3" t="s">
        <v>124</v>
      </c>
      <c r="B23" s="13">
        <f>'I Trimestre'!B23+'II trimestre'!B23+'III Trimestre'!B23+'IV Trimestre'!B23</f>
        <v>61507569371</v>
      </c>
      <c r="C23" s="4"/>
      <c r="D23" s="4"/>
      <c r="E23" s="4"/>
      <c r="F23" s="4"/>
      <c r="G23" s="4"/>
      <c r="H23" s="4"/>
      <c r="I23" s="11"/>
    </row>
    <row r="24" spans="1:9" x14ac:dyDescent="0.25">
      <c r="A24" s="3" t="s">
        <v>125</v>
      </c>
      <c r="B24" s="13">
        <f>'I Trimestre'!B24+'II trimestre'!B24+'III Trimestre'!B24+'IV Trimestre'!B24</f>
        <v>46574000000</v>
      </c>
      <c r="C24" s="4"/>
      <c r="D24" s="4"/>
      <c r="E24" s="4"/>
      <c r="F24" s="4"/>
      <c r="G24" s="4"/>
      <c r="H24" s="4"/>
    </row>
    <row r="25" spans="1:9" x14ac:dyDescent="0.25">
      <c r="B25" s="4"/>
      <c r="C25" s="4"/>
      <c r="D25" s="4"/>
      <c r="E25" s="4"/>
      <c r="F25" s="4"/>
      <c r="G25" s="4"/>
      <c r="H25" s="4"/>
    </row>
    <row r="26" spans="1:9" x14ac:dyDescent="0.25">
      <c r="A26" t="s">
        <v>9</v>
      </c>
    </row>
    <row r="27" spans="1:9" x14ac:dyDescent="0.25">
      <c r="A27" s="3" t="s">
        <v>73</v>
      </c>
      <c r="B27" s="16">
        <v>0.98</v>
      </c>
      <c r="C27" s="16">
        <v>0.98</v>
      </c>
      <c r="D27" s="16">
        <v>0.98</v>
      </c>
      <c r="E27" s="16">
        <v>0.98</v>
      </c>
      <c r="F27" s="16">
        <v>0.98</v>
      </c>
      <c r="G27" s="16">
        <v>0.98</v>
      </c>
      <c r="H27" s="16">
        <v>0.98</v>
      </c>
    </row>
    <row r="28" spans="1:9" x14ac:dyDescent="0.25">
      <c r="A28" s="3" t="s">
        <v>128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</row>
    <row r="29" spans="1:9" x14ac:dyDescent="0.25">
      <c r="A29" s="25" t="s">
        <v>10</v>
      </c>
      <c r="B29" s="4">
        <f>C29+D29+G29+H29</f>
        <v>378418</v>
      </c>
      <c r="C29" s="4">
        <v>217346</v>
      </c>
      <c r="D29" s="4">
        <f>E29+F29</f>
        <v>148192</v>
      </c>
      <c r="E29" s="23">
        <v>119210.79375488732</v>
      </c>
      <c r="F29" s="19">
        <v>28981.206245112688</v>
      </c>
      <c r="G29" s="4">
        <v>2121</v>
      </c>
      <c r="H29" s="4">
        <v>10759</v>
      </c>
    </row>
    <row r="31" spans="1:9" x14ac:dyDescent="0.25">
      <c r="A31" s="3" t="s">
        <v>11</v>
      </c>
    </row>
    <row r="32" spans="1:9" x14ac:dyDescent="0.25">
      <c r="A32" s="3" t="s">
        <v>74</v>
      </c>
      <c r="B32" s="6">
        <f>B16/B27</f>
        <v>61955165700.622475</v>
      </c>
      <c r="C32" s="6">
        <f t="shared" ref="C32:H32" si="1">C16/C27</f>
        <v>46534900520.887779</v>
      </c>
      <c r="D32" s="6">
        <f t="shared" si="1"/>
        <v>13569234127.857141</v>
      </c>
      <c r="E32" s="6">
        <f t="shared" si="1"/>
        <v>9582403751.3061218</v>
      </c>
      <c r="F32" s="6">
        <f t="shared" si="1"/>
        <v>3986830376.5510206</v>
      </c>
      <c r="G32" s="6">
        <f t="shared" si="1"/>
        <v>364279726.53061223</v>
      </c>
      <c r="H32" s="6">
        <f t="shared" si="1"/>
        <v>1486751325.3469388</v>
      </c>
    </row>
    <row r="33" spans="1:8" x14ac:dyDescent="0.25">
      <c r="A33" s="3" t="s">
        <v>129</v>
      </c>
      <c r="B33" s="6">
        <f>B18/B28</f>
        <v>62359755661.353493</v>
      </c>
      <c r="C33" s="6">
        <f t="shared" ref="C33:H33" si="2">C18/C28</f>
        <v>44982572019.575722</v>
      </c>
      <c r="D33" s="6">
        <f t="shared" si="2"/>
        <v>14963377123.373737</v>
      </c>
      <c r="E33" s="6">
        <f t="shared" si="2"/>
        <v>10097800284.898989</v>
      </c>
      <c r="F33" s="6">
        <f t="shared" si="2"/>
        <v>4865576838.4747467</v>
      </c>
      <c r="G33" s="6">
        <f t="shared" si="2"/>
        <v>367712339.07070702</v>
      </c>
      <c r="H33" s="6">
        <f t="shared" si="2"/>
        <v>2046094179.3333333</v>
      </c>
    </row>
    <row r="34" spans="1:8" x14ac:dyDescent="0.25">
      <c r="A34" s="3" t="s">
        <v>75</v>
      </c>
      <c r="B34" s="6">
        <f>B32/B10</f>
        <v>91529.757544846914</v>
      </c>
      <c r="C34" s="6">
        <f t="shared" ref="C34:H34" si="3">C32/C10</f>
        <v>91998.524226420996</v>
      </c>
      <c r="D34" s="6">
        <f t="shared" si="3"/>
        <v>90873.977252478435</v>
      </c>
      <c r="E34" s="6">
        <f t="shared" si="3"/>
        <v>90026.552592486565</v>
      </c>
      <c r="F34" s="6">
        <f t="shared" si="3"/>
        <v>92977.538836763968</v>
      </c>
      <c r="G34" s="6">
        <f t="shared" si="3"/>
        <v>88246.057783578537</v>
      </c>
      <c r="H34" s="6">
        <f t="shared" si="3"/>
        <v>84397.781865743571</v>
      </c>
    </row>
    <row r="35" spans="1:8" x14ac:dyDescent="0.25">
      <c r="A35" s="3" t="s">
        <v>130</v>
      </c>
      <c r="B35" s="6">
        <f>B33/B12</f>
        <v>89303.073365788878</v>
      </c>
      <c r="C35" s="6">
        <f t="shared" ref="C35:H35" si="4">C33/C12</f>
        <v>89613.232873656598</v>
      </c>
      <c r="D35" s="6">
        <f t="shared" si="4"/>
        <v>89296.010475434145</v>
      </c>
      <c r="E35" s="6">
        <f t="shared" si="4"/>
        <v>89589.199797706009</v>
      </c>
      <c r="F35" s="6">
        <f t="shared" si="4"/>
        <v>88693.621077499673</v>
      </c>
      <c r="G35" s="6">
        <f t="shared" si="4"/>
        <v>87712.407196781453</v>
      </c>
      <c r="H35" s="6">
        <f t="shared" si="4"/>
        <v>83285.438106964895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180.69145759451189</v>
      </c>
      <c r="C40" s="7">
        <f t="shared" ref="C40:H40" si="5">((C11)/C29)*100</f>
        <v>232.98243353914958</v>
      </c>
      <c r="D40" s="7">
        <f t="shared" si="5"/>
        <v>105.79113582379615</v>
      </c>
      <c r="E40" s="7">
        <f t="shared" si="5"/>
        <v>93.736478451573774</v>
      </c>
      <c r="F40" s="7">
        <f t="shared" si="5"/>
        <v>155.37655547927284</v>
      </c>
      <c r="G40" s="7">
        <f t="shared" si="5"/>
        <v>194.62517680339462</v>
      </c>
      <c r="H40" s="7">
        <f t="shared" si="5"/>
        <v>153.25773770796542</v>
      </c>
    </row>
    <row r="41" spans="1:8" x14ac:dyDescent="0.25">
      <c r="A41" t="s">
        <v>15</v>
      </c>
      <c r="B41" s="7">
        <f>((B12)/B29)*100</f>
        <v>184.52967353561405</v>
      </c>
      <c r="C41" s="7">
        <f t="shared" ref="C41:H41" si="6">((C12)/C29)*100</f>
        <v>230.95134025931006</v>
      </c>
      <c r="D41" s="7">
        <f t="shared" si="6"/>
        <v>113.07661682142086</v>
      </c>
      <c r="E41" s="7">
        <f t="shared" si="6"/>
        <v>94.548695172478119</v>
      </c>
      <c r="F41" s="7">
        <f t="shared" si="6"/>
        <v>189.28905006930535</v>
      </c>
      <c r="G41" s="7">
        <f t="shared" si="6"/>
        <v>197.65440829797265</v>
      </c>
      <c r="H41" s="7">
        <f t="shared" si="6"/>
        <v>228.34138860488892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102.1241822896329</v>
      </c>
      <c r="C44" s="7">
        <f t="shared" ref="C44:H44" si="7">C12/C11*100</f>
        <v>99.128220420318414</v>
      </c>
      <c r="D44" s="7">
        <f t="shared" ref="D44" si="8">D12/D11*100</f>
        <v>106.88666488065624</v>
      </c>
      <c r="E44" s="7">
        <f t="shared" si="7"/>
        <v>100.866489475945</v>
      </c>
      <c r="F44" s="7">
        <f t="shared" si="7"/>
        <v>121.8260048856318</v>
      </c>
      <c r="G44" s="7">
        <f t="shared" si="7"/>
        <v>101.55644379844961</v>
      </c>
      <c r="H44" s="7">
        <f t="shared" si="7"/>
        <v>148.99175207714234</v>
      </c>
    </row>
    <row r="45" spans="1:8" x14ac:dyDescent="0.25">
      <c r="A45" t="s">
        <v>18</v>
      </c>
      <c r="B45" s="7">
        <f>B18/B17*100</f>
        <v>100.37164325639527</v>
      </c>
      <c r="C45" s="7">
        <f t="shared" ref="C45:H45" si="9">C18/C17*100</f>
        <v>96.832779933857239</v>
      </c>
      <c r="D45" s="7">
        <f t="shared" ref="D45" si="10">D18/D17*100</f>
        <v>111.87950283714996</v>
      </c>
      <c r="E45" s="7">
        <f t="shared" si="9"/>
        <v>104.4831296264656</v>
      </c>
      <c r="F45" s="7">
        <f t="shared" si="9"/>
        <v>131.14690340037527</v>
      </c>
      <c r="G45" s="7">
        <f t="shared" si="9"/>
        <v>101.65321384970656</v>
      </c>
      <c r="H45" s="7">
        <f t="shared" si="9"/>
        <v>105.53894064207626</v>
      </c>
    </row>
    <row r="46" spans="1:8" x14ac:dyDescent="0.25">
      <c r="A46" t="s">
        <v>19</v>
      </c>
      <c r="B46" s="7">
        <f>AVERAGE(B44:B45)</f>
        <v>101.24791277301409</v>
      </c>
      <c r="C46" s="7">
        <f t="shared" ref="C46:H46" si="11">AVERAGE(C44:C45)</f>
        <v>97.980500177087833</v>
      </c>
      <c r="D46" s="7">
        <f t="shared" ref="D46" si="12">AVERAGE(D44:D45)</f>
        <v>109.38308385890309</v>
      </c>
      <c r="E46" s="7">
        <f t="shared" si="11"/>
        <v>102.6748095512053</v>
      </c>
      <c r="F46" s="7">
        <f t="shared" si="11"/>
        <v>126.48645414300353</v>
      </c>
      <c r="G46" s="7">
        <f t="shared" si="11"/>
        <v>101.60482882407808</v>
      </c>
      <c r="H46" s="7">
        <f t="shared" si="11"/>
        <v>127.2653463596093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102.1241822896329</v>
      </c>
      <c r="C49" s="7">
        <f t="shared" ref="C49:H49" si="13">C12/C13*100</f>
        <v>99.128220420318414</v>
      </c>
      <c r="D49" s="7">
        <f t="shared" si="13"/>
        <v>106.88666488065624</v>
      </c>
      <c r="E49" s="7">
        <f t="shared" si="13"/>
        <v>100.866489475945</v>
      </c>
      <c r="F49" s="7">
        <f t="shared" si="13"/>
        <v>121.8260048856318</v>
      </c>
      <c r="G49" s="7">
        <f t="shared" si="13"/>
        <v>101.55644379844961</v>
      </c>
      <c r="H49" s="7">
        <f t="shared" si="13"/>
        <v>148.99175207714234</v>
      </c>
    </row>
    <row r="50" spans="1:8" x14ac:dyDescent="0.25">
      <c r="A50" t="s">
        <v>22</v>
      </c>
      <c r="B50" s="7">
        <f>B18/B19*100</f>
        <v>100.37164325639527</v>
      </c>
      <c r="C50" s="7">
        <f t="shared" ref="C50:H50" si="14">C18/C19*100</f>
        <v>96.832779933857267</v>
      </c>
      <c r="D50" s="7">
        <f t="shared" ref="D50" si="15">D18/D19*100</f>
        <v>111.87950283714996</v>
      </c>
      <c r="E50" s="7">
        <f t="shared" si="14"/>
        <v>104.4831296264656</v>
      </c>
      <c r="F50" s="7">
        <f t="shared" si="14"/>
        <v>131.14690340037527</v>
      </c>
      <c r="G50" s="7">
        <f t="shared" si="14"/>
        <v>101.65321384970656</v>
      </c>
      <c r="H50" s="7">
        <f t="shared" si="14"/>
        <v>105.53894064207626</v>
      </c>
    </row>
    <row r="51" spans="1:8" x14ac:dyDescent="0.25">
      <c r="A51" t="s">
        <v>23</v>
      </c>
      <c r="B51" s="7">
        <f>(B49+B50)/2</f>
        <v>101.24791277301409</v>
      </c>
      <c r="C51" s="7">
        <f t="shared" ref="C51:H51" si="16">(C49+C50)/2</f>
        <v>97.980500177087833</v>
      </c>
      <c r="D51" s="7">
        <f t="shared" ref="D51" si="17">(D49+D50)/2</f>
        <v>109.38308385890309</v>
      </c>
      <c r="E51" s="7">
        <f t="shared" si="16"/>
        <v>102.6748095512053</v>
      </c>
      <c r="F51" s="7">
        <f t="shared" si="16"/>
        <v>126.48645414300353</v>
      </c>
      <c r="G51" s="7">
        <f t="shared" si="16"/>
        <v>101.60482882407808</v>
      </c>
      <c r="H51" s="7">
        <f t="shared" si="16"/>
        <v>127.2653463596093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18">C20/C18*100</f>
        <v>100</v>
      </c>
      <c r="D54" s="7">
        <f t="shared" si="18"/>
        <v>100</v>
      </c>
      <c r="E54" s="7">
        <f t="shared" si="18"/>
        <v>100</v>
      </c>
      <c r="F54" s="7">
        <f t="shared" si="18"/>
        <v>100</v>
      </c>
      <c r="G54" s="7">
        <f t="shared" si="18"/>
        <v>100</v>
      </c>
      <c r="H54" s="7">
        <f t="shared" si="18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3.1627210215021684</v>
      </c>
      <c r="C57" s="7">
        <f t="shared" ref="C57:H57" si="19">((C12/C10)-1)*100</f>
        <v>-0.76286679757563425</v>
      </c>
      <c r="D57" s="7">
        <f t="shared" si="19"/>
        <v>12.222971920901028</v>
      </c>
      <c r="E57" s="7">
        <f t="shared" si="19"/>
        <v>5.8930051977762021</v>
      </c>
      <c r="F57" s="7">
        <f t="shared" si="19"/>
        <v>27.93584346832403</v>
      </c>
      <c r="G57" s="7">
        <f t="shared" si="19"/>
        <v>1.5564437984496138</v>
      </c>
      <c r="H57" s="7">
        <f t="shared" si="19"/>
        <v>39.45986603088101</v>
      </c>
    </row>
    <row r="58" spans="1:8" x14ac:dyDescent="0.25">
      <c r="A58" t="s">
        <v>27</v>
      </c>
      <c r="B58" s="7">
        <f>((B33/B32)-1)*100</f>
        <v>0.65303668573184481</v>
      </c>
      <c r="C58" s="7">
        <f t="shared" ref="C58:H58" si="20">((C33/C32)-1)*100</f>
        <v>-3.3358371543424137</v>
      </c>
      <c r="D58" s="7">
        <f t="shared" si="20"/>
        <v>10.274293909149023</v>
      </c>
      <c r="E58" s="7">
        <f t="shared" si="20"/>
        <v>5.3785725061169076</v>
      </c>
      <c r="F58" s="7">
        <f t="shared" si="20"/>
        <v>22.041230223692732</v>
      </c>
      <c r="G58" s="7">
        <f t="shared" si="20"/>
        <v>0.94230128390258017</v>
      </c>
      <c r="H58" s="7">
        <f t="shared" si="20"/>
        <v>37.62181640267714</v>
      </c>
    </row>
    <row r="59" spans="1:8" x14ac:dyDescent="0.25">
      <c r="A59" t="s">
        <v>28</v>
      </c>
      <c r="B59" s="7">
        <f>((B35/B34)-1)*100</f>
        <v>-2.4327434473613962</v>
      </c>
      <c r="C59" s="7">
        <f t="shared" ref="C59:H59" si="21">((C35/C34)-1)*100</f>
        <v>-2.5927495824757618</v>
      </c>
      <c r="D59" s="7">
        <f t="shared" si="21"/>
        <v>-1.7364341528270155</v>
      </c>
      <c r="E59" s="7">
        <f t="shared" si="21"/>
        <v>-0.48580422351645058</v>
      </c>
      <c r="F59" s="7">
        <f t="shared" si="21"/>
        <v>-4.6074759698526258</v>
      </c>
      <c r="G59" s="7">
        <f t="shared" si="21"/>
        <v>-0.60473022840957791</v>
      </c>
      <c r="H59" s="7">
        <f t="shared" si="21"/>
        <v>-1.3179774801998279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t="s">
        <v>29</v>
      </c>
    </row>
    <row r="62" spans="1:8" x14ac:dyDescent="0.25">
      <c r="A62" t="s">
        <v>43</v>
      </c>
      <c r="B62" s="4">
        <f>B17/(B11*12)</f>
        <v>7496.1438452411076</v>
      </c>
      <c r="C62" s="4">
        <f t="shared" ref="C62:H62" si="22">C17/(C11*12)</f>
        <v>7568.3464351943294</v>
      </c>
      <c r="D62" s="4">
        <f t="shared" si="22"/>
        <v>7038.1578541935105</v>
      </c>
      <c r="E62" s="4">
        <f t="shared" si="22"/>
        <v>7135.2688146492583</v>
      </c>
      <c r="F62" s="4">
        <f t="shared" si="22"/>
        <v>6797.1725740432303</v>
      </c>
      <c r="G62" s="4">
        <f t="shared" si="22"/>
        <v>7229.3849323724162</v>
      </c>
      <c r="H62" s="4">
        <f t="shared" si="22"/>
        <v>9700.0175463440282</v>
      </c>
    </row>
    <row r="63" spans="1:8" x14ac:dyDescent="0.25">
      <c r="A63" t="s">
        <v>44</v>
      </c>
      <c r="B63" s="4">
        <f>B18/(B12*12)</f>
        <v>7367.5035526775819</v>
      </c>
      <c r="C63" s="4">
        <f t="shared" ref="C63:H63" si="23">C18/(C12*12)</f>
        <v>7393.091712076669</v>
      </c>
      <c r="D63" s="4">
        <f t="shared" si="23"/>
        <v>7366.920864223317</v>
      </c>
      <c r="E63" s="4">
        <f t="shared" si="23"/>
        <v>7391.1089833107453</v>
      </c>
      <c r="F63" s="4">
        <f t="shared" si="23"/>
        <v>7317.2237388937237</v>
      </c>
      <c r="G63" s="4">
        <f t="shared" si="23"/>
        <v>7236.2735937344696</v>
      </c>
      <c r="H63" s="4">
        <f t="shared" si="23"/>
        <v>6871.0486438246035</v>
      </c>
    </row>
    <row r="64" spans="1:8" x14ac:dyDescent="0.25">
      <c r="A64" t="s">
        <v>30</v>
      </c>
      <c r="B64" s="10">
        <f>(B62/B63)*B46</f>
        <v>103.01575190976392</v>
      </c>
      <c r="C64" s="10">
        <f t="shared" ref="C64:H64" si="24">(C62/C63)*C46</f>
        <v>100.30314760230718</v>
      </c>
      <c r="D64" s="10">
        <f t="shared" si="24"/>
        <v>104.50165339988499</v>
      </c>
      <c r="E64" s="10">
        <f t="shared" si="24"/>
        <v>99.120763649273556</v>
      </c>
      <c r="F64" s="10">
        <f t="shared" si="24"/>
        <v>117.49678399457882</v>
      </c>
      <c r="G64" s="10">
        <f t="shared" si="24"/>
        <v>101.50810483355284</v>
      </c>
      <c r="H64" s="10">
        <f t="shared" si="24"/>
        <v>179.66341918409398</v>
      </c>
    </row>
    <row r="65" spans="1:8" x14ac:dyDescent="0.25">
      <c r="A65" t="s">
        <v>45</v>
      </c>
      <c r="B65" s="10">
        <f>B17/B11</f>
        <v>89953.726142893283</v>
      </c>
      <c r="C65" s="10">
        <f t="shared" ref="C65:H66" si="25">C17/C11</f>
        <v>90820.157222331953</v>
      </c>
      <c r="D65" s="10">
        <f t="shared" si="25"/>
        <v>84457.894250322119</v>
      </c>
      <c r="E65" s="10">
        <f t="shared" si="25"/>
        <v>85623.225775791099</v>
      </c>
      <c r="F65" s="10">
        <f t="shared" si="25"/>
        <v>81566.070888518763</v>
      </c>
      <c r="G65" s="10">
        <f t="shared" si="25"/>
        <v>86752.619188468991</v>
      </c>
      <c r="H65" s="10">
        <f t="shared" si="25"/>
        <v>116400.21055612834</v>
      </c>
    </row>
    <row r="66" spans="1:8" x14ac:dyDescent="0.25">
      <c r="A66" t="s">
        <v>46</v>
      </c>
      <c r="B66" s="10">
        <f>B18/B12</f>
        <v>88410.042632130993</v>
      </c>
      <c r="C66" s="10">
        <f t="shared" si="25"/>
        <v>88717.100544920031</v>
      </c>
      <c r="D66" s="10">
        <f t="shared" si="25"/>
        <v>88403.050370679804</v>
      </c>
      <c r="E66" s="10">
        <f t="shared" si="25"/>
        <v>88693.307799728951</v>
      </c>
      <c r="F66" s="10">
        <f t="shared" si="25"/>
        <v>87806.684866724681</v>
      </c>
      <c r="G66" s="10">
        <f t="shared" si="25"/>
        <v>86835.283124813635</v>
      </c>
      <c r="H66" s="10">
        <f t="shared" si="25"/>
        <v>82452.583725895252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75.720761649799513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132.55498369205986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82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83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3" spans="1:1" x14ac:dyDescent="0.25">
      <c r="A83" s="20" t="s">
        <v>132</v>
      </c>
    </row>
    <row r="84" spans="1:1" x14ac:dyDescent="0.25">
      <c r="A84" s="20" t="s">
        <v>133</v>
      </c>
    </row>
  </sheetData>
  <mergeCells count="3">
    <mergeCell ref="A4:A5"/>
    <mergeCell ref="C4:H4"/>
    <mergeCell ref="A2:H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9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2012-04-10T15:25:06Z</dcterms:created>
  <dcterms:modified xsi:type="dcterms:W3CDTF">2016-03-03T15:11:05Z</dcterms:modified>
</cp:coreProperties>
</file>