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IMAS\"/>
    </mc:Choice>
  </mc:AlternateContent>
  <bookViews>
    <workbookView xWindow="0" yWindow="0" windowWidth="21600" windowHeight="9735" tabRatio="729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  <sheet name="Hoja1" sheetId="10" r:id="rId9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6" i="7" l="1"/>
  <c r="J66" i="7"/>
  <c r="I65" i="7"/>
  <c r="J65" i="7"/>
  <c r="I64" i="7"/>
  <c r="J64" i="7"/>
  <c r="I63" i="7"/>
  <c r="J63" i="7"/>
  <c r="I62" i="7"/>
  <c r="J62" i="7"/>
  <c r="I59" i="7"/>
  <c r="J59" i="7"/>
  <c r="I58" i="7"/>
  <c r="J58" i="7"/>
  <c r="I57" i="7"/>
  <c r="J57" i="7"/>
  <c r="I54" i="7"/>
  <c r="J54" i="7"/>
  <c r="I51" i="7"/>
  <c r="J51" i="7"/>
  <c r="I50" i="7"/>
  <c r="J50" i="7"/>
  <c r="I49" i="7"/>
  <c r="J49" i="7"/>
  <c r="I46" i="7"/>
  <c r="J46" i="7"/>
  <c r="I45" i="7"/>
  <c r="J45" i="7"/>
  <c r="I44" i="7"/>
  <c r="J44" i="7"/>
  <c r="I41" i="7"/>
  <c r="J41" i="7"/>
  <c r="I40" i="7"/>
  <c r="J40" i="7"/>
  <c r="J35" i="7"/>
  <c r="J34" i="7"/>
  <c r="J33" i="7"/>
  <c r="J32" i="7"/>
  <c r="B20" i="7"/>
  <c r="I20" i="7"/>
  <c r="J20" i="7"/>
  <c r="B18" i="7"/>
  <c r="J18" i="7"/>
  <c r="C18" i="7"/>
  <c r="J19" i="7"/>
  <c r="J17" i="7"/>
  <c r="C17" i="7"/>
  <c r="B16" i="7"/>
  <c r="F16" i="7"/>
  <c r="G16" i="7"/>
  <c r="H16" i="7"/>
  <c r="I16" i="7"/>
  <c r="J16" i="7"/>
  <c r="C16" i="7"/>
  <c r="J13" i="7"/>
  <c r="J11" i="7"/>
  <c r="B13" i="7"/>
  <c r="B11" i="7"/>
  <c r="B20" i="6"/>
  <c r="B19" i="6"/>
  <c r="J19" i="6"/>
  <c r="J18" i="6"/>
  <c r="B18" i="6"/>
  <c r="I20" i="6"/>
  <c r="J20" i="6"/>
  <c r="C18" i="6"/>
  <c r="B17" i="6"/>
  <c r="J17" i="6"/>
  <c r="J16" i="6"/>
  <c r="C17" i="6"/>
  <c r="B16" i="6"/>
  <c r="C16" i="6"/>
  <c r="J13" i="6"/>
  <c r="J11" i="6"/>
  <c r="B13" i="6"/>
  <c r="B11" i="6"/>
  <c r="I66" i="5"/>
  <c r="J66" i="5"/>
  <c r="I65" i="5"/>
  <c r="J65" i="5"/>
  <c r="I64" i="5"/>
  <c r="J64" i="5"/>
  <c r="I63" i="5"/>
  <c r="J63" i="5"/>
  <c r="I62" i="5"/>
  <c r="J62" i="5"/>
  <c r="I59" i="5"/>
  <c r="J59" i="5"/>
  <c r="I58" i="5"/>
  <c r="J58" i="5"/>
  <c r="I57" i="5"/>
  <c r="J57" i="5"/>
  <c r="I54" i="5"/>
  <c r="J54" i="5"/>
  <c r="I51" i="5"/>
  <c r="J51" i="5"/>
  <c r="I50" i="5"/>
  <c r="J50" i="5"/>
  <c r="I49" i="5"/>
  <c r="J49" i="5"/>
  <c r="I46" i="5"/>
  <c r="J46" i="5"/>
  <c r="I45" i="5"/>
  <c r="J45" i="5"/>
  <c r="I44" i="5"/>
  <c r="J44" i="5"/>
  <c r="I41" i="5"/>
  <c r="J41" i="5"/>
  <c r="I40" i="5"/>
  <c r="J40" i="5"/>
  <c r="J35" i="5"/>
  <c r="J34" i="5"/>
  <c r="J33" i="5"/>
  <c r="J32" i="5"/>
  <c r="J18" i="5"/>
  <c r="I20" i="5"/>
  <c r="J20" i="5"/>
  <c r="B20" i="5" s="1"/>
  <c r="B18" i="5"/>
  <c r="C18" i="5"/>
  <c r="B19" i="5"/>
  <c r="J19" i="5"/>
  <c r="B17" i="5"/>
  <c r="F17" i="5"/>
  <c r="G17" i="5"/>
  <c r="H17" i="5"/>
  <c r="I17" i="5"/>
  <c r="J17" i="5"/>
  <c r="C17" i="5"/>
  <c r="B16" i="5"/>
  <c r="G16" i="5"/>
  <c r="H16" i="5"/>
  <c r="I16" i="5"/>
  <c r="J16" i="5"/>
  <c r="C16" i="5"/>
  <c r="B13" i="5"/>
  <c r="B11" i="5"/>
  <c r="J13" i="5"/>
  <c r="J11" i="5"/>
  <c r="I66" i="4"/>
  <c r="J66" i="4"/>
  <c r="I65" i="4"/>
  <c r="J65" i="4"/>
  <c r="I63" i="4"/>
  <c r="J63" i="4"/>
  <c r="I62" i="4"/>
  <c r="J62" i="4"/>
  <c r="I57" i="4"/>
  <c r="J57" i="4"/>
  <c r="I50" i="4"/>
  <c r="J50" i="4"/>
  <c r="I49" i="4"/>
  <c r="J49" i="4"/>
  <c r="I45" i="4"/>
  <c r="J45" i="4"/>
  <c r="I44" i="4"/>
  <c r="J44" i="4"/>
  <c r="J46" i="4" s="1"/>
  <c r="I41" i="4"/>
  <c r="J41" i="4"/>
  <c r="I40" i="4"/>
  <c r="J40" i="4"/>
  <c r="J35" i="4"/>
  <c r="J59" i="4" s="1"/>
  <c r="J34" i="4"/>
  <c r="J33" i="4"/>
  <c r="J58" i="4" s="1"/>
  <c r="J32" i="4"/>
  <c r="I20" i="4"/>
  <c r="I54" i="4" s="1"/>
  <c r="J20" i="4"/>
  <c r="J54" i="4" s="1"/>
  <c r="B19" i="4"/>
  <c r="B18" i="4"/>
  <c r="B17" i="4"/>
  <c r="B16" i="4"/>
  <c r="J64" i="4" l="1"/>
  <c r="J51" i="4"/>
  <c r="I46" i="4"/>
  <c r="I51" i="4"/>
  <c r="I64" i="4"/>
  <c r="B16" i="1" l="1"/>
  <c r="I66" i="1"/>
  <c r="J66" i="1"/>
  <c r="I65" i="1"/>
  <c r="J65" i="1"/>
  <c r="I64" i="1"/>
  <c r="J64" i="1"/>
  <c r="I63" i="1"/>
  <c r="J63" i="1"/>
  <c r="I62" i="1"/>
  <c r="J62" i="1"/>
  <c r="I57" i="1"/>
  <c r="J57" i="1"/>
  <c r="I54" i="1"/>
  <c r="J54" i="1"/>
  <c r="I51" i="1"/>
  <c r="J51" i="1"/>
  <c r="I50" i="1"/>
  <c r="J50" i="1"/>
  <c r="I49" i="1"/>
  <c r="J49" i="1"/>
  <c r="I46" i="1"/>
  <c r="J46" i="1"/>
  <c r="I45" i="1"/>
  <c r="J45" i="1"/>
  <c r="I44" i="1"/>
  <c r="J44" i="1"/>
  <c r="I41" i="1"/>
  <c r="J41" i="1"/>
  <c r="I40" i="1"/>
  <c r="J40" i="1"/>
  <c r="J35" i="1"/>
  <c r="J33" i="1"/>
  <c r="J32" i="1"/>
  <c r="J34" i="1" s="1"/>
  <c r="J59" i="1" s="1"/>
  <c r="J58" i="1" l="1"/>
  <c r="I20" i="1" l="1"/>
  <c r="J20" i="1"/>
  <c r="B20" i="1"/>
  <c r="B17" i="1"/>
  <c r="B18" i="1"/>
  <c r="B19" i="1" l="1"/>
  <c r="I66" i="3" l="1"/>
  <c r="J66" i="3"/>
  <c r="I65" i="3"/>
  <c r="J65" i="3"/>
  <c r="I64" i="3"/>
  <c r="J64" i="3"/>
  <c r="I63" i="3"/>
  <c r="J63" i="3"/>
  <c r="I62" i="3"/>
  <c r="J62" i="3"/>
  <c r="C65" i="3"/>
  <c r="C62" i="3"/>
  <c r="I59" i="3"/>
  <c r="J59" i="3"/>
  <c r="I58" i="3"/>
  <c r="J58" i="3"/>
  <c r="I57" i="3"/>
  <c r="J57" i="3"/>
  <c r="I54" i="3"/>
  <c r="J54" i="3"/>
  <c r="C45" i="3"/>
  <c r="I51" i="3"/>
  <c r="J51" i="3"/>
  <c r="I50" i="3"/>
  <c r="J50" i="3"/>
  <c r="I49" i="3"/>
  <c r="J49" i="3"/>
  <c r="I46" i="3"/>
  <c r="J46" i="3"/>
  <c r="I45" i="3"/>
  <c r="J45" i="3"/>
  <c r="I44" i="3"/>
  <c r="J44" i="3"/>
  <c r="I41" i="3"/>
  <c r="J41" i="3"/>
  <c r="I40" i="3"/>
  <c r="J40" i="3"/>
  <c r="C33" i="3"/>
  <c r="C32" i="3"/>
  <c r="J35" i="3"/>
  <c r="J34" i="3"/>
  <c r="J33" i="3"/>
  <c r="J32" i="3"/>
  <c r="I20" i="3"/>
  <c r="J20" i="3"/>
  <c r="B20" i="3"/>
  <c r="B18" i="3"/>
  <c r="B19" i="3"/>
  <c r="B16" i="3"/>
  <c r="I66" i="2"/>
  <c r="J66" i="2"/>
  <c r="I65" i="2"/>
  <c r="J65" i="2"/>
  <c r="I64" i="2"/>
  <c r="J64" i="2"/>
  <c r="I63" i="2"/>
  <c r="J63" i="2"/>
  <c r="I62" i="2"/>
  <c r="J62" i="2"/>
  <c r="C66" i="2"/>
  <c r="C65" i="2"/>
  <c r="C63" i="2"/>
  <c r="C62" i="2"/>
  <c r="I59" i="2"/>
  <c r="J59" i="2"/>
  <c r="I58" i="2"/>
  <c r="J58" i="2"/>
  <c r="I57" i="2"/>
  <c r="J57" i="2"/>
  <c r="I54" i="2"/>
  <c r="J54" i="2"/>
  <c r="I51" i="2"/>
  <c r="J51" i="2"/>
  <c r="I50" i="2"/>
  <c r="J50" i="2"/>
  <c r="I49" i="2"/>
  <c r="J49" i="2"/>
  <c r="C50" i="2"/>
  <c r="C54" i="2"/>
  <c r="I46" i="2"/>
  <c r="J46" i="2"/>
  <c r="I45" i="2"/>
  <c r="J45" i="2"/>
  <c r="I44" i="2"/>
  <c r="J44" i="2"/>
  <c r="C45" i="2"/>
  <c r="J35" i="2"/>
  <c r="J34" i="2"/>
  <c r="J33" i="2"/>
  <c r="J32" i="2"/>
  <c r="I41" i="2"/>
  <c r="J41" i="2"/>
  <c r="I40" i="2"/>
  <c r="J40" i="2"/>
  <c r="C41" i="2"/>
  <c r="C40" i="2"/>
  <c r="C33" i="2"/>
  <c r="C32" i="2"/>
  <c r="I20" i="2"/>
  <c r="J20" i="2"/>
  <c r="C20" i="2"/>
  <c r="B18" i="2"/>
  <c r="B17" i="2" l="1"/>
  <c r="B19" i="2"/>
  <c r="B16" i="2"/>
  <c r="C11" i="5" l="1"/>
  <c r="D11" i="5"/>
  <c r="E11" i="5"/>
  <c r="F11" i="5"/>
  <c r="G11" i="5"/>
  <c r="H11" i="5"/>
  <c r="I11" i="5"/>
  <c r="D11" i="7" l="1"/>
  <c r="E11" i="7"/>
  <c r="F11" i="7"/>
  <c r="G11" i="7"/>
  <c r="H11" i="7"/>
  <c r="I11" i="7"/>
  <c r="C11" i="7"/>
  <c r="D11" i="6"/>
  <c r="E11" i="6"/>
  <c r="F11" i="6"/>
  <c r="G11" i="6"/>
  <c r="H11" i="6"/>
  <c r="I11" i="6"/>
  <c r="C11" i="6"/>
  <c r="C41" i="6" l="1"/>
  <c r="F49" i="4"/>
  <c r="G49" i="4"/>
  <c r="H49" i="4"/>
  <c r="E49" i="4"/>
  <c r="C49" i="4"/>
  <c r="H49" i="1"/>
  <c r="G49" i="1"/>
  <c r="F49" i="1"/>
  <c r="E49" i="1"/>
  <c r="C49" i="1"/>
  <c r="F49" i="3"/>
  <c r="G49" i="3"/>
  <c r="H49" i="3"/>
  <c r="E49" i="3"/>
  <c r="C49" i="3"/>
  <c r="I32" i="3"/>
  <c r="F49" i="2"/>
  <c r="G49" i="2"/>
  <c r="H49" i="2"/>
  <c r="E49" i="2"/>
  <c r="C49" i="2"/>
  <c r="I32" i="2" l="1"/>
  <c r="C19" i="7" l="1"/>
  <c r="C19" i="6"/>
  <c r="B49" i="3"/>
  <c r="C45" i="1" l="1"/>
  <c r="C45" i="4"/>
  <c r="C44" i="3"/>
  <c r="C46" i="3" s="1"/>
  <c r="C44" i="1"/>
  <c r="C46" i="1" s="1"/>
  <c r="C44" i="4"/>
  <c r="C46" i="4" s="1"/>
  <c r="C44" i="2"/>
  <c r="C46" i="2" s="1"/>
  <c r="D44" i="2"/>
  <c r="D46" i="2" s="1"/>
  <c r="D44" i="1"/>
  <c r="D46" i="1" s="1"/>
  <c r="D44" i="4"/>
  <c r="D46" i="4" s="1"/>
  <c r="D44" i="3"/>
  <c r="D46" i="3" l="1"/>
  <c r="H18" i="7"/>
  <c r="H33" i="7" s="1"/>
  <c r="H35" i="7" s="1"/>
  <c r="I18" i="7"/>
  <c r="I33" i="7" s="1"/>
  <c r="H17" i="7"/>
  <c r="H44" i="7"/>
  <c r="I17" i="7"/>
  <c r="I32" i="7"/>
  <c r="I34" i="7" s="1"/>
  <c r="H32" i="7"/>
  <c r="H34" i="7" s="1"/>
  <c r="H57" i="7"/>
  <c r="H13" i="7"/>
  <c r="H49" i="7"/>
  <c r="H41" i="7"/>
  <c r="C20" i="7"/>
  <c r="C54" i="7" s="1"/>
  <c r="F18" i="7"/>
  <c r="F66" i="7" s="1"/>
  <c r="G18" i="7"/>
  <c r="C32" i="7"/>
  <c r="C34" i="7" s="1"/>
  <c r="G32" i="7"/>
  <c r="G34" i="7" s="1"/>
  <c r="H57" i="4"/>
  <c r="I33" i="4"/>
  <c r="I32" i="4"/>
  <c r="I34" i="4" s="1"/>
  <c r="B49" i="4"/>
  <c r="F18" i="5"/>
  <c r="F66" i="5" s="1"/>
  <c r="G18" i="5"/>
  <c r="G66" i="5" s="1"/>
  <c r="H18" i="5"/>
  <c r="H66" i="5" s="1"/>
  <c r="I16" i="6"/>
  <c r="I32" i="6" s="1"/>
  <c r="I34" i="6" s="1"/>
  <c r="C57" i="6"/>
  <c r="C13" i="6"/>
  <c r="C62" i="6"/>
  <c r="H57" i="6"/>
  <c r="H16" i="6"/>
  <c r="H32" i="6" s="1"/>
  <c r="F18" i="6"/>
  <c r="F66" i="6" s="1"/>
  <c r="G18" i="6"/>
  <c r="G33" i="6" s="1"/>
  <c r="H18" i="6"/>
  <c r="H20" i="6" s="1"/>
  <c r="H54" i="6" s="1"/>
  <c r="C32" i="6"/>
  <c r="C34" i="6" s="1"/>
  <c r="G16" i="6"/>
  <c r="G32" i="6" s="1"/>
  <c r="G34" i="6" s="1"/>
  <c r="H57" i="5"/>
  <c r="H32" i="5"/>
  <c r="H34" i="5" s="1"/>
  <c r="G32" i="5"/>
  <c r="B32" i="3"/>
  <c r="B34" i="3" s="1"/>
  <c r="I32" i="5"/>
  <c r="I34" i="5" s="1"/>
  <c r="I13" i="5"/>
  <c r="I32" i="1"/>
  <c r="H32" i="4"/>
  <c r="H34" i="4" s="1"/>
  <c r="H57" i="1"/>
  <c r="B49" i="1"/>
  <c r="B44" i="1"/>
  <c r="H32" i="1"/>
  <c r="H34" i="1" s="1"/>
  <c r="H57" i="2"/>
  <c r="H57" i="3"/>
  <c r="H32" i="3"/>
  <c r="H34" i="3" s="1"/>
  <c r="H32" i="2"/>
  <c r="H34" i="2" s="1"/>
  <c r="B49" i="2"/>
  <c r="F57" i="7"/>
  <c r="G57" i="7"/>
  <c r="G41" i="7"/>
  <c r="F19" i="7"/>
  <c r="G19" i="7"/>
  <c r="H19" i="7"/>
  <c r="I19" i="7"/>
  <c r="E19" i="7"/>
  <c r="F17" i="7"/>
  <c r="G17" i="7"/>
  <c r="G62" i="7" s="1"/>
  <c r="F32" i="7"/>
  <c r="F34" i="7" s="1"/>
  <c r="C13" i="7"/>
  <c r="D13" i="7"/>
  <c r="C49" i="7" s="1"/>
  <c r="E13" i="7"/>
  <c r="E49" i="7" s="1"/>
  <c r="F13" i="7"/>
  <c r="F49" i="7" s="1"/>
  <c r="G13" i="7"/>
  <c r="G49" i="7" s="1"/>
  <c r="I13" i="7"/>
  <c r="D44" i="5"/>
  <c r="H44" i="5"/>
  <c r="E44" i="6"/>
  <c r="H40" i="6"/>
  <c r="D44" i="7"/>
  <c r="E44" i="7"/>
  <c r="G40" i="7"/>
  <c r="G44" i="7"/>
  <c r="H40" i="7"/>
  <c r="F57" i="6"/>
  <c r="G57" i="6"/>
  <c r="F44" i="6"/>
  <c r="G41" i="6"/>
  <c r="H41" i="6"/>
  <c r="F19" i="6"/>
  <c r="G19" i="6"/>
  <c r="H19" i="6"/>
  <c r="I19" i="6"/>
  <c r="E19" i="6"/>
  <c r="I18" i="6"/>
  <c r="I33" i="6" s="1"/>
  <c r="G17" i="6"/>
  <c r="G65" i="6" s="1"/>
  <c r="H17" i="6"/>
  <c r="I17" i="6"/>
  <c r="D13" i="6"/>
  <c r="E13" i="6"/>
  <c r="E49" i="6" s="1"/>
  <c r="F13" i="6"/>
  <c r="F49" i="6" s="1"/>
  <c r="G13" i="6"/>
  <c r="G49" i="6" s="1"/>
  <c r="H13" i="6"/>
  <c r="H49" i="6" s="1"/>
  <c r="I13" i="6"/>
  <c r="F57" i="5"/>
  <c r="G57" i="5"/>
  <c r="F44" i="5"/>
  <c r="G41" i="5"/>
  <c r="H41" i="5"/>
  <c r="F19" i="5"/>
  <c r="G19" i="5"/>
  <c r="H19" i="5"/>
  <c r="I19" i="5"/>
  <c r="E19" i="5"/>
  <c r="I18" i="5"/>
  <c r="E17" i="5"/>
  <c r="E16" i="5"/>
  <c r="E32" i="5" s="1"/>
  <c r="E34" i="5" s="1"/>
  <c r="F16" i="5"/>
  <c r="F32" i="5" s="1"/>
  <c r="F34" i="5" s="1"/>
  <c r="C13" i="5"/>
  <c r="D13" i="5"/>
  <c r="C49" i="5" s="1"/>
  <c r="E13" i="5"/>
  <c r="E49" i="5" s="1"/>
  <c r="F13" i="5"/>
  <c r="F49" i="5" s="1"/>
  <c r="G13" i="5"/>
  <c r="G49" i="5" s="1"/>
  <c r="H13" i="5"/>
  <c r="H49" i="5" s="1"/>
  <c r="I33" i="1"/>
  <c r="I35" i="1" s="1"/>
  <c r="I33" i="3"/>
  <c r="I35" i="3" s="1"/>
  <c r="I34" i="3"/>
  <c r="I33" i="2"/>
  <c r="I35" i="2" s="1"/>
  <c r="I34" i="2"/>
  <c r="B23" i="4"/>
  <c r="B69" i="4" s="1"/>
  <c r="B63" i="4"/>
  <c r="B66" i="1"/>
  <c r="B17" i="3"/>
  <c r="B23" i="3" s="1"/>
  <c r="B69" i="3" s="1"/>
  <c r="F66" i="4"/>
  <c r="G66" i="4"/>
  <c r="H66" i="4"/>
  <c r="F65" i="4"/>
  <c r="G65" i="4"/>
  <c r="H65" i="4"/>
  <c r="F63" i="4"/>
  <c r="G63" i="4"/>
  <c r="H63" i="4"/>
  <c r="F62" i="4"/>
  <c r="G62" i="4"/>
  <c r="G44" i="4"/>
  <c r="G45" i="4"/>
  <c r="H62" i="4"/>
  <c r="H44" i="4"/>
  <c r="F57" i="4"/>
  <c r="G57" i="4"/>
  <c r="F50" i="4"/>
  <c r="F51" i="4" s="1"/>
  <c r="G50" i="4"/>
  <c r="G51" i="4"/>
  <c r="H50" i="4"/>
  <c r="F44" i="4"/>
  <c r="F45" i="4"/>
  <c r="H45" i="4"/>
  <c r="G41" i="4"/>
  <c r="H41" i="4"/>
  <c r="G40" i="4"/>
  <c r="H40" i="4"/>
  <c r="F33" i="4"/>
  <c r="F35" i="4" s="1"/>
  <c r="G33" i="4"/>
  <c r="G35" i="4" s="1"/>
  <c r="H33" i="4"/>
  <c r="H35" i="4" s="1"/>
  <c r="F32" i="4"/>
  <c r="F34" i="4" s="1"/>
  <c r="G32" i="4"/>
  <c r="F20" i="4"/>
  <c r="F54" i="4" s="1"/>
  <c r="G20" i="4"/>
  <c r="H20" i="4"/>
  <c r="H54" i="4"/>
  <c r="F66" i="1"/>
  <c r="G66" i="1"/>
  <c r="H66" i="1"/>
  <c r="F65" i="1"/>
  <c r="G65" i="1"/>
  <c r="H65" i="1"/>
  <c r="F63" i="1"/>
  <c r="G63" i="1"/>
  <c r="H63" i="1"/>
  <c r="F62" i="1"/>
  <c r="G62" i="1"/>
  <c r="H62" i="1"/>
  <c r="F57" i="1"/>
  <c r="G57" i="1"/>
  <c r="F50" i="1"/>
  <c r="F51" i="1"/>
  <c r="G50" i="1"/>
  <c r="G51" i="1" s="1"/>
  <c r="H50" i="1"/>
  <c r="F44" i="1"/>
  <c r="F45" i="1"/>
  <c r="G45" i="1"/>
  <c r="H45" i="1"/>
  <c r="G44" i="1"/>
  <c r="H44" i="1"/>
  <c r="H46" i="1" s="1"/>
  <c r="G41" i="1"/>
  <c r="H41" i="1"/>
  <c r="G40" i="1"/>
  <c r="H40" i="1"/>
  <c r="F33" i="1"/>
  <c r="F35" i="1" s="1"/>
  <c r="G33" i="1"/>
  <c r="G35" i="1" s="1"/>
  <c r="H33" i="1"/>
  <c r="F32" i="1"/>
  <c r="F58" i="1" s="1"/>
  <c r="F34" i="1"/>
  <c r="F59" i="1" s="1"/>
  <c r="G32" i="1"/>
  <c r="G34" i="1" s="1"/>
  <c r="F20" i="1"/>
  <c r="F54" i="1" s="1"/>
  <c r="G20" i="1"/>
  <c r="G54" i="1" s="1"/>
  <c r="H20" i="1"/>
  <c r="H54" i="1" s="1"/>
  <c r="F66" i="3"/>
  <c r="G66" i="3"/>
  <c r="H66" i="3"/>
  <c r="F65" i="3"/>
  <c r="G65" i="3"/>
  <c r="H65" i="3"/>
  <c r="F63" i="3"/>
  <c r="G63" i="3"/>
  <c r="H63" i="3"/>
  <c r="F62" i="3"/>
  <c r="F44" i="3"/>
  <c r="F45" i="3"/>
  <c r="G62" i="3"/>
  <c r="G44" i="3"/>
  <c r="G45" i="3"/>
  <c r="H62" i="3"/>
  <c r="F57" i="3"/>
  <c r="G57" i="3"/>
  <c r="F50" i="3"/>
  <c r="F51" i="3" s="1"/>
  <c r="G50" i="3"/>
  <c r="G51" i="3" s="1"/>
  <c r="H50" i="3"/>
  <c r="H51" i="3" s="1"/>
  <c r="H45" i="3"/>
  <c r="H44" i="3"/>
  <c r="H46" i="3" s="1"/>
  <c r="G41" i="3"/>
  <c r="H41" i="3"/>
  <c r="G40" i="3"/>
  <c r="H40" i="3"/>
  <c r="F33" i="3"/>
  <c r="G33" i="3"/>
  <c r="G35" i="3" s="1"/>
  <c r="H33" i="3"/>
  <c r="H58" i="3" s="1"/>
  <c r="F32" i="3"/>
  <c r="F34" i="3" s="1"/>
  <c r="G32" i="3"/>
  <c r="G34" i="3" s="1"/>
  <c r="F20" i="3"/>
  <c r="F54" i="3" s="1"/>
  <c r="G20" i="3"/>
  <c r="G54" i="3" s="1"/>
  <c r="H20" i="3"/>
  <c r="H54" i="3" s="1"/>
  <c r="F66" i="2"/>
  <c r="G66" i="2"/>
  <c r="H66" i="2"/>
  <c r="F65" i="2"/>
  <c r="G65" i="2"/>
  <c r="H65" i="2"/>
  <c r="F63" i="2"/>
  <c r="G63" i="2"/>
  <c r="H63" i="2"/>
  <c r="F62" i="2"/>
  <c r="G62" i="2"/>
  <c r="H62" i="2"/>
  <c r="F57" i="2"/>
  <c r="G57" i="2"/>
  <c r="H50" i="2"/>
  <c r="H51" i="2" s="1"/>
  <c r="F50" i="2"/>
  <c r="F51" i="2" s="1"/>
  <c r="G50" i="2"/>
  <c r="F45" i="2"/>
  <c r="G45" i="2"/>
  <c r="H45" i="2"/>
  <c r="F44" i="2"/>
  <c r="G44" i="2"/>
  <c r="G46" i="2" s="1"/>
  <c r="H44" i="2"/>
  <c r="G41" i="2"/>
  <c r="H41" i="2"/>
  <c r="G40" i="2"/>
  <c r="H40" i="2"/>
  <c r="F33" i="2"/>
  <c r="F35" i="2"/>
  <c r="G33" i="2"/>
  <c r="H33" i="2"/>
  <c r="H58" i="2" s="1"/>
  <c r="F32" i="2"/>
  <c r="F34" i="2" s="1"/>
  <c r="G32" i="2"/>
  <c r="G34" i="2" s="1"/>
  <c r="F20" i="2"/>
  <c r="F54" i="2"/>
  <c r="G20" i="2"/>
  <c r="G54" i="2" s="1"/>
  <c r="H20" i="2"/>
  <c r="H54" i="2" s="1"/>
  <c r="B65" i="2"/>
  <c r="B63" i="2"/>
  <c r="B41" i="5"/>
  <c r="B41" i="4"/>
  <c r="B41" i="1"/>
  <c r="B41" i="3"/>
  <c r="B41" i="2"/>
  <c r="B40" i="2"/>
  <c r="F17" i="6"/>
  <c r="F65" i="6" s="1"/>
  <c r="F16" i="6"/>
  <c r="F32" i="6" s="1"/>
  <c r="F34" i="6" s="1"/>
  <c r="E16" i="6"/>
  <c r="E32" i="6" s="1"/>
  <c r="E34" i="6" s="1"/>
  <c r="C19" i="5"/>
  <c r="E16" i="7"/>
  <c r="E32" i="7" s="1"/>
  <c r="E20" i="4"/>
  <c r="E54" i="4" s="1"/>
  <c r="C20" i="4"/>
  <c r="E20" i="1"/>
  <c r="C20" i="1"/>
  <c r="C20" i="3"/>
  <c r="C54" i="3" s="1"/>
  <c r="E20" i="2"/>
  <c r="B20" i="2" s="1"/>
  <c r="E17" i="7"/>
  <c r="E65" i="7" s="1"/>
  <c r="E17" i="6"/>
  <c r="C34" i="2"/>
  <c r="C35" i="2"/>
  <c r="B44" i="2"/>
  <c r="B46" i="2" s="1"/>
  <c r="E41" i="7"/>
  <c r="E57" i="7"/>
  <c r="E41" i="6"/>
  <c r="E57" i="6"/>
  <c r="E40" i="5"/>
  <c r="E41" i="5"/>
  <c r="E44" i="5"/>
  <c r="E57" i="5"/>
  <c r="E32" i="4"/>
  <c r="E34" i="4" s="1"/>
  <c r="E33" i="4"/>
  <c r="E35" i="4" s="1"/>
  <c r="E40" i="4"/>
  <c r="E41" i="4"/>
  <c r="E44" i="4"/>
  <c r="E45" i="4"/>
  <c r="E46" i="4" s="1"/>
  <c r="E50" i="4"/>
  <c r="E51" i="4" s="1"/>
  <c r="E57" i="4"/>
  <c r="E62" i="4"/>
  <c r="E63" i="4"/>
  <c r="E65" i="4"/>
  <c r="E66" i="4"/>
  <c r="E32" i="1"/>
  <c r="E33" i="1"/>
  <c r="E35" i="1" s="1"/>
  <c r="E40" i="1"/>
  <c r="E41" i="1"/>
  <c r="E44" i="1"/>
  <c r="E45" i="1"/>
  <c r="E46" i="1" s="1"/>
  <c r="E50" i="1"/>
  <c r="E51" i="1" s="1"/>
  <c r="E54" i="1"/>
  <c r="E57" i="1"/>
  <c r="E62" i="1"/>
  <c r="E63" i="1"/>
  <c r="E65" i="1"/>
  <c r="E66" i="1"/>
  <c r="E32" i="3"/>
  <c r="E34" i="3" s="1"/>
  <c r="E40" i="3"/>
  <c r="E41" i="3"/>
  <c r="E44" i="3"/>
  <c r="E57" i="3"/>
  <c r="E62" i="3"/>
  <c r="E65" i="3"/>
  <c r="E40" i="2"/>
  <c r="E41" i="2"/>
  <c r="E44" i="2"/>
  <c r="E45" i="2"/>
  <c r="E54" i="2"/>
  <c r="E57" i="2"/>
  <c r="E62" i="2"/>
  <c r="E63" i="2"/>
  <c r="E65" i="2"/>
  <c r="E66" i="2"/>
  <c r="E32" i="2"/>
  <c r="E34" i="2" s="1"/>
  <c r="E33" i="2"/>
  <c r="E35" i="2" s="1"/>
  <c r="C57" i="7"/>
  <c r="C41" i="7"/>
  <c r="B24" i="7"/>
  <c r="B24" i="6"/>
  <c r="C57" i="5"/>
  <c r="C41" i="5"/>
  <c r="B24" i="5"/>
  <c r="C66" i="4"/>
  <c r="C63" i="4"/>
  <c r="C57" i="4"/>
  <c r="C50" i="4"/>
  <c r="C51" i="4" s="1"/>
  <c r="C41" i="4"/>
  <c r="C33" i="4"/>
  <c r="C35" i="4" s="1"/>
  <c r="C32" i="4"/>
  <c r="C34" i="4" s="1"/>
  <c r="B32" i="4"/>
  <c r="B34" i="4" s="1"/>
  <c r="B57" i="4"/>
  <c r="C66" i="1"/>
  <c r="C63" i="1"/>
  <c r="C57" i="1"/>
  <c r="C50" i="1"/>
  <c r="C51" i="1" s="1"/>
  <c r="C41" i="1"/>
  <c r="C33" i="1"/>
  <c r="C32" i="1"/>
  <c r="C34" i="1" s="1"/>
  <c r="C54" i="1"/>
  <c r="C65" i="1"/>
  <c r="B32" i="1"/>
  <c r="B34" i="1" s="1"/>
  <c r="B57" i="1"/>
  <c r="C66" i="3"/>
  <c r="C63" i="3"/>
  <c r="C57" i="3"/>
  <c r="B57" i="3"/>
  <c r="C50" i="3"/>
  <c r="C51" i="3" s="1"/>
  <c r="C41" i="3"/>
  <c r="C34" i="3"/>
  <c r="C57" i="2"/>
  <c r="C51" i="2"/>
  <c r="B70" i="2"/>
  <c r="B57" i="2"/>
  <c r="C35" i="1"/>
  <c r="C65" i="4"/>
  <c r="C40" i="4"/>
  <c r="C62" i="4"/>
  <c r="C40" i="1"/>
  <c r="C62" i="1"/>
  <c r="C64" i="1" s="1"/>
  <c r="C40" i="3"/>
  <c r="B70" i="4"/>
  <c r="C40" i="7"/>
  <c r="B57" i="5"/>
  <c r="B32" i="2"/>
  <c r="B34" i="2" s="1"/>
  <c r="E50" i="2"/>
  <c r="E51" i="2" s="1"/>
  <c r="I35" i="4" l="1"/>
  <c r="I59" i="4" s="1"/>
  <c r="I58" i="4"/>
  <c r="C54" i="4"/>
  <c r="B20" i="4"/>
  <c r="B54" i="4" s="1"/>
  <c r="C64" i="4"/>
  <c r="H46" i="4"/>
  <c r="G46" i="4"/>
  <c r="G64" i="4" s="1"/>
  <c r="F46" i="4"/>
  <c r="F64" i="4" s="1"/>
  <c r="F59" i="4"/>
  <c r="I34" i="1"/>
  <c r="I59" i="1" s="1"/>
  <c r="I58" i="1"/>
  <c r="F46" i="1"/>
  <c r="B70" i="1"/>
  <c r="B40" i="1"/>
  <c r="C64" i="3"/>
  <c r="G58" i="3"/>
  <c r="H58" i="4"/>
  <c r="G58" i="4"/>
  <c r="F46" i="2"/>
  <c r="F64" i="2" s="1"/>
  <c r="E46" i="2"/>
  <c r="C64" i="2"/>
  <c r="H35" i="2"/>
  <c r="H59" i="2" s="1"/>
  <c r="E59" i="4"/>
  <c r="B45" i="4"/>
  <c r="C58" i="4"/>
  <c r="E58" i="4"/>
  <c r="H64" i="4"/>
  <c r="B33" i="4"/>
  <c r="B35" i="4" s="1"/>
  <c r="B59" i="4" s="1"/>
  <c r="B66" i="4"/>
  <c r="F58" i="4"/>
  <c r="B50" i="4"/>
  <c r="B51" i="4" s="1"/>
  <c r="B65" i="4"/>
  <c r="C59" i="4"/>
  <c r="C58" i="1"/>
  <c r="B54" i="1"/>
  <c r="G59" i="1"/>
  <c r="G58" i="1"/>
  <c r="B63" i="1"/>
  <c r="B50" i="1"/>
  <c r="B51" i="1" s="1"/>
  <c r="B33" i="1"/>
  <c r="H64" i="1"/>
  <c r="F58" i="3"/>
  <c r="E58" i="2"/>
  <c r="B50" i="2"/>
  <c r="B51" i="2" s="1"/>
  <c r="B33" i="2"/>
  <c r="B35" i="2" s="1"/>
  <c r="B59" i="2" s="1"/>
  <c r="B66" i="2"/>
  <c r="B62" i="2"/>
  <c r="B64" i="2" s="1"/>
  <c r="B45" i="2"/>
  <c r="B23" i="2"/>
  <c r="B69" i="2" s="1"/>
  <c r="E64" i="2"/>
  <c r="E59" i="2"/>
  <c r="C59" i="2"/>
  <c r="B49" i="7"/>
  <c r="B49" i="6"/>
  <c r="C49" i="6"/>
  <c r="G20" i="5"/>
  <c r="G54" i="5" s="1"/>
  <c r="B62" i="3"/>
  <c r="F33" i="6"/>
  <c r="F35" i="6" s="1"/>
  <c r="F59" i="6" s="1"/>
  <c r="G59" i="3"/>
  <c r="H35" i="3"/>
  <c r="H59" i="3" s="1"/>
  <c r="F35" i="3"/>
  <c r="F59" i="3" s="1"/>
  <c r="C63" i="7"/>
  <c r="G45" i="5"/>
  <c r="C50" i="7"/>
  <c r="C51" i="7" s="1"/>
  <c r="F50" i="6"/>
  <c r="F51" i="6" s="1"/>
  <c r="G46" i="3"/>
  <c r="G64" i="3" s="1"/>
  <c r="C33" i="7"/>
  <c r="C58" i="7" s="1"/>
  <c r="C66" i="7"/>
  <c r="B32" i="7"/>
  <c r="B34" i="7" s="1"/>
  <c r="B49" i="5"/>
  <c r="B32" i="6"/>
  <c r="B34" i="6" s="1"/>
  <c r="G58" i="6"/>
  <c r="C45" i="5"/>
  <c r="D46" i="5" s="1"/>
  <c r="H59" i="7"/>
  <c r="H66" i="6"/>
  <c r="H45" i="5"/>
  <c r="H46" i="5" s="1"/>
  <c r="C66" i="6"/>
  <c r="C63" i="6"/>
  <c r="H63" i="5"/>
  <c r="B44" i="4"/>
  <c r="B62" i="4"/>
  <c r="B40" i="4"/>
  <c r="E64" i="4"/>
  <c r="B46" i="4"/>
  <c r="E64" i="1"/>
  <c r="H40" i="5"/>
  <c r="H65" i="6"/>
  <c r="G65" i="7"/>
  <c r="G62" i="6"/>
  <c r="C44" i="7"/>
  <c r="B44" i="7"/>
  <c r="C44" i="5"/>
  <c r="C44" i="6"/>
  <c r="B40" i="6"/>
  <c r="C62" i="7"/>
  <c r="C65" i="5"/>
  <c r="C40" i="5"/>
  <c r="H51" i="1"/>
  <c r="H46" i="2"/>
  <c r="H64" i="2" s="1"/>
  <c r="B23" i="1"/>
  <c r="B69" i="1" s="1"/>
  <c r="B65" i="1"/>
  <c r="B62" i="1"/>
  <c r="I33" i="5"/>
  <c r="I35" i="5" s="1"/>
  <c r="B44" i="3"/>
  <c r="B46" i="3" s="1"/>
  <c r="B40" i="3"/>
  <c r="B65" i="3"/>
  <c r="E62" i="5"/>
  <c r="F44" i="7"/>
  <c r="F65" i="7"/>
  <c r="E40" i="6"/>
  <c r="E65" i="6"/>
  <c r="B17" i="7"/>
  <c r="C65" i="7"/>
  <c r="G35" i="2"/>
  <c r="G59" i="2" s="1"/>
  <c r="G58" i="2"/>
  <c r="G64" i="2"/>
  <c r="C45" i="6"/>
  <c r="C20" i="6"/>
  <c r="C54" i="6" s="1"/>
  <c r="I35" i="7"/>
  <c r="B45" i="1"/>
  <c r="B46" i="1" s="1"/>
  <c r="C58" i="3"/>
  <c r="C35" i="3"/>
  <c r="C59" i="3" s="1"/>
  <c r="E34" i="1"/>
  <c r="E59" i="1" s="1"/>
  <c r="E58" i="1"/>
  <c r="H64" i="3"/>
  <c r="H35" i="1"/>
  <c r="H59" i="1" s="1"/>
  <c r="H58" i="1"/>
  <c r="G54" i="4"/>
  <c r="C33" i="6"/>
  <c r="C50" i="6"/>
  <c r="G40" i="5"/>
  <c r="G44" i="5"/>
  <c r="G20" i="7"/>
  <c r="G54" i="7" s="1"/>
  <c r="G50" i="7"/>
  <c r="G51" i="7" s="1"/>
  <c r="G33" i="7"/>
  <c r="G45" i="7"/>
  <c r="G46" i="7" s="1"/>
  <c r="G63" i="7"/>
  <c r="G66" i="7"/>
  <c r="B54" i="2"/>
  <c r="F59" i="2"/>
  <c r="F46" i="3"/>
  <c r="F64" i="3" s="1"/>
  <c r="B32" i="5"/>
  <c r="B34" i="5" s="1"/>
  <c r="C32" i="5"/>
  <c r="C34" i="5" s="1"/>
  <c r="H50" i="6"/>
  <c r="H51" i="6" s="1"/>
  <c r="H33" i="6"/>
  <c r="H35" i="6" s="1"/>
  <c r="G33" i="5"/>
  <c r="G35" i="5" s="1"/>
  <c r="G50" i="5"/>
  <c r="G51" i="5" s="1"/>
  <c r="F20" i="7"/>
  <c r="F54" i="7" s="1"/>
  <c r="F63" i="7"/>
  <c r="F50" i="7"/>
  <c r="F51" i="7" s="1"/>
  <c r="F33" i="7"/>
  <c r="C63" i="5"/>
  <c r="F58" i="2"/>
  <c r="G46" i="1"/>
  <c r="G64" i="1" s="1"/>
  <c r="H63" i="6"/>
  <c r="G62" i="5"/>
  <c r="H58" i="7"/>
  <c r="G40" i="6"/>
  <c r="G44" i="6"/>
  <c r="F45" i="7"/>
  <c r="B19" i="7"/>
  <c r="G63" i="6"/>
  <c r="G45" i="6"/>
  <c r="H66" i="7"/>
  <c r="H63" i="7"/>
  <c r="C62" i="5"/>
  <c r="C59" i="1"/>
  <c r="E62" i="6"/>
  <c r="G51" i="2"/>
  <c r="F64" i="1"/>
  <c r="G34" i="4"/>
  <c r="G59" i="4" s="1"/>
  <c r="H45" i="6"/>
  <c r="G63" i="5"/>
  <c r="H50" i="7"/>
  <c r="H51" i="7" s="1"/>
  <c r="F62" i="7"/>
  <c r="F20" i="6"/>
  <c r="F54" i="6" s="1"/>
  <c r="F63" i="6"/>
  <c r="H20" i="7"/>
  <c r="H54" i="7" s="1"/>
  <c r="C58" i="2"/>
  <c r="F62" i="6"/>
  <c r="H51" i="4"/>
  <c r="H62" i="5"/>
  <c r="C40" i="6"/>
  <c r="D44" i="6"/>
  <c r="F62" i="5"/>
  <c r="F50" i="5"/>
  <c r="F51" i="5" s="1"/>
  <c r="B33" i="7"/>
  <c r="C45" i="7"/>
  <c r="D46" i="7" s="1"/>
  <c r="H65" i="7"/>
  <c r="I35" i="6"/>
  <c r="G34" i="5"/>
  <c r="H34" i="6"/>
  <c r="E34" i="7"/>
  <c r="C65" i="6"/>
  <c r="C33" i="5"/>
  <c r="E62" i="7"/>
  <c r="E40" i="7"/>
  <c r="F45" i="6"/>
  <c r="F46" i="6" s="1"/>
  <c r="G35" i="6"/>
  <c r="G59" i="6" s="1"/>
  <c r="H50" i="5"/>
  <c r="H51" i="5" s="1"/>
  <c r="G66" i="6"/>
  <c r="H62" i="6"/>
  <c r="H33" i="5"/>
  <c r="F63" i="5"/>
  <c r="G65" i="5"/>
  <c r="F33" i="5"/>
  <c r="H44" i="6"/>
  <c r="G20" i="6"/>
  <c r="G54" i="6" s="1"/>
  <c r="H20" i="5"/>
  <c r="H54" i="5" s="1"/>
  <c r="F20" i="5"/>
  <c r="F54" i="5" s="1"/>
  <c r="C20" i="5"/>
  <c r="E65" i="5"/>
  <c r="G50" i="6"/>
  <c r="G51" i="6" s="1"/>
  <c r="F45" i="5"/>
  <c r="F46" i="5" s="1"/>
  <c r="F65" i="5"/>
  <c r="H65" i="5"/>
  <c r="H45" i="7"/>
  <c r="H46" i="7" s="1"/>
  <c r="C50" i="5"/>
  <c r="C51" i="5" s="1"/>
  <c r="C66" i="5"/>
  <c r="H62" i="7"/>
  <c r="H59" i="4"/>
  <c r="B57" i="7"/>
  <c r="B41" i="7"/>
  <c r="B57" i="6"/>
  <c r="B41" i="6"/>
  <c r="B58" i="4" l="1"/>
  <c r="B40" i="7"/>
  <c r="B35" i="1"/>
  <c r="B59" i="1" s="1"/>
  <c r="B58" i="1"/>
  <c r="B64" i="1"/>
  <c r="H46" i="6"/>
  <c r="H64" i="6" s="1"/>
  <c r="B23" i="5"/>
  <c r="B69" i="5" s="1"/>
  <c r="B23" i="6"/>
  <c r="B69" i="6" s="1"/>
  <c r="B23" i="7"/>
  <c r="B69" i="7" s="1"/>
  <c r="B58" i="2"/>
  <c r="B50" i="7"/>
  <c r="B51" i="7" s="1"/>
  <c r="B54" i="7"/>
  <c r="C51" i="6"/>
  <c r="B58" i="7"/>
  <c r="F58" i="6"/>
  <c r="B62" i="5"/>
  <c r="G46" i="5"/>
  <c r="G64" i="5" s="1"/>
  <c r="G64" i="7"/>
  <c r="B70" i="7"/>
  <c r="C35" i="7"/>
  <c r="C59" i="7" s="1"/>
  <c r="C46" i="5"/>
  <c r="B63" i="7"/>
  <c r="B66" i="7"/>
  <c r="B45" i="7"/>
  <c r="H59" i="6"/>
  <c r="C58" i="6"/>
  <c r="C35" i="6"/>
  <c r="C59" i="6" s="1"/>
  <c r="F64" i="6"/>
  <c r="B65" i="5"/>
  <c r="H58" i="6"/>
  <c r="B46" i="7"/>
  <c r="C46" i="6"/>
  <c r="B64" i="4"/>
  <c r="B44" i="6"/>
  <c r="H64" i="5"/>
  <c r="C64" i="7"/>
  <c r="C64" i="5"/>
  <c r="G46" i="6"/>
  <c r="G64" i="6" s="1"/>
  <c r="B65" i="7"/>
  <c r="G59" i="5"/>
  <c r="D46" i="6"/>
  <c r="C64" i="6" s="1"/>
  <c r="B44" i="5"/>
  <c r="B40" i="5"/>
  <c r="G58" i="7"/>
  <c r="G35" i="7"/>
  <c r="G59" i="7" s="1"/>
  <c r="B62" i="7"/>
  <c r="G58" i="5"/>
  <c r="C46" i="7"/>
  <c r="F58" i="7"/>
  <c r="F35" i="7"/>
  <c r="F59" i="7" s="1"/>
  <c r="F46" i="7"/>
  <c r="F64" i="7" s="1"/>
  <c r="F64" i="5"/>
  <c r="B63" i="5"/>
  <c r="B33" i="5"/>
  <c r="B66" i="5"/>
  <c r="B50" i="5"/>
  <c r="B51" i="5" s="1"/>
  <c r="B45" i="5"/>
  <c r="B70" i="5"/>
  <c r="B62" i="6"/>
  <c r="B65" i="6"/>
  <c r="B35" i="7"/>
  <c r="B59" i="7" s="1"/>
  <c r="B33" i="6"/>
  <c r="B45" i="6"/>
  <c r="B70" i="6"/>
  <c r="B66" i="6"/>
  <c r="B50" i="6"/>
  <c r="B51" i="6" s="1"/>
  <c r="F35" i="5"/>
  <c r="F59" i="5" s="1"/>
  <c r="F58" i="5"/>
  <c r="C35" i="5"/>
  <c r="C59" i="5" s="1"/>
  <c r="C58" i="5"/>
  <c r="C54" i="5"/>
  <c r="B54" i="5"/>
  <c r="B54" i="6"/>
  <c r="H35" i="5"/>
  <c r="H59" i="5" s="1"/>
  <c r="H58" i="5"/>
  <c r="B63" i="6"/>
  <c r="H64" i="7"/>
  <c r="B46" i="6" l="1"/>
  <c r="B64" i="6" s="1"/>
  <c r="B64" i="7"/>
  <c r="B46" i="5"/>
  <c r="B64" i="5" s="1"/>
  <c r="B58" i="6"/>
  <c r="B35" i="6"/>
  <c r="B59" i="6" s="1"/>
  <c r="B35" i="5"/>
  <c r="B59" i="5" s="1"/>
  <c r="B58" i="5"/>
  <c r="E66" i="3"/>
  <c r="E63" i="5"/>
  <c r="E66" i="5"/>
  <c r="E20" i="3"/>
  <c r="E18" i="5"/>
  <c r="E33" i="5" s="1"/>
  <c r="E45" i="5"/>
  <c r="E46" i="5"/>
  <c r="E64" i="5" s="1"/>
  <c r="E33" i="3"/>
  <c r="E35" i="3" s="1"/>
  <c r="E59" i="3" s="1"/>
  <c r="E50" i="6"/>
  <c r="E51" i="6" s="1"/>
  <c r="E50" i="3"/>
  <c r="E51" i="3" s="1"/>
  <c r="E18" i="6"/>
  <c r="E33" i="6" s="1"/>
  <c r="E18" i="7"/>
  <c r="E63" i="7" s="1"/>
  <c r="E63" i="3"/>
  <c r="B70" i="3"/>
  <c r="E45" i="3"/>
  <c r="E46" i="3" s="1"/>
  <c r="E45" i="7" l="1"/>
  <c r="E46" i="7" s="1"/>
  <c r="E50" i="7"/>
  <c r="E51" i="7" s="1"/>
  <c r="E64" i="3"/>
  <c r="B50" i="3"/>
  <c r="B51" i="3" s="1"/>
  <c r="E64" i="7"/>
  <c r="E58" i="3"/>
  <c r="E20" i="7"/>
  <c r="E54" i="7" s="1"/>
  <c r="B66" i="3"/>
  <c r="E66" i="6"/>
  <c r="B54" i="3"/>
  <c r="E20" i="5"/>
  <c r="E54" i="5" s="1"/>
  <c r="E66" i="7"/>
  <c r="E35" i="5"/>
  <c r="E59" i="5" s="1"/>
  <c r="E58" i="5"/>
  <c r="E58" i="6"/>
  <c r="E35" i="6"/>
  <c r="E59" i="6" s="1"/>
  <c r="E33" i="7"/>
  <c r="E63" i="6"/>
  <c r="E50" i="5"/>
  <c r="E51" i="5" s="1"/>
  <c r="B45" i="3"/>
  <c r="E20" i="6"/>
  <c r="E54" i="6" s="1"/>
  <c r="E45" i="6"/>
  <c r="E46" i="6" s="1"/>
  <c r="E54" i="3"/>
  <c r="B63" i="3"/>
  <c r="B64" i="3" s="1"/>
  <c r="B33" i="3"/>
  <c r="E64" i="6" l="1"/>
  <c r="B58" i="3"/>
  <c r="B35" i="3"/>
  <c r="B59" i="3" s="1"/>
  <c r="E58" i="7"/>
  <c r="E35" i="7"/>
  <c r="E59" i="7" s="1"/>
</calcChain>
</file>

<file path=xl/sharedStrings.xml><?xml version="1.0" encoding="utf-8"?>
<sst xmlns="http://schemas.openxmlformats.org/spreadsheetml/2006/main" count="625" uniqueCount="151">
  <si>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</si>
  <si>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</si>
  <si>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</si>
  <si>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</si>
  <si>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</si>
  <si>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</si>
  <si>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</si>
  <si>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</si>
  <si>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</si>
  <si>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</si>
  <si>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</si>
  <si>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</si>
  <si>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</si>
  <si>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</si>
  <si>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</si>
  <si>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</si>
  <si>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</si>
  <si>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</si>
  <si>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</si>
  <si>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</si>
  <si>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</si>
  <si>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</si>
  <si>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</si>
  <si>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</si>
  <si>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</si>
  <si>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</si>
  <si>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</si>
  <si>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</si>
  <si>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</si>
  <si>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</si>
  <si>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</si>
  <si>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</si>
  <si>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</si>
  <si>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</si>
  <si>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</si>
  <si>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</si>
  <si>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</si>
  <si>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</si>
  <si>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</si>
  <si>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</si>
  <si>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</si>
  <si>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</si>
  <si>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</si>
  <si>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</si>
  <si>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</si>
  <si>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</si>
  <si>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</si>
  <si>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</si>
  <si>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</si>
  <si>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Bienestar y Promocion Familiar</t>
  </si>
  <si>
    <t>Resto del programa: hogares en situación de pobreza (que son menos que las familias en situación de pobreza)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</si>
  <si>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</si>
  <si>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</si>
  <si>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</si>
  <si>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</si>
  <si>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</si>
  <si>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</si>
  <si>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</si>
  <si>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</si>
  <si>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Informes Trimestrales 2014, IMAS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</si>
  <si>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</si>
  <si>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</si>
  <si>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</si>
  <si>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</si>
  <si>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</si>
  <si>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</si>
  <si>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</si>
  <si>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</si>
  <si>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 2014</t>
  </si>
  <si>
    <t>IPC ( 2014)</t>
  </si>
  <si>
    <t>Gasto efectivo real  2014</t>
  </si>
  <si>
    <t>Gasto efectivo real por beneficiario  2014</t>
  </si>
  <si>
    <t>POI 2014 IMAS</t>
  </si>
  <si>
    <t>Asignación Familiar</t>
  </si>
  <si>
    <t>Prestación Alimentaria</t>
  </si>
  <si>
    <t>Seguridad Alimentaria</t>
  </si>
  <si>
    <t>Efectivos 1S 2014</t>
  </si>
  <si>
    <t>IPC (1S 2014)</t>
  </si>
  <si>
    <t>Gasto efectivo real 1S 2014</t>
  </si>
  <si>
    <t>Gasto efectivo real por beneficiario 1S 2014</t>
  </si>
  <si>
    <t>Efectivos 3TA 2014</t>
  </si>
  <si>
    <t>IPC (3TA 2014)</t>
  </si>
  <si>
    <t>Gasto efectivo real 3TA 2014</t>
  </si>
  <si>
    <t>Gasto efectivo real por beneficiario 3TA 2014</t>
  </si>
  <si>
    <t xml:space="preserve">                                 </t>
  </si>
  <si>
    <t>n.d.</t>
  </si>
  <si>
    <t xml:space="preserve">En todos los indicadores correspondientes a AVANCEMOS se utilizará la información de estudiantes y no de familias. A excepción de los indicadores de resultado. </t>
  </si>
  <si>
    <t>La población objetivo de avancemos son estudiantes</t>
  </si>
  <si>
    <t>Indicadores aplicados a IMAS.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</si>
  <si>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</si>
  <si>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</si>
  <si>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</si>
  <si>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</si>
  <si>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</si>
  <si>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</si>
  <si>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</si>
  <si>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2014 y 2015, IMAS</t>
  </si>
  <si>
    <t>Indicadores aplicados a IMAS. Segundo Trimestre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</si>
  <si>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</si>
  <si>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</si>
  <si>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</si>
  <si>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</si>
  <si>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</si>
  <si>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</si>
  <si>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Informes Trimestrales 2015, IMAS</t>
  </si>
  <si>
    <t>Presupuesto 2015 FODESAF</t>
  </si>
  <si>
    <t>Indicadores aplicados a IMAS.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</si>
  <si>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</si>
  <si>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</si>
  <si>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</si>
  <si>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</si>
  <si>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</si>
  <si>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</si>
  <si>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POI 2014 IMAS, version de agosto 2014</t>
  </si>
  <si>
    <t>Indicadores aplicados a IMAS.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</si>
  <si>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</si>
  <si>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</si>
  <si>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</si>
  <si>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</si>
  <si>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</si>
  <si>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</si>
  <si>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aplicados a IMAS. Primer Semestre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</si>
  <si>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</si>
  <si>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</si>
  <si>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</si>
  <si>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</si>
  <si>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</si>
  <si>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</si>
  <si>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POI 2014 IMAS, version de setiembre 2014</t>
  </si>
  <si>
    <t>Indicadores aplicados a IMAS. Tercer Trimestre Acumulado 2015</t>
  </si>
  <si>
    <t>POI 2015 IMAS, version de setiembre 2014</t>
  </si>
  <si>
    <t>Programados 3TA 2015</t>
  </si>
  <si>
    <t>Efectivos 3TA 2015</t>
  </si>
  <si>
    <t>En transferencias 3TA 2015</t>
  </si>
  <si>
    <t>IPC (3TA 2015)</t>
  </si>
  <si>
    <t>Gasto efectivo real 3TA 2015</t>
  </si>
  <si>
    <t>Gasto efectivo real por beneficiario 3TA 2015</t>
  </si>
  <si>
    <t>Indicadores aplicados a IMAS. Anual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</si>
  <si>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</si>
  <si>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</si>
  <si>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</si>
  <si>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</si>
  <si>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</si>
  <si>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</si>
  <si>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n.d</t>
  </si>
  <si>
    <t>Atención a Familias</t>
  </si>
  <si>
    <t>Alternativas de Cuido</t>
  </si>
  <si>
    <t>otros motivos</t>
  </si>
  <si>
    <t>Niños/Niñas</t>
  </si>
  <si>
    <t>Fecha de actualización: 22/07/2016</t>
  </si>
  <si>
    <t xml:space="preserve">En todos los indicadores correspondientes a AVANCEMOS se utilizará la información de estudiantes y no de familias.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</si>
</sst>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#,##0____"/>
    <numFmt numFmtId="168" formatCode="_(* #,##0_);_(* \(#,##0\);_(* &quot;-&quot;???_);_(@_)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4" fontId="0" fillId="0" borderId="0" xfId="1" applyNumberFormat="1" applyFont="1"/>
    <xf numFmtId="43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167" fontId="0" fillId="0" borderId="0" xfId="0" applyNumberFormat="1" applyFill="1"/>
    <xf numFmtId="0" fontId="0" fillId="2" borderId="0" xfId="0" applyFill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164" fontId="0" fillId="0" borderId="2" xfId="1" applyNumberFormat="1" applyFont="1" applyBorder="1" applyAlignment="1"/>
    <xf numFmtId="164" fontId="2" fillId="0" borderId="0" xfId="1" applyNumberFormat="1" applyFont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Alignment="1"/>
    <xf numFmtId="164" fontId="0" fillId="0" borderId="0" xfId="1" applyNumberFormat="1" applyFont="1" applyFill="1" applyAlignment="1">
      <alignment horizontal="right"/>
    </xf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Alignment="1">
      <alignment horizontal="left" indent="3"/>
    </xf>
    <xf numFmtId="164" fontId="0" fillId="0" borderId="5" xfId="1" applyNumberFormat="1" applyFont="1" applyFill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43" fontId="0" fillId="0" borderId="0" xfId="1" applyFont="1" applyFill="1" applyAlignment="1"/>
    <xf numFmtId="3" fontId="0" fillId="0" borderId="0" xfId="0" applyNumberFormat="1" applyAlignment="1">
      <alignment horizontal="center"/>
    </xf>
    <xf numFmtId="168" fontId="0" fillId="0" borderId="0" xfId="0" applyNumberFormat="1"/>
    <xf numFmtId="164" fontId="4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164" fontId="5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9" fontId="0" fillId="0" borderId="0" xfId="1" applyNumberFormat="1" applyFont="1"/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4" fontId="0" fillId="0" borderId="0" xfId="1" applyNumberFormat="1" applyFont="1" applyFill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Alignment="1">
      <alignment horizontal="right"/>
    </xf>
    <xf numFmtId="0" fontId="0" fillId="0" borderId="2" xfId="0" applyBorder="1"/>
    <xf numFmtId="3" fontId="0" fillId="0" borderId="0" xfId="0" applyNumberForma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Border="1"/>
    <xf numFmtId="166" fontId="0" fillId="0" borderId="0" xfId="1" applyNumberFormat="1" applyFont="1" applyFill="1"/>
    <xf numFmtId="166" fontId="0" fillId="0" borderId="0" xfId="0" applyNumberFormat="1" applyFill="1"/>
    <xf numFmtId="165" fontId="4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1" applyNumberFormat="1" applyFont="1" applyFill="1" applyAlignment="1">
      <alignment horizontal="center"/>
    </xf>
    <xf numFmtId="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9" fillId="0" borderId="0" xfId="0" applyFont="1"/>
    <xf numFmtId="37" fontId="5" fillId="0" borderId="0" xfId="1" applyNumberFormat="1" applyFont="1" applyFill="1" applyAlignment="1">
      <alignment horizontal="right"/>
    </xf>
    <xf numFmtId="37" fontId="5" fillId="0" borderId="0" xfId="1" applyNumberFormat="1" applyFont="1" applyAlignment="1">
      <alignment horizontal="right"/>
    </xf>
    <xf numFmtId="3" fontId="0" fillId="0" borderId="0" xfId="0" applyNumberFormat="1" applyFill="1" applyAlignment="1"/>
    <xf numFmtId="43" fontId="0" fillId="0" borderId="0" xfId="1" applyFont="1" applyFill="1"/>
    <xf numFmtId="164" fontId="0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5" fillId="0" borderId="0" xfId="1" applyNumberFormat="1" applyFont="1"/>
    <xf numFmtId="164" fontId="4" fillId="0" borderId="3" xfId="1" applyNumberFormat="1" applyFont="1" applyFill="1" applyBorder="1"/>
    <xf numFmtId="165" fontId="5" fillId="0" borderId="0" xfId="0" applyNumberFormat="1" applyFont="1" applyAlignment="1"/>
    <xf numFmtId="165" fontId="5" fillId="0" borderId="0" xfId="0" applyNumberFormat="1" applyFont="1" applyFill="1" applyAlignment="1"/>
    <xf numFmtId="165" fontId="5" fillId="0" borderId="0" xfId="0" applyNumberFormat="1" applyFont="1" applyFill="1"/>
    <xf numFmtId="167" fontId="4" fillId="0" borderId="0" xfId="0" applyNumberFormat="1" applyFont="1" applyFill="1"/>
    <xf numFmtId="0" fontId="4" fillId="0" borderId="3" xfId="0" applyFont="1" applyFill="1" applyBorder="1"/>
    <xf numFmtId="3" fontId="5" fillId="0" borderId="0" xfId="1" applyNumberFormat="1" applyFont="1" applyFill="1" applyAlignment="1">
      <alignment horizontal="right"/>
    </xf>
    <xf numFmtId="164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/>
    <xf numFmtId="3" fontId="5" fillId="0" borderId="0" xfId="0" applyNumberFormat="1" applyFont="1" applyFill="1"/>
    <xf numFmtId="0" fontId="5" fillId="0" borderId="3" xfId="0" applyFont="1" applyFill="1" applyBorder="1"/>
    <xf numFmtId="165" fontId="5" fillId="0" borderId="0" xfId="0" applyNumberFormat="1" applyFont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Alignment="1"/>
    <xf numFmtId="164" fontId="5" fillId="0" borderId="0" xfId="1" applyNumberFormat="1" applyFont="1" applyFill="1" applyAlignment="1"/>
    <xf numFmtId="0" fontId="5" fillId="0" borderId="0" xfId="0" applyFont="1"/>
    <xf numFmtId="164" fontId="5" fillId="0" borderId="0" xfId="1" applyNumberFormat="1" applyFont="1" applyFill="1" applyBorder="1"/>
    <xf numFmtId="166" fontId="0" fillId="0" borderId="0" xfId="1" applyNumberFormat="1" applyFont="1" applyFill="1" applyAlignment="1"/>
    <xf numFmtId="166" fontId="5" fillId="0" borderId="0" xfId="1" applyNumberFormat="1" applyFont="1" applyFill="1" applyAlignment="1"/>
    <xf numFmtId="164" fontId="0" fillId="0" borderId="3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Fill="1" applyAlignment="1">
      <alignment horizontal="right"/>
    </xf>
    <xf numFmtId="3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5" fillId="0" borderId="0" xfId="4" applyNumberFormat="1" applyFont="1" applyFill="1" applyBorder="1"/>
    <xf numFmtId="3" fontId="5" fillId="3" borderId="0" xfId="0" applyNumberFormat="1" applyFont="1" applyFill="1" applyAlignment="1">
      <alignment horizontal="right"/>
    </xf>
    <xf numFmtId="164" fontId="0" fillId="3" borderId="0" xfId="1" applyNumberFormat="1" applyFont="1" applyFill="1"/>
    <xf numFmtId="164" fontId="5" fillId="0" borderId="0" xfId="4" applyNumberFormat="1" applyFont="1" applyFill="1"/>
    <xf numFmtId="37" fontId="5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5" fillId="0" borderId="0" xfId="1" applyNumberFormat="1" applyFont="1" applyAlignment="1">
      <alignment horizontal="center"/>
    </xf>
    <xf numFmtId="164" fontId="0" fillId="2" borderId="4" xfId="1" applyNumberFormat="1" applyFont="1" applyFill="1" applyBorder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3" fillId="0" borderId="0" xfId="1" applyNumberFormat="1" applyFont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0" borderId="0" xfId="1" applyNumberFormat="1" applyFont="1" applyFill="1" applyAlignment="1">
      <alignment horizontal="center"/>
    </xf>
    <xf numFmtId="169" fontId="5" fillId="0" borderId="0" xfId="1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4" fontId="5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 applyFill="1" applyAlignment="1"/>
    <xf numFmtId="3" fontId="0" fillId="0" borderId="0" xfId="0" applyNumberFormat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43" fontId="0" fillId="0" borderId="0" xfId="1" applyFont="1" applyAlignment="1"/>
    <xf numFmtId="165" fontId="0" fillId="0" borderId="0" xfId="0" applyNumberFormat="1" applyAlignment="1">
      <alignment horizontal="center"/>
    </xf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>
      <alignment horizontal="center"/>
    </xf>
    <xf numFmtId="169" fontId="0" fillId="0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3" fontId="0" fillId="4" borderId="0" xfId="0" applyNumberFormat="1" applyFill="1"/>
    <xf numFmtId="3" fontId="0" fillId="4" borderId="0" xfId="0" applyNumberFormat="1" applyFill="1" applyAlignment="1">
      <alignment horizontal="right"/>
    </xf>
    <xf numFmtId="3" fontId="5" fillId="4" borderId="0" xfId="0" applyNumberFormat="1" applyFont="1" applyFill="1"/>
    <xf numFmtId="3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Cobertura potencial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(Anual!$B$4,Anual!$C$5,Anual!$E$5,Anual!$G$5,Anual!$H$5)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Atención a Familias</c:v>
                </c:pt>
              </c:strCache>
            </c:strRef>
          </c:cat>
          <c:val>
            <c:numRef>
              <c:f>(Anual!$B$40:$C$40,Anual!$E$40,Anual!$G$40:$H$40)</c:f>
              <c:numCache>
                <c:formatCode>0.0</c:formatCode>
                <c:ptCount val="5"/>
                <c:pt idx="0" formatCode="_(* #,##0_);_(* \(#,##0\);_(* &quot;-&quot;??_);_(@_)">
                  <c:v>0</c:v>
                </c:pt>
                <c:pt idx="1">
                  <c:v>101.95017274886628</c:v>
                </c:pt>
                <c:pt idx="2" formatCode="_(* #,##0_);_(* \(#,##0\);_(* &quot;-&quot;??_);_(@_)">
                  <c:v>0.65231882677840203</c:v>
                </c:pt>
                <c:pt idx="3" formatCode="_(* #,##0_);_(* \(#,##0\);_(* &quot;-&quot;??_);_(@_)">
                  <c:v>11.850005664438653</c:v>
                </c:pt>
                <c:pt idx="4" formatCode="_(* #,##0_);_(* \(#,##0\);_(* &quot;-&quot;??_);_(@_)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(Anual!$B$4,Anual!$C$5,Anual!$E$5,Anual!$G$5,Anual!$H$5)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Atención a Familias</c:v>
                </c:pt>
              </c:strCache>
            </c:strRef>
          </c:cat>
          <c:val>
            <c:numRef>
              <c:f>(Anual!$B$41:$C$41,Anual!$E$41,Anual!$G$41:$H$41)</c:f>
              <c:numCache>
                <c:formatCode>0.0</c:formatCode>
                <c:ptCount val="5"/>
                <c:pt idx="0" formatCode="_(* #,##0_);_(* \(#,##0\);_(* &quot;-&quot;??_);_(@_)">
                  <c:v>58.262855450574357</c:v>
                </c:pt>
                <c:pt idx="1">
                  <c:v>115.23833945152231</c:v>
                </c:pt>
                <c:pt idx="2" formatCode="_(* #,##0_);_(* \(#,##0\);_(* &quot;-&quot;??_);_(@_)">
                  <c:v>0.50335342212306311</c:v>
                </c:pt>
                <c:pt idx="3" formatCode="_(* #,##0_);_(* \(#,##0\);_(* &quot;-&quot;??_);_(@_)">
                  <c:v>22.112552396057549</c:v>
                </c:pt>
                <c:pt idx="4" formatCode="_(* #,##0_);_(* \(#,##0\);_(* &quot;-&quot;??_);_(@_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14993936"/>
        <c:axId val="114994328"/>
      </c:barChart>
      <c:catAx>
        <c:axId val="1149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4328"/>
        <c:crosses val="autoZero"/>
        <c:auto val="1"/>
        <c:lblAlgn val="ctr"/>
        <c:lblOffset val="100"/>
        <c:noMultiLvlLbl val="0"/>
      </c:catAx>
      <c:valAx>
        <c:axId val="11499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(Anual!$B$44:$C$44,Anual!$E$44:$H$44)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77.16371220020855</c:v>
                </c:pt>
                <c:pt idx="3">
                  <c:v>2.1348314606741572</c:v>
                </c:pt>
                <c:pt idx="4">
                  <c:v>186.60372848948376</c:v>
                </c:pt>
                <c:pt idx="5">
                  <c:v>116.56403149066281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(Anual!$B$45:$C$45,Anual!$E$45:$H$45)</c:f>
              <c:numCache>
                <c:formatCode>0.0</c:formatCode>
                <c:ptCount val="6"/>
                <c:pt idx="0" formatCode="_(* #,##0_);_(* \(#,##0\);_(* &quot;-&quot;??_);_(@_)">
                  <c:v>113.04867826589826</c:v>
                </c:pt>
                <c:pt idx="1">
                  <c:v>97.196977136346376</c:v>
                </c:pt>
                <c:pt idx="2" formatCode="_(* #,##0_);_(* \(#,##0\);_(* &quot;-&quot;??_);_(@_)">
                  <c:v>34.401042046206797</c:v>
                </c:pt>
                <c:pt idx="3" formatCode="_(* #,##0_);_(* \(#,##0\);_(* &quot;-&quot;??_);_(@_)">
                  <c:v>0.93420599379951774</c:v>
                </c:pt>
                <c:pt idx="4" formatCode="_(* #,##0_);_(* \(#,##0\);_(* &quot;-&quot;??_);_(@_)">
                  <c:v>99.954713331559802</c:v>
                </c:pt>
                <c:pt idx="5" formatCode="_(* #,##0_);_(* \(#,##0\);_(* &quot;-&quot;??_);_(@_)">
                  <c:v>78.253556673122631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(Anual!$B$46:$C$46,Anual!$E$46:$H$46)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55.782377123207674</c:v>
                </c:pt>
                <c:pt idx="3">
                  <c:v>1.5345187272368375</c:v>
                </c:pt>
                <c:pt idx="4">
                  <c:v>143.27922091052179</c:v>
                </c:pt>
                <c:pt idx="5">
                  <c:v>97.408794081892722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14995112"/>
        <c:axId val="114995504"/>
      </c:barChart>
      <c:catAx>
        <c:axId val="1149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504"/>
        <c:crosses val="autoZero"/>
        <c:auto val="1"/>
        <c:lblAlgn val="ctr"/>
        <c:lblOffset val="100"/>
        <c:noMultiLvlLbl val="0"/>
      </c:catAx>
      <c:valAx>
        <c:axId val="11499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(Anual!$B$49:$C$49,Anual!$E$49:$H$49)</c:f>
              <c:numCache>
                <c:formatCode>#,##0.0</c:formatCode>
                <c:ptCount val="6"/>
                <c:pt idx="0" formatCode="_(* #,##0_);_(* \(#,##0\);_(* &quot;-&quot;??_);_(@_)">
                  <c:v>0</c:v>
                </c:pt>
                <c:pt idx="1">
                  <c:v>113.03398154644498</c:v>
                </c:pt>
                <c:pt idx="2" formatCode="_(* #,##0_);_(* \(#,##0\);_(* &quot;-&quot;??_);_(@_)">
                  <c:v>77.16371220020855</c:v>
                </c:pt>
                <c:pt idx="3" formatCode="_(* #,##0_);_(* \(#,##0\);_(* &quot;-&quot;??_);_(@_)">
                  <c:v>2.1348314606741572</c:v>
                </c:pt>
                <c:pt idx="4" formatCode="_(* #,##0_);_(* \(#,##0\);_(* &quot;-&quot;??_);_(@_)">
                  <c:v>186.60372848948376</c:v>
                </c:pt>
                <c:pt idx="5" formatCode="_(* #,##0_);_(* \(#,##0\);_(* &quot;-&quot;??_);_(@_)">
                  <c:v>116.56403149066281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(Anual!$B$50:$C$50,Anual!$E$50:$H$50)</c:f>
              <c:numCache>
                <c:formatCode>#,##0.0</c:formatCode>
                <c:ptCount val="6"/>
                <c:pt idx="0" formatCode="_(* #,##0_);_(* \(#,##0\);_(* &quot;-&quot;??_);_(@_)">
                  <c:v>113.04867826589826</c:v>
                </c:pt>
                <c:pt idx="1">
                  <c:v>97.196977136346376</c:v>
                </c:pt>
                <c:pt idx="2" formatCode="_(* #,##0_);_(* \(#,##0\);_(* &quot;-&quot;??_);_(@_)">
                  <c:v>34.401042046206797</c:v>
                </c:pt>
                <c:pt idx="3" formatCode="_(* #,##0_);_(* \(#,##0\);_(* &quot;-&quot;??_);_(@_)">
                  <c:v>0.93420599379951774</c:v>
                </c:pt>
                <c:pt idx="4" formatCode="_(* #,##0_);_(* \(#,##0\);_(* &quot;-&quot;??_);_(@_)">
                  <c:v>99.954713331559802</c:v>
                </c:pt>
                <c:pt idx="5" formatCode="_(* #,##0_);_(* \(#,##0\);_(* &quot;-&quot;??_);_(@_)">
                  <c:v>78.253556673122631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(Anual!$B$51:$C$51,Anual!$E$51:$H$51)</c:f>
              <c:numCache>
                <c:formatCode>#,##0.0</c:formatCode>
                <c:ptCount val="6"/>
                <c:pt idx="0" formatCode="_(* #,##0_);_(* \(#,##0\);_(* &quot;-&quot;??_);_(@_)">
                  <c:v>0</c:v>
                </c:pt>
                <c:pt idx="1">
                  <c:v>105.11547934139568</c:v>
                </c:pt>
                <c:pt idx="2" formatCode="_(* #,##0_);_(* \(#,##0\);_(* &quot;-&quot;??_);_(@_)">
                  <c:v>55.782377123207674</c:v>
                </c:pt>
                <c:pt idx="3" formatCode="_(* #,##0_);_(* \(#,##0\);_(* &quot;-&quot;??_);_(@_)">
                  <c:v>1.5345187272368375</c:v>
                </c:pt>
                <c:pt idx="4" formatCode="_(* #,##0_);_(* \(#,##0\);_(* &quot;-&quot;??_);_(@_)">
                  <c:v>143.27922091052179</c:v>
                </c:pt>
                <c:pt idx="5" formatCode="_(* #,##0_);_(* \(#,##0\);_(* &quot;-&quot;??_);_(@_)">
                  <c:v>97.408794081892722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14996288"/>
        <c:axId val="387613528"/>
      </c:barChart>
      <c:catAx>
        <c:axId val="114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3528"/>
        <c:crosses val="autoZero"/>
        <c:auto val="1"/>
        <c:lblAlgn val="ctr"/>
        <c:lblOffset val="100"/>
        <c:noMultiLvlLbl val="0"/>
      </c:catAx>
      <c:valAx>
        <c:axId val="38761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(Anual!$B$4,Anual!$C$5,Anual!$E$5,Anual!$G$5:$H$5)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Atención a Familias</c:v>
                </c:pt>
              </c:strCache>
            </c:strRef>
          </c:cat>
          <c:val>
            <c:numRef>
              <c:f>(Anual!$B$54:$C$54,Anual!$E$54,Anual!$G$54:$H$54)</c:f>
              <c:numCache>
                <c:formatCode>#,##0.0</c:formatCode>
                <c:ptCount val="5"/>
                <c:pt idx="0" formatCode="_(* #,##0_);_(* \(#,##0\);_(* &quot;-&quot;??_);_(@_)">
                  <c:v>100</c:v>
                </c:pt>
                <c:pt idx="1">
                  <c:v>100</c:v>
                </c:pt>
                <c:pt idx="2" formatCode="_(* #,##0_);_(* \(#,##0\);_(* &quot;-&quot;??_);_(@_)">
                  <c:v>100</c:v>
                </c:pt>
                <c:pt idx="3" formatCode="_(* #,##0_);_(* \(#,##0\);_(* &quot;-&quot;??_);_(@_)">
                  <c:v>100</c:v>
                </c:pt>
                <c:pt idx="4" formatCode="_(* #,##0_);_(* \(#,##0\);_(* &quot;-&quot;??_);_(@_)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7615880"/>
        <c:axId val="387616272"/>
      </c:barChart>
      <c:catAx>
        <c:axId val="38761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6272"/>
        <c:crosses val="autoZero"/>
        <c:auto val="1"/>
        <c:lblAlgn val="ctr"/>
        <c:lblOffset val="100"/>
        <c:noMultiLvlLbl val="0"/>
      </c:catAx>
      <c:valAx>
        <c:axId val="38761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5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Atención a Familias</c:v>
                </c:pt>
              </c:strCache>
            </c:strRef>
          </c:cat>
          <c:val>
            <c:numRef>
              <c:f>(Anual!$B$57:$C$57,Anual!$G$57:$H$57)</c:f>
              <c:numCache>
                <c:formatCode>#,##0.0</c:formatCode>
                <c:ptCount val="4"/>
                <c:pt idx="0" formatCode="#,##0.0____">
                  <c:v>1.9482396085582998</c:v>
                </c:pt>
                <c:pt idx="1">
                  <c:v>-1.9650166191151452</c:v>
                </c:pt>
                <c:pt idx="2" formatCode="#,##0.0____">
                  <c:v>-12.442525513064929</c:v>
                </c:pt>
                <c:pt idx="3" formatCode="#,##0.0____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Atención a Familias</c:v>
                </c:pt>
              </c:strCache>
            </c:strRef>
          </c:cat>
          <c:val>
            <c:numRef>
              <c:f>(Anual!$B$58:$C$58,Anual!$G$58:$H$58)</c:f>
              <c:numCache>
                <c:formatCode>#,##0.0</c:formatCode>
                <c:ptCount val="4"/>
                <c:pt idx="0" formatCode="#,##0.0____">
                  <c:v>13.170234277252435</c:v>
                </c:pt>
                <c:pt idx="1">
                  <c:v>-2.5613519484710467</c:v>
                </c:pt>
                <c:pt idx="2" formatCode="#,##0.0____">
                  <c:v>-0.97847652437325072</c:v>
                </c:pt>
                <c:pt idx="3" formatCode="#,##0.0____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Atención a Familias</c:v>
                </c:pt>
              </c:strCache>
            </c:strRef>
          </c:cat>
          <c:val>
            <c:numRef>
              <c:f>(Anual!$B$59:$C$59,Anual!$G$59:$H$59)</c:f>
              <c:numCache>
                <c:formatCode>#,##0.0</c:formatCode>
                <c:ptCount val="4"/>
                <c:pt idx="0" formatCode="#,##0.0____">
                  <c:v>11.007541387455277</c:v>
                </c:pt>
                <c:pt idx="1">
                  <c:v>-0.60828829545370722</c:v>
                </c:pt>
                <c:pt idx="2" formatCode="#,##0.0____">
                  <c:v>13.093170007321643</c:v>
                </c:pt>
                <c:pt idx="3" formatCode="#,##0.0____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7617448"/>
        <c:axId val="387617840"/>
      </c:barChart>
      <c:catAx>
        <c:axId val="3876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840"/>
        <c:crosses val="autoZero"/>
        <c:auto val="1"/>
        <c:lblAlgn val="ctr"/>
        <c:lblOffset val="100"/>
        <c:noMultiLvlLbl val="0"/>
      </c:catAx>
      <c:valAx>
        <c:axId val="38761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(Anual!$B$62:$C$62,Anual!$E$62:$H$62)</c:f>
              <c:numCache>
                <c:formatCode>#,##0.0</c:formatCode>
                <c:ptCount val="6"/>
                <c:pt idx="0" formatCode="_(* #,##0_);_(* \(#,##0\);_(* &quot;-&quot;??_);_(@_)">
                  <c:v>0</c:v>
                </c:pt>
                <c:pt idx="1">
                  <c:v>326767.91411286587</c:v>
                </c:pt>
                <c:pt idx="2" formatCode="_(* #,##0_);_(* \(#,##0\);_(* &quot;-&quot;??_);_(@_)">
                  <c:v>1566024.4754953077</c:v>
                </c:pt>
                <c:pt idx="3" formatCode="_(* #,##0_);_(* \(#,##0\);_(* &quot;-&quot;??_);_(@_)">
                  <c:v>1630898.8764044943</c:v>
                </c:pt>
                <c:pt idx="4" formatCode="_(* #,##0_);_(* \(#,##0\);_(* &quot;-&quot;??_);_(@_)">
                  <c:v>842271.15200764814</c:v>
                </c:pt>
                <c:pt idx="5" formatCode="_(* #,##0_);_(* \(#,##0\);_(* &quot;-&quot;??_);_(@_)">
                  <c:v>584268.95655031502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(Anual!$B$63:$C$63,Anual!$E$63:$H$63)</c:f>
              <c:numCache>
                <c:formatCode>#,##0.0</c:formatCode>
                <c:ptCount val="6"/>
                <c:pt idx="0" formatCode="_(* #,##0_);_(* \(#,##0\);_(* &quot;-&quot;??_);_(@_)">
                  <c:v>553975.16952122154</c:v>
                </c:pt>
                <c:pt idx="1">
                  <c:v>280985.00152247999</c:v>
                </c:pt>
                <c:pt idx="2" formatCode="_(* #,##0_);_(* \(#,##0\);_(* &quot;-&quot;??_);_(@_)">
                  <c:v>698163.32432432438</c:v>
                </c:pt>
                <c:pt idx="3" formatCode="_(* #,##0_);_(* \(#,##0\);_(* &quot;-&quot;??_);_(@_)">
                  <c:v>713684.21052631584</c:v>
                </c:pt>
                <c:pt idx="4" formatCode="_(* #,##0_);_(* \(#,##0\);_(* &quot;-&quot;??_);_(@_)">
                  <c:v>451164.46615433879</c:v>
                </c:pt>
                <c:pt idx="5" formatCode="_(* #,##0_);_(* \(#,##0\);_(* &quot;-&quot;??_);_(@_)">
                  <c:v>392240.41343678749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87618624"/>
        <c:axId val="387619016"/>
      </c:barChart>
      <c:catAx>
        <c:axId val="387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016"/>
        <c:crosses val="autoZero"/>
        <c:auto val="1"/>
        <c:lblAlgn val="ctr"/>
        <c:lblOffset val="100"/>
        <c:noMultiLvlLbl val="0"/>
      </c:catAx>
      <c:valAx>
        <c:axId val="38761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de eficiencia (IE) 2015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</c:strCache>
            </c:strRef>
          </c:cat>
          <c:val>
            <c:numRef>
              <c:f>(Anual!$B$64:$C$64,Anual!$E$64:$H$64)</c:f>
              <c:numCache>
                <c:formatCode>#,##0.0</c:formatCode>
                <c:ptCount val="6"/>
                <c:pt idx="0" formatCode="_(* #,##0_);_(* \(#,##0\);_(* &quot;-&quot;??_);_(@_)">
                  <c:v>0</c:v>
                </c:pt>
                <c:pt idx="1">
                  <c:v>122.24270241916771</c:v>
                </c:pt>
                <c:pt idx="2" formatCode="_(* #,##0_);_(* \(#,##0\);_(* &quot;-&quot;??_);_(@_)">
                  <c:v>125.12339854115881</c:v>
                </c:pt>
                <c:pt idx="3" formatCode="_(* #,##0_);_(* \(#,##0\);_(* &quot;-&quot;??_);_(@_)">
                  <c:v>3.506655788596758</c:v>
                </c:pt>
                <c:pt idx="4" formatCode="_(* #,##0_);_(* \(#,##0\);_(* &quot;-&quot;??_);_(@_)">
                  <c:v>267.48550364287797</c:v>
                </c:pt>
                <c:pt idx="5" formatCode="_(* #,##0_);_(* \(#,##0\);_(* &quot;-&quot;??_);_(@_)">
                  <c:v>145.09706936718777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7619800"/>
        <c:axId val="387620192"/>
      </c:barChart>
      <c:catAx>
        <c:axId val="38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20192"/>
        <c:crosses val="autoZero"/>
        <c:auto val="1"/>
        <c:lblAlgn val="ctr"/>
        <c:lblOffset val="100"/>
        <c:noMultiLvlLbl val="0"/>
      </c:catAx>
      <c:valAx>
        <c:axId val="3876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_(* #,##0_);_(* \(#,##0\);_(* "-"??_);_(@_)</c:formatCode>
                <c:ptCount val="2"/>
                <c:pt idx="0">
                  <c:v>100.52419200299623</c:v>
                </c:pt>
                <c:pt idx="1">
                  <c:v>96.284224504737921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7620976"/>
        <c:axId val="420974296"/>
      </c:barChart>
      <c:catAx>
        <c:axId val="38762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974296"/>
        <c:crosses val="autoZero"/>
        <c:auto val="1"/>
        <c:lblAlgn val="ctr"/>
        <c:lblOffset val="100"/>
        <c:noMultiLvlLbl val="0"/>
      </c:catAx>
      <c:valAx>
        <c:axId val="42097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2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56029</xdr:colOff>
      <xdr:row>32</xdr:row>
      <xdr:rowOff>146796</xdr:rowOff>
    </xdr:from>
    <xdr:to>
      <xdr:col>17</xdr:col>
      <xdr:colOff>504264</xdr:colOff>
      <xdr:row>47</xdr:row>
      <xdr:rowOff>32496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33619</xdr:colOff>
      <xdr:row>49</xdr:row>
      <xdr:rowOff>12324</xdr:rowOff>
    </xdr:from>
    <xdr:to>
      <xdr:col>17</xdr:col>
      <xdr:colOff>481854</xdr:colOff>
      <xdr:row>63</xdr:row>
      <xdr:rowOff>88524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67236</xdr:colOff>
      <xdr:row>65</xdr:row>
      <xdr:rowOff>12326</xdr:rowOff>
    </xdr:from>
    <xdr:to>
      <xdr:col>17</xdr:col>
      <xdr:colOff>515471</xdr:colOff>
      <xdr:row>79</xdr:row>
      <xdr:rowOff>66115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16807</xdr:colOff>
      <xdr:row>80</xdr:row>
      <xdr:rowOff>180415</xdr:rowOff>
    </xdr:from>
    <xdr:to>
      <xdr:col>15</xdr:col>
      <xdr:colOff>16807</xdr:colOff>
      <xdr:row>95</xdr:row>
      <xdr:rowOff>66115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347383</xdr:colOff>
      <xdr:row>86</xdr:row>
      <xdr:rowOff>180416</xdr:rowOff>
    </xdr:from>
    <xdr:to>
      <xdr:col>2</xdr:col>
      <xdr:colOff>22412</xdr:colOff>
      <xdr:row>101</xdr:row>
      <xdr:rowOff>66116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246530</xdr:colOff>
      <xdr:row>87</xdr:row>
      <xdr:rowOff>1121</xdr:rowOff>
    </xdr:from>
    <xdr:to>
      <xdr:col>6</xdr:col>
      <xdr:colOff>100854</xdr:colOff>
      <xdr:row>101</xdr:row>
      <xdr:rowOff>77321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313766</xdr:colOff>
      <xdr:row>103</xdr:row>
      <xdr:rowOff>23533</xdr:rowOff>
    </xdr:from>
    <xdr:to>
      <xdr:col>1</xdr:col>
      <xdr:colOff>1210237</xdr:colOff>
      <xdr:row>117</xdr:row>
      <xdr:rowOff>99733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</xdr:colOff>
      <xdr:row>104</xdr:row>
      <xdr:rowOff>158003</xdr:rowOff>
    </xdr:from>
    <xdr:to>
      <xdr:col>7</xdr:col>
      <xdr:colOff>67237</xdr:colOff>
      <xdr:row>119</xdr:row>
      <xdr:rowOff>43703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8"/>
  <sheetViews>
    <sheetView zoomScale="70" zoomScaleNormal="70" zoomScalePageLayoutView="90" workbookViewId="0">
      <selection activeCell="C16" sqref="C16:D16"/>
    </sheetView>
  </sheetViews>
  <sheetFormatPr baseColWidth="10" defaultColWidth="11.42578125" defaultRowHeight="15" x14ac:dyDescent="0.25"/>
  <cols>
    <col min="1" max="1" width="52.5703125" style="6" customWidth="1"/>
    <col min="2" max="2" width="22.42578125" style="6" customWidth="1"/>
    <col min="3" max="3" width="16.140625" style="6" customWidth="1"/>
    <col min="4" max="4" width="22.140625" style="6" customWidth="1"/>
    <col min="5" max="5" width="17.85546875" style="6" bestFit="1" customWidth="1"/>
    <col min="6" max="6" width="18" style="6" customWidth="1"/>
    <col min="7" max="7" width="17.85546875" style="6" customWidth="1"/>
    <col min="8" max="8" width="23" style="6" customWidth="1"/>
    <col min="9" max="9" width="20.140625" style="6" customWidth="1"/>
    <col min="10" max="10" width="18" style="6" customWidth="1"/>
    <col min="11" max="16384" width="11.42578125" style="6"/>
  </cols>
  <sheetData>
    <row r="2" spans="1:10" ht="15.75" x14ac:dyDescent="0.25">
      <c r="A2" s="140" t="s">
        <v>88</v>
      </c>
      <c r="B2" s="140"/>
      <c r="C2" s="140"/>
      <c r="D2" s="140"/>
      <c r="E2" s="140"/>
      <c r="F2" s="140"/>
      <c r="G2" s="140"/>
      <c r="H2" s="140"/>
      <c r="I2" s="140"/>
    </row>
    <row r="4" spans="1:10" x14ac:dyDescent="0.25">
      <c r="A4" s="145" t="s">
        <v>0</v>
      </c>
      <c r="B4" s="147" t="s">
        <v>49</v>
      </c>
      <c r="C4" s="25"/>
      <c r="D4" s="25"/>
      <c r="E4" s="25"/>
      <c r="F4" s="25"/>
      <c r="G4" s="61"/>
      <c r="H4" s="61"/>
      <c r="I4" s="61"/>
      <c r="J4" s="61"/>
    </row>
    <row r="5" spans="1:10" ht="30.75" thickBot="1" x14ac:dyDescent="0.3">
      <c r="A5" s="146"/>
      <c r="B5" s="148"/>
      <c r="C5" s="137" t="s">
        <v>1</v>
      </c>
      <c r="D5" s="137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/>
    <row r="7" spans="1:10" x14ac:dyDescent="0.25">
      <c r="A7" s="26" t="s">
        <v>2</v>
      </c>
    </row>
    <row r="8" spans="1:10" x14ac:dyDescent="0.25">
      <c r="B8" s="27"/>
      <c r="C8" s="27"/>
    </row>
    <row r="9" spans="1:10" x14ac:dyDescent="0.25">
      <c r="A9" s="6" t="s">
        <v>42</v>
      </c>
      <c r="B9" s="45" t="s">
        <v>43</v>
      </c>
      <c r="C9" s="28" t="s">
        <v>43</v>
      </c>
      <c r="D9" s="28" t="s">
        <v>44</v>
      </c>
      <c r="E9" s="45" t="s">
        <v>43</v>
      </c>
      <c r="F9" s="55" t="s">
        <v>43</v>
      </c>
      <c r="G9" s="55" t="s">
        <v>43</v>
      </c>
      <c r="H9" s="55" t="s">
        <v>43</v>
      </c>
      <c r="I9" s="72" t="s">
        <v>148</v>
      </c>
      <c r="J9" s="72" t="s">
        <v>43</v>
      </c>
    </row>
    <row r="10" spans="1:10" s="30" customFormat="1" x14ac:dyDescent="0.25">
      <c r="A10" s="29" t="s">
        <v>51</v>
      </c>
      <c r="B10" s="65">
        <v>147824</v>
      </c>
      <c r="C10" s="65">
        <v>116667</v>
      </c>
      <c r="D10" s="65">
        <v>137962</v>
      </c>
      <c r="E10" s="65">
        <v>44</v>
      </c>
      <c r="F10" s="65">
        <v>117</v>
      </c>
      <c r="G10" s="65">
        <v>13801</v>
      </c>
      <c r="H10" s="130">
        <v>0</v>
      </c>
      <c r="I10" s="30">
        <v>0</v>
      </c>
      <c r="J10" s="30">
        <v>22769.028985507248</v>
      </c>
    </row>
    <row r="11" spans="1:10" x14ac:dyDescent="0.25">
      <c r="A11" s="31" t="s">
        <v>89</v>
      </c>
      <c r="B11" s="95" t="s">
        <v>144</v>
      </c>
      <c r="C11" s="95" t="s">
        <v>144</v>
      </c>
      <c r="D11" s="95">
        <v>125700</v>
      </c>
      <c r="E11" s="95">
        <v>360</v>
      </c>
      <c r="F11" s="96">
        <v>124</v>
      </c>
      <c r="G11" s="96">
        <v>7277</v>
      </c>
      <c r="H11" s="96">
        <v>29000</v>
      </c>
      <c r="I11" s="96">
        <v>16445</v>
      </c>
      <c r="J11" s="52">
        <v>0</v>
      </c>
    </row>
    <row r="12" spans="1:10" x14ac:dyDescent="0.25">
      <c r="A12" s="31" t="s">
        <v>90</v>
      </c>
      <c r="B12" s="65">
        <v>123175</v>
      </c>
      <c r="C12" s="65">
        <v>102759</v>
      </c>
      <c r="D12" s="65">
        <v>127413</v>
      </c>
      <c r="E12" s="65">
        <v>120</v>
      </c>
      <c r="F12" s="66">
        <v>9</v>
      </c>
      <c r="G12" s="66">
        <v>879</v>
      </c>
      <c r="H12" s="95">
        <v>16789</v>
      </c>
      <c r="I12" s="66">
        <v>14363</v>
      </c>
      <c r="J12" s="27">
        <v>0</v>
      </c>
    </row>
    <row r="13" spans="1:10" x14ac:dyDescent="0.25">
      <c r="A13" s="31" t="s">
        <v>91</v>
      </c>
      <c r="B13" s="95" t="s">
        <v>144</v>
      </c>
      <c r="C13" s="65" t="s">
        <v>144</v>
      </c>
      <c r="D13" s="65">
        <v>151082</v>
      </c>
      <c r="E13" s="65">
        <v>959</v>
      </c>
      <c r="F13" s="66">
        <v>890</v>
      </c>
      <c r="G13" s="66">
        <v>8368</v>
      </c>
      <c r="H13" s="66">
        <v>69989</v>
      </c>
      <c r="I13" s="66">
        <v>22141</v>
      </c>
      <c r="J13" s="6">
        <v>0</v>
      </c>
    </row>
    <row r="14" spans="1:10" x14ac:dyDescent="0.25">
      <c r="B14" s="30"/>
      <c r="C14" s="30" t="s">
        <v>84</v>
      </c>
      <c r="D14" s="30"/>
      <c r="E14" s="30"/>
    </row>
    <row r="15" spans="1:10" x14ac:dyDescent="0.25">
      <c r="A15" s="32" t="s">
        <v>3</v>
      </c>
      <c r="B15" s="30"/>
      <c r="C15" s="30"/>
      <c r="D15" s="30"/>
      <c r="E15" s="30"/>
    </row>
    <row r="16" spans="1:10" x14ac:dyDescent="0.25">
      <c r="A16" s="31" t="s">
        <v>51</v>
      </c>
      <c r="B16" s="62">
        <f>C16+E16+F16+H16+G16+I16+J16</f>
        <v>17911262082</v>
      </c>
      <c r="C16" s="141">
        <v>9527737000</v>
      </c>
      <c r="D16" s="141"/>
      <c r="E16" s="63">
        <v>0</v>
      </c>
      <c r="F16" s="63">
        <v>0</v>
      </c>
      <c r="G16" s="63">
        <v>1414293200</v>
      </c>
      <c r="H16" s="30">
        <v>0</v>
      </c>
      <c r="I16" s="6">
        <v>0</v>
      </c>
      <c r="J16" s="30">
        <v>6969231882</v>
      </c>
    </row>
    <row r="17" spans="1:12" x14ac:dyDescent="0.25">
      <c r="A17" s="31" t="s">
        <v>89</v>
      </c>
      <c r="B17" s="125">
        <f>C17+E17+F17+H17+G17+I17+J17</f>
        <v>20379312020</v>
      </c>
      <c r="C17" s="142">
        <v>10842000000</v>
      </c>
      <c r="D17" s="142"/>
      <c r="E17" s="62">
        <v>141507520</v>
      </c>
      <c r="F17" s="63">
        <v>48500000</v>
      </c>
      <c r="G17" s="63">
        <v>1637325000</v>
      </c>
      <c r="H17" s="63">
        <v>3525000000</v>
      </c>
      <c r="I17" s="66">
        <v>4184979500</v>
      </c>
      <c r="J17" s="6">
        <v>0</v>
      </c>
    </row>
    <row r="18" spans="1:12" s="30" customFormat="1" x14ac:dyDescent="0.25">
      <c r="A18" s="29" t="s">
        <v>90</v>
      </c>
      <c r="B18" s="125">
        <f>C18+E18+F18+H18+G18+I18+J18</f>
        <v>15759618291.66</v>
      </c>
      <c r="C18" s="142">
        <v>9560106500</v>
      </c>
      <c r="D18" s="142"/>
      <c r="E18" s="92">
        <v>14168894</v>
      </c>
      <c r="F18" s="92">
        <v>1190000</v>
      </c>
      <c r="G18" s="92">
        <v>57080500</v>
      </c>
      <c r="H18" s="92">
        <v>2445346723</v>
      </c>
      <c r="I18" s="65">
        <v>3491272237.9999995</v>
      </c>
      <c r="J18" s="30">
        <v>190453436.66</v>
      </c>
    </row>
    <row r="19" spans="1:12" x14ac:dyDescent="0.25">
      <c r="A19" s="31" t="s">
        <v>91</v>
      </c>
      <c r="B19" s="125">
        <f>C19+E19+F19+H19+G19+I19+J19</f>
        <v>122580496572</v>
      </c>
      <c r="C19" s="141">
        <v>49368750000</v>
      </c>
      <c r="D19" s="141"/>
      <c r="E19" s="64">
        <v>1501817472</v>
      </c>
      <c r="F19" s="64">
        <v>1451500000</v>
      </c>
      <c r="G19" s="63">
        <v>7048125000</v>
      </c>
      <c r="H19" s="63">
        <v>40892400000</v>
      </c>
      <c r="I19" s="66">
        <v>22317904100</v>
      </c>
      <c r="J19" s="6">
        <v>0</v>
      </c>
    </row>
    <row r="20" spans="1:12" x14ac:dyDescent="0.25">
      <c r="A20" s="31" t="s">
        <v>92</v>
      </c>
      <c r="B20" s="125">
        <f t="shared" ref="B20" si="0">C20+E20+F20+H20+G20+I20+J20</f>
        <v>15759618291.66</v>
      </c>
      <c r="C20" s="149">
        <f>C18</f>
        <v>9560106500</v>
      </c>
      <c r="D20" s="149"/>
      <c r="E20" s="63">
        <f>E18</f>
        <v>14168894</v>
      </c>
      <c r="F20" s="63">
        <f t="shared" ref="F20:J20" si="1">F18</f>
        <v>1190000</v>
      </c>
      <c r="G20" s="63">
        <f t="shared" si="1"/>
        <v>57080500</v>
      </c>
      <c r="H20" s="63">
        <f t="shared" si="1"/>
        <v>2445346723</v>
      </c>
      <c r="I20" s="124">
        <f t="shared" si="1"/>
        <v>3491272237.9999995</v>
      </c>
      <c r="J20" s="124">
        <f t="shared" si="1"/>
        <v>190453436.66</v>
      </c>
    </row>
    <row r="21" spans="1:12" x14ac:dyDescent="0.25">
      <c r="I21" s="66"/>
    </row>
    <row r="22" spans="1:12" x14ac:dyDescent="0.25">
      <c r="A22" s="34" t="s">
        <v>4</v>
      </c>
      <c r="B22" s="30"/>
      <c r="C22" s="30"/>
      <c r="D22" s="30"/>
      <c r="E22" s="30"/>
    </row>
    <row r="23" spans="1:12" x14ac:dyDescent="0.25">
      <c r="A23" s="29" t="s">
        <v>89</v>
      </c>
      <c r="B23" s="30">
        <f>B17</f>
        <v>20379312020</v>
      </c>
      <c r="C23" s="30"/>
      <c r="D23" s="30"/>
      <c r="E23" s="30"/>
    </row>
    <row r="24" spans="1:12" x14ac:dyDescent="0.25">
      <c r="A24" s="29" t="s">
        <v>90</v>
      </c>
      <c r="B24" s="6">
        <v>33112713863.860001</v>
      </c>
      <c r="D24" s="30"/>
      <c r="E24" s="30"/>
      <c r="F24" s="27"/>
    </row>
    <row r="25" spans="1:12" x14ac:dyDescent="0.25">
      <c r="A25" s="30"/>
      <c r="B25" s="30"/>
      <c r="C25" s="30"/>
      <c r="D25" s="30"/>
      <c r="E25" s="30"/>
    </row>
    <row r="26" spans="1:12" x14ac:dyDescent="0.25">
      <c r="A26" s="30" t="s">
        <v>5</v>
      </c>
      <c r="B26" s="30"/>
      <c r="C26" s="30"/>
      <c r="D26" s="30"/>
      <c r="E26" s="30"/>
    </row>
    <row r="27" spans="1:12" x14ac:dyDescent="0.25">
      <c r="A27" s="29" t="s">
        <v>52</v>
      </c>
      <c r="B27" s="7">
        <v>0.96</v>
      </c>
      <c r="C27" s="150">
        <v>0.96</v>
      </c>
      <c r="D27" s="150"/>
      <c r="E27" s="7">
        <v>0.96</v>
      </c>
      <c r="F27" s="7">
        <v>0.96</v>
      </c>
      <c r="G27" s="7">
        <v>0.96</v>
      </c>
      <c r="H27" s="7">
        <v>0.96</v>
      </c>
      <c r="I27" s="7">
        <v>0.96</v>
      </c>
      <c r="J27" s="7">
        <v>0.96</v>
      </c>
    </row>
    <row r="28" spans="1:12" x14ac:dyDescent="0.25">
      <c r="A28" s="29" t="s">
        <v>93</v>
      </c>
      <c r="B28" s="7">
        <v>1</v>
      </c>
      <c r="C28" s="150">
        <v>1</v>
      </c>
      <c r="D28" s="150"/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</row>
    <row r="29" spans="1:12" x14ac:dyDescent="0.25">
      <c r="A29" s="29" t="s">
        <v>6</v>
      </c>
      <c r="B29" s="30">
        <v>351174</v>
      </c>
      <c r="C29" s="151">
        <v>148192.00000000006</v>
      </c>
      <c r="D29" s="151"/>
      <c r="E29" s="99">
        <v>147014</v>
      </c>
      <c r="F29" s="95" t="s">
        <v>144</v>
      </c>
      <c r="G29" s="54">
        <v>70616</v>
      </c>
      <c r="H29" s="95" t="s">
        <v>144</v>
      </c>
      <c r="I29" s="95" t="s">
        <v>144</v>
      </c>
      <c r="J29" s="95" t="s">
        <v>144</v>
      </c>
    </row>
    <row r="30" spans="1:12" x14ac:dyDescent="0.25">
      <c r="A30" s="30"/>
      <c r="B30" s="30"/>
      <c r="C30" s="30"/>
      <c r="D30" s="30"/>
      <c r="E30" s="30"/>
    </row>
    <row r="31" spans="1:12" x14ac:dyDescent="0.25">
      <c r="A31" s="35" t="s">
        <v>7</v>
      </c>
      <c r="B31" s="30"/>
      <c r="C31" s="30"/>
      <c r="D31" s="30"/>
      <c r="E31" s="30"/>
    </row>
    <row r="32" spans="1:12" x14ac:dyDescent="0.25">
      <c r="A32" s="30" t="s">
        <v>53</v>
      </c>
      <c r="B32" s="30">
        <f>B16/B27</f>
        <v>18657564668.75</v>
      </c>
      <c r="C32" s="152">
        <f>C16/C27</f>
        <v>9924726041.6666679</v>
      </c>
      <c r="D32" s="153"/>
      <c r="E32" s="30">
        <f>E16/E27</f>
        <v>0</v>
      </c>
      <c r="F32" s="30">
        <f t="shared" ref="F32:J32" si="2">F16/F27</f>
        <v>0</v>
      </c>
      <c r="G32" s="30">
        <f t="shared" si="2"/>
        <v>1473222083.3333335</v>
      </c>
      <c r="H32" s="30">
        <f t="shared" si="2"/>
        <v>0</v>
      </c>
      <c r="I32" s="30">
        <f t="shared" si="2"/>
        <v>0</v>
      </c>
      <c r="J32" s="30">
        <f t="shared" si="2"/>
        <v>7259616543.75</v>
      </c>
      <c r="L32" s="27"/>
    </row>
    <row r="33" spans="1:10" x14ac:dyDescent="0.25">
      <c r="A33" s="30" t="s">
        <v>94</v>
      </c>
      <c r="B33" s="30">
        <f>B18/B28</f>
        <v>15759618291.66</v>
      </c>
      <c r="C33" s="152">
        <f>C18/C28</f>
        <v>9560106500</v>
      </c>
      <c r="D33" s="153"/>
      <c r="E33" s="30">
        <f>E18/E28</f>
        <v>14168894</v>
      </c>
      <c r="F33" s="30">
        <f t="shared" ref="F33:J33" si="3">F18/F28</f>
        <v>1190000</v>
      </c>
      <c r="G33" s="30">
        <f t="shared" si="3"/>
        <v>57080500</v>
      </c>
      <c r="H33" s="30">
        <f t="shared" si="3"/>
        <v>2445346723</v>
      </c>
      <c r="I33" s="30">
        <f t="shared" si="3"/>
        <v>3491272237.9999995</v>
      </c>
      <c r="J33" s="30">
        <f t="shared" si="3"/>
        <v>190453436.66</v>
      </c>
    </row>
    <row r="34" spans="1:10" x14ac:dyDescent="0.25">
      <c r="A34" s="30" t="s">
        <v>54</v>
      </c>
      <c r="B34" s="30">
        <f>B32/B10</f>
        <v>126214.71931993452</v>
      </c>
      <c r="C34" s="151">
        <f>C32/D10</f>
        <v>71938.113695558684</v>
      </c>
      <c r="D34" s="151"/>
      <c r="E34" s="30">
        <f>E32/E10</f>
        <v>0</v>
      </c>
      <c r="F34" s="30">
        <f t="shared" ref="F34:J34" si="4">F32/F10</f>
        <v>0</v>
      </c>
      <c r="G34" s="30">
        <f t="shared" si="4"/>
        <v>106747.48810472673</v>
      </c>
      <c r="H34" s="30" t="e">
        <f t="shared" si="4"/>
        <v>#DIV/0!</v>
      </c>
      <c r="I34" s="30" t="e">
        <f t="shared" si="4"/>
        <v>#DIV/0!</v>
      </c>
      <c r="J34" s="30">
        <f t="shared" si="4"/>
        <v>318837.33594308438</v>
      </c>
    </row>
    <row r="35" spans="1:10" x14ac:dyDescent="0.25">
      <c r="A35" s="30" t="s">
        <v>95</v>
      </c>
      <c r="B35" s="30">
        <f>B33/B12</f>
        <v>127944.94249368783</v>
      </c>
      <c r="C35" s="151">
        <f>C33/D12</f>
        <v>75032.426047577566</v>
      </c>
      <c r="D35" s="151"/>
      <c r="E35" s="30">
        <f>E33/E12</f>
        <v>118074.11666666667</v>
      </c>
      <c r="F35" s="30">
        <f t="shared" ref="F35:J35" si="5">F33/F12</f>
        <v>132222.22222222222</v>
      </c>
      <c r="G35" s="30">
        <f t="shared" si="5"/>
        <v>64937.997724687142</v>
      </c>
      <c r="H35" s="30">
        <f t="shared" si="5"/>
        <v>145651.71975698374</v>
      </c>
      <c r="I35" s="30">
        <f t="shared" si="5"/>
        <v>243074.02617837494</v>
      </c>
      <c r="J35" s="30" t="e">
        <f t="shared" si="5"/>
        <v>#DIV/0!</v>
      </c>
    </row>
    <row r="37" spans="1:10" x14ac:dyDescent="0.25">
      <c r="A37" s="26" t="s">
        <v>8</v>
      </c>
    </row>
    <row r="39" spans="1:10" x14ac:dyDescent="0.25">
      <c r="A39" s="6" t="s">
        <v>9</v>
      </c>
      <c r="C39" s="36"/>
      <c r="D39" s="36"/>
      <c r="E39" s="28"/>
    </row>
    <row r="40" spans="1:10" x14ac:dyDescent="0.25">
      <c r="A40" s="6" t="s">
        <v>10</v>
      </c>
      <c r="B40" s="6" t="e">
        <f>(B11/B29)*100</f>
        <v>#VALUE!</v>
      </c>
      <c r="C40" s="144">
        <f>D11/C29*100</f>
        <v>84.822392571798716</v>
      </c>
      <c r="D40" s="144"/>
      <c r="E40" s="6">
        <f>E11/E29*100</f>
        <v>0.24487463778959825</v>
      </c>
      <c r="F40" s="115" t="s">
        <v>85</v>
      </c>
      <c r="G40" s="6">
        <f t="shared" ref="G40:J40" si="6">G11/G29*100</f>
        <v>10.305030021524866</v>
      </c>
      <c r="H40" s="6" t="e">
        <f t="shared" si="6"/>
        <v>#VALUE!</v>
      </c>
      <c r="I40" s="6" t="e">
        <f t="shared" si="6"/>
        <v>#VALUE!</v>
      </c>
      <c r="J40" s="6" t="e">
        <f t="shared" si="6"/>
        <v>#VALUE!</v>
      </c>
    </row>
    <row r="41" spans="1:10" x14ac:dyDescent="0.25">
      <c r="A41" s="6" t="s">
        <v>11</v>
      </c>
      <c r="B41" s="6">
        <f>(B12/B29)*100</f>
        <v>35.075204884188466</v>
      </c>
      <c r="C41" s="144">
        <f>D12/C29*100</f>
        <v>85.97832541567692</v>
      </c>
      <c r="D41" s="144"/>
      <c r="E41" s="6">
        <f>E12/E29*100</f>
        <v>8.1624879263199418E-2</v>
      </c>
      <c r="F41" s="115" t="s">
        <v>85</v>
      </c>
      <c r="G41" s="6">
        <f t="shared" ref="G41:J41" si="7">G12/G29*100</f>
        <v>1.2447603942449303</v>
      </c>
      <c r="H41" s="6" t="e">
        <f t="shared" si="7"/>
        <v>#VALUE!</v>
      </c>
      <c r="I41" s="6" t="e">
        <f t="shared" si="7"/>
        <v>#VALUE!</v>
      </c>
      <c r="J41" s="6" t="e">
        <f t="shared" si="7"/>
        <v>#VALUE!</v>
      </c>
    </row>
    <row r="42" spans="1:10" x14ac:dyDescent="0.25">
      <c r="I42" s="50"/>
    </row>
    <row r="43" spans="1:10" x14ac:dyDescent="0.25">
      <c r="A43" s="30" t="s">
        <v>12</v>
      </c>
      <c r="I43" s="50"/>
    </row>
    <row r="44" spans="1:10" x14ac:dyDescent="0.25">
      <c r="A44" s="30" t="s">
        <v>13</v>
      </c>
      <c r="B44" s="6" t="e">
        <f>B12/B11*100</f>
        <v>#VALUE!</v>
      </c>
      <c r="C44" s="101" t="e">
        <f>C12/C11*100</f>
        <v>#VALUE!</v>
      </c>
      <c r="D44" s="101">
        <f>D12/D11*100</f>
        <v>101.36276849642005</v>
      </c>
      <c r="E44" s="6">
        <f>E12/E11*100</f>
        <v>33.333333333333329</v>
      </c>
      <c r="F44" s="6">
        <f t="shared" ref="F44:J44" si="8">F12/F11*100</f>
        <v>7.2580645161290329</v>
      </c>
      <c r="G44" s="6">
        <f t="shared" si="8"/>
        <v>12.079153497320325</v>
      </c>
      <c r="H44" s="6">
        <f t="shared" si="8"/>
        <v>57.893103448275859</v>
      </c>
      <c r="I44" s="6">
        <f t="shared" si="8"/>
        <v>87.339616904834287</v>
      </c>
      <c r="J44" s="6" t="e">
        <f t="shared" si="8"/>
        <v>#DIV/0!</v>
      </c>
    </row>
    <row r="45" spans="1:10" x14ac:dyDescent="0.25">
      <c r="A45" s="30" t="s">
        <v>14</v>
      </c>
      <c r="B45" s="6">
        <f>B18/B17*100</f>
        <v>77.331453957786749</v>
      </c>
      <c r="C45" s="143">
        <f>C18/C17*100</f>
        <v>88.176595646559676</v>
      </c>
      <c r="D45" s="143"/>
      <c r="E45" s="6">
        <f>E18/E17*100</f>
        <v>10.012820520068475</v>
      </c>
      <c r="F45" s="6">
        <f t="shared" ref="F45:J45" si="9">F18/F17*100</f>
        <v>2.4536082474226806</v>
      </c>
      <c r="G45" s="6">
        <f t="shared" si="9"/>
        <v>3.4862046325561509</v>
      </c>
      <c r="H45" s="6">
        <f t="shared" si="9"/>
        <v>69.371538241134758</v>
      </c>
      <c r="I45" s="6">
        <f t="shared" si="9"/>
        <v>83.423879089491351</v>
      </c>
      <c r="J45" s="6" t="e">
        <f t="shared" si="9"/>
        <v>#DIV/0!</v>
      </c>
    </row>
    <row r="46" spans="1:10" x14ac:dyDescent="0.25">
      <c r="A46" s="30" t="s">
        <v>15</v>
      </c>
      <c r="B46" s="30" t="e">
        <f>AVERAGE(B44:B45)</f>
        <v>#VALUE!</v>
      </c>
      <c r="C46" s="101" t="e">
        <f>AVERAGE(C44,C45)</f>
        <v>#VALUE!</v>
      </c>
      <c r="D46" s="102">
        <f>AVERAGE(D44,C45)</f>
        <v>94.769682071489854</v>
      </c>
      <c r="E46" s="30">
        <f>AVERAGE(E44:E45)</f>
        <v>21.673076926700901</v>
      </c>
      <c r="F46" s="30">
        <f t="shared" ref="F46:J46" si="10">AVERAGE(F44:F45)</f>
        <v>4.8558363817758572</v>
      </c>
      <c r="G46" s="30">
        <f t="shared" si="10"/>
        <v>7.7826790649382378</v>
      </c>
      <c r="H46" s="30">
        <f t="shared" si="10"/>
        <v>63.632320844705305</v>
      </c>
      <c r="I46" s="30">
        <f t="shared" si="10"/>
        <v>85.381747997162819</v>
      </c>
      <c r="J46" s="30" t="e">
        <f t="shared" si="10"/>
        <v>#DIV/0!</v>
      </c>
    </row>
    <row r="47" spans="1:10" x14ac:dyDescent="0.25">
      <c r="A47" s="30"/>
      <c r="B47" s="30"/>
      <c r="C47" s="30"/>
      <c r="D47" s="30"/>
      <c r="E47" s="30"/>
      <c r="I47" s="50"/>
    </row>
    <row r="48" spans="1:10" x14ac:dyDescent="0.25">
      <c r="A48" s="30" t="s">
        <v>16</v>
      </c>
      <c r="B48" s="30"/>
      <c r="C48" s="30"/>
      <c r="D48" s="30"/>
      <c r="E48" s="30"/>
      <c r="I48" s="50"/>
    </row>
    <row r="49" spans="1:10" x14ac:dyDescent="0.25">
      <c r="A49" s="30" t="s">
        <v>17</v>
      </c>
      <c r="B49" s="101" t="e">
        <f>B12/B13*100</f>
        <v>#VALUE!</v>
      </c>
      <c r="C49" s="154">
        <f>D12/D13*100</f>
        <v>84.333673104671632</v>
      </c>
      <c r="D49" s="154"/>
      <c r="E49" s="101">
        <f>E12/E13*100</f>
        <v>12.513034410844631</v>
      </c>
      <c r="F49" s="101">
        <f t="shared" ref="F49:J49" si="11">F12/F13*100</f>
        <v>1.0112359550561798</v>
      </c>
      <c r="G49" s="101">
        <f t="shared" si="11"/>
        <v>10.504302103250478</v>
      </c>
      <c r="H49" s="101">
        <f t="shared" si="11"/>
        <v>23.988055265827487</v>
      </c>
      <c r="I49" s="101">
        <f t="shared" si="11"/>
        <v>64.870602050494554</v>
      </c>
      <c r="J49" s="101" t="e">
        <f t="shared" si="11"/>
        <v>#DIV/0!</v>
      </c>
    </row>
    <row r="50" spans="1:10" x14ac:dyDescent="0.25">
      <c r="A50" s="30" t="s">
        <v>18</v>
      </c>
      <c r="B50" s="30">
        <f>B18/B19*100</f>
        <v>12.856546296011526</v>
      </c>
      <c r="C50" s="138">
        <f>C18/C19*100</f>
        <v>19.36469223952399</v>
      </c>
      <c r="D50" s="138"/>
      <c r="E50" s="30">
        <f>E18/E19*100</f>
        <v>0.94344980426489533</v>
      </c>
      <c r="F50" s="30">
        <f t="shared" ref="F50:J50" si="12">F18/F19*100</f>
        <v>8.1984154323114011E-2</v>
      </c>
      <c r="G50" s="30">
        <f t="shared" si="12"/>
        <v>0.80986787266116878</v>
      </c>
      <c r="H50" s="30">
        <f t="shared" si="12"/>
        <v>5.979954033023251</v>
      </c>
      <c r="I50" s="30">
        <f t="shared" si="12"/>
        <v>15.643369656741196</v>
      </c>
      <c r="J50" s="30" t="e">
        <f t="shared" si="12"/>
        <v>#DIV/0!</v>
      </c>
    </row>
    <row r="51" spans="1:10" x14ac:dyDescent="0.25">
      <c r="A51" s="30" t="s">
        <v>19</v>
      </c>
      <c r="B51" s="30" t="e">
        <f>(B49+B50)/2</f>
        <v>#VALUE!</v>
      </c>
      <c r="C51" s="138">
        <f>(C49+C50)/2</f>
        <v>51.849182672097811</v>
      </c>
      <c r="D51" s="138"/>
      <c r="E51" s="30">
        <f>(E49+E50)/2</f>
        <v>6.7282421075547632</v>
      </c>
      <c r="F51" s="30">
        <f t="shared" ref="F51:J51" si="13">(F49+F50)/2</f>
        <v>0.54661005468964685</v>
      </c>
      <c r="G51" s="30">
        <f t="shared" si="13"/>
        <v>5.6570849879558232</v>
      </c>
      <c r="H51" s="30">
        <f t="shared" si="13"/>
        <v>14.984004649425369</v>
      </c>
      <c r="I51" s="30">
        <f t="shared" si="13"/>
        <v>40.256985853617877</v>
      </c>
      <c r="J51" s="30" t="e">
        <f t="shared" si="13"/>
        <v>#DIV/0!</v>
      </c>
    </row>
    <row r="52" spans="1:10" x14ac:dyDescent="0.25">
      <c r="A52" s="30"/>
      <c r="B52" s="30"/>
      <c r="C52" s="85"/>
      <c r="D52" s="85"/>
      <c r="E52" s="30"/>
      <c r="I52" s="50"/>
    </row>
    <row r="53" spans="1:10" x14ac:dyDescent="0.25">
      <c r="A53" s="30" t="s">
        <v>31</v>
      </c>
      <c r="B53" s="30"/>
      <c r="C53" s="85"/>
      <c r="D53" s="85"/>
      <c r="E53" s="30"/>
      <c r="I53" s="50"/>
    </row>
    <row r="54" spans="1:10" x14ac:dyDescent="0.25">
      <c r="A54" s="30" t="s">
        <v>20</v>
      </c>
      <c r="B54" s="30">
        <f>B20/B18*100</f>
        <v>100</v>
      </c>
      <c r="C54" s="138">
        <f>C20/C18*100</f>
        <v>100</v>
      </c>
      <c r="D54" s="138"/>
      <c r="E54" s="30">
        <f>E20/E18*100</f>
        <v>100</v>
      </c>
      <c r="F54" s="30">
        <f t="shared" ref="F54:J54" si="14">F20/F18*100</f>
        <v>100</v>
      </c>
      <c r="G54" s="30">
        <f t="shared" si="14"/>
        <v>100</v>
      </c>
      <c r="H54" s="30">
        <f t="shared" si="14"/>
        <v>100</v>
      </c>
      <c r="I54" s="30">
        <f t="shared" si="14"/>
        <v>100</v>
      </c>
      <c r="J54" s="30">
        <f t="shared" si="14"/>
        <v>100</v>
      </c>
    </row>
    <row r="55" spans="1:10" x14ac:dyDescent="0.25">
      <c r="A55" s="30"/>
      <c r="B55" s="30"/>
      <c r="C55" s="85"/>
      <c r="D55" s="85"/>
      <c r="E55" s="30"/>
      <c r="I55" s="50"/>
    </row>
    <row r="56" spans="1:10" x14ac:dyDescent="0.25">
      <c r="A56" s="30" t="s">
        <v>21</v>
      </c>
      <c r="B56" s="30"/>
      <c r="C56" s="85"/>
      <c r="D56" s="85"/>
      <c r="E56" s="30"/>
      <c r="I56" s="50"/>
    </row>
    <row r="57" spans="1:10" x14ac:dyDescent="0.25">
      <c r="A57" s="30" t="s">
        <v>22</v>
      </c>
      <c r="B57" s="13">
        <f>((B12/B10)-1)*100</f>
        <v>-16.674558934949669</v>
      </c>
      <c r="C57" s="139">
        <f>((D12/D10)-1)*100</f>
        <v>-7.6463084037633582</v>
      </c>
      <c r="D57" s="139"/>
      <c r="E57" s="13">
        <f>((E12/E10)-1)*100</f>
        <v>172.72727272727272</v>
      </c>
      <c r="F57" s="13">
        <f t="shared" ref="F57:J57" si="15">((F12/F10)-1)*100</f>
        <v>-92.307692307692307</v>
      </c>
      <c r="G57" s="13">
        <f t="shared" si="15"/>
        <v>-93.630896311861449</v>
      </c>
      <c r="H57" s="13" t="e">
        <f t="shared" si="15"/>
        <v>#DIV/0!</v>
      </c>
      <c r="I57" s="13" t="e">
        <f t="shared" si="15"/>
        <v>#DIV/0!</v>
      </c>
      <c r="J57" s="13">
        <f t="shared" si="15"/>
        <v>-100</v>
      </c>
    </row>
    <row r="58" spans="1:10" x14ac:dyDescent="0.25">
      <c r="A58" s="30" t="s">
        <v>23</v>
      </c>
      <c r="B58" s="13">
        <f>((B33/B32)-1)*100</f>
        <v>-15.532286386464145</v>
      </c>
      <c r="C58" s="139">
        <f>((C33/C32)-1)*100</f>
        <v>-3.6738499393927593</v>
      </c>
      <c r="D58" s="139"/>
      <c r="E58" s="13" t="e">
        <f>((E33/E32)-1)*100</f>
        <v>#DIV/0!</v>
      </c>
      <c r="F58" s="13" t="e">
        <f t="shared" ref="F58:J58" si="16">((F33/F32)-1)*100</f>
        <v>#DIV/0!</v>
      </c>
      <c r="G58" s="13">
        <f t="shared" si="16"/>
        <v>-96.12546535612276</v>
      </c>
      <c r="H58" s="13" t="e">
        <f t="shared" si="16"/>
        <v>#DIV/0!</v>
      </c>
      <c r="I58" s="13" t="e">
        <f t="shared" si="16"/>
        <v>#DIV/0!</v>
      </c>
      <c r="J58" s="13">
        <f t="shared" si="16"/>
        <v>-97.376535860920001</v>
      </c>
    </row>
    <row r="59" spans="1:10" x14ac:dyDescent="0.25">
      <c r="A59" s="30" t="s">
        <v>24</v>
      </c>
      <c r="B59" s="13">
        <f>((B35/B34)-1)*100</f>
        <v>1.3708568882266903</v>
      </c>
      <c r="C59" s="139">
        <f>((C35/C34)-1)*100</f>
        <v>4.3013531952116102</v>
      </c>
      <c r="D59" s="139"/>
      <c r="E59" s="13" t="e">
        <f>((E35/E34)-1)*100</f>
        <v>#DIV/0!</v>
      </c>
      <c r="F59" s="13" t="e">
        <f t="shared" ref="F59:J59" si="17">((F35/F34)-1)*100</f>
        <v>#DIV/0!</v>
      </c>
      <c r="G59" s="13">
        <f t="shared" si="17"/>
        <v>-39.166720568657844</v>
      </c>
      <c r="H59" s="13" t="e">
        <f t="shared" si="17"/>
        <v>#DIV/0!</v>
      </c>
      <c r="I59" s="13" t="e">
        <f t="shared" si="17"/>
        <v>#DIV/0!</v>
      </c>
      <c r="J59" s="13" t="e">
        <f t="shared" si="17"/>
        <v>#DIV/0!</v>
      </c>
    </row>
    <row r="60" spans="1:10" x14ac:dyDescent="0.25">
      <c r="A60" s="30"/>
      <c r="B60" s="30"/>
      <c r="C60" s="85"/>
      <c r="D60" s="85"/>
      <c r="E60" s="30"/>
      <c r="I60" s="50"/>
    </row>
    <row r="61" spans="1:10" x14ac:dyDescent="0.25">
      <c r="A61" s="30" t="s">
        <v>25</v>
      </c>
      <c r="B61" s="30"/>
      <c r="C61" s="85"/>
      <c r="D61" s="85"/>
      <c r="E61" s="30"/>
      <c r="I61" s="50"/>
    </row>
    <row r="62" spans="1:10" x14ac:dyDescent="0.25">
      <c r="A62" s="30" t="s">
        <v>32</v>
      </c>
      <c r="B62" s="30" t="e">
        <f>B17/B11</f>
        <v>#VALUE!</v>
      </c>
      <c r="C62" s="139">
        <f>C17/D11</f>
        <v>86252.983293556084</v>
      </c>
      <c r="D62" s="139"/>
      <c r="E62" s="30">
        <f t="shared" ref="E62:J63" si="18">E17/E11</f>
        <v>393076.44444444444</v>
      </c>
      <c r="F62" s="30">
        <f t="shared" si="18"/>
        <v>391129.03225806454</v>
      </c>
      <c r="G62" s="30">
        <f t="shared" si="18"/>
        <v>225000</v>
      </c>
      <c r="H62" s="30">
        <f t="shared" si="18"/>
        <v>121551.72413793103</v>
      </c>
      <c r="I62" s="30">
        <f t="shared" si="18"/>
        <v>254483.39920948618</v>
      </c>
      <c r="J62" s="30" t="e">
        <f t="shared" si="18"/>
        <v>#DIV/0!</v>
      </c>
    </row>
    <row r="63" spans="1:10" x14ac:dyDescent="0.25">
      <c r="A63" s="30" t="s">
        <v>33</v>
      </c>
      <c r="B63" s="30">
        <f>B18/B12</f>
        <v>127944.94249368783</v>
      </c>
      <c r="C63" s="139">
        <f>C18/D12</f>
        <v>75032.426047577566</v>
      </c>
      <c r="D63" s="139"/>
      <c r="E63" s="30">
        <f t="shared" si="18"/>
        <v>118074.11666666667</v>
      </c>
      <c r="F63" s="30">
        <f t="shared" si="18"/>
        <v>132222.22222222222</v>
      </c>
      <c r="G63" s="30">
        <f t="shared" si="18"/>
        <v>64937.997724687142</v>
      </c>
      <c r="H63" s="30">
        <f t="shared" si="18"/>
        <v>145651.71975698374</v>
      </c>
      <c r="I63" s="30">
        <f t="shared" si="18"/>
        <v>243074.02617837494</v>
      </c>
      <c r="J63" s="30" t="e">
        <f t="shared" si="18"/>
        <v>#DIV/0!</v>
      </c>
    </row>
    <row r="64" spans="1:10" x14ac:dyDescent="0.25">
      <c r="A64" s="30" t="s">
        <v>26</v>
      </c>
      <c r="B64" s="30" t="e">
        <f>(B62/B63)*B46</f>
        <v>#VALUE!</v>
      </c>
      <c r="C64" s="138">
        <f>(C62/C63)*D46</f>
        <v>108.94180336464996</v>
      </c>
      <c r="D64" s="138"/>
      <c r="E64" s="30">
        <f>E62/E63*E46</f>
        <v>72.151088308108029</v>
      </c>
      <c r="F64" s="30">
        <f t="shared" ref="F64:J64" si="19">F62/F63*F46</f>
        <v>14.364140557367593</v>
      </c>
      <c r="G64" s="30">
        <f t="shared" si="19"/>
        <v>26.965765052306132</v>
      </c>
      <c r="H64" s="30">
        <f t="shared" si="19"/>
        <v>53.103515169453232</v>
      </c>
      <c r="I64" s="30">
        <f t="shared" si="19"/>
        <v>89.389383976471862</v>
      </c>
      <c r="J64" s="30" t="e">
        <f t="shared" si="19"/>
        <v>#DIV/0!</v>
      </c>
    </row>
    <row r="65" spans="1:10" x14ac:dyDescent="0.25">
      <c r="A65" s="30" t="s">
        <v>34</v>
      </c>
      <c r="B65" s="37" t="e">
        <f>B17/(B11*3)</f>
        <v>#VALUE!</v>
      </c>
      <c r="C65" s="138">
        <f>C17/(D11*3)</f>
        <v>28750.994431185361</v>
      </c>
      <c r="D65" s="138"/>
      <c r="E65" s="37">
        <f t="shared" ref="E65:J66" si="20">E17/(E11*3)</f>
        <v>131025.48148148147</v>
      </c>
      <c r="F65" s="37">
        <f t="shared" si="20"/>
        <v>130376.34408602151</v>
      </c>
      <c r="G65" s="37">
        <f t="shared" si="20"/>
        <v>75000</v>
      </c>
      <c r="H65" s="37">
        <f t="shared" si="20"/>
        <v>40517.241379310348</v>
      </c>
      <c r="I65" s="37">
        <f t="shared" si="20"/>
        <v>84827.799736495392</v>
      </c>
      <c r="J65" s="37" t="e">
        <f t="shared" si="20"/>
        <v>#DIV/0!</v>
      </c>
    </row>
    <row r="66" spans="1:10" x14ac:dyDescent="0.25">
      <c r="A66" s="30" t="s">
        <v>35</v>
      </c>
      <c r="B66" s="30">
        <f>B18/(B12*3)</f>
        <v>42648.314164562616</v>
      </c>
      <c r="C66" s="138">
        <f>C18/(D12*3)</f>
        <v>25010.808682525854</v>
      </c>
      <c r="D66" s="138"/>
      <c r="E66" s="30">
        <f t="shared" si="20"/>
        <v>39358.038888888892</v>
      </c>
      <c r="F66" s="30">
        <f t="shared" si="20"/>
        <v>44074.074074074073</v>
      </c>
      <c r="G66" s="30">
        <f t="shared" si="20"/>
        <v>21645.999241562382</v>
      </c>
      <c r="H66" s="30">
        <f t="shared" si="20"/>
        <v>48550.573252327915</v>
      </c>
      <c r="I66" s="30">
        <f t="shared" si="20"/>
        <v>81024.675392791658</v>
      </c>
      <c r="J66" s="30" t="e">
        <f t="shared" si="20"/>
        <v>#DIV/0!</v>
      </c>
    </row>
    <row r="67" spans="1:10" x14ac:dyDescent="0.25">
      <c r="A67" s="30"/>
      <c r="B67" s="30"/>
      <c r="C67" s="30"/>
      <c r="D67" s="30"/>
      <c r="E67" s="30"/>
      <c r="I67" s="50"/>
    </row>
    <row r="68" spans="1:10" x14ac:dyDescent="0.25">
      <c r="A68" s="30" t="s">
        <v>27</v>
      </c>
      <c r="B68" s="30"/>
      <c r="C68" s="30"/>
      <c r="D68" s="30"/>
      <c r="E68" s="30"/>
      <c r="I68" s="50"/>
    </row>
    <row r="69" spans="1:10" x14ac:dyDescent="0.25">
      <c r="A69" s="30" t="s">
        <v>28</v>
      </c>
      <c r="B69" s="30">
        <f>(B24/B23)*100</f>
        <v>162.48200052761152</v>
      </c>
      <c r="C69" s="30"/>
      <c r="D69" s="30"/>
      <c r="E69" s="30"/>
      <c r="I69" s="50"/>
    </row>
    <row r="70" spans="1:10" x14ac:dyDescent="0.25">
      <c r="A70" s="30" t="s">
        <v>29</v>
      </c>
      <c r="B70" s="30">
        <f>(B18/B24)*100</f>
        <v>47.593858831548147</v>
      </c>
      <c r="C70" s="30"/>
      <c r="D70" s="30"/>
      <c r="E70" s="30"/>
      <c r="I70" s="50"/>
    </row>
    <row r="71" spans="1:10" ht="15.75" thickBot="1" x14ac:dyDescent="0.3">
      <c r="A71" s="38"/>
      <c r="B71" s="38"/>
      <c r="C71" s="38"/>
      <c r="D71" s="38"/>
      <c r="E71" s="38"/>
      <c r="F71" s="38"/>
      <c r="G71" s="38"/>
      <c r="H71" s="38"/>
      <c r="I71" s="103"/>
      <c r="J71" s="103"/>
    </row>
    <row r="72" spans="1:10" ht="15.75" thickTop="1" x14ac:dyDescent="0.25"/>
    <row r="74" spans="1:10" x14ac:dyDescent="0.25">
      <c r="A74" s="6" t="s">
        <v>30</v>
      </c>
      <c r="B74" s="128" t="s">
        <v>149</v>
      </c>
    </row>
    <row r="75" spans="1:10" x14ac:dyDescent="0.25">
      <c r="A75" s="6" t="s">
        <v>96</v>
      </c>
    </row>
    <row r="76" spans="1:10" x14ac:dyDescent="0.25">
      <c r="A76" s="6" t="s">
        <v>45</v>
      </c>
    </row>
    <row r="77" spans="1:10" x14ac:dyDescent="0.25">
      <c r="A77" s="119" t="s">
        <v>150</v>
      </c>
    </row>
    <row r="78" spans="1:10" x14ac:dyDescent="0.25">
      <c r="A78" s="102" t="s">
        <v>87</v>
      </c>
    </row>
    <row r="81" spans="1:1" x14ac:dyDescent="0.25">
      <c r="A81" s="6" t="s">
        <v>46</v>
      </c>
    </row>
    <row r="82" spans="1:1" x14ac:dyDescent="0.25">
      <c r="A82" s="40" t="s">
        <v>47</v>
      </c>
    </row>
    <row r="83" spans="1:1" x14ac:dyDescent="0.25">
      <c r="A83" s="40" t="s">
        <v>48</v>
      </c>
    </row>
    <row r="156" spans="3:7" x14ac:dyDescent="0.25">
      <c r="C156" s="30"/>
      <c r="D156" s="30"/>
      <c r="E156" s="30"/>
      <c r="F156" s="30"/>
      <c r="G156" s="30"/>
    </row>
    <row r="157" spans="3:7" x14ac:dyDescent="0.25">
      <c r="C157" s="41"/>
    </row>
    <row r="158" spans="3:7" x14ac:dyDescent="0.25">
      <c r="C158" s="41"/>
    </row>
  </sheetData>
  <mergeCells count="31">
    <mergeCell ref="C66:D66"/>
    <mergeCell ref="C40:D40"/>
    <mergeCell ref="C41:D41"/>
    <mergeCell ref="A4:A5"/>
    <mergeCell ref="B4:B5"/>
    <mergeCell ref="C20:D20"/>
    <mergeCell ref="C27:D27"/>
    <mergeCell ref="C28:D28"/>
    <mergeCell ref="C29:D29"/>
    <mergeCell ref="C32:D32"/>
    <mergeCell ref="C33:D33"/>
    <mergeCell ref="C34:D34"/>
    <mergeCell ref="C35:D35"/>
    <mergeCell ref="C65:D65"/>
    <mergeCell ref="C62:D62"/>
    <mergeCell ref="C49:D49"/>
    <mergeCell ref="C64:D64"/>
    <mergeCell ref="C16:D16"/>
    <mergeCell ref="C17:D17"/>
    <mergeCell ref="C18:D18"/>
    <mergeCell ref="C19:D19"/>
    <mergeCell ref="C57:D57"/>
    <mergeCell ref="C58:D58"/>
    <mergeCell ref="C59:D59"/>
    <mergeCell ref="C54:D54"/>
    <mergeCell ref="C45:D45"/>
    <mergeCell ref="C5:D5"/>
    <mergeCell ref="C50:D50"/>
    <mergeCell ref="C51:D51"/>
    <mergeCell ref="C63:D63"/>
    <mergeCell ref="A2:I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zoomScale="70" zoomScaleNormal="70" zoomScalePageLayoutView="90" workbookViewId="0">
      <selection activeCell="C16" sqref="C16:D16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9.42578125" customWidth="1"/>
    <col min="6" max="6" width="15.42578125" customWidth="1"/>
    <col min="7" max="7" width="17.28515625" customWidth="1"/>
    <col min="8" max="8" width="19.85546875" customWidth="1"/>
    <col min="9" max="9" width="18.42578125" customWidth="1"/>
    <col min="10" max="10" width="20.5703125" customWidth="1"/>
  </cols>
  <sheetData>
    <row r="2" spans="1:10" ht="15.75" x14ac:dyDescent="0.25">
      <c r="A2" s="157" t="s">
        <v>97</v>
      </c>
      <c r="B2" s="157"/>
      <c r="C2" s="157"/>
      <c r="D2" s="157"/>
      <c r="E2" s="157"/>
      <c r="F2" s="157"/>
      <c r="G2" s="157"/>
      <c r="H2" s="157"/>
      <c r="I2" s="157"/>
    </row>
    <row r="4" spans="1:10" x14ac:dyDescent="0.25">
      <c r="A4" s="20" t="s">
        <v>0</v>
      </c>
      <c r="B4" s="147" t="s">
        <v>49</v>
      </c>
      <c r="C4" s="25"/>
      <c r="D4" s="25"/>
      <c r="E4" s="25"/>
      <c r="F4" s="25"/>
      <c r="G4" s="67"/>
      <c r="H4" s="61"/>
      <c r="I4" s="61"/>
      <c r="J4" s="61"/>
    </row>
    <row r="5" spans="1:10" ht="41.25" customHeight="1" thickBot="1" x14ac:dyDescent="0.3">
      <c r="A5" s="21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B9" s="55" t="s">
        <v>43</v>
      </c>
      <c r="C9" t="s">
        <v>43</v>
      </c>
      <c r="D9" t="s">
        <v>44</v>
      </c>
      <c r="E9" s="55" t="s">
        <v>43</v>
      </c>
      <c r="F9" s="55" t="s">
        <v>43</v>
      </c>
      <c r="G9" s="55" t="s">
        <v>43</v>
      </c>
      <c r="H9" s="72" t="s">
        <v>43</v>
      </c>
      <c r="I9" s="72" t="s">
        <v>148</v>
      </c>
      <c r="J9" s="72" t="s">
        <v>43</v>
      </c>
    </row>
    <row r="10" spans="1:10" s="10" customFormat="1" x14ac:dyDescent="0.25">
      <c r="A10" s="9" t="s">
        <v>55</v>
      </c>
      <c r="B10" s="68">
        <v>160919</v>
      </c>
      <c r="C10" s="68">
        <v>117243</v>
      </c>
      <c r="D10" s="68">
        <v>146845</v>
      </c>
      <c r="E10" s="68">
        <v>0</v>
      </c>
      <c r="F10" s="68">
        <v>0</v>
      </c>
      <c r="G10" s="68">
        <v>15033</v>
      </c>
      <c r="H10" s="129">
        <v>0</v>
      </c>
      <c r="I10" s="68">
        <v>0</v>
      </c>
      <c r="J10" s="68">
        <v>23423.768115942028</v>
      </c>
    </row>
    <row r="11" spans="1:10" x14ac:dyDescent="0.25">
      <c r="A11" s="2" t="s">
        <v>98</v>
      </c>
      <c r="B11" s="95" t="s">
        <v>144</v>
      </c>
      <c r="C11" s="95" t="s">
        <v>144</v>
      </c>
      <c r="D11" s="109">
        <v>140200</v>
      </c>
      <c r="E11" s="109">
        <v>780</v>
      </c>
      <c r="F11" s="109">
        <v>431</v>
      </c>
      <c r="G11" s="109">
        <v>7766</v>
      </c>
      <c r="H11" s="109">
        <v>47000</v>
      </c>
      <c r="I11" s="109">
        <v>19545</v>
      </c>
      <c r="J11" s="94">
        <v>0</v>
      </c>
    </row>
    <row r="12" spans="1:10" x14ac:dyDescent="0.25">
      <c r="A12" s="2" t="s">
        <v>99</v>
      </c>
      <c r="B12" s="133">
        <v>152723</v>
      </c>
      <c r="C12" s="131">
        <v>114059</v>
      </c>
      <c r="D12" s="68">
        <v>144589</v>
      </c>
      <c r="E12" s="132">
        <v>396</v>
      </c>
      <c r="F12" s="132">
        <v>17</v>
      </c>
      <c r="G12" s="128">
        <v>9424</v>
      </c>
      <c r="H12" s="128">
        <v>37446</v>
      </c>
      <c r="I12" s="128">
        <v>15461</v>
      </c>
      <c r="J12" s="27">
        <v>0</v>
      </c>
    </row>
    <row r="13" spans="1:10" x14ac:dyDescent="0.25">
      <c r="A13" s="2" t="s">
        <v>91</v>
      </c>
      <c r="B13" s="95" t="s">
        <v>144</v>
      </c>
      <c r="C13" s="95" t="s">
        <v>144</v>
      </c>
      <c r="D13" s="69">
        <v>151082</v>
      </c>
      <c r="E13" s="69">
        <v>959</v>
      </c>
      <c r="F13" s="69">
        <v>890</v>
      </c>
      <c r="G13" s="69">
        <v>8368</v>
      </c>
      <c r="H13" s="69">
        <v>69989</v>
      </c>
      <c r="I13">
        <v>22141</v>
      </c>
      <c r="J13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55</v>
      </c>
      <c r="B16" s="3">
        <f>C16+E16+F16+H16+G16+I16+J16</f>
        <v>27497384089</v>
      </c>
      <c r="C16" s="159">
        <v>13943764000</v>
      </c>
      <c r="D16" s="159"/>
      <c r="E16" s="48"/>
      <c r="F16">
        <v>0</v>
      </c>
      <c r="G16" s="3">
        <v>1824883500</v>
      </c>
      <c r="H16" s="5">
        <v>0</v>
      </c>
      <c r="I16" s="3">
        <v>0</v>
      </c>
      <c r="J16" s="5">
        <v>11728736589</v>
      </c>
    </row>
    <row r="17" spans="1:10" x14ac:dyDescent="0.25">
      <c r="A17" s="2" t="s">
        <v>98</v>
      </c>
      <c r="B17" s="3">
        <f>SUM(C17:H17)</f>
        <v>23496586120</v>
      </c>
      <c r="C17" s="159">
        <v>11973000000</v>
      </c>
      <c r="D17" s="159"/>
      <c r="E17" s="46">
        <v>343661120</v>
      </c>
      <c r="F17" s="54">
        <v>243500000</v>
      </c>
      <c r="G17" s="54">
        <v>1711425000</v>
      </c>
      <c r="H17" s="54">
        <v>9225000000</v>
      </c>
      <c r="I17" s="3">
        <v>5474619500</v>
      </c>
      <c r="J17" s="123">
        <v>0</v>
      </c>
    </row>
    <row r="18" spans="1:10" s="10" customFormat="1" x14ac:dyDescent="0.25">
      <c r="A18" s="9" t="s">
        <v>99</v>
      </c>
      <c r="B18" s="5">
        <f>SUM(C18:H18)+I18+J18</f>
        <v>25291597963.490002</v>
      </c>
      <c r="C18" s="161">
        <v>11491101650</v>
      </c>
      <c r="D18" s="161"/>
      <c r="E18" s="93">
        <v>101757709.99999999</v>
      </c>
      <c r="F18" s="5">
        <v>3350000</v>
      </c>
      <c r="G18" s="5">
        <v>1764229498.0000002</v>
      </c>
      <c r="H18" s="5">
        <v>6196801225</v>
      </c>
      <c r="I18" s="5">
        <v>3877669026.9999995</v>
      </c>
      <c r="J18" s="5">
        <v>1856688853.49</v>
      </c>
    </row>
    <row r="19" spans="1:10" x14ac:dyDescent="0.25">
      <c r="A19" s="2" t="s">
        <v>91</v>
      </c>
      <c r="B19" s="3">
        <f>SUM(C19:H19)+I19+J19</f>
        <v>122580496572</v>
      </c>
      <c r="C19" s="141">
        <v>49368750000</v>
      </c>
      <c r="D19" s="141"/>
      <c r="E19" s="3">
        <v>1501817472</v>
      </c>
      <c r="F19" s="3">
        <v>1451500000</v>
      </c>
      <c r="G19" s="3">
        <v>7048125000</v>
      </c>
      <c r="H19" s="3">
        <v>40892400000</v>
      </c>
      <c r="I19" s="3">
        <v>22317904100</v>
      </c>
      <c r="J19">
        <v>0</v>
      </c>
    </row>
    <row r="20" spans="1:10" x14ac:dyDescent="0.25">
      <c r="A20" s="2" t="s">
        <v>100</v>
      </c>
      <c r="B20" s="3">
        <f>SUM(C20:H20)+I20+J20</f>
        <v>25291597963.490002</v>
      </c>
      <c r="C20" s="156">
        <f>C18</f>
        <v>11491101650</v>
      </c>
      <c r="D20" s="156"/>
      <c r="E20" s="23">
        <f>E18</f>
        <v>101757709.99999999</v>
      </c>
      <c r="F20" s="57">
        <f t="shared" ref="F20:J20" si="0">F18</f>
        <v>3350000</v>
      </c>
      <c r="G20" s="57">
        <f t="shared" si="0"/>
        <v>1764229498.0000002</v>
      </c>
      <c r="H20" s="57">
        <f t="shared" si="0"/>
        <v>6196801225</v>
      </c>
      <c r="I20" s="126">
        <f t="shared" si="0"/>
        <v>3877669026.9999995</v>
      </c>
      <c r="J20" s="126">
        <f t="shared" si="0"/>
        <v>1856688853.49</v>
      </c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98</v>
      </c>
      <c r="B23" s="5">
        <f>B17</f>
        <v>23496586120</v>
      </c>
      <c r="C23" s="5"/>
      <c r="D23" s="5"/>
      <c r="E23" s="5"/>
    </row>
    <row r="24" spans="1:10" x14ac:dyDescent="0.25">
      <c r="A24" s="9" t="s">
        <v>99</v>
      </c>
      <c r="B24" s="3">
        <v>30902380521</v>
      </c>
      <c r="C24" s="3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56</v>
      </c>
      <c r="B27" s="7">
        <v>0.99</v>
      </c>
      <c r="C27" s="162">
        <v>0.99</v>
      </c>
      <c r="D27" s="162"/>
      <c r="E27" s="7">
        <v>0.99</v>
      </c>
      <c r="F27" s="7">
        <v>0.99</v>
      </c>
      <c r="G27" s="7">
        <v>0.99</v>
      </c>
      <c r="H27" s="7">
        <v>0.99</v>
      </c>
      <c r="I27" s="7">
        <v>0.99</v>
      </c>
      <c r="J27" s="7">
        <v>0.99</v>
      </c>
    </row>
    <row r="28" spans="1:10" x14ac:dyDescent="0.25">
      <c r="A28" s="9" t="s">
        <v>101</v>
      </c>
      <c r="B28" s="7">
        <v>1</v>
      </c>
      <c r="C28" s="162">
        <v>1</v>
      </c>
      <c r="D28" s="162"/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</row>
    <row r="29" spans="1:10" x14ac:dyDescent="0.25">
      <c r="A29" s="9" t="s">
        <v>6</v>
      </c>
      <c r="B29" s="77">
        <v>351174</v>
      </c>
      <c r="C29" s="158">
        <v>148192.00000000006</v>
      </c>
      <c r="D29" s="158"/>
      <c r="E29" s="99">
        <v>147014</v>
      </c>
      <c r="F29" s="100" t="s">
        <v>144</v>
      </c>
      <c r="G29" s="54">
        <v>70616</v>
      </c>
      <c r="H29" s="54" t="s">
        <v>144</v>
      </c>
      <c r="I29" s="91" t="s">
        <v>144</v>
      </c>
      <c r="J29" s="27" t="s">
        <v>144</v>
      </c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57</v>
      </c>
      <c r="B32" s="5">
        <f>B16/B27</f>
        <v>27775135443.434345</v>
      </c>
      <c r="C32" s="155">
        <f>C16/C29</f>
        <v>94092.555603541317</v>
      </c>
      <c r="D32" s="155"/>
      <c r="E32" s="5">
        <f>E16/E27</f>
        <v>0</v>
      </c>
      <c r="F32" s="5">
        <f t="shared" ref="F32:J32" si="1">F16/F27</f>
        <v>0</v>
      </c>
      <c r="G32" s="5">
        <f t="shared" si="1"/>
        <v>1843316666.6666667</v>
      </c>
      <c r="H32" s="5">
        <f t="shared" si="1"/>
        <v>0</v>
      </c>
      <c r="I32" s="5">
        <f t="shared" si="1"/>
        <v>0</v>
      </c>
      <c r="J32" s="5">
        <f t="shared" si="1"/>
        <v>11847208675.757576</v>
      </c>
    </row>
    <row r="33" spans="1:10" x14ac:dyDescent="0.25">
      <c r="A33" s="10" t="s">
        <v>102</v>
      </c>
      <c r="B33" s="5">
        <f>B18/B28</f>
        <v>25291597963.490002</v>
      </c>
      <c r="C33" s="155">
        <f>C18/C29</f>
        <v>77541.983710321714</v>
      </c>
      <c r="D33" s="155"/>
      <c r="E33" s="5">
        <f>E18/E28</f>
        <v>101757709.99999999</v>
      </c>
      <c r="F33" s="5">
        <f t="shared" ref="F33:J33" si="2">F18/F28</f>
        <v>3350000</v>
      </c>
      <c r="G33" s="5">
        <f t="shared" si="2"/>
        <v>1764229498.0000002</v>
      </c>
      <c r="H33" s="5">
        <f t="shared" si="2"/>
        <v>6196801225</v>
      </c>
      <c r="I33" s="5">
        <f t="shared" si="2"/>
        <v>3877669026.9999995</v>
      </c>
      <c r="J33" s="5">
        <f t="shared" si="2"/>
        <v>1856688853.49</v>
      </c>
    </row>
    <row r="34" spans="1:10" x14ac:dyDescent="0.25">
      <c r="A34" s="10" t="s">
        <v>58</v>
      </c>
      <c r="B34" s="5">
        <f>B32/B10</f>
        <v>172603.20685210786</v>
      </c>
      <c r="C34" s="155">
        <f>C32/D10</f>
        <v>0.64076104466302097</v>
      </c>
      <c r="D34" s="155"/>
      <c r="E34" s="5" t="e">
        <f>E32/E10</f>
        <v>#DIV/0!</v>
      </c>
      <c r="F34" s="5" t="e">
        <f t="shared" ref="F34:J34" si="3">F32/F10</f>
        <v>#DIV/0!</v>
      </c>
      <c r="G34" s="5">
        <f t="shared" si="3"/>
        <v>122618.01813787446</v>
      </c>
      <c r="H34" s="5" t="e">
        <f t="shared" si="3"/>
        <v>#DIV/0!</v>
      </c>
      <c r="I34" s="5" t="e">
        <f t="shared" si="3"/>
        <v>#DIV/0!</v>
      </c>
      <c r="J34" s="5">
        <f t="shared" si="3"/>
        <v>505777.23520471761</v>
      </c>
    </row>
    <row r="35" spans="1:10" x14ac:dyDescent="0.25">
      <c r="A35" s="10" t="s">
        <v>103</v>
      </c>
      <c r="B35" s="5">
        <f>B33/B12</f>
        <v>165604.38155019219</v>
      </c>
      <c r="C35" s="155">
        <f>C33/D12</f>
        <v>0.53629241304886066</v>
      </c>
      <c r="D35" s="155"/>
      <c r="E35" s="5">
        <f>E33/E12</f>
        <v>256963.9141414141</v>
      </c>
      <c r="F35" s="5">
        <f t="shared" ref="F35:J35" si="4">F33/F12</f>
        <v>197058.82352941178</v>
      </c>
      <c r="G35" s="5">
        <f t="shared" si="4"/>
        <v>187206.01634125639</v>
      </c>
      <c r="H35" s="5">
        <f t="shared" si="4"/>
        <v>165486.33298616676</v>
      </c>
      <c r="I35" s="5">
        <f t="shared" si="4"/>
        <v>250803.24862557399</v>
      </c>
      <c r="J35" s="5" t="e">
        <f t="shared" si="4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 t="e">
        <f>(B11/B29)*100</f>
        <v>#VALUE!</v>
      </c>
      <c r="C40" s="163">
        <f>D11/C29*100</f>
        <v>94.606996329086556</v>
      </c>
      <c r="D40" s="163"/>
      <c r="E40" s="12">
        <f>E11/E29*100</f>
        <v>0.53056171521079631</v>
      </c>
      <c r="F40" s="115" t="s">
        <v>85</v>
      </c>
      <c r="G40" s="12">
        <f t="shared" ref="G40:J40" si="5">G11/G29*100</f>
        <v>10.997507646992183</v>
      </c>
      <c r="H40" s="12" t="e">
        <f t="shared" si="5"/>
        <v>#VALUE!</v>
      </c>
      <c r="I40" s="12" t="e">
        <f t="shared" si="5"/>
        <v>#VALUE!</v>
      </c>
      <c r="J40" s="12" t="e">
        <f t="shared" si="5"/>
        <v>#VALUE!</v>
      </c>
    </row>
    <row r="41" spans="1:10" x14ac:dyDescent="0.25">
      <c r="A41" t="s">
        <v>11</v>
      </c>
      <c r="B41" s="6">
        <f>(B12/B29)*100</f>
        <v>43.489267428682076</v>
      </c>
      <c r="C41" s="163">
        <f>D12/C29*100</f>
        <v>97.568694666378704</v>
      </c>
      <c r="D41" s="163"/>
      <c r="E41" s="12">
        <f>E12/E29*100</f>
        <v>0.26936210156855811</v>
      </c>
      <c r="F41" s="115" t="s">
        <v>85</v>
      </c>
      <c r="G41" s="12">
        <f t="shared" ref="G41:J41" si="6">G12/G29*100</f>
        <v>13.34541746912881</v>
      </c>
      <c r="H41" s="12" t="e">
        <f t="shared" si="6"/>
        <v>#VALUE!</v>
      </c>
      <c r="I41" s="12" t="e">
        <f t="shared" si="6"/>
        <v>#VALUE!</v>
      </c>
      <c r="J41" s="12" t="e">
        <f t="shared" si="6"/>
        <v>#VALUE!</v>
      </c>
    </row>
    <row r="42" spans="1:10" x14ac:dyDescent="0.25">
      <c r="I42" s="89"/>
    </row>
    <row r="43" spans="1:10" x14ac:dyDescent="0.25">
      <c r="A43" t="s">
        <v>12</v>
      </c>
      <c r="I43" s="89"/>
    </row>
    <row r="44" spans="1:10" x14ac:dyDescent="0.25">
      <c r="A44" t="s">
        <v>13</v>
      </c>
      <c r="B44" s="12" t="e">
        <f>B12/B11*100</f>
        <v>#VALUE!</v>
      </c>
      <c r="C44" s="104" t="e">
        <f>C12/C11*100</f>
        <v>#VALUE!</v>
      </c>
      <c r="D44" s="104">
        <f>D12/D11*100</f>
        <v>103.1305278174037</v>
      </c>
      <c r="E44" s="12">
        <f>E12/E11*100</f>
        <v>50.769230769230766</v>
      </c>
      <c r="F44" s="12">
        <f t="shared" ref="F44:J44" si="7">F12/F11*100</f>
        <v>3.9443155452436192</v>
      </c>
      <c r="G44" s="12">
        <f t="shared" si="7"/>
        <v>121.34947205768736</v>
      </c>
      <c r="H44" s="12">
        <f t="shared" si="7"/>
        <v>79.672340425531914</v>
      </c>
      <c r="I44" s="12">
        <f t="shared" si="7"/>
        <v>79.104630340240462</v>
      </c>
      <c r="J44" s="12" t="e">
        <f t="shared" si="7"/>
        <v>#DIV/0!</v>
      </c>
    </row>
    <row r="45" spans="1:10" x14ac:dyDescent="0.25">
      <c r="A45" t="s">
        <v>14</v>
      </c>
      <c r="B45" s="12">
        <f>B18/B17*100</f>
        <v>107.63945806562131</v>
      </c>
      <c r="C45" s="164">
        <f>C18/C17*100</f>
        <v>95.975124446671671</v>
      </c>
      <c r="D45" s="164"/>
      <c r="E45" s="12">
        <f>E18/E17*100</f>
        <v>29.609898844536147</v>
      </c>
      <c r="F45" s="12">
        <f t="shared" ref="F45:J45" si="8">F18/F17*100</f>
        <v>1.375770020533881</v>
      </c>
      <c r="G45" s="12">
        <f t="shared" si="8"/>
        <v>103.08541116321194</v>
      </c>
      <c r="H45" s="12">
        <f t="shared" si="8"/>
        <v>67.173997018970184</v>
      </c>
      <c r="I45" s="12">
        <f t="shared" si="8"/>
        <v>70.829927577615209</v>
      </c>
      <c r="J45" s="12" t="e">
        <f t="shared" si="8"/>
        <v>#DIV/0!</v>
      </c>
    </row>
    <row r="46" spans="1:10" x14ac:dyDescent="0.25">
      <c r="A46" s="10" t="s">
        <v>15</v>
      </c>
      <c r="B46" s="13" t="e">
        <f>AVERAGE(B44:B45)</f>
        <v>#VALUE!</v>
      </c>
      <c r="C46" s="105" t="e">
        <f>AVERAGE(C44,C45)</f>
        <v>#VALUE!</v>
      </c>
      <c r="D46" s="105">
        <f>AVERAGE(D44,C45)</f>
        <v>99.552826132037694</v>
      </c>
      <c r="E46" s="13">
        <f>AVERAGE(E44:E45)</f>
        <v>40.189564806883453</v>
      </c>
      <c r="F46" s="13">
        <f t="shared" ref="F46:J46" si="9">AVERAGE(F44:F45)</f>
        <v>2.6600427828887501</v>
      </c>
      <c r="G46" s="13">
        <f t="shared" si="9"/>
        <v>112.21744161044965</v>
      </c>
      <c r="H46" s="13">
        <f t="shared" si="9"/>
        <v>73.423168722251049</v>
      </c>
      <c r="I46" s="13">
        <f t="shared" si="9"/>
        <v>74.967278958927835</v>
      </c>
      <c r="J46" s="13" t="e">
        <f t="shared" si="9"/>
        <v>#DIV/0!</v>
      </c>
    </row>
    <row r="47" spans="1:10" x14ac:dyDescent="0.25">
      <c r="A47" s="10"/>
      <c r="B47" s="13"/>
      <c r="C47" s="13"/>
      <c r="D47" s="13"/>
      <c r="E47" s="13"/>
      <c r="I47" s="89"/>
    </row>
    <row r="48" spans="1:10" x14ac:dyDescent="0.25">
      <c r="A48" s="10" t="s">
        <v>16</v>
      </c>
      <c r="B48" s="10"/>
      <c r="C48" s="10"/>
      <c r="D48" s="10"/>
      <c r="E48" s="10"/>
      <c r="I48" s="89"/>
    </row>
    <row r="49" spans="1:10" x14ac:dyDescent="0.25">
      <c r="A49" s="10" t="s">
        <v>17</v>
      </c>
      <c r="B49" s="106" t="e">
        <f>B12/B13*100</f>
        <v>#VALUE!</v>
      </c>
      <c r="C49" s="165">
        <f>D12/D13*100</f>
        <v>95.702333831958811</v>
      </c>
      <c r="D49" s="165"/>
      <c r="E49" s="106">
        <f>E12/E13*100</f>
        <v>41.293013555787276</v>
      </c>
      <c r="F49" s="106">
        <f t="shared" ref="F49:J49" si="10">F12/F13*100</f>
        <v>1.9101123595505618</v>
      </c>
      <c r="G49" s="106">
        <f t="shared" si="10"/>
        <v>112.61950286806884</v>
      </c>
      <c r="H49" s="106">
        <f t="shared" si="10"/>
        <v>53.502693280372625</v>
      </c>
      <c r="I49" s="106">
        <f t="shared" si="10"/>
        <v>69.829727654577482</v>
      </c>
      <c r="J49" s="106" t="e">
        <f t="shared" si="10"/>
        <v>#DIV/0!</v>
      </c>
    </row>
    <row r="50" spans="1:10" x14ac:dyDescent="0.25">
      <c r="A50" s="10" t="s">
        <v>18</v>
      </c>
      <c r="B50" s="13">
        <f>B18/B19*100</f>
        <v>20.632644401660176</v>
      </c>
      <c r="C50" s="139">
        <f>C18/C19*100</f>
        <v>23.276063602987719</v>
      </c>
      <c r="D50" s="139"/>
      <c r="E50" s="13">
        <f>E18/E19*100</f>
        <v>6.7756376455314005</v>
      </c>
      <c r="F50" s="13">
        <f t="shared" ref="F50:J50" si="11">F18/F19*100</f>
        <v>0.23079572855666552</v>
      </c>
      <c r="G50" s="13">
        <f t="shared" si="11"/>
        <v>25.03118911767314</v>
      </c>
      <c r="H50" s="13">
        <f t="shared" si="11"/>
        <v>15.153919126781505</v>
      </c>
      <c r="I50" s="13">
        <f t="shared" si="11"/>
        <v>17.37470064225251</v>
      </c>
      <c r="J50" s="13" t="e">
        <f t="shared" si="11"/>
        <v>#DIV/0!</v>
      </c>
    </row>
    <row r="51" spans="1:10" x14ac:dyDescent="0.25">
      <c r="A51" s="10" t="s">
        <v>19</v>
      </c>
      <c r="B51" s="13" t="e">
        <f>(B49+B50)/2</f>
        <v>#VALUE!</v>
      </c>
      <c r="C51" s="139">
        <f>(C49+C50)/2</f>
        <v>59.489198717473265</v>
      </c>
      <c r="D51" s="139"/>
      <c r="E51" s="13">
        <f>(E49+E50)/2</f>
        <v>24.034325600659336</v>
      </c>
      <c r="F51" s="13">
        <f t="shared" ref="F51:J51" si="12">(F49+F50)/2</f>
        <v>1.0704540440536137</v>
      </c>
      <c r="G51" s="13">
        <f t="shared" si="12"/>
        <v>68.825345992870993</v>
      </c>
      <c r="H51" s="13">
        <f t="shared" si="12"/>
        <v>34.328306203577064</v>
      </c>
      <c r="I51" s="13">
        <f t="shared" si="12"/>
        <v>43.602214148414994</v>
      </c>
      <c r="J51" s="13" t="e">
        <f t="shared" si="12"/>
        <v>#DIV/0!</v>
      </c>
    </row>
    <row r="52" spans="1:10" x14ac:dyDescent="0.25">
      <c r="A52" s="10"/>
      <c r="B52" s="10"/>
      <c r="C52" s="86"/>
      <c r="D52" s="86"/>
      <c r="E52" s="10"/>
      <c r="I52" s="89"/>
    </row>
    <row r="53" spans="1:10" x14ac:dyDescent="0.25">
      <c r="A53" s="10" t="s">
        <v>31</v>
      </c>
      <c r="B53" s="10"/>
      <c r="C53" s="86"/>
      <c r="D53" s="86"/>
      <c r="E53" s="10"/>
      <c r="I53" s="89"/>
    </row>
    <row r="54" spans="1:10" x14ac:dyDescent="0.25">
      <c r="A54" s="10" t="s">
        <v>20</v>
      </c>
      <c r="B54" s="13">
        <f>B20/B18*100</f>
        <v>100</v>
      </c>
      <c r="C54" s="139">
        <f>C20/C18*100</f>
        <v>100</v>
      </c>
      <c r="D54" s="139"/>
      <c r="E54" s="13">
        <f>E20/E18*100</f>
        <v>100</v>
      </c>
      <c r="F54" s="13">
        <f t="shared" ref="F54:J54" si="13">F20/F18*100</f>
        <v>100</v>
      </c>
      <c r="G54" s="13">
        <f t="shared" si="13"/>
        <v>100</v>
      </c>
      <c r="H54" s="13">
        <f t="shared" si="13"/>
        <v>100</v>
      </c>
      <c r="I54" s="13">
        <f t="shared" si="13"/>
        <v>100</v>
      </c>
      <c r="J54" s="13">
        <f t="shared" si="13"/>
        <v>100</v>
      </c>
    </row>
    <row r="55" spans="1:10" x14ac:dyDescent="0.25">
      <c r="A55" s="10"/>
      <c r="B55" s="10"/>
      <c r="C55" s="86"/>
      <c r="D55" s="86"/>
      <c r="E55" s="10"/>
      <c r="I55" s="89"/>
    </row>
    <row r="56" spans="1:10" x14ac:dyDescent="0.25">
      <c r="A56" s="10" t="s">
        <v>21</v>
      </c>
      <c r="B56" s="10"/>
      <c r="C56" s="86"/>
      <c r="D56" s="86"/>
      <c r="E56" s="10"/>
      <c r="I56" s="89"/>
    </row>
    <row r="57" spans="1:10" x14ac:dyDescent="0.25">
      <c r="A57" s="10" t="s">
        <v>22</v>
      </c>
      <c r="B57" s="13">
        <f>((B12/B10)-1)*100</f>
        <v>-5.09324567018189</v>
      </c>
      <c r="C57" s="139">
        <f>((D12/D10)-1)*100</f>
        <v>-1.5363138002655874</v>
      </c>
      <c r="D57" s="139"/>
      <c r="E57" s="13" t="e">
        <f>((E12/E10)-1)*100</f>
        <v>#DIV/0!</v>
      </c>
      <c r="F57" s="13" t="e">
        <f t="shared" ref="F57:J57" si="14">((F12/F10)-1)*100</f>
        <v>#DIV/0!</v>
      </c>
      <c r="G57" s="13">
        <f t="shared" si="14"/>
        <v>-37.311248586443156</v>
      </c>
      <c r="H57" s="13" t="e">
        <f t="shared" si="14"/>
        <v>#DIV/0!</v>
      </c>
      <c r="I57" s="13" t="e">
        <f t="shared" si="14"/>
        <v>#DIV/0!</v>
      </c>
      <c r="J57" s="13">
        <f t="shared" si="14"/>
        <v>-100</v>
      </c>
    </row>
    <row r="58" spans="1:10" x14ac:dyDescent="0.25">
      <c r="A58" s="10" t="s">
        <v>23</v>
      </c>
      <c r="B58" s="13">
        <f>((B33/B32)-1)*100</f>
        <v>-8.9415854875027012</v>
      </c>
      <c r="C58" s="139">
        <f>((C33/C32)-1)*100</f>
        <v>-17.589671985268829</v>
      </c>
      <c r="D58" s="139"/>
      <c r="E58" s="13" t="e">
        <f>((E33/E32)-1)*100</f>
        <v>#DIV/0!</v>
      </c>
      <c r="F58" s="13" t="e">
        <f t="shared" ref="F58:J58" si="15">((F33/F32)-1)*100</f>
        <v>#DIV/0!</v>
      </c>
      <c r="G58" s="13">
        <f t="shared" si="15"/>
        <v>-4.2904819392580285</v>
      </c>
      <c r="H58" s="13" t="e">
        <f t="shared" si="15"/>
        <v>#DIV/0!</v>
      </c>
      <c r="I58" s="13" t="e">
        <f t="shared" si="15"/>
        <v>#DIV/0!</v>
      </c>
      <c r="J58" s="13">
        <f t="shared" si="15"/>
        <v>-84.328048029665752</v>
      </c>
    </row>
    <row r="59" spans="1:10" x14ac:dyDescent="0.25">
      <c r="A59" s="10" t="s">
        <v>24</v>
      </c>
      <c r="B59" s="13">
        <f>((B35/B34)-1)*100</f>
        <v>-4.0548640025631073</v>
      </c>
      <c r="C59" s="139">
        <f>((C35/C34)-1)*100</f>
        <v>-16.303836271616802</v>
      </c>
      <c r="D59" s="139"/>
      <c r="E59" s="13" t="e">
        <f>((E35/E34)-1)*100</f>
        <v>#DIV/0!</v>
      </c>
      <c r="F59" s="13" t="e">
        <f t="shared" ref="F59:J59" si="16">((F35/F34)-1)*100</f>
        <v>#DIV/0!</v>
      </c>
      <c r="G59" s="13">
        <f t="shared" si="16"/>
        <v>52.674149512641556</v>
      </c>
      <c r="H59" s="13" t="e">
        <f t="shared" si="16"/>
        <v>#DIV/0!</v>
      </c>
      <c r="I59" s="13" t="e">
        <f t="shared" si="16"/>
        <v>#DIV/0!</v>
      </c>
      <c r="J59" s="13" t="e">
        <f t="shared" si="16"/>
        <v>#DIV/0!</v>
      </c>
    </row>
    <row r="60" spans="1:10" x14ac:dyDescent="0.25">
      <c r="A60" s="10"/>
      <c r="B60" s="13"/>
      <c r="C60" s="86"/>
      <c r="D60" s="86"/>
      <c r="E60" s="13"/>
      <c r="I60" s="89"/>
    </row>
    <row r="61" spans="1:10" x14ac:dyDescent="0.25">
      <c r="A61" s="10" t="s">
        <v>25</v>
      </c>
      <c r="B61" s="10"/>
      <c r="C61" s="86"/>
      <c r="D61" s="86"/>
      <c r="E61" s="10"/>
      <c r="I61" s="89"/>
    </row>
    <row r="62" spans="1:10" x14ac:dyDescent="0.25">
      <c r="A62" s="10" t="s">
        <v>32</v>
      </c>
      <c r="B62" s="5" t="e">
        <f>B17/B11</f>
        <v>#VALUE!</v>
      </c>
      <c r="C62" s="139">
        <f>C17/D11</f>
        <v>85399.429386590578</v>
      </c>
      <c r="D62" s="139"/>
      <c r="E62" s="5">
        <f t="shared" ref="E62:J63" si="17">E17/E11</f>
        <v>440591.1794871795</v>
      </c>
      <c r="F62" s="5">
        <f t="shared" si="17"/>
        <v>564965.19721577724</v>
      </c>
      <c r="G62" s="5">
        <f t="shared" si="17"/>
        <v>220374.06644347153</v>
      </c>
      <c r="H62" s="5">
        <f t="shared" si="17"/>
        <v>196276.59574468085</v>
      </c>
      <c r="I62" s="5">
        <f t="shared" si="17"/>
        <v>280103.32565873623</v>
      </c>
      <c r="J62" s="5" t="e">
        <f t="shared" si="17"/>
        <v>#DIV/0!</v>
      </c>
    </row>
    <row r="63" spans="1:10" x14ac:dyDescent="0.25">
      <c r="A63" s="10" t="s">
        <v>33</v>
      </c>
      <c r="B63" s="5">
        <f>B18/B12</f>
        <v>165604.38155019219</v>
      </c>
      <c r="C63" s="139">
        <f>C18/D12</f>
        <v>79474.245274536792</v>
      </c>
      <c r="D63" s="139"/>
      <c r="E63" s="5">
        <f t="shared" si="17"/>
        <v>256963.9141414141</v>
      </c>
      <c r="F63" s="5">
        <f t="shared" si="17"/>
        <v>197058.82352941178</v>
      </c>
      <c r="G63" s="5">
        <f t="shared" si="17"/>
        <v>187206.01634125639</v>
      </c>
      <c r="H63" s="5">
        <f t="shared" si="17"/>
        <v>165486.33298616676</v>
      </c>
      <c r="I63" s="5">
        <f t="shared" si="17"/>
        <v>250803.24862557399</v>
      </c>
      <c r="J63" s="5" t="e">
        <f t="shared" si="17"/>
        <v>#DIV/0!</v>
      </c>
    </row>
    <row r="64" spans="1:10" x14ac:dyDescent="0.25">
      <c r="A64" s="10" t="s">
        <v>26</v>
      </c>
      <c r="B64" s="13" t="e">
        <f>(B62/B63)*B46</f>
        <v>#VALUE!</v>
      </c>
      <c r="C64" s="165">
        <f>(C62/C63)*D46</f>
        <v>106.97496423061231</v>
      </c>
      <c r="D64" s="165"/>
      <c r="E64" s="13">
        <f>E62/E63*E46</f>
        <v>68.909161119006356</v>
      </c>
      <c r="F64" s="13">
        <f t="shared" ref="F64:J64" si="18">F62/F63*F46</f>
        <v>7.6263095887855243</v>
      </c>
      <c r="G64" s="13">
        <f t="shared" si="18"/>
        <v>132.09946142167692</v>
      </c>
      <c r="H64" s="13">
        <f t="shared" si="18"/>
        <v>87.084228319902536</v>
      </c>
      <c r="I64" s="13">
        <f t="shared" si="18"/>
        <v>83.725327590675775</v>
      </c>
      <c r="J64" s="13" t="e">
        <f t="shared" si="18"/>
        <v>#DIV/0!</v>
      </c>
    </row>
    <row r="65" spans="1:10" x14ac:dyDescent="0.25">
      <c r="A65" s="10" t="s">
        <v>34</v>
      </c>
      <c r="B65" s="16" t="e">
        <f>B17/(B11*3)</f>
        <v>#VALUE!</v>
      </c>
      <c r="C65" s="139">
        <f>C17/(D11*3)</f>
        <v>28466.476462196861</v>
      </c>
      <c r="D65" s="139"/>
      <c r="E65" s="16">
        <f t="shared" ref="E65:J66" si="19">E17/(E11*3)</f>
        <v>146863.7264957265</v>
      </c>
      <c r="F65" s="16">
        <f t="shared" si="19"/>
        <v>188321.7324052591</v>
      </c>
      <c r="G65" s="16">
        <f t="shared" si="19"/>
        <v>73458.022147823853</v>
      </c>
      <c r="H65" s="16">
        <f t="shared" si="19"/>
        <v>65425.531914893618</v>
      </c>
      <c r="I65" s="16">
        <f t="shared" si="19"/>
        <v>93367.775219578747</v>
      </c>
      <c r="J65" s="16" t="e">
        <f t="shared" si="19"/>
        <v>#DIV/0!</v>
      </c>
    </row>
    <row r="66" spans="1:10" x14ac:dyDescent="0.25">
      <c r="A66" s="10" t="s">
        <v>35</v>
      </c>
      <c r="B66" s="16">
        <f>B18/(B12*3)</f>
        <v>55201.460516730731</v>
      </c>
      <c r="C66" s="139">
        <f>C18/(D12*3)</f>
        <v>26491.415091512263</v>
      </c>
      <c r="D66" s="139"/>
      <c r="E66" s="16">
        <f t="shared" si="19"/>
        <v>85654.63804713804</v>
      </c>
      <c r="F66" s="16">
        <f t="shared" si="19"/>
        <v>65686.274509803916</v>
      </c>
      <c r="G66" s="16">
        <f t="shared" si="19"/>
        <v>62402.005447085467</v>
      </c>
      <c r="H66" s="16">
        <f t="shared" si="19"/>
        <v>55162.110995388917</v>
      </c>
      <c r="I66" s="16">
        <f t="shared" si="19"/>
        <v>83601.082875191336</v>
      </c>
      <c r="J66" s="16" t="e">
        <f t="shared" si="19"/>
        <v>#DIV/0!</v>
      </c>
    </row>
    <row r="67" spans="1:10" x14ac:dyDescent="0.25">
      <c r="A67" s="10"/>
      <c r="B67" s="13"/>
      <c r="C67" s="13"/>
      <c r="D67" s="13"/>
      <c r="E67" s="13"/>
      <c r="I67" s="89"/>
    </row>
    <row r="68" spans="1:10" x14ac:dyDescent="0.25">
      <c r="A68" s="10" t="s">
        <v>27</v>
      </c>
      <c r="B68" s="13"/>
      <c r="C68" s="13"/>
      <c r="D68" s="13"/>
      <c r="E68" s="13"/>
      <c r="I68" s="89"/>
    </row>
    <row r="69" spans="1:10" x14ac:dyDescent="0.25">
      <c r="A69" s="10" t="s">
        <v>28</v>
      </c>
      <c r="B69" s="13">
        <f>(B24/B23)*100</f>
        <v>131.51859748125827</v>
      </c>
      <c r="C69" s="13"/>
      <c r="D69" s="13"/>
      <c r="E69" s="13"/>
      <c r="I69" s="89"/>
    </row>
    <row r="70" spans="1:10" x14ac:dyDescent="0.25">
      <c r="A70" s="10" t="s">
        <v>29</v>
      </c>
      <c r="B70" s="13">
        <f>(B18/B24)*100</f>
        <v>81.843526411510155</v>
      </c>
      <c r="C70" s="13"/>
      <c r="D70" s="13"/>
      <c r="E70" s="13"/>
      <c r="I70" s="89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08"/>
      <c r="J71" s="89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27"/>
    </row>
    <row r="75" spans="1:10" x14ac:dyDescent="0.25">
      <c r="A75" s="6" t="s">
        <v>59</v>
      </c>
      <c r="B75" s="15"/>
      <c r="C75" s="15"/>
      <c r="D75" s="15"/>
      <c r="E75" s="15"/>
    </row>
    <row r="76" spans="1:10" x14ac:dyDescent="0.25">
      <c r="A76" s="39" t="s">
        <v>104</v>
      </c>
    </row>
    <row r="77" spans="1:10" x14ac:dyDescent="0.25">
      <c r="A77" s="39" t="s">
        <v>72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7" spans="1:1" x14ac:dyDescent="0.25">
      <c r="A87" s="128" t="s">
        <v>149</v>
      </c>
    </row>
  </sheetData>
  <mergeCells count="30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5:D5"/>
    <mergeCell ref="C16:D16"/>
    <mergeCell ref="C18:D18"/>
    <mergeCell ref="C27:D27"/>
    <mergeCell ref="C28:D28"/>
    <mergeCell ref="C32:D32"/>
    <mergeCell ref="C33:D33"/>
    <mergeCell ref="C34:D34"/>
    <mergeCell ref="C35:D35"/>
    <mergeCell ref="C20:D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zoomScale="70" zoomScaleNormal="70" zoomScalePageLayoutView="90" workbookViewId="0">
      <selection activeCell="A87" sqref="A87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9.42578125" customWidth="1"/>
    <col min="7" max="7" width="17.85546875" bestFit="1" customWidth="1"/>
    <col min="8" max="8" width="18.85546875" customWidth="1"/>
    <col min="9" max="9" width="18.42578125" customWidth="1"/>
    <col min="10" max="10" width="26.28515625" customWidth="1"/>
  </cols>
  <sheetData>
    <row r="2" spans="1:10" ht="15.75" x14ac:dyDescent="0.25">
      <c r="A2" s="157" t="s">
        <v>106</v>
      </c>
      <c r="B2" s="157"/>
      <c r="C2" s="157"/>
      <c r="D2" s="157"/>
      <c r="E2" s="157"/>
      <c r="F2" s="157"/>
      <c r="G2" s="157"/>
      <c r="H2" s="157"/>
      <c r="I2" s="157"/>
    </row>
    <row r="4" spans="1:10" x14ac:dyDescent="0.25">
      <c r="A4" s="20" t="s">
        <v>0</v>
      </c>
      <c r="B4" s="147" t="s">
        <v>49</v>
      </c>
      <c r="C4" s="25"/>
      <c r="D4" s="25"/>
      <c r="E4" s="25"/>
      <c r="F4" s="25"/>
      <c r="G4" s="25"/>
      <c r="H4" s="61"/>
      <c r="I4" s="61"/>
      <c r="J4" s="61"/>
    </row>
    <row r="5" spans="1:10" ht="30.75" thickBot="1" x14ac:dyDescent="0.3">
      <c r="A5" s="21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>
      <c r="E6" s="19"/>
    </row>
    <row r="7" spans="1:10" x14ac:dyDescent="0.25">
      <c r="A7" s="1" t="s">
        <v>2</v>
      </c>
    </row>
    <row r="9" spans="1:10" x14ac:dyDescent="0.25">
      <c r="A9" t="s">
        <v>42</v>
      </c>
      <c r="C9" t="s">
        <v>43</v>
      </c>
      <c r="D9" t="s">
        <v>44</v>
      </c>
      <c r="E9" s="72" t="s">
        <v>43</v>
      </c>
      <c r="F9" s="72" t="s">
        <v>43</v>
      </c>
      <c r="G9" s="72" t="s">
        <v>43</v>
      </c>
      <c r="H9" s="72" t="s">
        <v>43</v>
      </c>
      <c r="I9" s="72" t="s">
        <v>148</v>
      </c>
      <c r="J9" s="72" t="s">
        <v>43</v>
      </c>
    </row>
    <row r="10" spans="1:10" s="10" customFormat="1" x14ac:dyDescent="0.25">
      <c r="A10" s="9" t="s">
        <v>60</v>
      </c>
      <c r="B10" s="171">
        <v>169837</v>
      </c>
      <c r="C10" s="171">
        <v>119854</v>
      </c>
      <c r="D10" s="171">
        <v>150833</v>
      </c>
      <c r="E10" s="172">
        <v>0</v>
      </c>
      <c r="F10" s="172">
        <v>0</v>
      </c>
      <c r="G10" s="172">
        <v>14496</v>
      </c>
      <c r="H10" s="172">
        <v>0</v>
      </c>
      <c r="I10" s="173">
        <v>0</v>
      </c>
      <c r="J10" s="173">
        <v>34968.405797101448</v>
      </c>
    </row>
    <row r="11" spans="1:10" x14ac:dyDescent="0.25">
      <c r="A11" s="2" t="s">
        <v>107</v>
      </c>
      <c r="B11" s="95" t="s">
        <v>144</v>
      </c>
      <c r="C11" s="95" t="s">
        <v>144</v>
      </c>
      <c r="D11" s="101">
        <v>147479</v>
      </c>
      <c r="E11" s="101">
        <v>925</v>
      </c>
      <c r="F11" s="118">
        <v>771</v>
      </c>
      <c r="G11" s="101">
        <v>8245</v>
      </c>
      <c r="H11" s="112">
        <v>59355</v>
      </c>
      <c r="I11" s="112">
        <v>21650</v>
      </c>
      <c r="J11" s="112">
        <v>0</v>
      </c>
    </row>
    <row r="12" spans="1:10" x14ac:dyDescent="0.25">
      <c r="A12" s="2" t="s">
        <v>108</v>
      </c>
      <c r="B12" s="5">
        <v>170472</v>
      </c>
      <c r="C12" s="5">
        <v>117670</v>
      </c>
      <c r="D12" s="5">
        <v>149450</v>
      </c>
      <c r="E12" s="5">
        <v>628</v>
      </c>
      <c r="F12" s="5">
        <v>18</v>
      </c>
      <c r="G12" s="101">
        <v>13120</v>
      </c>
      <c r="H12" s="83">
        <v>53753</v>
      </c>
      <c r="I12" s="112">
        <v>16691</v>
      </c>
      <c r="J12" s="112">
        <v>0</v>
      </c>
    </row>
    <row r="13" spans="1:10" x14ac:dyDescent="0.25">
      <c r="A13" s="2" t="s">
        <v>91</v>
      </c>
      <c r="B13" s="68" t="s">
        <v>144</v>
      </c>
      <c r="C13" s="68" t="s">
        <v>144</v>
      </c>
      <c r="D13" s="30">
        <v>151082</v>
      </c>
      <c r="E13" s="30">
        <v>959</v>
      </c>
      <c r="F13">
        <v>890</v>
      </c>
      <c r="G13">
        <v>8368</v>
      </c>
      <c r="H13">
        <v>69989</v>
      </c>
      <c r="I13" s="112">
        <v>22141</v>
      </c>
      <c r="J13" s="112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60</v>
      </c>
      <c r="B16" s="171">
        <f>SUM(C16:J16)</f>
        <v>25396847911.999996</v>
      </c>
      <c r="C16" s="174">
        <v>12651703900</v>
      </c>
      <c r="D16" s="174"/>
      <c r="E16" s="175">
        <v>0</v>
      </c>
      <c r="F16" s="171">
        <v>0</v>
      </c>
      <c r="G16" s="171">
        <v>2219188500</v>
      </c>
      <c r="H16" s="173">
        <v>0</v>
      </c>
      <c r="I16" s="173">
        <v>0</v>
      </c>
      <c r="J16" s="171">
        <v>10525955511.999996</v>
      </c>
    </row>
    <row r="17" spans="1:10" x14ac:dyDescent="0.25">
      <c r="A17" s="2" t="s">
        <v>107</v>
      </c>
      <c r="B17" s="3">
        <f>SUM(C17:J17)</f>
        <v>34319073280</v>
      </c>
      <c r="C17" s="159">
        <v>12956370000</v>
      </c>
      <c r="D17" s="159"/>
      <c r="E17" s="46">
        <v>487925280</v>
      </c>
      <c r="F17" s="59">
        <v>492000000</v>
      </c>
      <c r="G17" s="59">
        <v>1819125000</v>
      </c>
      <c r="H17" s="59">
        <v>12394875000</v>
      </c>
      <c r="I17" s="127">
        <v>6168778000</v>
      </c>
      <c r="J17" s="127">
        <v>0</v>
      </c>
    </row>
    <row r="18" spans="1:10" s="10" customFormat="1" x14ac:dyDescent="0.25">
      <c r="A18" s="9" t="s">
        <v>108</v>
      </c>
      <c r="B18" s="5">
        <f>SUM(C18:J18)</f>
        <v>31674561625.57</v>
      </c>
      <c r="C18" s="161">
        <v>13363053500</v>
      </c>
      <c r="D18" s="161"/>
      <c r="E18" s="135">
        <v>171165822</v>
      </c>
      <c r="F18" s="5">
        <v>4745000</v>
      </c>
      <c r="G18" s="134">
        <v>2394153048</v>
      </c>
      <c r="H18" s="134">
        <v>9034775704</v>
      </c>
      <c r="I18" s="134">
        <v>4432100536</v>
      </c>
      <c r="J18" s="134">
        <v>2274568015.5700002</v>
      </c>
    </row>
    <row r="19" spans="1:10" x14ac:dyDescent="0.25">
      <c r="A19" s="2" t="s">
        <v>91</v>
      </c>
      <c r="B19" s="3">
        <f>SUM(C19:J19)</f>
        <v>122580496572</v>
      </c>
      <c r="C19" s="141">
        <v>49368750000</v>
      </c>
      <c r="D19" s="141"/>
      <c r="E19" s="3">
        <v>1501817472</v>
      </c>
      <c r="F19" s="70">
        <v>1451500000</v>
      </c>
      <c r="G19" s="70">
        <v>7048125000</v>
      </c>
      <c r="H19" s="127">
        <v>40892400000</v>
      </c>
      <c r="I19" s="127">
        <v>22317904100</v>
      </c>
      <c r="J19" s="127">
        <v>0</v>
      </c>
    </row>
    <row r="20" spans="1:10" x14ac:dyDescent="0.25">
      <c r="A20" s="2" t="s">
        <v>109</v>
      </c>
      <c r="B20" s="3">
        <f>SUM(C20:J20)</f>
        <v>31674561625.57</v>
      </c>
      <c r="C20" s="156">
        <f>C18</f>
        <v>13363053500</v>
      </c>
      <c r="D20" s="156"/>
      <c r="E20" s="24">
        <f>E18</f>
        <v>171165822</v>
      </c>
      <c r="F20" s="24">
        <f t="shared" ref="F20:J20" si="0">F18</f>
        <v>4745000</v>
      </c>
      <c r="G20" s="24">
        <f t="shared" si="0"/>
        <v>2394153048</v>
      </c>
      <c r="H20" s="24">
        <f t="shared" si="0"/>
        <v>9034775704</v>
      </c>
      <c r="I20" s="24">
        <f t="shared" si="0"/>
        <v>4432100536</v>
      </c>
      <c r="J20" s="24">
        <f t="shared" si="0"/>
        <v>2274568015.5700002</v>
      </c>
    </row>
    <row r="21" spans="1:10" x14ac:dyDescent="0.25">
      <c r="B21" s="3"/>
      <c r="C21" s="3"/>
      <c r="D21" s="3"/>
      <c r="E21" s="3"/>
      <c r="G21" s="7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107</v>
      </c>
      <c r="B23" s="5">
        <f>B17</f>
        <v>34319073280</v>
      </c>
      <c r="C23" s="5"/>
      <c r="D23" s="5"/>
      <c r="E23" s="5"/>
    </row>
    <row r="24" spans="1:10" x14ac:dyDescent="0.25">
      <c r="A24" s="9" t="s">
        <v>108</v>
      </c>
      <c r="B24" s="6">
        <v>32522576618.150002</v>
      </c>
      <c r="C24" s="6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61</v>
      </c>
      <c r="B27" s="7">
        <v>1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</row>
    <row r="28" spans="1:10" x14ac:dyDescent="0.25">
      <c r="A28" s="9" t="s">
        <v>110</v>
      </c>
      <c r="B28" s="7">
        <v>0.99</v>
      </c>
      <c r="C28" s="7">
        <v>0.99</v>
      </c>
      <c r="D28" s="7">
        <v>0.99</v>
      </c>
      <c r="E28" s="7">
        <v>0.99</v>
      </c>
      <c r="F28" s="7">
        <v>0.99</v>
      </c>
      <c r="G28" s="7">
        <v>0.99</v>
      </c>
      <c r="H28" s="7">
        <v>0.99</v>
      </c>
      <c r="I28" s="7">
        <v>0.99</v>
      </c>
      <c r="J28" s="7">
        <v>0.99</v>
      </c>
    </row>
    <row r="29" spans="1:10" x14ac:dyDescent="0.25">
      <c r="A29" s="9" t="s">
        <v>6</v>
      </c>
      <c r="B29" s="77">
        <v>351174</v>
      </c>
      <c r="C29" s="158">
        <v>148192.00000000006</v>
      </c>
      <c r="D29" s="158"/>
      <c r="E29" s="99">
        <v>147014</v>
      </c>
      <c r="F29" s="100" t="s">
        <v>144</v>
      </c>
      <c r="G29" s="71">
        <v>70616</v>
      </c>
      <c r="H29" s="71" t="s">
        <v>144</v>
      </c>
      <c r="I29" s="91" t="s">
        <v>144</v>
      </c>
      <c r="J29" s="27" t="s">
        <v>144</v>
      </c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62</v>
      </c>
      <c r="B32" s="5">
        <f>B16/B27</f>
        <v>25396847911.999996</v>
      </c>
      <c r="C32" s="166">
        <f>C16/C27</f>
        <v>12651703900</v>
      </c>
      <c r="D32" s="166"/>
      <c r="E32" s="5">
        <f>E16/E27</f>
        <v>0</v>
      </c>
      <c r="F32" s="5">
        <f t="shared" ref="F32:J32" si="1">F16/F27</f>
        <v>0</v>
      </c>
      <c r="G32" s="5">
        <f t="shared" si="1"/>
        <v>2219188500</v>
      </c>
      <c r="H32" s="5">
        <f t="shared" si="1"/>
        <v>0</v>
      </c>
      <c r="I32" s="5">
        <f t="shared" si="1"/>
        <v>0</v>
      </c>
      <c r="J32" s="5">
        <f t="shared" si="1"/>
        <v>10525955511.999996</v>
      </c>
    </row>
    <row r="33" spans="1:10" x14ac:dyDescent="0.25">
      <c r="A33" s="10" t="s">
        <v>111</v>
      </c>
      <c r="B33" s="5">
        <f>B18/B28</f>
        <v>31994506692.494949</v>
      </c>
      <c r="C33" s="166">
        <f>C18/C28</f>
        <v>13498033838.383839</v>
      </c>
      <c r="D33" s="166"/>
      <c r="E33" s="5">
        <f>E18/E28</f>
        <v>172894769.69696969</v>
      </c>
      <c r="F33" s="5">
        <f t="shared" ref="F33:J33" si="2">F18/F28</f>
        <v>4792929.2929292927</v>
      </c>
      <c r="G33" s="5">
        <f t="shared" si="2"/>
        <v>2418336412.121212</v>
      </c>
      <c r="H33" s="5">
        <f t="shared" si="2"/>
        <v>9126036064.6464653</v>
      </c>
      <c r="I33" s="5">
        <f t="shared" si="2"/>
        <v>4476869228.2828283</v>
      </c>
      <c r="J33" s="5">
        <f t="shared" si="2"/>
        <v>2297543450.0707073</v>
      </c>
    </row>
    <row r="34" spans="1:10" x14ac:dyDescent="0.25">
      <c r="A34" s="10" t="s">
        <v>63</v>
      </c>
      <c r="B34" s="5">
        <f>B32/B10</f>
        <v>149536.6022244858</v>
      </c>
      <c r="C34" s="155">
        <f>C32/D10</f>
        <v>83878.885257204995</v>
      </c>
      <c r="D34" s="155"/>
      <c r="E34" s="5" t="e">
        <f>E32/E10</f>
        <v>#DIV/0!</v>
      </c>
      <c r="F34" s="5" t="e">
        <f t="shared" ref="F34:J34" si="3">F32/F10</f>
        <v>#DIV/0!</v>
      </c>
      <c r="G34" s="5">
        <f t="shared" si="3"/>
        <v>153089.71440397351</v>
      </c>
      <c r="H34" s="5" t="e">
        <f t="shared" si="3"/>
        <v>#DIV/0!</v>
      </c>
      <c r="I34" s="5" t="e">
        <f t="shared" si="3"/>
        <v>#DIV/0!</v>
      </c>
      <c r="J34" s="5">
        <f t="shared" si="3"/>
        <v>301013.30821528326</v>
      </c>
    </row>
    <row r="35" spans="1:10" x14ac:dyDescent="0.25">
      <c r="A35" s="10" t="s">
        <v>112</v>
      </c>
      <c r="B35" s="5">
        <f>B33/B12</f>
        <v>187681.88730404378</v>
      </c>
      <c r="C35" s="155">
        <f>C33/D12</f>
        <v>90318.0584702833</v>
      </c>
      <c r="D35" s="155"/>
      <c r="E35" s="5">
        <f>E33/E12</f>
        <v>275310.14282956958</v>
      </c>
      <c r="F35" s="5">
        <f t="shared" ref="F35:J35" si="4">F33/F12</f>
        <v>266273.8496071829</v>
      </c>
      <c r="G35" s="5">
        <f t="shared" si="4"/>
        <v>184324.4216555802</v>
      </c>
      <c r="H35" s="5">
        <f t="shared" si="4"/>
        <v>169777.24154273185</v>
      </c>
      <c r="I35" s="5">
        <f t="shared" si="4"/>
        <v>268220.55169150012</v>
      </c>
      <c r="J35" s="5" t="e">
        <f t="shared" si="4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 t="e">
        <f>(B11/B29)*100</f>
        <v>#VALUE!</v>
      </c>
      <c r="C40" s="163">
        <f>D11/C29*100</f>
        <v>99.518867415245055</v>
      </c>
      <c r="D40" s="163"/>
      <c r="E40" s="12">
        <f>E11/E29*100</f>
        <v>0.62919177765382883</v>
      </c>
      <c r="F40" s="115" t="s">
        <v>85</v>
      </c>
      <c r="G40" s="12">
        <f t="shared" ref="G40:J40" si="5">G11/G29*100</f>
        <v>11.675824175824175</v>
      </c>
      <c r="H40" s="12" t="e">
        <f t="shared" si="5"/>
        <v>#VALUE!</v>
      </c>
      <c r="I40" s="12" t="e">
        <f t="shared" si="5"/>
        <v>#VALUE!</v>
      </c>
      <c r="J40" s="12" t="e">
        <f t="shared" si="5"/>
        <v>#VALUE!</v>
      </c>
    </row>
    <row r="41" spans="1:10" x14ac:dyDescent="0.25">
      <c r="A41" t="s">
        <v>11</v>
      </c>
      <c r="B41" s="6">
        <f>(B12/B29)*100</f>
        <v>48.543457089647866</v>
      </c>
      <c r="C41" s="163">
        <f>D12/C29*100</f>
        <v>100.84889872597707</v>
      </c>
      <c r="D41" s="163"/>
      <c r="E41" s="12">
        <f>E12/E29*100</f>
        <v>0.42717020147741036</v>
      </c>
      <c r="F41" s="115" t="s">
        <v>85</v>
      </c>
      <c r="G41" s="12">
        <f t="shared" ref="G41:J41" si="6">G12/G29*100</f>
        <v>18.579358785544354</v>
      </c>
      <c r="H41" s="12" t="e">
        <f t="shared" si="6"/>
        <v>#VALUE!</v>
      </c>
      <c r="I41" s="12" t="e">
        <f t="shared" si="6"/>
        <v>#VALUE!</v>
      </c>
      <c r="J41" s="12" t="e">
        <f t="shared" si="6"/>
        <v>#VALUE!</v>
      </c>
    </row>
    <row r="42" spans="1:10" x14ac:dyDescent="0.25">
      <c r="I42" s="89"/>
    </row>
    <row r="43" spans="1:10" x14ac:dyDescent="0.25">
      <c r="A43" t="s">
        <v>12</v>
      </c>
      <c r="I43" s="89"/>
    </row>
    <row r="44" spans="1:10" x14ac:dyDescent="0.25">
      <c r="A44" t="s">
        <v>13</v>
      </c>
      <c r="B44" s="12" t="e">
        <f>B12/B11*100</f>
        <v>#VALUE!</v>
      </c>
      <c r="C44" s="104" t="e">
        <f>C12/C11*100</f>
        <v>#VALUE!</v>
      </c>
      <c r="D44" s="104">
        <f>D12/D11*100</f>
        <v>101.33646146230988</v>
      </c>
      <c r="E44" s="12">
        <f>E12/E11*100</f>
        <v>67.891891891891888</v>
      </c>
      <c r="F44" s="12">
        <f t="shared" ref="F44:J44" si="7">F12/F11*100</f>
        <v>2.3346303501945527</v>
      </c>
      <c r="G44" s="12">
        <f t="shared" si="7"/>
        <v>159.12674348089752</v>
      </c>
      <c r="H44" s="12">
        <f t="shared" si="7"/>
        <v>90.561873473169911</v>
      </c>
      <c r="I44" s="12">
        <f t="shared" si="7"/>
        <v>77.094688221709006</v>
      </c>
      <c r="J44" s="12" t="e">
        <f t="shared" si="7"/>
        <v>#DIV/0!</v>
      </c>
    </row>
    <row r="45" spans="1:10" x14ac:dyDescent="0.25">
      <c r="A45" t="s">
        <v>14</v>
      </c>
      <c r="B45" s="12">
        <f>B18/B17*100</f>
        <v>92.294338390625668</v>
      </c>
      <c r="C45" s="164">
        <f>C18/C17*100</f>
        <v>103.1388691431319</v>
      </c>
      <c r="D45" s="164"/>
      <c r="E45" s="12">
        <f>E18/E17*100</f>
        <v>35.0803348414331</v>
      </c>
      <c r="F45" s="12">
        <f t="shared" ref="F45:J45" si="8">F18/F17*100</f>
        <v>0.96443089430894302</v>
      </c>
      <c r="G45" s="12">
        <f t="shared" si="8"/>
        <v>131.61014487734488</v>
      </c>
      <c r="H45" s="12">
        <f t="shared" si="8"/>
        <v>72.891220798918908</v>
      </c>
      <c r="I45" s="12">
        <f t="shared" si="8"/>
        <v>71.847301621163879</v>
      </c>
      <c r="J45" s="12" t="e">
        <f t="shared" si="8"/>
        <v>#DIV/0!</v>
      </c>
    </row>
    <row r="46" spans="1:10" x14ac:dyDescent="0.25">
      <c r="A46" s="10" t="s">
        <v>15</v>
      </c>
      <c r="B46" s="13" t="e">
        <f>AVERAGE(B44:B45)</f>
        <v>#VALUE!</v>
      </c>
      <c r="C46" s="105" t="e">
        <f>AVERAGE(C44,C45)</f>
        <v>#VALUE!</v>
      </c>
      <c r="D46" s="105">
        <f>AVERAGE(D44,C45)</f>
        <v>102.2376653027209</v>
      </c>
      <c r="E46" s="13">
        <f>AVERAGE(E44:E45)</f>
        <v>51.486113366662494</v>
      </c>
      <c r="F46" s="13">
        <f t="shared" ref="F46:J46" si="9">AVERAGE(F44:F45)</f>
        <v>1.6495306222517478</v>
      </c>
      <c r="G46" s="13">
        <f t="shared" si="9"/>
        <v>145.36844417912118</v>
      </c>
      <c r="H46" s="13">
        <f t="shared" si="9"/>
        <v>81.726547136044417</v>
      </c>
      <c r="I46" s="13">
        <f t="shared" si="9"/>
        <v>74.470994921436443</v>
      </c>
      <c r="J46" s="13" t="e">
        <f t="shared" si="9"/>
        <v>#DIV/0!</v>
      </c>
    </row>
    <row r="47" spans="1:10" x14ac:dyDescent="0.25">
      <c r="A47" s="10"/>
      <c r="B47" s="13"/>
      <c r="C47" s="13"/>
      <c r="D47" s="13"/>
      <c r="E47" s="13"/>
      <c r="I47" s="89"/>
    </row>
    <row r="48" spans="1:10" x14ac:dyDescent="0.25">
      <c r="A48" s="10" t="s">
        <v>16</v>
      </c>
      <c r="B48" s="10"/>
      <c r="C48" s="10"/>
      <c r="D48" s="10"/>
      <c r="E48" s="10"/>
      <c r="I48" s="89"/>
    </row>
    <row r="49" spans="1:10" x14ac:dyDescent="0.25">
      <c r="A49" s="10" t="s">
        <v>17</v>
      </c>
      <c r="B49" s="106" t="e">
        <f>B12/B13*100</f>
        <v>#VALUE!</v>
      </c>
      <c r="C49" s="165">
        <f>D12/D13*100</f>
        <v>98.919791901086825</v>
      </c>
      <c r="D49" s="165"/>
      <c r="E49" s="106">
        <f>E12/E13*100</f>
        <v>65.484880083420222</v>
      </c>
      <c r="F49" s="106">
        <f>F12/F13*100</f>
        <v>2.0224719101123596</v>
      </c>
      <c r="G49" s="106">
        <f>G12/G13*100</f>
        <v>156.78776290630975</v>
      </c>
      <c r="H49" s="106">
        <f>H12/H13*100</f>
        <v>76.802068896540888</v>
      </c>
      <c r="I49" s="106">
        <f t="shared" ref="I49:J49" si="10">I12/I13*100</f>
        <v>75.385032293031031</v>
      </c>
      <c r="J49" s="106" t="e">
        <f t="shared" si="10"/>
        <v>#DIV/0!</v>
      </c>
    </row>
    <row r="50" spans="1:10" x14ac:dyDescent="0.25">
      <c r="A50" s="10" t="s">
        <v>18</v>
      </c>
      <c r="B50" s="13">
        <f>B18/B19*100</f>
        <v>25.839805280088207</v>
      </c>
      <c r="C50" s="139">
        <f>C18/C19*100</f>
        <v>27.06783846056463</v>
      </c>
      <c r="D50" s="139"/>
      <c r="E50" s="13">
        <f>E18/E19*100</f>
        <v>11.397245350465598</v>
      </c>
      <c r="F50" s="13">
        <f t="shared" ref="F50:J50" si="11">F18/F19*100</f>
        <v>0.32690320358250086</v>
      </c>
      <c r="G50" s="13">
        <f t="shared" si="11"/>
        <v>33.968651918063316</v>
      </c>
      <c r="H50" s="13">
        <f t="shared" si="11"/>
        <v>22.094021637272451</v>
      </c>
      <c r="I50" s="13">
        <f t="shared" si="11"/>
        <v>19.858946055781288</v>
      </c>
      <c r="J50" s="13" t="e">
        <f t="shared" si="11"/>
        <v>#DIV/0!</v>
      </c>
    </row>
    <row r="51" spans="1:10" x14ac:dyDescent="0.25">
      <c r="A51" s="10" t="s">
        <v>19</v>
      </c>
      <c r="B51" s="13" t="e">
        <f>(B49+B50)/2</f>
        <v>#VALUE!</v>
      </c>
      <c r="C51" s="139">
        <f>(C49+C50)/2</f>
        <v>62.993815180825727</v>
      </c>
      <c r="D51" s="139"/>
      <c r="E51" s="13">
        <f>(E49+E50)/2</f>
        <v>38.441062716942909</v>
      </c>
      <c r="F51" s="13">
        <f t="shared" ref="F51:J51" si="12">(F49+F50)/2</f>
        <v>1.1746875568474302</v>
      </c>
      <c r="G51" s="13">
        <f t="shared" si="12"/>
        <v>95.378207412186526</v>
      </c>
      <c r="H51" s="13">
        <f t="shared" si="12"/>
        <v>49.448045266906668</v>
      </c>
      <c r="I51" s="13">
        <f t="shared" si="12"/>
        <v>47.62198917440616</v>
      </c>
      <c r="J51" s="13" t="e">
        <f t="shared" si="12"/>
        <v>#DIV/0!</v>
      </c>
    </row>
    <row r="52" spans="1:10" x14ac:dyDescent="0.25">
      <c r="A52" s="10"/>
      <c r="B52" s="10"/>
      <c r="C52" s="86"/>
      <c r="D52" s="86"/>
      <c r="E52" s="10"/>
      <c r="I52" s="89"/>
    </row>
    <row r="53" spans="1:10" x14ac:dyDescent="0.25">
      <c r="A53" s="10" t="s">
        <v>31</v>
      </c>
      <c r="B53" s="10"/>
      <c r="C53" s="86"/>
      <c r="D53" s="86"/>
      <c r="E53" s="10"/>
      <c r="I53" s="89"/>
    </row>
    <row r="54" spans="1:10" x14ac:dyDescent="0.25">
      <c r="A54" s="10" t="s">
        <v>20</v>
      </c>
      <c r="B54" s="13">
        <f>B20/B18*100</f>
        <v>100</v>
      </c>
      <c r="C54" s="139">
        <f>C20/C18*100</f>
        <v>100</v>
      </c>
      <c r="D54" s="139"/>
      <c r="E54" s="13">
        <f>E20/E18*100</f>
        <v>100</v>
      </c>
      <c r="F54" s="13">
        <f t="shared" ref="F54:J54" si="13">F20/F18*100</f>
        <v>100</v>
      </c>
      <c r="G54" s="13">
        <f t="shared" si="13"/>
        <v>100</v>
      </c>
      <c r="H54" s="13">
        <f t="shared" si="13"/>
        <v>100</v>
      </c>
      <c r="I54" s="13">
        <f t="shared" si="13"/>
        <v>100</v>
      </c>
      <c r="J54" s="13">
        <f t="shared" si="13"/>
        <v>100</v>
      </c>
    </row>
    <row r="55" spans="1:10" x14ac:dyDescent="0.25">
      <c r="A55" s="10"/>
      <c r="B55" s="10"/>
      <c r="C55" s="86"/>
      <c r="D55" s="86"/>
      <c r="E55" s="10"/>
      <c r="I55" s="89"/>
    </row>
    <row r="56" spans="1:10" x14ac:dyDescent="0.25">
      <c r="A56" s="10" t="s">
        <v>21</v>
      </c>
      <c r="B56" s="10"/>
      <c r="C56" s="86"/>
      <c r="D56" s="86"/>
      <c r="E56" s="10"/>
      <c r="I56" s="89"/>
    </row>
    <row r="57" spans="1:10" x14ac:dyDescent="0.25">
      <c r="A57" s="10" t="s">
        <v>22</v>
      </c>
      <c r="B57" s="13">
        <f>((B12/B10)-1)*100</f>
        <v>0.37388790428469765</v>
      </c>
      <c r="C57" s="139">
        <f>((D12/D10)-1)*100</f>
        <v>-0.91690810366431563</v>
      </c>
      <c r="D57" s="139"/>
      <c r="E57" s="13" t="e">
        <f>((E12/E10)-1)*100</f>
        <v>#DIV/0!</v>
      </c>
      <c r="F57" s="13" t="e">
        <f t="shared" ref="F57:J57" si="14">((F12/F10)-1)*100</f>
        <v>#DIV/0!</v>
      </c>
      <c r="G57" s="13">
        <f t="shared" si="14"/>
        <v>-9.4922737306843317</v>
      </c>
      <c r="H57" s="13" t="e">
        <f t="shared" si="14"/>
        <v>#DIV/0!</v>
      </c>
      <c r="I57" s="13" t="e">
        <f t="shared" si="14"/>
        <v>#DIV/0!</v>
      </c>
      <c r="J57" s="13">
        <f t="shared" si="14"/>
        <v>-100</v>
      </c>
    </row>
    <row r="58" spans="1:10" x14ac:dyDescent="0.25">
      <c r="A58" s="10" t="s">
        <v>23</v>
      </c>
      <c r="B58" s="13">
        <f>((B33/B32)-1)*100</f>
        <v>25.978258417563559</v>
      </c>
      <c r="C58" s="139">
        <f>((C33/C32)-1)*100</f>
        <v>6.6894542037443605</v>
      </c>
      <c r="D58" s="139"/>
      <c r="E58" s="13" t="e">
        <f>((E33/E32)-1)*100</f>
        <v>#DIV/0!</v>
      </c>
      <c r="F58" s="13" t="e">
        <f t="shared" ref="F58:J58" si="15">((F33/F32)-1)*100</f>
        <v>#DIV/0!</v>
      </c>
      <c r="G58" s="13">
        <f t="shared" si="15"/>
        <v>8.9739069989418283</v>
      </c>
      <c r="H58" s="13" t="e">
        <f t="shared" si="15"/>
        <v>#DIV/0!</v>
      </c>
      <c r="I58" s="13" t="e">
        <f t="shared" si="15"/>
        <v>#DIV/0!</v>
      </c>
      <c r="J58" s="13">
        <f t="shared" si="15"/>
        <v>-78.17259015154093</v>
      </c>
    </row>
    <row r="59" spans="1:10" x14ac:dyDescent="0.25">
      <c r="A59" s="10" t="s">
        <v>24</v>
      </c>
      <c r="B59" s="13">
        <f>((B35/B34)-1)*100</f>
        <v>25.508995464731711</v>
      </c>
      <c r="C59" s="139">
        <f>((C35/C34)-1)*100</f>
        <v>7.6767510599757172</v>
      </c>
      <c r="D59" s="139"/>
      <c r="E59" s="13" t="e">
        <f>((E35/E34)-1)*100</f>
        <v>#DIV/0!</v>
      </c>
      <c r="F59" s="13" t="e">
        <f t="shared" ref="F59:J59" si="16">((F35/F34)-1)*100</f>
        <v>#DIV/0!</v>
      </c>
      <c r="G59" s="13">
        <f t="shared" si="16"/>
        <v>20.402877732977199</v>
      </c>
      <c r="H59" s="13" t="e">
        <f t="shared" si="16"/>
        <v>#DIV/0!</v>
      </c>
      <c r="I59" s="13" t="e">
        <f t="shared" si="16"/>
        <v>#DIV/0!</v>
      </c>
      <c r="J59" s="13" t="e">
        <f t="shared" si="16"/>
        <v>#DIV/0!</v>
      </c>
    </row>
    <row r="60" spans="1:10" x14ac:dyDescent="0.25">
      <c r="A60" s="10"/>
      <c r="B60" s="13"/>
      <c r="C60" s="86"/>
      <c r="D60" s="86"/>
      <c r="E60" s="13"/>
      <c r="I60" s="89"/>
    </row>
    <row r="61" spans="1:10" x14ac:dyDescent="0.25">
      <c r="A61" s="10" t="s">
        <v>25</v>
      </c>
      <c r="B61" s="10"/>
      <c r="C61" s="86"/>
      <c r="D61" s="86"/>
      <c r="E61" s="10"/>
      <c r="I61" s="89"/>
    </row>
    <row r="62" spans="1:10" x14ac:dyDescent="0.25">
      <c r="A62" s="10" t="s">
        <v>32</v>
      </c>
      <c r="B62" s="5" t="e">
        <f>B17/B11</f>
        <v>#VALUE!</v>
      </c>
      <c r="C62" s="139">
        <f>C17/D11</f>
        <v>87852.304395880084</v>
      </c>
      <c r="D62" s="139"/>
      <c r="E62" s="5">
        <f t="shared" ref="E62:J63" si="17">E17/E11</f>
        <v>527486.78918918921</v>
      </c>
      <c r="F62" s="5">
        <f t="shared" si="17"/>
        <v>638132.29571984441</v>
      </c>
      <c r="G62" s="5">
        <f t="shared" si="17"/>
        <v>220633.71740448757</v>
      </c>
      <c r="H62" s="5">
        <f t="shared" si="17"/>
        <v>208826.13090725298</v>
      </c>
      <c r="I62" s="5">
        <f t="shared" si="17"/>
        <v>284932.00923787529</v>
      </c>
      <c r="J62" s="5" t="e">
        <f t="shared" si="17"/>
        <v>#DIV/0!</v>
      </c>
    </row>
    <row r="63" spans="1:10" x14ac:dyDescent="0.25">
      <c r="A63" s="10" t="s">
        <v>33</v>
      </c>
      <c r="B63" s="5">
        <f>B18/B12</f>
        <v>185805.06843100334</v>
      </c>
      <c r="C63" s="139">
        <f>C18/D12</f>
        <v>89414.877885580456</v>
      </c>
      <c r="D63" s="139"/>
      <c r="E63" s="5">
        <f t="shared" si="17"/>
        <v>272557.04140127386</v>
      </c>
      <c r="F63" s="5">
        <f t="shared" si="17"/>
        <v>263611.11111111112</v>
      </c>
      <c r="G63" s="5">
        <f t="shared" si="17"/>
        <v>182481.17743902438</v>
      </c>
      <c r="H63" s="5">
        <f t="shared" si="17"/>
        <v>168079.46912730453</v>
      </c>
      <c r="I63" s="5">
        <f t="shared" si="17"/>
        <v>265538.34617458511</v>
      </c>
      <c r="J63" s="5" t="e">
        <f t="shared" si="17"/>
        <v>#DIV/0!</v>
      </c>
    </row>
    <row r="64" spans="1:10" x14ac:dyDescent="0.25">
      <c r="A64" s="10" t="s">
        <v>26</v>
      </c>
      <c r="B64" s="13" t="e">
        <f>(B62/B63)*B46</f>
        <v>#VALUE!</v>
      </c>
      <c r="C64" s="165">
        <f>(C62/C63)*D46</f>
        <v>100.45100664782322</v>
      </c>
      <c r="D64" s="165"/>
      <c r="E64" s="13">
        <f>E62/E63*E46</f>
        <v>99.642425262561801</v>
      </c>
      <c r="F64" s="13">
        <f t="shared" ref="F64:J64" si="18">F62/F63*F46</f>
        <v>3.9930743374243294</v>
      </c>
      <c r="G64" s="13">
        <f t="shared" si="18"/>
        <v>175.76158090750712</v>
      </c>
      <c r="H64" s="13">
        <f t="shared" si="18"/>
        <v>101.53910361236925</v>
      </c>
      <c r="I64" s="13">
        <f t="shared" si="18"/>
        <v>79.910003653323173</v>
      </c>
      <c r="J64" s="13" t="e">
        <f t="shared" si="18"/>
        <v>#DIV/0!</v>
      </c>
    </row>
    <row r="65" spans="1:10" x14ac:dyDescent="0.25">
      <c r="A65" s="10" t="s">
        <v>34</v>
      </c>
      <c r="B65" s="16" t="e">
        <f>B17/(B11*3)</f>
        <v>#VALUE!</v>
      </c>
      <c r="C65" s="139">
        <f>C17/(D11*3)</f>
        <v>29284.101465293363</v>
      </c>
      <c r="D65" s="139"/>
      <c r="E65" s="16">
        <f t="shared" ref="E65:J66" si="19">E17/(E11*3)</f>
        <v>175828.92972972972</v>
      </c>
      <c r="F65" s="16">
        <f t="shared" si="19"/>
        <v>212710.76523994812</v>
      </c>
      <c r="G65" s="16">
        <f t="shared" si="19"/>
        <v>73544.572468162529</v>
      </c>
      <c r="H65" s="16">
        <f t="shared" si="19"/>
        <v>69608.710302417661</v>
      </c>
      <c r="I65" s="16">
        <f t="shared" si="19"/>
        <v>94977.336412625096</v>
      </c>
      <c r="J65" s="16" t="e">
        <f t="shared" si="19"/>
        <v>#DIV/0!</v>
      </c>
    </row>
    <row r="66" spans="1:10" x14ac:dyDescent="0.25">
      <c r="A66" s="10" t="s">
        <v>35</v>
      </c>
      <c r="B66" s="16">
        <f>B18/(B12*3)</f>
        <v>61935.022810334442</v>
      </c>
      <c r="C66" s="139">
        <f>C18/(D12*3)</f>
        <v>29804.959295193486</v>
      </c>
      <c r="D66" s="139"/>
      <c r="E66" s="16">
        <f t="shared" si="19"/>
        <v>90852.347133757969</v>
      </c>
      <c r="F66" s="16">
        <f t="shared" si="19"/>
        <v>87870.370370370365</v>
      </c>
      <c r="G66" s="16">
        <f t="shared" si="19"/>
        <v>60827.05914634146</v>
      </c>
      <c r="H66" s="16">
        <f t="shared" si="19"/>
        <v>56026.489709101508</v>
      </c>
      <c r="I66" s="16">
        <f t="shared" si="19"/>
        <v>88512.782058195036</v>
      </c>
      <c r="J66" s="16" t="e">
        <f t="shared" si="19"/>
        <v>#DIV/0!</v>
      </c>
    </row>
    <row r="67" spans="1:10" x14ac:dyDescent="0.25">
      <c r="A67" s="10"/>
      <c r="B67" s="13"/>
      <c r="C67" s="13"/>
      <c r="D67" s="13"/>
      <c r="E67" s="13"/>
      <c r="I67" s="89"/>
    </row>
    <row r="68" spans="1:10" x14ac:dyDescent="0.25">
      <c r="A68" s="10" t="s">
        <v>27</v>
      </c>
      <c r="B68" s="13"/>
      <c r="C68" s="13"/>
      <c r="D68" s="13"/>
      <c r="E68" s="13"/>
      <c r="I68" s="89"/>
    </row>
    <row r="69" spans="1:10" x14ac:dyDescent="0.25">
      <c r="A69" s="10" t="s">
        <v>28</v>
      </c>
      <c r="B69" s="13">
        <f>(B24/B23)*100</f>
        <v>94.76531126818935</v>
      </c>
      <c r="C69" s="13"/>
      <c r="D69" s="13"/>
      <c r="E69" s="13"/>
      <c r="I69" s="89"/>
    </row>
    <row r="70" spans="1:10" x14ac:dyDescent="0.25">
      <c r="A70" s="10" t="s">
        <v>29</v>
      </c>
      <c r="B70" s="13">
        <f>(B18/B24)*100</f>
        <v>97.392534415287543</v>
      </c>
      <c r="C70" s="13"/>
      <c r="D70" s="13"/>
      <c r="E70" s="13"/>
      <c r="I70" s="89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08"/>
      <c r="J71" s="108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27"/>
    </row>
    <row r="75" spans="1:10" x14ac:dyDescent="0.25">
      <c r="A75" s="6" t="s">
        <v>59</v>
      </c>
      <c r="B75" s="15"/>
      <c r="C75" s="15"/>
      <c r="D75" s="15"/>
      <c r="E75" s="15"/>
    </row>
    <row r="76" spans="1:10" x14ac:dyDescent="0.25">
      <c r="A76" s="39" t="s">
        <v>104</v>
      </c>
    </row>
    <row r="77" spans="1:10" x14ac:dyDescent="0.25">
      <c r="A77" s="39" t="s">
        <v>113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7" spans="1:1" x14ac:dyDescent="0.25">
      <c r="A87" s="128" t="s">
        <v>149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16:D16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zoomScale="70" zoomScaleNormal="70" zoomScalePageLayoutView="90" workbookViewId="0">
      <selection activeCell="A88" sqref="A88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85546875" customWidth="1"/>
    <col min="6" max="6" width="16.85546875" bestFit="1" customWidth="1"/>
    <col min="7" max="7" width="20.7109375" customWidth="1"/>
    <col min="8" max="8" width="18.5703125" customWidth="1"/>
    <col min="9" max="9" width="18.140625" customWidth="1"/>
    <col min="10" max="10" width="18.5703125" customWidth="1"/>
  </cols>
  <sheetData>
    <row r="2" spans="1:10" ht="15.75" x14ac:dyDescent="0.25">
      <c r="A2" s="157" t="s">
        <v>114</v>
      </c>
      <c r="B2" s="157"/>
      <c r="C2" s="157"/>
      <c r="D2" s="157"/>
      <c r="E2" s="157"/>
      <c r="F2" s="157"/>
      <c r="G2" s="157"/>
      <c r="H2" s="157"/>
      <c r="I2" s="157"/>
    </row>
    <row r="4" spans="1:10" ht="15" customHeight="1" x14ac:dyDescent="0.25">
      <c r="A4" s="20" t="s">
        <v>0</v>
      </c>
      <c r="B4" s="147" t="s">
        <v>49</v>
      </c>
      <c r="C4" s="25"/>
      <c r="D4" s="25"/>
      <c r="E4" s="25"/>
      <c r="F4" s="25"/>
      <c r="G4" s="25"/>
      <c r="H4" s="61"/>
      <c r="I4" s="61"/>
      <c r="J4" s="61"/>
    </row>
    <row r="5" spans="1:10" ht="30.75" thickBot="1" x14ac:dyDescent="0.3">
      <c r="A5" s="21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s="72" t="s">
        <v>43</v>
      </c>
      <c r="I9" s="72" t="s">
        <v>148</v>
      </c>
      <c r="J9" s="72" t="s">
        <v>43</v>
      </c>
    </row>
    <row r="10" spans="1:10" s="10" customFormat="1" x14ac:dyDescent="0.25">
      <c r="A10" s="9" t="s">
        <v>64</v>
      </c>
      <c r="B10" s="5">
        <v>171178</v>
      </c>
      <c r="C10" s="5">
        <v>121406</v>
      </c>
      <c r="D10" s="5">
        <v>152541</v>
      </c>
      <c r="E10" s="5">
        <v>2243</v>
      </c>
      <c r="F10" s="10">
        <v>0</v>
      </c>
      <c r="G10" s="68">
        <v>13399</v>
      </c>
      <c r="H10" s="68">
        <v>0</v>
      </c>
      <c r="I10" s="10">
        <v>0</v>
      </c>
      <c r="J10" s="10">
        <v>43728</v>
      </c>
    </row>
    <row r="11" spans="1:10" x14ac:dyDescent="0.25">
      <c r="A11" s="2" t="s">
        <v>115</v>
      </c>
      <c r="B11" s="95" t="s">
        <v>144</v>
      </c>
      <c r="C11" s="95" t="s">
        <v>144</v>
      </c>
      <c r="D11" s="101">
        <v>151082</v>
      </c>
      <c r="E11" s="101">
        <v>959</v>
      </c>
      <c r="F11" s="118">
        <v>890</v>
      </c>
      <c r="G11" s="101">
        <v>8368</v>
      </c>
      <c r="H11" s="112">
        <v>69989</v>
      </c>
      <c r="I11" s="110">
        <v>22141</v>
      </c>
      <c r="J11" s="110">
        <v>0</v>
      </c>
    </row>
    <row r="12" spans="1:10" x14ac:dyDescent="0.25">
      <c r="A12" s="2" t="s">
        <v>116</v>
      </c>
      <c r="B12" s="30">
        <v>186720</v>
      </c>
      <c r="C12" s="5">
        <v>120006</v>
      </c>
      <c r="D12" s="5">
        <v>151372</v>
      </c>
      <c r="E12" s="5">
        <v>634</v>
      </c>
      <c r="F12" s="5">
        <v>17</v>
      </c>
      <c r="G12" s="5">
        <v>13951</v>
      </c>
      <c r="H12" s="110">
        <v>71675</v>
      </c>
      <c r="I12" s="110">
        <v>18629</v>
      </c>
      <c r="J12" s="110">
        <v>0</v>
      </c>
    </row>
    <row r="13" spans="1:10" x14ac:dyDescent="0.25">
      <c r="A13" s="2" t="s">
        <v>91</v>
      </c>
      <c r="B13" s="95" t="s">
        <v>144</v>
      </c>
      <c r="C13" s="95" t="s">
        <v>144</v>
      </c>
      <c r="D13" s="30">
        <v>151082</v>
      </c>
      <c r="E13" s="30">
        <v>959</v>
      </c>
      <c r="F13">
        <v>890</v>
      </c>
      <c r="G13" s="30">
        <v>8368</v>
      </c>
      <c r="H13" s="30">
        <v>69989</v>
      </c>
      <c r="I13" s="30">
        <v>22141</v>
      </c>
      <c r="J13" s="112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64</v>
      </c>
      <c r="B16" s="3">
        <f>C16+H16+I16+G16+E16+F16+J16</f>
        <v>28337740798</v>
      </c>
      <c r="C16" s="161">
        <v>12625661500</v>
      </c>
      <c r="D16" s="161"/>
      <c r="E16" s="48">
        <v>449805000</v>
      </c>
      <c r="F16" s="3">
        <v>0</v>
      </c>
      <c r="G16" s="73">
        <v>1584318000</v>
      </c>
      <c r="H16" s="5">
        <v>0</v>
      </c>
      <c r="I16" s="5">
        <v>0</v>
      </c>
      <c r="J16" s="3">
        <v>13677956298</v>
      </c>
    </row>
    <row r="17" spans="1:10" x14ac:dyDescent="0.25">
      <c r="A17" s="2" t="s">
        <v>115</v>
      </c>
      <c r="B17" s="3">
        <f>SUM(C17:J17)</f>
        <v>38910905652</v>
      </c>
      <c r="C17" s="159">
        <v>13597380000</v>
      </c>
      <c r="D17" s="159"/>
      <c r="E17" s="49">
        <v>528723552</v>
      </c>
      <c r="F17" s="49">
        <v>667500000</v>
      </c>
      <c r="G17" s="49">
        <v>1880250000</v>
      </c>
      <c r="H17" s="49">
        <v>15747525000</v>
      </c>
      <c r="I17" s="49">
        <v>6489527100</v>
      </c>
      <c r="J17" s="49">
        <v>0</v>
      </c>
    </row>
    <row r="18" spans="1:10" s="10" customFormat="1" x14ac:dyDescent="0.25">
      <c r="A18" s="9" t="s">
        <v>116</v>
      </c>
      <c r="B18" s="5">
        <f>SUM(C18:J18)</f>
        <v>40619757703.999992</v>
      </c>
      <c r="C18" s="161">
        <v>13570671000</v>
      </c>
      <c r="D18" s="161"/>
      <c r="E18" s="93">
        <v>229548434</v>
      </c>
      <c r="F18" s="97">
        <v>4275000</v>
      </c>
      <c r="G18" s="98">
        <v>2829470093</v>
      </c>
      <c r="H18" s="81">
        <v>14322833756.999996</v>
      </c>
      <c r="I18" s="81">
        <v>7012840333.9999962</v>
      </c>
      <c r="J18" s="81">
        <v>2650119086</v>
      </c>
    </row>
    <row r="19" spans="1:10" x14ac:dyDescent="0.25">
      <c r="A19" s="2" t="s">
        <v>91</v>
      </c>
      <c r="B19" s="3">
        <f>SUM(C19:J19)</f>
        <v>122580496572</v>
      </c>
      <c r="C19" s="141">
        <v>49368750000</v>
      </c>
      <c r="D19" s="141"/>
      <c r="E19" s="3">
        <v>1501817472</v>
      </c>
      <c r="F19" s="3">
        <v>1451500000</v>
      </c>
      <c r="G19" s="3">
        <v>7048125000</v>
      </c>
      <c r="H19" s="3">
        <v>40892400000</v>
      </c>
      <c r="I19" s="81">
        <v>22317904100</v>
      </c>
      <c r="J19" s="81">
        <v>0</v>
      </c>
    </row>
    <row r="20" spans="1:10" x14ac:dyDescent="0.25">
      <c r="A20" s="2" t="s">
        <v>117</v>
      </c>
      <c r="B20" s="3">
        <f>SUM(C20:J20)</f>
        <v>40619757703.999992</v>
      </c>
      <c r="C20" s="156">
        <f>C18</f>
        <v>13570671000</v>
      </c>
      <c r="D20" s="156"/>
      <c r="E20" s="24">
        <f>E18</f>
        <v>229548434</v>
      </c>
      <c r="F20" s="24">
        <f t="shared" ref="F20:J20" si="0">F18</f>
        <v>4275000</v>
      </c>
      <c r="G20" s="24">
        <f t="shared" si="0"/>
        <v>2829470093</v>
      </c>
      <c r="H20" s="24">
        <f t="shared" si="0"/>
        <v>14322833756.999996</v>
      </c>
      <c r="I20" s="24">
        <f t="shared" si="0"/>
        <v>7012840333.9999962</v>
      </c>
      <c r="J20" s="24">
        <f t="shared" si="0"/>
        <v>2650119086</v>
      </c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115</v>
      </c>
      <c r="B23" s="5">
        <f>B17</f>
        <v>38910905652</v>
      </c>
      <c r="C23" s="5"/>
      <c r="D23" s="5"/>
      <c r="E23" s="5"/>
    </row>
    <row r="24" spans="1:10" x14ac:dyDescent="0.25">
      <c r="A24" s="9" t="s">
        <v>116</v>
      </c>
      <c r="B24" s="6">
        <v>21182065711.639999</v>
      </c>
      <c r="C24" s="6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65</v>
      </c>
      <c r="B27" s="7">
        <v>0.99</v>
      </c>
      <c r="C27" s="7">
        <v>0.99</v>
      </c>
      <c r="D27" s="7">
        <v>0.99</v>
      </c>
      <c r="E27" s="7">
        <v>0.99</v>
      </c>
      <c r="F27" s="7">
        <v>0.99</v>
      </c>
      <c r="G27" s="7">
        <v>0.99</v>
      </c>
      <c r="H27" s="7">
        <v>0.99</v>
      </c>
      <c r="I27" s="7">
        <v>0.99</v>
      </c>
      <c r="J27" s="7">
        <v>0.99</v>
      </c>
    </row>
    <row r="28" spans="1:10" x14ac:dyDescent="0.25">
      <c r="A28" s="9" t="s">
        <v>118</v>
      </c>
      <c r="B28" s="7">
        <v>0.99</v>
      </c>
      <c r="C28" s="7">
        <v>0.99</v>
      </c>
      <c r="D28" s="7">
        <v>0.99</v>
      </c>
      <c r="E28" s="7">
        <v>0.99</v>
      </c>
      <c r="F28" s="7">
        <v>0.99</v>
      </c>
      <c r="G28" s="7">
        <v>0.99</v>
      </c>
      <c r="H28" s="7">
        <v>0.99</v>
      </c>
      <c r="I28" s="7">
        <v>0.99</v>
      </c>
      <c r="J28" s="7">
        <v>0.99</v>
      </c>
    </row>
    <row r="29" spans="1:10" x14ac:dyDescent="0.25">
      <c r="A29" s="9" t="s">
        <v>6</v>
      </c>
      <c r="B29" s="77">
        <v>351174</v>
      </c>
      <c r="C29" s="158">
        <v>148192.00000000006</v>
      </c>
      <c r="D29" s="158"/>
      <c r="E29" s="134">
        <v>147014</v>
      </c>
      <c r="F29" s="100" t="s">
        <v>144</v>
      </c>
      <c r="G29" s="134">
        <v>70616</v>
      </c>
      <c r="H29" s="134" t="s">
        <v>144</v>
      </c>
      <c r="I29" s="91" t="s">
        <v>144</v>
      </c>
      <c r="J29" s="27" t="s">
        <v>144</v>
      </c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66</v>
      </c>
      <c r="B32" s="5">
        <f>B16/B27</f>
        <v>28623980604.040405</v>
      </c>
      <c r="C32" s="166">
        <f>C16/C27</f>
        <v>12753193434.343435</v>
      </c>
      <c r="D32" s="166"/>
      <c r="E32" s="5">
        <f>E16/E27</f>
        <v>454348484.84848487</v>
      </c>
      <c r="F32" s="5">
        <f t="shared" ref="F32:J32" si="1">F16/F27</f>
        <v>0</v>
      </c>
      <c r="G32" s="5">
        <f t="shared" si="1"/>
        <v>1600321212.1212122</v>
      </c>
      <c r="H32" s="5">
        <f t="shared" si="1"/>
        <v>0</v>
      </c>
      <c r="I32" s="5">
        <f t="shared" si="1"/>
        <v>0</v>
      </c>
      <c r="J32" s="5">
        <f t="shared" si="1"/>
        <v>13816117472.727272</v>
      </c>
    </row>
    <row r="33" spans="1:10" x14ac:dyDescent="0.25">
      <c r="A33" s="10" t="s">
        <v>119</v>
      </c>
      <c r="B33" s="5">
        <f>B18/B28</f>
        <v>41030058286.868683</v>
      </c>
      <c r="C33" s="166">
        <f>C18/C28</f>
        <v>13707748484.848484</v>
      </c>
      <c r="D33" s="166"/>
      <c r="E33" s="5">
        <f>E18/E28</f>
        <v>231867105.05050504</v>
      </c>
      <c r="F33" s="5">
        <f t="shared" ref="F33:J33" si="2">F18/F28</f>
        <v>4318181.8181818184</v>
      </c>
      <c r="G33" s="5">
        <f t="shared" si="2"/>
        <v>2858050598.9898992</v>
      </c>
      <c r="H33" s="5">
        <f t="shared" si="2"/>
        <v>14467508845.454542</v>
      </c>
      <c r="I33" s="5">
        <f t="shared" si="2"/>
        <v>7083677105.0505009</v>
      </c>
      <c r="J33" s="5">
        <f t="shared" si="2"/>
        <v>2676887965.6565657</v>
      </c>
    </row>
    <row r="34" spans="1:10" x14ac:dyDescent="0.25">
      <c r="A34" s="10" t="s">
        <v>67</v>
      </c>
      <c r="B34" s="5">
        <f>B32/B10</f>
        <v>167217.63663578499</v>
      </c>
      <c r="C34" s="155">
        <f>C32/D10</f>
        <v>83605.020514769378</v>
      </c>
      <c r="D34" s="155"/>
      <c r="E34" s="5">
        <f>E32/E10</f>
        <v>202562.85548305165</v>
      </c>
      <c r="F34" s="5" t="e">
        <f t="shared" ref="F34:J34" si="3">F32/F10</f>
        <v>#DIV/0!</v>
      </c>
      <c r="G34" s="5">
        <f t="shared" si="3"/>
        <v>119435.8692530198</v>
      </c>
      <c r="H34" s="5" t="e">
        <f t="shared" si="3"/>
        <v>#DIV/0!</v>
      </c>
      <c r="I34" s="5" t="e">
        <f t="shared" si="3"/>
        <v>#DIV/0!</v>
      </c>
      <c r="J34" s="5">
        <f t="shared" si="3"/>
        <v>315955.85146192991</v>
      </c>
    </row>
    <row r="35" spans="1:10" x14ac:dyDescent="0.25">
      <c r="A35" s="10" t="s">
        <v>120</v>
      </c>
      <c r="B35" s="5">
        <f>B33/B12</f>
        <v>219741.10050807992</v>
      </c>
      <c r="C35" s="155">
        <f>C33/D12</f>
        <v>90556.697968240391</v>
      </c>
      <c r="D35" s="155"/>
      <c r="E35" s="5">
        <f>E33/E12</f>
        <v>365720.98588407738</v>
      </c>
      <c r="F35" s="5">
        <f t="shared" ref="F35:J35" si="4">F33/F12</f>
        <v>254010.69518716578</v>
      </c>
      <c r="G35" s="5">
        <f t="shared" si="4"/>
        <v>204863.49358396526</v>
      </c>
      <c r="H35" s="5">
        <f t="shared" si="4"/>
        <v>201848.74566382339</v>
      </c>
      <c r="I35" s="5">
        <f t="shared" si="4"/>
        <v>380249.99221914762</v>
      </c>
      <c r="J35" s="5" t="e">
        <f t="shared" si="4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 t="e">
        <f>(B11/B29)*100</f>
        <v>#VALUE!</v>
      </c>
      <c r="C40" s="163">
        <f>D11/C29*100</f>
        <v>101.95017274886628</v>
      </c>
      <c r="D40" s="163"/>
      <c r="E40" s="12">
        <f>E11/E29*100</f>
        <v>0.65231882677840203</v>
      </c>
      <c r="F40" s="115" t="s">
        <v>85</v>
      </c>
      <c r="G40" s="12">
        <f t="shared" ref="G40:J40" si="5">G11/G29*100</f>
        <v>11.850005664438653</v>
      </c>
      <c r="H40" s="12" t="e">
        <f t="shared" si="5"/>
        <v>#VALUE!</v>
      </c>
      <c r="I40" s="12" t="e">
        <f t="shared" si="5"/>
        <v>#VALUE!</v>
      </c>
      <c r="J40" s="12" t="e">
        <f t="shared" si="5"/>
        <v>#VALUE!</v>
      </c>
    </row>
    <row r="41" spans="1:10" x14ac:dyDescent="0.25">
      <c r="A41" t="s">
        <v>11</v>
      </c>
      <c r="B41" s="6">
        <f>(B12/B29)*100</f>
        <v>53.170223308103672</v>
      </c>
      <c r="C41" s="163">
        <f>D12/C29*100</f>
        <v>102.14586482401205</v>
      </c>
      <c r="D41" s="163"/>
      <c r="E41" s="12">
        <f>E12/E29*100</f>
        <v>0.43125144544057031</v>
      </c>
      <c r="F41" s="115" t="s">
        <v>85</v>
      </c>
      <c r="G41" s="12">
        <f t="shared" ref="G41:J41" si="6">G12/G29*100</f>
        <v>19.756145915939729</v>
      </c>
      <c r="H41" s="12" t="e">
        <f t="shared" si="6"/>
        <v>#VALUE!</v>
      </c>
      <c r="I41" s="12" t="e">
        <f t="shared" si="6"/>
        <v>#VALUE!</v>
      </c>
      <c r="J41" s="12" t="e">
        <f t="shared" si="6"/>
        <v>#VALUE!</v>
      </c>
    </row>
    <row r="42" spans="1:10" x14ac:dyDescent="0.25">
      <c r="I42" s="89"/>
    </row>
    <row r="43" spans="1:10" x14ac:dyDescent="0.25">
      <c r="A43" t="s">
        <v>12</v>
      </c>
      <c r="I43" s="89"/>
    </row>
    <row r="44" spans="1:10" x14ac:dyDescent="0.25">
      <c r="A44" t="s">
        <v>13</v>
      </c>
      <c r="B44" s="12" t="e">
        <f>B12/B11*100</f>
        <v>#VALUE!</v>
      </c>
      <c r="C44" s="104" t="e">
        <f>C12/C11*100</f>
        <v>#VALUE!</v>
      </c>
      <c r="D44" s="104">
        <f>D12/D11*100</f>
        <v>100.19194874306667</v>
      </c>
      <c r="E44" s="12">
        <f>E12/E11*100</f>
        <v>66.110531803962459</v>
      </c>
      <c r="F44" s="12">
        <f t="shared" ref="F44:J44" si="7">F12/F11*100</f>
        <v>1.9101123595505618</v>
      </c>
      <c r="G44" s="12">
        <f t="shared" si="7"/>
        <v>166.71845124282981</v>
      </c>
      <c r="H44" s="12">
        <f t="shared" si="7"/>
        <v>102.40894997785365</v>
      </c>
      <c r="I44" s="12">
        <f t="shared" si="7"/>
        <v>84.138024479472477</v>
      </c>
      <c r="J44" s="12" t="e">
        <f t="shared" si="7"/>
        <v>#DIV/0!</v>
      </c>
    </row>
    <row r="45" spans="1:10" x14ac:dyDescent="0.25">
      <c r="A45" t="s">
        <v>14</v>
      </c>
      <c r="B45" s="12">
        <f>B18/B17*100</f>
        <v>104.3917046477487</v>
      </c>
      <c r="C45" s="164">
        <f>C18/C17*100</f>
        <v>99.803572452928435</v>
      </c>
      <c r="D45" s="164"/>
      <c r="E45" s="12">
        <f>E18/E17*100</f>
        <v>43.415587055217848</v>
      </c>
      <c r="F45" s="12">
        <f t="shared" ref="F45:J45" si="8">F18/F17*100</f>
        <v>0.6404494382022472</v>
      </c>
      <c r="G45" s="12">
        <f t="shared" si="8"/>
        <v>150.48371721845498</v>
      </c>
      <c r="H45" s="12">
        <f t="shared" si="8"/>
        <v>90.952919630227584</v>
      </c>
      <c r="I45" s="12">
        <f t="shared" si="8"/>
        <v>108.06396561623106</v>
      </c>
      <c r="J45" s="12" t="e">
        <f t="shared" si="8"/>
        <v>#DIV/0!</v>
      </c>
    </row>
    <row r="46" spans="1:10" x14ac:dyDescent="0.25">
      <c r="A46" s="10" t="s">
        <v>15</v>
      </c>
      <c r="B46" s="13" t="e">
        <f>AVERAGE(B44:B45)</f>
        <v>#VALUE!</v>
      </c>
      <c r="C46" s="105" t="e">
        <f>AVERAGE(C44,C45)</f>
        <v>#VALUE!</v>
      </c>
      <c r="D46" s="105">
        <f>AVERAGE(D44,C45)</f>
        <v>99.997760597997555</v>
      </c>
      <c r="E46" s="13">
        <f>AVERAGE(E44:E45)</f>
        <v>54.763059429590157</v>
      </c>
      <c r="F46" s="13">
        <f t="shared" ref="F46:J46" si="9">AVERAGE(F44:F45)</f>
        <v>1.2752808988764044</v>
      </c>
      <c r="G46" s="13">
        <f t="shared" si="9"/>
        <v>158.60108423064241</v>
      </c>
      <c r="H46" s="13">
        <f t="shared" si="9"/>
        <v>96.680934804040618</v>
      </c>
      <c r="I46" s="13">
        <f t="shared" si="9"/>
        <v>96.100995047851768</v>
      </c>
      <c r="J46" s="13" t="e">
        <f t="shared" si="9"/>
        <v>#DIV/0!</v>
      </c>
    </row>
    <row r="47" spans="1:10" x14ac:dyDescent="0.25">
      <c r="A47" s="10"/>
      <c r="B47" s="13"/>
      <c r="C47" s="13"/>
      <c r="D47" s="13"/>
      <c r="E47" s="13"/>
      <c r="I47" s="89"/>
    </row>
    <row r="48" spans="1:10" x14ac:dyDescent="0.25">
      <c r="A48" s="10" t="s">
        <v>16</v>
      </c>
      <c r="B48" s="10"/>
      <c r="C48" s="10"/>
      <c r="D48" s="10"/>
      <c r="E48" s="10"/>
      <c r="I48" s="89"/>
    </row>
    <row r="49" spans="1:10" x14ac:dyDescent="0.25">
      <c r="A49" s="10" t="s">
        <v>17</v>
      </c>
      <c r="B49" s="106" t="e">
        <f>B12/B13*100</f>
        <v>#VALUE!</v>
      </c>
      <c r="C49" s="165">
        <f>D12/D13*100</f>
        <v>100.19194874306667</v>
      </c>
      <c r="D49" s="165"/>
      <c r="E49" s="106">
        <f>E12/E13*100</f>
        <v>66.110531803962459</v>
      </c>
      <c r="F49" s="106">
        <f t="shared" ref="F49:J49" si="10">F12/F13*100</f>
        <v>1.9101123595505618</v>
      </c>
      <c r="G49" s="106">
        <f t="shared" si="10"/>
        <v>166.71845124282981</v>
      </c>
      <c r="H49" s="106">
        <f t="shared" si="10"/>
        <v>102.40894997785365</v>
      </c>
      <c r="I49" s="106">
        <f t="shared" si="10"/>
        <v>84.138024479472477</v>
      </c>
      <c r="J49" s="106" t="e">
        <f t="shared" si="10"/>
        <v>#DIV/0!</v>
      </c>
    </row>
    <row r="50" spans="1:10" x14ac:dyDescent="0.25">
      <c r="A50" s="10" t="s">
        <v>18</v>
      </c>
      <c r="B50" s="13">
        <f>B18/B19*100</f>
        <v>33.137210926651122</v>
      </c>
      <c r="C50" s="139">
        <f>C18/C19*100</f>
        <v>27.488382833270038</v>
      </c>
      <c r="D50" s="139"/>
      <c r="E50" s="13">
        <f>E18/E19*100</f>
        <v>15.284709245944903</v>
      </c>
      <c r="F50" s="13">
        <f t="shared" ref="F50:J50" si="11">F18/F19*100</f>
        <v>0.29452290733723735</v>
      </c>
      <c r="G50" s="13">
        <f t="shared" si="11"/>
        <v>40.145004423162192</v>
      </c>
      <c r="H50" s="13">
        <f t="shared" si="11"/>
        <v>35.025661876045419</v>
      </c>
      <c r="I50" s="13">
        <f t="shared" si="11"/>
        <v>31.422486191254833</v>
      </c>
      <c r="J50" s="13" t="e">
        <f t="shared" si="11"/>
        <v>#DIV/0!</v>
      </c>
    </row>
    <row r="51" spans="1:10" x14ac:dyDescent="0.25">
      <c r="A51" s="10" t="s">
        <v>19</v>
      </c>
      <c r="B51" s="13" t="e">
        <f>(B49+B50)/2</f>
        <v>#VALUE!</v>
      </c>
      <c r="C51" s="139">
        <f>(C49+C50)/2</f>
        <v>63.840165788168356</v>
      </c>
      <c r="D51" s="139"/>
      <c r="E51" s="13">
        <f>(E49+E50)/2</f>
        <v>40.697620524953678</v>
      </c>
      <c r="F51" s="13">
        <f t="shared" ref="F51:J51" si="12">(F49+F50)/2</f>
        <v>1.1023176334438995</v>
      </c>
      <c r="G51" s="13">
        <f t="shared" si="12"/>
        <v>103.431727832996</v>
      </c>
      <c r="H51" s="13">
        <f t="shared" si="12"/>
        <v>68.717305926949535</v>
      </c>
      <c r="I51" s="13">
        <f t="shared" si="12"/>
        <v>57.780255335363655</v>
      </c>
      <c r="J51" s="13" t="e">
        <f t="shared" si="12"/>
        <v>#DIV/0!</v>
      </c>
    </row>
    <row r="52" spans="1:10" x14ac:dyDescent="0.25">
      <c r="A52" s="10"/>
      <c r="B52" s="10"/>
      <c r="C52" s="86"/>
      <c r="D52" s="86"/>
      <c r="E52" s="10"/>
      <c r="I52" s="89"/>
    </row>
    <row r="53" spans="1:10" x14ac:dyDescent="0.25">
      <c r="A53" s="10" t="s">
        <v>31</v>
      </c>
      <c r="B53" s="10"/>
      <c r="C53" s="86"/>
      <c r="D53" s="86"/>
      <c r="E53" s="10"/>
      <c r="I53" s="89"/>
    </row>
    <row r="54" spans="1:10" x14ac:dyDescent="0.25">
      <c r="A54" s="10" t="s">
        <v>20</v>
      </c>
      <c r="B54" s="13">
        <f>B20/B18*100</f>
        <v>100</v>
      </c>
      <c r="C54" s="139">
        <f>C20/C18*100</f>
        <v>100</v>
      </c>
      <c r="D54" s="139"/>
      <c r="E54" s="13">
        <f>E20/E18*100</f>
        <v>100</v>
      </c>
      <c r="F54" s="13">
        <f t="shared" ref="F54:J54" si="13">F20/F18*100</f>
        <v>100</v>
      </c>
      <c r="G54" s="13">
        <f t="shared" si="13"/>
        <v>100</v>
      </c>
      <c r="H54" s="13">
        <f t="shared" si="13"/>
        <v>100</v>
      </c>
      <c r="I54" s="13">
        <f t="shared" si="13"/>
        <v>100</v>
      </c>
      <c r="J54" s="13">
        <f t="shared" si="13"/>
        <v>100</v>
      </c>
    </row>
    <row r="55" spans="1:10" x14ac:dyDescent="0.25">
      <c r="A55" s="10"/>
      <c r="B55" s="10"/>
      <c r="C55" s="86"/>
      <c r="D55" s="86"/>
      <c r="E55" s="10"/>
      <c r="I55" s="89"/>
    </row>
    <row r="56" spans="1:10" x14ac:dyDescent="0.25">
      <c r="A56" s="10" t="s">
        <v>21</v>
      </c>
      <c r="B56" s="10"/>
      <c r="C56" s="86"/>
      <c r="D56" s="86"/>
      <c r="E56" s="10"/>
      <c r="I56" s="89"/>
    </row>
    <row r="57" spans="1:10" x14ac:dyDescent="0.25">
      <c r="A57" s="10" t="s">
        <v>22</v>
      </c>
      <c r="B57" s="13">
        <f>((B12/B10)-1)*100</f>
        <v>9.0794377782191571</v>
      </c>
      <c r="C57" s="139">
        <f>((D12/D10)-1)*100</f>
        <v>-0.7663513416065193</v>
      </c>
      <c r="D57" s="139"/>
      <c r="E57" s="13">
        <f>((E12/E10)-1)*100</f>
        <v>-71.734284440481503</v>
      </c>
      <c r="F57" s="13" t="e">
        <f t="shared" ref="F57:J57" si="14">((F12/F10)-1)*100</f>
        <v>#DIV/0!</v>
      </c>
      <c r="G57" s="13">
        <f t="shared" si="14"/>
        <v>4.1197104261512019</v>
      </c>
      <c r="H57" s="13" t="e">
        <f t="shared" si="14"/>
        <v>#DIV/0!</v>
      </c>
      <c r="I57" s="13" t="e">
        <f t="shared" si="14"/>
        <v>#DIV/0!</v>
      </c>
      <c r="J57" s="13">
        <f t="shared" si="14"/>
        <v>-100</v>
      </c>
    </row>
    <row r="58" spans="1:10" x14ac:dyDescent="0.25">
      <c r="A58" s="10" t="s">
        <v>23</v>
      </c>
      <c r="B58" s="13">
        <f>((B33/B32)-1)*100</f>
        <v>43.341552855430265</v>
      </c>
      <c r="C58" s="139">
        <f>((C33/C32)-1)*100</f>
        <v>7.4848315868439652</v>
      </c>
      <c r="D58" s="139"/>
      <c r="E58" s="13">
        <f>((E33/E32)-1)*100</f>
        <v>-48.967122642033779</v>
      </c>
      <c r="F58" s="13" t="e">
        <f t="shared" ref="F58:J58" si="15">((F33/F32)-1)*100</f>
        <v>#DIV/0!</v>
      </c>
      <c r="G58" s="13">
        <f t="shared" si="15"/>
        <v>78.592308677929552</v>
      </c>
      <c r="H58" s="13" t="e">
        <f t="shared" si="15"/>
        <v>#DIV/0!</v>
      </c>
      <c r="I58" s="13" t="e">
        <f t="shared" si="15"/>
        <v>#DIV/0!</v>
      </c>
      <c r="J58" s="13">
        <f t="shared" si="15"/>
        <v>-80.624889945089947</v>
      </c>
    </row>
    <row r="59" spans="1:10" x14ac:dyDescent="0.25">
      <c r="A59" s="10" t="s">
        <v>24</v>
      </c>
      <c r="B59" s="13">
        <f>((B35/B34)-1)*100</f>
        <v>31.410241723901255</v>
      </c>
      <c r="C59" s="139">
        <f>((C35/C34)-1)*100</f>
        <v>8.3149043091771624</v>
      </c>
      <c r="D59" s="139"/>
      <c r="E59" s="13">
        <f>((E35/E34)-1)*100</f>
        <v>80.546914690722787</v>
      </c>
      <c r="F59" s="13" t="e">
        <f t="shared" ref="F59:J59" si="16">((F35/F34)-1)*100</f>
        <v>#DIV/0!</v>
      </c>
      <c r="G59" s="13">
        <f t="shared" si="16"/>
        <v>71.525936776974987</v>
      </c>
      <c r="H59" s="13" t="e">
        <f t="shared" si="16"/>
        <v>#DIV/0!</v>
      </c>
      <c r="I59" s="13" t="e">
        <f t="shared" si="16"/>
        <v>#DIV/0!</v>
      </c>
      <c r="J59" s="13" t="e">
        <f t="shared" si="16"/>
        <v>#DIV/0!</v>
      </c>
    </row>
    <row r="60" spans="1:10" x14ac:dyDescent="0.25">
      <c r="A60" s="10"/>
      <c r="B60" s="13"/>
      <c r="C60" s="86"/>
      <c r="D60" s="86"/>
      <c r="E60" s="13"/>
      <c r="I60" s="89"/>
    </row>
    <row r="61" spans="1:10" x14ac:dyDescent="0.25">
      <c r="A61" s="10" t="s">
        <v>25</v>
      </c>
      <c r="B61" s="10"/>
      <c r="C61" s="86"/>
      <c r="D61" s="86"/>
      <c r="E61" s="10"/>
      <c r="I61" s="89"/>
    </row>
    <row r="62" spans="1:10" x14ac:dyDescent="0.25">
      <c r="A62" s="10" t="s">
        <v>32</v>
      </c>
      <c r="B62" s="5" t="e">
        <f>B17/B11</f>
        <v>#VALUE!</v>
      </c>
      <c r="C62" s="139">
        <f>C17/D11</f>
        <v>90000</v>
      </c>
      <c r="D62" s="139"/>
      <c r="E62" s="5">
        <f t="shared" ref="E62:J63" si="17">E17/E11</f>
        <v>551328</v>
      </c>
      <c r="F62" s="5">
        <f t="shared" si="17"/>
        <v>750000</v>
      </c>
      <c r="G62" s="5">
        <f t="shared" si="17"/>
        <v>224695.26768642449</v>
      </c>
      <c r="H62" s="5">
        <f t="shared" si="17"/>
        <v>225000</v>
      </c>
      <c r="I62" s="5">
        <f t="shared" si="17"/>
        <v>293100</v>
      </c>
      <c r="J62" s="5" t="e">
        <f t="shared" si="17"/>
        <v>#DIV/0!</v>
      </c>
    </row>
    <row r="63" spans="1:10" x14ac:dyDescent="0.25">
      <c r="A63" s="10" t="s">
        <v>33</v>
      </c>
      <c r="B63" s="5">
        <f>B18/B12</f>
        <v>217543.6895029991</v>
      </c>
      <c r="C63" s="139">
        <f>C18/D12</f>
        <v>89651.130988557983</v>
      </c>
      <c r="D63" s="139"/>
      <c r="E63" s="5">
        <f t="shared" si="17"/>
        <v>362063.77602523658</v>
      </c>
      <c r="F63" s="5">
        <f t="shared" si="17"/>
        <v>251470.58823529413</v>
      </c>
      <c r="G63" s="5">
        <f t="shared" si="17"/>
        <v>202814.85864812558</v>
      </c>
      <c r="H63" s="5">
        <f t="shared" si="17"/>
        <v>199830.25820718516</v>
      </c>
      <c r="I63" s="5">
        <f t="shared" si="17"/>
        <v>376447.49229695613</v>
      </c>
      <c r="J63" s="5" t="e">
        <f t="shared" si="17"/>
        <v>#DIV/0!</v>
      </c>
    </row>
    <row r="64" spans="1:10" x14ac:dyDescent="0.25">
      <c r="A64" s="10" t="s">
        <v>26</v>
      </c>
      <c r="B64" s="13" t="e">
        <f>(B62/B63)*B46</f>
        <v>#VALUE!</v>
      </c>
      <c r="C64" s="165">
        <f>(C62/C63)*D46</f>
        <v>100.38689255318383</v>
      </c>
      <c r="D64" s="165"/>
      <c r="E64" s="13">
        <f>E62/E63*E46</f>
        <v>83.389750724724834</v>
      </c>
      <c r="F64" s="13">
        <f t="shared" ref="F64:J64" si="18">F62/F63*F46</f>
        <v>3.8034693475261183</v>
      </c>
      <c r="G64" s="13">
        <f t="shared" si="18"/>
        <v>175.7115495092485</v>
      </c>
      <c r="H64" s="13">
        <f t="shared" si="18"/>
        <v>108.85844078905851</v>
      </c>
      <c r="I64" s="13">
        <f t="shared" si="18"/>
        <v>74.82371970831457</v>
      </c>
      <c r="J64" s="13" t="e">
        <f t="shared" si="18"/>
        <v>#DIV/0!</v>
      </c>
    </row>
    <row r="65" spans="1:10" x14ac:dyDescent="0.25">
      <c r="A65" s="10" t="s">
        <v>34</v>
      </c>
      <c r="B65" s="16" t="e">
        <f>B17/(B11*3)</f>
        <v>#VALUE!</v>
      </c>
      <c r="C65" s="139">
        <f>C17/(D11*3)</f>
        <v>30000</v>
      </c>
      <c r="D65" s="139"/>
      <c r="E65" s="16">
        <f t="shared" ref="E65:J66" si="19">E17/(E11*3)</f>
        <v>183776</v>
      </c>
      <c r="F65" s="16">
        <f t="shared" si="19"/>
        <v>250000</v>
      </c>
      <c r="G65" s="16">
        <f t="shared" si="19"/>
        <v>74898.422562141495</v>
      </c>
      <c r="H65" s="16">
        <f t="shared" si="19"/>
        <v>75000</v>
      </c>
      <c r="I65" s="16">
        <f t="shared" si="19"/>
        <v>97700</v>
      </c>
      <c r="J65" s="16" t="e">
        <f t="shared" si="19"/>
        <v>#DIV/0!</v>
      </c>
    </row>
    <row r="66" spans="1:10" x14ac:dyDescent="0.25">
      <c r="A66" s="10" t="s">
        <v>35</v>
      </c>
      <c r="B66" s="16">
        <f>B18/(B12*3)</f>
        <v>72514.563167666362</v>
      </c>
      <c r="C66" s="139">
        <f>C18/(D12*3)</f>
        <v>29883.71032951933</v>
      </c>
      <c r="D66" s="139"/>
      <c r="E66" s="16">
        <f t="shared" si="19"/>
        <v>120687.92534174553</v>
      </c>
      <c r="F66" s="16">
        <f t="shared" si="19"/>
        <v>83823.529411764699</v>
      </c>
      <c r="G66" s="16">
        <f t="shared" si="19"/>
        <v>67604.952882708531</v>
      </c>
      <c r="H66" s="16">
        <f t="shared" si="19"/>
        <v>66610.086069061726</v>
      </c>
      <c r="I66" s="16">
        <f t="shared" si="19"/>
        <v>125482.49743231872</v>
      </c>
      <c r="J66" s="16" t="e">
        <f t="shared" si="19"/>
        <v>#DIV/0!</v>
      </c>
    </row>
    <row r="67" spans="1:10" x14ac:dyDescent="0.25">
      <c r="A67" s="10"/>
      <c r="B67" s="13"/>
      <c r="C67" s="13"/>
      <c r="D67" s="13"/>
      <c r="E67" s="13"/>
      <c r="I67" s="89"/>
    </row>
    <row r="68" spans="1:10" x14ac:dyDescent="0.25">
      <c r="A68" s="10" t="s">
        <v>27</v>
      </c>
      <c r="B68" s="13"/>
      <c r="C68" s="13"/>
      <c r="D68" s="13"/>
      <c r="E68" s="13"/>
      <c r="I68" s="89"/>
    </row>
    <row r="69" spans="1:10" x14ac:dyDescent="0.25">
      <c r="A69" s="10" t="s">
        <v>28</v>
      </c>
      <c r="B69" s="13">
        <f>(B24/B23)*100</f>
        <v>54.43734952119074</v>
      </c>
      <c r="C69" s="13"/>
      <c r="D69" s="13"/>
      <c r="E69" s="13"/>
      <c r="I69" s="89"/>
    </row>
    <row r="70" spans="1:10" x14ac:dyDescent="0.25">
      <c r="A70" s="10" t="s">
        <v>29</v>
      </c>
      <c r="B70" s="13">
        <f>(B18/B24)*100</f>
        <v>191.7648555007483</v>
      </c>
      <c r="C70" s="13"/>
      <c r="D70" s="13"/>
      <c r="E70" s="13"/>
      <c r="I70" s="89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08"/>
      <c r="J71" s="108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27"/>
    </row>
    <row r="75" spans="1:10" x14ac:dyDescent="0.25">
      <c r="A75" s="6" t="s">
        <v>59</v>
      </c>
      <c r="B75" s="15"/>
      <c r="C75" s="15"/>
      <c r="D75" s="15"/>
      <c r="E75" s="15"/>
    </row>
    <row r="76" spans="1:10" x14ac:dyDescent="0.25">
      <c r="A76" s="39" t="s">
        <v>104</v>
      </c>
    </row>
    <row r="77" spans="1:10" x14ac:dyDescent="0.25">
      <c r="A77" s="39" t="s">
        <v>113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8" spans="1:1" x14ac:dyDescent="0.25">
      <c r="A88" s="128" t="s">
        <v>149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16:D16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67" zoomScale="80" zoomScaleNormal="80" zoomScalePageLayoutView="90" workbookViewId="0">
      <selection activeCell="A88" sqref="A88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42578125" bestFit="1" customWidth="1"/>
    <col min="7" max="7" width="17.28515625" customWidth="1"/>
    <col min="8" max="8" width="18.28515625" customWidth="1"/>
    <col min="9" max="9" width="17.140625" customWidth="1"/>
    <col min="10" max="10" width="16.28515625" customWidth="1"/>
  </cols>
  <sheetData>
    <row r="2" spans="1:10" ht="15.75" x14ac:dyDescent="0.25">
      <c r="A2" s="157" t="s">
        <v>121</v>
      </c>
      <c r="B2" s="157"/>
      <c r="C2" s="157"/>
      <c r="D2" s="157"/>
      <c r="E2" s="157"/>
      <c r="F2" s="157"/>
      <c r="G2" s="157"/>
      <c r="H2" s="157"/>
      <c r="I2" s="157"/>
    </row>
    <row r="4" spans="1:10" ht="15" customHeight="1" x14ac:dyDescent="0.25">
      <c r="A4" s="20" t="s">
        <v>0</v>
      </c>
      <c r="B4" s="147" t="s">
        <v>49</v>
      </c>
      <c r="C4" s="25"/>
      <c r="D4" s="25"/>
      <c r="E4" s="25"/>
      <c r="F4" s="25"/>
      <c r="G4" s="25"/>
      <c r="H4" s="61"/>
      <c r="I4" s="61"/>
      <c r="J4" s="61"/>
    </row>
    <row r="5" spans="1:10" ht="30.75" thickBot="1" x14ac:dyDescent="0.3">
      <c r="A5" s="21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s="72" t="s">
        <v>43</v>
      </c>
      <c r="I9" s="72" t="s">
        <v>148</v>
      </c>
      <c r="J9" s="72" t="s">
        <v>43</v>
      </c>
    </row>
    <row r="10" spans="1:10" s="10" customFormat="1" x14ac:dyDescent="0.25">
      <c r="A10" s="9" t="s">
        <v>76</v>
      </c>
      <c r="B10" s="5">
        <v>172146</v>
      </c>
      <c r="C10" s="5">
        <v>125824</v>
      </c>
      <c r="D10" s="5">
        <v>159057</v>
      </c>
      <c r="E10" s="5">
        <v>44</v>
      </c>
      <c r="F10" s="10">
        <v>117</v>
      </c>
      <c r="G10" s="5">
        <v>16386</v>
      </c>
      <c r="H10" s="5">
        <v>0</v>
      </c>
      <c r="I10" s="5">
        <v>0</v>
      </c>
      <c r="J10" s="10">
        <v>34666.739130434784</v>
      </c>
    </row>
    <row r="11" spans="1:10" x14ac:dyDescent="0.25">
      <c r="A11" s="2" t="s">
        <v>122</v>
      </c>
      <c r="B11" s="30" t="str">
        <f>'II Trimestre'!B11</f>
        <v>n.d</v>
      </c>
      <c r="C11" s="30" t="str">
        <f>'II Trimestre'!C11</f>
        <v>n.d</v>
      </c>
      <c r="D11" s="30">
        <f>'II Trimestre'!D11</f>
        <v>140200</v>
      </c>
      <c r="E11" s="30">
        <f>'II Trimestre'!E11</f>
        <v>780</v>
      </c>
      <c r="F11" s="30">
        <f>'II Trimestre'!F11</f>
        <v>431</v>
      </c>
      <c r="G11" s="30">
        <f>'II Trimestre'!G11</f>
        <v>7766</v>
      </c>
      <c r="H11" s="30">
        <f>'II Trimestre'!H11</f>
        <v>47000</v>
      </c>
      <c r="I11" s="30">
        <f>'II Trimestre'!I11</f>
        <v>19545</v>
      </c>
      <c r="J11" s="30">
        <f>'II Trimestre'!J11</f>
        <v>0</v>
      </c>
    </row>
    <row r="12" spans="1:10" x14ac:dyDescent="0.25">
      <c r="A12" s="2" t="s">
        <v>123</v>
      </c>
      <c r="B12" s="101">
        <v>159226</v>
      </c>
      <c r="C12" s="5">
        <v>119429</v>
      </c>
      <c r="D12" s="5">
        <v>152525</v>
      </c>
      <c r="E12" s="5">
        <v>396</v>
      </c>
      <c r="F12">
        <v>17</v>
      </c>
      <c r="G12" s="30">
        <v>9428</v>
      </c>
      <c r="H12" s="101">
        <v>41007</v>
      </c>
      <c r="I12" s="101">
        <v>16862</v>
      </c>
      <c r="J12" s="101">
        <v>0</v>
      </c>
    </row>
    <row r="13" spans="1:10" x14ac:dyDescent="0.25">
      <c r="A13" s="2" t="s">
        <v>91</v>
      </c>
      <c r="B13" s="30" t="str">
        <f>'II Trimestre'!B13</f>
        <v>n.d</v>
      </c>
      <c r="C13" s="30" t="str">
        <f>'II Trimestre'!C13</f>
        <v>n.d</v>
      </c>
      <c r="D13" s="30">
        <f>'II Trimestre'!D13</f>
        <v>151082</v>
      </c>
      <c r="E13" s="30">
        <f>'II Trimestre'!E13</f>
        <v>959</v>
      </c>
      <c r="F13" s="30">
        <f>'II Trimestre'!F13</f>
        <v>890</v>
      </c>
      <c r="G13" s="30">
        <f>'II Trimestre'!G13</f>
        <v>8368</v>
      </c>
      <c r="H13" s="30">
        <f>'II Trimestre'!H13</f>
        <v>69989</v>
      </c>
      <c r="I13" s="30">
        <f>'II Trimestre'!I13</f>
        <v>22141</v>
      </c>
      <c r="J13" s="30">
        <f>'II Trimestre'!J13</f>
        <v>0</v>
      </c>
    </row>
    <row r="15" spans="1:10" x14ac:dyDescent="0.25">
      <c r="A15" s="4" t="s">
        <v>3</v>
      </c>
    </row>
    <row r="16" spans="1:10" x14ac:dyDescent="0.25">
      <c r="A16" s="2" t="s">
        <v>76</v>
      </c>
      <c r="B16" s="5">
        <f>C16+H16+G16+E16+F16+I16+J16</f>
        <v>45408646171</v>
      </c>
      <c r="C16" s="159">
        <f>'I Trimestre'!C16+'II Trimestre'!C16:D16</f>
        <v>23471501000</v>
      </c>
      <c r="D16" s="159"/>
      <c r="E16" s="22">
        <f>'I Trimestre'!E16+'II Trimestre'!E16</f>
        <v>0</v>
      </c>
      <c r="F16" s="22">
        <f>'I Trimestre'!F16+'II Trimestre'!F16</f>
        <v>0</v>
      </c>
      <c r="G16" s="135">
        <f>'I Trimestre'!G16+'II Trimestre'!G16</f>
        <v>3239176700</v>
      </c>
      <c r="H16" s="135">
        <f>'I Trimestre'!H16+'II Trimestre'!H16</f>
        <v>0</v>
      </c>
      <c r="I16" s="135">
        <f>'I Trimestre'!I16+'II Trimestre'!I16</f>
        <v>0</v>
      </c>
      <c r="J16" s="135">
        <f>'I Trimestre'!J16+'II Trimestre'!J16</f>
        <v>18697968471</v>
      </c>
    </row>
    <row r="17" spans="1:10" x14ac:dyDescent="0.25">
      <c r="A17" s="2" t="s">
        <v>122</v>
      </c>
      <c r="B17" s="5">
        <f>SUM(C17:J17)</f>
        <v>49350517640</v>
      </c>
      <c r="C17" s="159">
        <f>'I Trimestre'!C17:D17+'II Trimestre'!C17:D17</f>
        <v>22815000000</v>
      </c>
      <c r="D17" s="159"/>
      <c r="E17" s="22">
        <f>'I Trimestre'!E17+'II Trimestre'!E17</f>
        <v>485168640</v>
      </c>
      <c r="F17" s="135">
        <f>'I Trimestre'!F17+'II Trimestre'!F17</f>
        <v>292000000</v>
      </c>
      <c r="G17" s="135">
        <f>'I Trimestre'!G17+'II Trimestre'!G17</f>
        <v>3348750000</v>
      </c>
      <c r="H17" s="135">
        <f>'I Trimestre'!H17+'II Trimestre'!H17</f>
        <v>12750000000</v>
      </c>
      <c r="I17" s="135">
        <f>'I Trimestre'!I17+'II Trimestre'!I17</f>
        <v>9659599000</v>
      </c>
      <c r="J17" s="135">
        <f>'I Trimestre'!J17+'II Trimestre'!J17</f>
        <v>0</v>
      </c>
    </row>
    <row r="18" spans="1:10" x14ac:dyDescent="0.25">
      <c r="A18" s="2" t="s">
        <v>123</v>
      </c>
      <c r="B18" s="5">
        <f>SUM(C18:J18)</f>
        <v>41051216255.150002</v>
      </c>
      <c r="C18" s="159">
        <f>'I Trimestre'!C18:D18+'II Trimestre'!C18:D18</f>
        <v>21051208150</v>
      </c>
      <c r="D18" s="159"/>
      <c r="E18" s="22">
        <f>'I Trimestre'!E18+'II Trimestre'!E18</f>
        <v>115926603.99999999</v>
      </c>
      <c r="F18" s="74">
        <f>'I Trimestre'!F18+'II Trimestre'!F18</f>
        <v>4540000</v>
      </c>
      <c r="G18" s="74">
        <f>'I Trimestre'!G18+'II Trimestre'!G18</f>
        <v>1821309998.0000002</v>
      </c>
      <c r="H18" s="80">
        <f>'I Trimestre'!H18+'II Trimestre'!H18</f>
        <v>8642147948</v>
      </c>
      <c r="I18" s="74">
        <f>'I Trimestre'!I18+'II Trimestre'!I18</f>
        <v>7368941264.999999</v>
      </c>
      <c r="J18" s="135">
        <f>'I Trimestre'!J18+'II Trimestre'!J18</f>
        <v>2047142290.1500001</v>
      </c>
    </row>
    <row r="19" spans="1:10" x14ac:dyDescent="0.25">
      <c r="A19" s="2" t="s">
        <v>91</v>
      </c>
      <c r="B19" s="5">
        <f>SUM(C19:J19)</f>
        <v>122580496572</v>
      </c>
      <c r="C19" s="159">
        <f>+'II Trimestre'!C19</f>
        <v>49368750000</v>
      </c>
      <c r="D19" s="159"/>
      <c r="E19" s="22">
        <f>'II Trimestre'!E19</f>
        <v>1501817472</v>
      </c>
      <c r="F19" s="74">
        <f>'II Trimestre'!F19</f>
        <v>1451500000</v>
      </c>
      <c r="G19" s="74">
        <f>'II Trimestre'!G19</f>
        <v>7048125000</v>
      </c>
      <c r="H19" s="74">
        <f>'II Trimestre'!H19</f>
        <v>40892400000</v>
      </c>
      <c r="I19" s="74">
        <f>'II Trimestre'!I19</f>
        <v>22317904100</v>
      </c>
      <c r="J19" s="135">
        <f>'II Trimestre'!J19</f>
        <v>0</v>
      </c>
    </row>
    <row r="20" spans="1:10" x14ac:dyDescent="0.25">
      <c r="A20" s="2" t="s">
        <v>124</v>
      </c>
      <c r="B20" s="3">
        <f>SUM(C20:J20)</f>
        <v>41051216255.150002</v>
      </c>
      <c r="C20" s="167">
        <f>C18</f>
        <v>21051208150</v>
      </c>
      <c r="D20" s="167"/>
      <c r="E20" s="22">
        <f>E18</f>
        <v>115926603.99999999</v>
      </c>
      <c r="F20" s="74">
        <f t="shared" ref="F20:J20" si="0">F18</f>
        <v>4540000</v>
      </c>
      <c r="G20" s="74">
        <f t="shared" si="0"/>
        <v>1821309998.0000002</v>
      </c>
      <c r="H20" s="74">
        <f t="shared" si="0"/>
        <v>8642147948</v>
      </c>
      <c r="I20" s="135">
        <f t="shared" si="0"/>
        <v>7368941264.999999</v>
      </c>
      <c r="J20" s="135">
        <f t="shared" si="0"/>
        <v>2047142290.1500001</v>
      </c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122</v>
      </c>
      <c r="B23" s="5">
        <f>'I Trimestre'!B23+'II Trimestre'!B23</f>
        <v>43875898140</v>
      </c>
      <c r="C23" s="5"/>
      <c r="D23" s="5"/>
      <c r="E23" s="5"/>
    </row>
    <row r="24" spans="1:10" x14ac:dyDescent="0.25">
      <c r="A24" s="9" t="s">
        <v>123</v>
      </c>
      <c r="B24" s="5">
        <f>'I Trimestre'!B24+'II Trimestre'!B24</f>
        <v>64015094384.860001</v>
      </c>
      <c r="C24" s="5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77</v>
      </c>
      <c r="B27" s="52">
        <v>0.97</v>
      </c>
      <c r="C27" s="52">
        <v>0.97</v>
      </c>
      <c r="D27" s="52">
        <v>0.97</v>
      </c>
      <c r="E27" s="52">
        <v>0.97</v>
      </c>
      <c r="F27" s="52">
        <v>0.97</v>
      </c>
      <c r="G27" s="52">
        <v>0.97</v>
      </c>
      <c r="H27" s="52">
        <v>0.97</v>
      </c>
      <c r="I27" s="52">
        <v>0.97</v>
      </c>
      <c r="J27" s="52">
        <v>0.97</v>
      </c>
    </row>
    <row r="28" spans="1:10" x14ac:dyDescent="0.25">
      <c r="A28" s="9" t="s">
        <v>125</v>
      </c>
      <c r="B28" s="52">
        <v>1</v>
      </c>
      <c r="C28" s="52">
        <v>1</v>
      </c>
      <c r="D28" s="52">
        <v>1</v>
      </c>
      <c r="E28" s="52">
        <v>1</v>
      </c>
      <c r="F28" s="52">
        <v>1</v>
      </c>
      <c r="G28" s="52">
        <v>1</v>
      </c>
      <c r="H28" s="52">
        <v>1</v>
      </c>
      <c r="I28" s="52">
        <v>1</v>
      </c>
      <c r="J28" s="52">
        <v>1</v>
      </c>
    </row>
    <row r="29" spans="1:10" x14ac:dyDescent="0.25">
      <c r="A29" s="9" t="s">
        <v>6</v>
      </c>
      <c r="B29" s="134">
        <v>351174</v>
      </c>
      <c r="C29" s="158">
        <v>148192.00000000006</v>
      </c>
      <c r="D29" s="158"/>
      <c r="E29" s="134">
        <v>147014</v>
      </c>
      <c r="F29" s="100" t="s">
        <v>144</v>
      </c>
      <c r="G29" s="134">
        <v>70616</v>
      </c>
      <c r="H29" s="134" t="s">
        <v>144</v>
      </c>
      <c r="I29" s="91" t="s">
        <v>144</v>
      </c>
      <c r="J29" s="27" t="s">
        <v>144</v>
      </c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78</v>
      </c>
      <c r="B32" s="5">
        <f>B16/B27</f>
        <v>46813037289.69072</v>
      </c>
      <c r="C32" s="166">
        <f>C16/C27</f>
        <v>24197423711.340206</v>
      </c>
      <c r="D32" s="166"/>
      <c r="E32" s="5">
        <f>E16/E27</f>
        <v>0</v>
      </c>
      <c r="F32" s="5">
        <f t="shared" ref="F32:J32" si="1">F16/F27</f>
        <v>0</v>
      </c>
      <c r="G32" s="5">
        <f t="shared" si="1"/>
        <v>3339357422.6804123</v>
      </c>
      <c r="H32" s="5">
        <f t="shared" si="1"/>
        <v>0</v>
      </c>
      <c r="I32" s="5">
        <f t="shared" si="1"/>
        <v>0</v>
      </c>
      <c r="J32" s="5">
        <f t="shared" si="1"/>
        <v>19276256155.670105</v>
      </c>
    </row>
    <row r="33" spans="1:10" x14ac:dyDescent="0.25">
      <c r="A33" s="10" t="s">
        <v>126</v>
      </c>
      <c r="B33" s="5">
        <f>B18/B28</f>
        <v>41051216255.150002</v>
      </c>
      <c r="C33" s="166">
        <f>C18/C28</f>
        <v>21051208150</v>
      </c>
      <c r="D33" s="166"/>
      <c r="E33" s="5">
        <f>E18/E28</f>
        <v>115926603.99999999</v>
      </c>
      <c r="F33" s="5">
        <f t="shared" ref="F33:J33" si="2">F18/F28</f>
        <v>4540000</v>
      </c>
      <c r="G33" s="5">
        <f t="shared" si="2"/>
        <v>1821309998.0000002</v>
      </c>
      <c r="H33" s="5">
        <f t="shared" si="2"/>
        <v>8642147948</v>
      </c>
      <c r="I33" s="5">
        <f t="shared" si="2"/>
        <v>7368941264.999999</v>
      </c>
      <c r="J33" s="5">
        <f t="shared" si="2"/>
        <v>2047142290.1500001</v>
      </c>
    </row>
    <row r="34" spans="1:10" x14ac:dyDescent="0.25">
      <c r="A34" s="10" t="s">
        <v>79</v>
      </c>
      <c r="B34" s="5">
        <f>B32/B10</f>
        <v>271937.99036684394</v>
      </c>
      <c r="C34" s="155">
        <f>C32/D10</f>
        <v>152130.517432997</v>
      </c>
      <c r="D34" s="155"/>
      <c r="E34" s="5">
        <f>E32/E10</f>
        <v>0</v>
      </c>
      <c r="F34" s="5">
        <f t="shared" ref="F34:J34" si="3">F32/F10</f>
        <v>0</v>
      </c>
      <c r="G34" s="5">
        <f t="shared" si="3"/>
        <v>203793.32495303382</v>
      </c>
      <c r="H34" s="5" t="e">
        <f t="shared" si="3"/>
        <v>#DIV/0!</v>
      </c>
      <c r="I34" s="5" t="e">
        <f t="shared" si="3"/>
        <v>#DIV/0!</v>
      </c>
      <c r="J34" s="5">
        <f t="shared" si="3"/>
        <v>556044.68834355997</v>
      </c>
    </row>
    <row r="35" spans="1:10" x14ac:dyDescent="0.25">
      <c r="A35" s="10" t="s">
        <v>127</v>
      </c>
      <c r="B35" s="5">
        <f>B33/B12</f>
        <v>257817.29274835769</v>
      </c>
      <c r="C35" s="155">
        <f>C33/D12</f>
        <v>138018.08326503853</v>
      </c>
      <c r="D35" s="155"/>
      <c r="E35" s="5">
        <f>E33/E12</f>
        <v>292743.94949494948</v>
      </c>
      <c r="F35" s="5">
        <f t="shared" ref="F35:J35" si="4">F33/F12</f>
        <v>267058.82352941175</v>
      </c>
      <c r="G35" s="5">
        <f t="shared" si="4"/>
        <v>193180.95014849387</v>
      </c>
      <c r="H35" s="5">
        <f t="shared" si="4"/>
        <v>210748.11490721095</v>
      </c>
      <c r="I35" s="5">
        <f t="shared" si="4"/>
        <v>437014.66403748066</v>
      </c>
      <c r="J35" s="5" t="e">
        <f t="shared" si="4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 t="e">
        <f>(B11/B29)*100</f>
        <v>#VALUE!</v>
      </c>
      <c r="C40" s="163">
        <f>D11/C29*100</f>
        <v>94.606996329086556</v>
      </c>
      <c r="D40" s="163"/>
      <c r="E40" s="12">
        <f>E11/E29*100</f>
        <v>0.53056171521079631</v>
      </c>
      <c r="F40" s="115" t="s">
        <v>85</v>
      </c>
      <c r="G40" s="12">
        <f t="shared" ref="G40:J40" si="5">G11/G29*100</f>
        <v>10.997507646992183</v>
      </c>
      <c r="H40" s="12" t="e">
        <f t="shared" si="5"/>
        <v>#VALUE!</v>
      </c>
      <c r="I40" s="12" t="e">
        <f t="shared" si="5"/>
        <v>#VALUE!</v>
      </c>
      <c r="J40" s="12" t="e">
        <f t="shared" si="5"/>
        <v>#VALUE!</v>
      </c>
    </row>
    <row r="41" spans="1:10" x14ac:dyDescent="0.25">
      <c r="A41" t="s">
        <v>11</v>
      </c>
      <c r="B41" s="6">
        <f>(B12/B29)*100</f>
        <v>45.341056000728983</v>
      </c>
      <c r="C41" s="163">
        <f>D12/C29*100</f>
        <v>102.92390952278122</v>
      </c>
      <c r="D41" s="163"/>
      <c r="E41" s="12">
        <f>E12/E29*100</f>
        <v>0.26936210156855811</v>
      </c>
      <c r="F41" s="115" t="s">
        <v>85</v>
      </c>
      <c r="G41" s="12">
        <f t="shared" ref="G41:J41" si="6">G12/G29*100</f>
        <v>13.351081907782939</v>
      </c>
      <c r="H41" s="12" t="e">
        <f t="shared" si="6"/>
        <v>#VALUE!</v>
      </c>
      <c r="I41" s="12" t="e">
        <f t="shared" si="6"/>
        <v>#VALUE!</v>
      </c>
      <c r="J41" s="12" t="e">
        <f t="shared" si="6"/>
        <v>#VALUE!</v>
      </c>
    </row>
    <row r="42" spans="1:10" x14ac:dyDescent="0.25">
      <c r="I42" s="111"/>
    </row>
    <row r="43" spans="1:10" x14ac:dyDescent="0.25">
      <c r="A43" t="s">
        <v>12</v>
      </c>
      <c r="I43" s="111"/>
    </row>
    <row r="44" spans="1:10" x14ac:dyDescent="0.25">
      <c r="A44" t="s">
        <v>13</v>
      </c>
      <c r="B44" s="12" t="e">
        <f>B12/B11*100</f>
        <v>#VALUE!</v>
      </c>
      <c r="C44" s="104" t="e">
        <f>C12/C11*100</f>
        <v>#VALUE!</v>
      </c>
      <c r="D44" s="104">
        <f>D12/D11*100</f>
        <v>108.79101283880171</v>
      </c>
      <c r="E44" s="12">
        <f>E12/E11*100</f>
        <v>50.769230769230766</v>
      </c>
      <c r="F44" s="12">
        <f t="shared" ref="F44:J44" si="7">F12/F11*100</f>
        <v>3.9443155452436192</v>
      </c>
      <c r="G44" s="12">
        <f t="shared" si="7"/>
        <v>121.40097862477465</v>
      </c>
      <c r="H44" s="12">
        <f t="shared" si="7"/>
        <v>87.248936170212772</v>
      </c>
      <c r="I44" s="12">
        <f t="shared" si="7"/>
        <v>86.272704016372472</v>
      </c>
      <c r="J44" s="12" t="e">
        <f t="shared" si="7"/>
        <v>#DIV/0!</v>
      </c>
    </row>
    <row r="45" spans="1:10" x14ac:dyDescent="0.25">
      <c r="A45" t="s">
        <v>14</v>
      </c>
      <c r="B45" s="12">
        <f>B18/B17*100</f>
        <v>83.182949679694588</v>
      </c>
      <c r="C45" s="164">
        <f>C18/C17*100</f>
        <v>92.269156914310756</v>
      </c>
      <c r="D45" s="164"/>
      <c r="E45" s="12">
        <f>E18/E17*100</f>
        <v>23.894084333233074</v>
      </c>
      <c r="F45" s="12">
        <f t="shared" ref="F45:J45" si="8">F18/F17*100</f>
        <v>1.5547945205479452</v>
      </c>
      <c r="G45" s="12">
        <f t="shared" si="8"/>
        <v>54.387756565882796</v>
      </c>
      <c r="H45" s="12">
        <f t="shared" si="8"/>
        <v>67.78155253333334</v>
      </c>
      <c r="I45" s="12">
        <f t="shared" si="8"/>
        <v>76.286202615657231</v>
      </c>
      <c r="J45" s="12" t="e">
        <f t="shared" si="8"/>
        <v>#DIV/0!</v>
      </c>
    </row>
    <row r="46" spans="1:10" x14ac:dyDescent="0.25">
      <c r="A46" s="10" t="s">
        <v>15</v>
      </c>
      <c r="B46" s="13" t="e">
        <f>AVERAGE(B44:B45)</f>
        <v>#VALUE!</v>
      </c>
      <c r="C46" s="105" t="e">
        <f>AVERAGE(C44,C45)</f>
        <v>#VALUE!</v>
      </c>
      <c r="D46" s="105">
        <f>AVERAGE(D44,C45)</f>
        <v>100.53008487655623</v>
      </c>
      <c r="E46" s="13">
        <f>AVERAGE(E44:E45)</f>
        <v>37.33165755123192</v>
      </c>
      <c r="F46" s="13">
        <f t="shared" ref="F46:J46" si="9">AVERAGE(F44:F45)</f>
        <v>2.7495550328957821</v>
      </c>
      <c r="G46" s="13">
        <f t="shared" si="9"/>
        <v>87.894367595328731</v>
      </c>
      <c r="H46" s="13">
        <f t="shared" si="9"/>
        <v>77.515244351773049</v>
      </c>
      <c r="I46" s="13">
        <f t="shared" si="9"/>
        <v>81.279453316014852</v>
      </c>
      <c r="J46" s="13" t="e">
        <f t="shared" si="9"/>
        <v>#DIV/0!</v>
      </c>
    </row>
    <row r="47" spans="1:10" x14ac:dyDescent="0.25">
      <c r="A47" s="10"/>
      <c r="B47" s="13"/>
      <c r="C47" s="13"/>
      <c r="D47" s="13"/>
      <c r="E47" s="13"/>
      <c r="I47" s="111"/>
    </row>
    <row r="48" spans="1:10" x14ac:dyDescent="0.25">
      <c r="A48" s="10" t="s">
        <v>16</v>
      </c>
      <c r="B48" s="10"/>
      <c r="C48" s="10"/>
      <c r="D48" s="10"/>
      <c r="E48" s="10"/>
      <c r="I48" s="111"/>
    </row>
    <row r="49" spans="1:10" x14ac:dyDescent="0.25">
      <c r="A49" s="10" t="s">
        <v>17</v>
      </c>
      <c r="B49" s="106" t="e">
        <f>B12/B13*100</f>
        <v>#VALUE!</v>
      </c>
      <c r="C49" s="165">
        <f>D12/D13*100</f>
        <v>100.95511046981109</v>
      </c>
      <c r="D49" s="165"/>
      <c r="E49" s="106">
        <f>E12/E13*100</f>
        <v>41.293013555787276</v>
      </c>
      <c r="F49" s="106">
        <f>F12/F13*100</f>
        <v>1.9101123595505618</v>
      </c>
      <c r="G49" s="106">
        <f t="shared" ref="G49:J49" si="10">G12/G13*100</f>
        <v>112.66730401529637</v>
      </c>
      <c r="H49" s="106">
        <f t="shared" si="10"/>
        <v>58.590635671319781</v>
      </c>
      <c r="I49" s="106">
        <f t="shared" si="10"/>
        <v>76.157355133011151</v>
      </c>
      <c r="J49" s="106" t="e">
        <f t="shared" si="10"/>
        <v>#DIV/0!</v>
      </c>
    </row>
    <row r="50" spans="1:10" x14ac:dyDescent="0.25">
      <c r="A50" s="10" t="s">
        <v>18</v>
      </c>
      <c r="B50" s="13">
        <f>B18/B19*100</f>
        <v>33.489190697671702</v>
      </c>
      <c r="C50" s="139">
        <f>C18/C19*100</f>
        <v>42.640755842511716</v>
      </c>
      <c r="D50" s="139"/>
      <c r="E50" s="13">
        <f>E18/E19*100</f>
        <v>7.7190874497962954</v>
      </c>
      <c r="F50" s="13">
        <f t="shared" ref="F50:J50" si="11">F18/F19*100</f>
        <v>0.31277988287977954</v>
      </c>
      <c r="G50" s="13">
        <f t="shared" si="11"/>
        <v>25.841056990334309</v>
      </c>
      <c r="H50" s="13">
        <f t="shared" si="11"/>
        <v>21.133873159804757</v>
      </c>
      <c r="I50" s="13">
        <f t="shared" si="11"/>
        <v>33.018070298993706</v>
      </c>
      <c r="J50" s="13" t="e">
        <f t="shared" si="11"/>
        <v>#DIV/0!</v>
      </c>
    </row>
    <row r="51" spans="1:10" x14ac:dyDescent="0.25">
      <c r="A51" s="10" t="s">
        <v>19</v>
      </c>
      <c r="B51" s="13" t="e">
        <f>(B49+B50)/2</f>
        <v>#VALUE!</v>
      </c>
      <c r="C51" s="139">
        <f>(C49+C50)/2</f>
        <v>71.797933156161406</v>
      </c>
      <c r="D51" s="139"/>
      <c r="E51" s="13">
        <f>(E49+E50)/2</f>
        <v>24.506050502791787</v>
      </c>
      <c r="F51" s="13">
        <f t="shared" ref="F51:J51" si="12">(F49+F50)/2</f>
        <v>1.1114461212151707</v>
      </c>
      <c r="G51" s="13">
        <f t="shared" si="12"/>
        <v>69.254180502815331</v>
      </c>
      <c r="H51" s="13">
        <f t="shared" si="12"/>
        <v>39.862254415562269</v>
      </c>
      <c r="I51" s="13">
        <f t="shared" si="12"/>
        <v>54.587712716002429</v>
      </c>
      <c r="J51" s="13" t="e">
        <f t="shared" si="12"/>
        <v>#DIV/0!</v>
      </c>
    </row>
    <row r="52" spans="1:10" x14ac:dyDescent="0.25">
      <c r="A52" s="10"/>
      <c r="B52" s="10"/>
      <c r="C52" s="86"/>
      <c r="D52" s="86"/>
      <c r="E52" s="10"/>
      <c r="I52" s="111"/>
    </row>
    <row r="53" spans="1:10" x14ac:dyDescent="0.25">
      <c r="A53" s="10" t="s">
        <v>31</v>
      </c>
      <c r="B53" s="10"/>
      <c r="C53" s="86"/>
      <c r="D53" s="86"/>
      <c r="E53" s="10"/>
      <c r="I53" s="111"/>
    </row>
    <row r="54" spans="1:10" x14ac:dyDescent="0.25">
      <c r="A54" s="10" t="s">
        <v>20</v>
      </c>
      <c r="B54" s="13">
        <f>B20/B18*100</f>
        <v>100</v>
      </c>
      <c r="C54" s="139">
        <f>C20/C18*100</f>
        <v>100</v>
      </c>
      <c r="D54" s="139"/>
      <c r="E54" s="13">
        <f>E20/E18*100</f>
        <v>100</v>
      </c>
      <c r="F54" s="13">
        <f t="shared" ref="F54:J54" si="13">F20/F18*100</f>
        <v>100</v>
      </c>
      <c r="G54" s="13">
        <f t="shared" si="13"/>
        <v>100</v>
      </c>
      <c r="H54" s="13">
        <f t="shared" si="13"/>
        <v>100</v>
      </c>
      <c r="I54" s="13">
        <f t="shared" si="13"/>
        <v>100</v>
      </c>
      <c r="J54" s="13">
        <f t="shared" si="13"/>
        <v>100</v>
      </c>
    </row>
    <row r="55" spans="1:10" x14ac:dyDescent="0.25">
      <c r="A55" s="10"/>
      <c r="B55" s="10"/>
      <c r="C55" s="86"/>
      <c r="D55" s="86"/>
      <c r="E55" s="10"/>
      <c r="I55" s="111"/>
    </row>
    <row r="56" spans="1:10" x14ac:dyDescent="0.25">
      <c r="A56" s="10" t="s">
        <v>21</v>
      </c>
      <c r="B56" s="10"/>
      <c r="C56" s="86"/>
      <c r="D56" s="86"/>
      <c r="E56" s="10"/>
      <c r="I56" s="111"/>
    </row>
    <row r="57" spans="1:10" x14ac:dyDescent="0.25">
      <c r="A57" s="10" t="s">
        <v>22</v>
      </c>
      <c r="B57" s="13">
        <f>((B12/B10)-1)*100</f>
        <v>-7.505257165429347</v>
      </c>
      <c r="C57" s="139">
        <f>((D12/D10)-1)*100</f>
        <v>-4.106703886028285</v>
      </c>
      <c r="D57" s="139"/>
      <c r="E57" s="13">
        <f>((E12/E10)-1)*100</f>
        <v>800</v>
      </c>
      <c r="F57" s="13">
        <f t="shared" ref="F57:J57" si="14">((F12/F10)-1)*100</f>
        <v>-85.470085470085465</v>
      </c>
      <c r="G57" s="13">
        <f t="shared" si="14"/>
        <v>-42.463078237519838</v>
      </c>
      <c r="H57" s="13" t="e">
        <f t="shared" si="14"/>
        <v>#DIV/0!</v>
      </c>
      <c r="I57" s="13" t="e">
        <f t="shared" si="14"/>
        <v>#DIV/0!</v>
      </c>
      <c r="J57" s="13">
        <f t="shared" si="14"/>
        <v>-100</v>
      </c>
    </row>
    <row r="58" spans="1:10" x14ac:dyDescent="0.25">
      <c r="A58" s="10" t="s">
        <v>23</v>
      </c>
      <c r="B58" s="13">
        <f>((B33/B32)-1)*100</f>
        <v>-12.308154668292804</v>
      </c>
      <c r="C58" s="139">
        <f>((C33/C32)-1)*100</f>
        <v>-13.002274948244686</v>
      </c>
      <c r="D58" s="139"/>
      <c r="E58" s="13" t="e">
        <f>((E33/E32)-1)*100</f>
        <v>#DIV/0!</v>
      </c>
      <c r="F58" s="13" t="e">
        <f t="shared" ref="F58:J58" si="15">((F33/F32)-1)*100</f>
        <v>#DIV/0!</v>
      </c>
      <c r="G58" s="13">
        <f t="shared" si="15"/>
        <v>-45.459267533629756</v>
      </c>
      <c r="H58" s="13" t="e">
        <f t="shared" si="15"/>
        <v>#DIV/0!</v>
      </c>
      <c r="I58" s="13" t="e">
        <f t="shared" si="15"/>
        <v>#DIV/0!</v>
      </c>
      <c r="J58" s="13">
        <f t="shared" si="15"/>
        <v>-89.379979838316089</v>
      </c>
    </row>
    <row r="59" spans="1:10" x14ac:dyDescent="0.25">
      <c r="A59" s="10" t="s">
        <v>24</v>
      </c>
      <c r="B59" s="13">
        <f>((B35/B34)-1)*100</f>
        <v>-5.1926167430440433</v>
      </c>
      <c r="C59" s="139">
        <f>((C35/C34)-1)*100</f>
        <v>-9.2765307093456979</v>
      </c>
      <c r="D59" s="139"/>
      <c r="E59" s="13" t="e">
        <f>((E35/E34)-1)*100</f>
        <v>#DIV/0!</v>
      </c>
      <c r="F59" s="13" t="e">
        <f t="shared" ref="F59:J59" si="16">((F35/F34)-1)*100</f>
        <v>#DIV/0!</v>
      </c>
      <c r="G59" s="13">
        <f t="shared" si="16"/>
        <v>-5.2074202170192212</v>
      </c>
      <c r="H59" s="13" t="e">
        <f t="shared" si="16"/>
        <v>#DIV/0!</v>
      </c>
      <c r="I59" s="13" t="e">
        <f t="shared" si="16"/>
        <v>#DIV/0!</v>
      </c>
      <c r="J59" s="13" t="e">
        <f t="shared" si="16"/>
        <v>#DIV/0!</v>
      </c>
    </row>
    <row r="60" spans="1:10" x14ac:dyDescent="0.25">
      <c r="A60" s="10"/>
      <c r="B60" s="13"/>
      <c r="C60" s="86"/>
      <c r="D60" s="86"/>
      <c r="E60" s="13"/>
      <c r="I60" s="111"/>
    </row>
    <row r="61" spans="1:10" x14ac:dyDescent="0.25">
      <c r="A61" s="10" t="s">
        <v>25</v>
      </c>
      <c r="B61" s="10"/>
      <c r="C61" s="86"/>
      <c r="D61" s="86"/>
      <c r="E61" s="10"/>
      <c r="I61" s="111"/>
    </row>
    <row r="62" spans="1:10" x14ac:dyDescent="0.25">
      <c r="A62" s="10" t="s">
        <v>36</v>
      </c>
      <c r="B62" s="5" t="e">
        <f>B17/B11</f>
        <v>#VALUE!</v>
      </c>
      <c r="C62" s="139">
        <f>C17/D11</f>
        <v>162731.81169757489</v>
      </c>
      <c r="D62" s="139"/>
      <c r="E62" s="5">
        <f t="shared" ref="E62:J63" si="17">E17/E11</f>
        <v>622011.07692307688</v>
      </c>
      <c r="F62" s="5">
        <f t="shared" si="17"/>
        <v>677494.19953596289</v>
      </c>
      <c r="G62" s="5">
        <f t="shared" si="17"/>
        <v>431206.54133402009</v>
      </c>
      <c r="H62" s="5">
        <f t="shared" si="17"/>
        <v>271276.59574468085</v>
      </c>
      <c r="I62" s="5">
        <f t="shared" si="17"/>
        <v>494223.53543105652</v>
      </c>
      <c r="J62" s="5" t="e">
        <f t="shared" si="17"/>
        <v>#DIV/0!</v>
      </c>
    </row>
    <row r="63" spans="1:10" x14ac:dyDescent="0.25">
      <c r="A63" s="10" t="s">
        <v>37</v>
      </c>
      <c r="B63" s="5">
        <f>B18/B12</f>
        <v>257817.29274835769</v>
      </c>
      <c r="C63" s="139">
        <f>C18/D12</f>
        <v>138018.08326503853</v>
      </c>
      <c r="D63" s="139"/>
      <c r="E63" s="5">
        <f t="shared" si="17"/>
        <v>292743.94949494948</v>
      </c>
      <c r="F63" s="5">
        <f t="shared" si="17"/>
        <v>267058.82352941175</v>
      </c>
      <c r="G63" s="5">
        <f t="shared" si="17"/>
        <v>193180.95014849387</v>
      </c>
      <c r="H63" s="5">
        <f t="shared" si="17"/>
        <v>210748.11490721095</v>
      </c>
      <c r="I63" s="5">
        <f t="shared" si="17"/>
        <v>437014.66403748066</v>
      </c>
      <c r="J63" s="5" t="e">
        <f t="shared" si="17"/>
        <v>#DIV/0!</v>
      </c>
    </row>
    <row r="64" spans="1:10" x14ac:dyDescent="0.25">
      <c r="A64" s="10" t="s">
        <v>26</v>
      </c>
      <c r="B64" s="13" t="e">
        <f>(B62/B63)*B46</f>
        <v>#VALUE!</v>
      </c>
      <c r="C64" s="165">
        <f>(C62/C63)*D46</f>
        <v>118.53115515781833</v>
      </c>
      <c r="D64" s="165"/>
      <c r="E64" s="13">
        <f>E62/E63*E46</f>
        <v>79.320869165105989</v>
      </c>
      <c r="F64" s="13">
        <f t="shared" ref="F64:J64" si="18">F62/F63*F46</f>
        <v>6.975270696819539</v>
      </c>
      <c r="G64" s="13">
        <f t="shared" si="18"/>
        <v>196.19235863779173</v>
      </c>
      <c r="H64" s="13">
        <f t="shared" si="18"/>
        <v>99.778219204116809</v>
      </c>
      <c r="I64" s="13">
        <f t="shared" si="18"/>
        <v>91.919612959026836</v>
      </c>
      <c r="J64" s="13" t="e">
        <f t="shared" si="18"/>
        <v>#DIV/0!</v>
      </c>
    </row>
    <row r="65" spans="1:10" x14ac:dyDescent="0.25">
      <c r="A65" s="10" t="s">
        <v>34</v>
      </c>
      <c r="B65" s="16" t="e">
        <f>B17/(B11*6)</f>
        <v>#VALUE!</v>
      </c>
      <c r="C65" s="139">
        <f>C17/(D11*6)</f>
        <v>27121.968616262482</v>
      </c>
      <c r="D65" s="139"/>
      <c r="E65" s="16">
        <f t="shared" ref="E65:J66" si="19">E17/(E11*6)</f>
        <v>103668.51282051283</v>
      </c>
      <c r="F65" s="16">
        <f t="shared" si="19"/>
        <v>112915.69992266048</v>
      </c>
      <c r="G65" s="16">
        <f t="shared" si="19"/>
        <v>71867.756889003344</v>
      </c>
      <c r="H65" s="16">
        <f t="shared" si="19"/>
        <v>45212.765957446805</v>
      </c>
      <c r="I65" s="16">
        <f t="shared" si="19"/>
        <v>82370.589238509419</v>
      </c>
      <c r="J65" s="16" t="e">
        <f t="shared" si="19"/>
        <v>#DIV/0!</v>
      </c>
    </row>
    <row r="66" spans="1:10" x14ac:dyDescent="0.25">
      <c r="A66" s="10" t="s">
        <v>35</v>
      </c>
      <c r="B66" s="16">
        <f>B18/(B12*6)</f>
        <v>42969.548791392946</v>
      </c>
      <c r="C66" s="139">
        <f>C18/(D12*6)</f>
        <v>23003.013877506419</v>
      </c>
      <c r="D66" s="139"/>
      <c r="E66" s="16">
        <f t="shared" si="19"/>
        <v>48790.658249158245</v>
      </c>
      <c r="F66" s="16">
        <f t="shared" si="19"/>
        <v>44509.803921568629</v>
      </c>
      <c r="G66" s="16">
        <f t="shared" si="19"/>
        <v>32196.825024748978</v>
      </c>
      <c r="H66" s="16">
        <f t="shared" si="19"/>
        <v>35124.685817868492</v>
      </c>
      <c r="I66" s="16">
        <f t="shared" si="19"/>
        <v>72835.777339580105</v>
      </c>
      <c r="J66" s="16" t="e">
        <f t="shared" si="19"/>
        <v>#DIV/0!</v>
      </c>
    </row>
    <row r="67" spans="1:10" x14ac:dyDescent="0.25">
      <c r="A67" s="10"/>
      <c r="B67" s="13"/>
      <c r="C67" s="13"/>
      <c r="D67" s="13"/>
      <c r="E67" s="13"/>
      <c r="I67" s="111"/>
    </row>
    <row r="68" spans="1:10" x14ac:dyDescent="0.25">
      <c r="A68" s="10" t="s">
        <v>27</v>
      </c>
      <c r="B68" s="13"/>
      <c r="C68" s="13"/>
      <c r="D68" s="13"/>
      <c r="E68" s="13"/>
      <c r="I68" s="111"/>
    </row>
    <row r="69" spans="1:10" x14ac:dyDescent="0.25">
      <c r="A69" s="10" t="s">
        <v>28</v>
      </c>
      <c r="B69" s="13">
        <f>(B24/B23)*100</f>
        <v>145.9003623825534</v>
      </c>
      <c r="C69" s="13"/>
      <c r="D69" s="13"/>
      <c r="E69" s="13"/>
      <c r="I69" s="111"/>
    </row>
    <row r="70" spans="1:10" x14ac:dyDescent="0.25">
      <c r="A70" s="10" t="s">
        <v>29</v>
      </c>
      <c r="B70" s="13">
        <f>(B18/B24)*100</f>
        <v>64.127400966324117</v>
      </c>
      <c r="C70" s="13"/>
      <c r="D70" s="13"/>
      <c r="E70" s="13"/>
      <c r="I70" s="111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13"/>
      <c r="J71" s="113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27"/>
    </row>
    <row r="75" spans="1:10" x14ac:dyDescent="0.25">
      <c r="A75" s="6" t="s">
        <v>59</v>
      </c>
      <c r="B75" s="15"/>
      <c r="C75" s="15"/>
      <c r="D75" s="15"/>
      <c r="E75" s="15"/>
    </row>
    <row r="76" spans="1:10" x14ac:dyDescent="0.25">
      <c r="A76" s="39" t="s">
        <v>104</v>
      </c>
    </row>
    <row r="77" spans="1:10" x14ac:dyDescent="0.25">
      <c r="A77" s="39" t="s">
        <v>128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8" spans="1:1" x14ac:dyDescent="0.25">
      <c r="A88" s="128" t="s">
        <v>149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C32:D32"/>
    <mergeCell ref="C33:D33"/>
    <mergeCell ref="C34:D34"/>
    <mergeCell ref="C35:D35"/>
    <mergeCell ref="A2:I2"/>
    <mergeCell ref="C29:D29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topLeftCell="A49" zoomScale="90" zoomScaleNormal="90" zoomScalePageLayoutView="90" workbookViewId="0">
      <selection activeCell="A87" sqref="A87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140625" customWidth="1"/>
    <col min="7" max="7" width="14.28515625" customWidth="1"/>
    <col min="8" max="8" width="14.7109375" customWidth="1"/>
    <col min="9" max="9" width="17.28515625" customWidth="1"/>
    <col min="10" max="10" width="14.85546875" customWidth="1"/>
  </cols>
  <sheetData>
    <row r="2" spans="1:10" ht="15.75" x14ac:dyDescent="0.25">
      <c r="A2" s="157" t="s">
        <v>129</v>
      </c>
      <c r="B2" s="157"/>
      <c r="C2" s="157"/>
      <c r="D2" s="157"/>
      <c r="E2" s="157"/>
      <c r="F2" s="157"/>
      <c r="G2" s="157"/>
      <c r="H2" s="157"/>
      <c r="I2" s="157"/>
    </row>
    <row r="4" spans="1:10" x14ac:dyDescent="0.25">
      <c r="A4" s="20" t="s">
        <v>0</v>
      </c>
      <c r="B4" s="147" t="s">
        <v>49</v>
      </c>
      <c r="C4" s="25"/>
      <c r="D4" s="25"/>
      <c r="E4" s="25"/>
      <c r="F4" s="25"/>
      <c r="G4" s="25"/>
      <c r="H4" s="61"/>
      <c r="I4" s="61"/>
      <c r="J4" s="61"/>
    </row>
    <row r="5" spans="1:10" ht="30.75" thickBot="1" x14ac:dyDescent="0.3">
      <c r="A5" s="21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s="72" t="s">
        <v>43</v>
      </c>
      <c r="I9" s="72" t="s">
        <v>148</v>
      </c>
      <c r="J9" s="72" t="s">
        <v>43</v>
      </c>
    </row>
    <row r="10" spans="1:10" s="10" customFormat="1" x14ac:dyDescent="0.25">
      <c r="A10" s="9" t="s">
        <v>80</v>
      </c>
      <c r="B10" s="5">
        <v>185659</v>
      </c>
      <c r="C10" s="5">
        <v>130443</v>
      </c>
      <c r="D10" s="5">
        <v>165907</v>
      </c>
      <c r="E10" s="5">
        <v>44</v>
      </c>
      <c r="F10" s="10">
        <v>117</v>
      </c>
      <c r="G10" s="5">
        <v>14443.333333333334</v>
      </c>
      <c r="H10" s="5">
        <v>0</v>
      </c>
      <c r="I10" s="5">
        <v>0</v>
      </c>
      <c r="J10" s="112">
        <v>51003.391304347824</v>
      </c>
    </row>
    <row r="11" spans="1:10" x14ac:dyDescent="0.25">
      <c r="A11" s="2" t="s">
        <v>131</v>
      </c>
      <c r="B11" s="101" t="str">
        <f>'III Trimestre'!B11</f>
        <v>n.d</v>
      </c>
      <c r="C11" s="30" t="str">
        <f>'III Trimestre'!C11</f>
        <v>n.d</v>
      </c>
      <c r="D11" s="30">
        <f>'III Trimestre'!D11</f>
        <v>147479</v>
      </c>
      <c r="E11" s="30">
        <f>'III Trimestre'!E11</f>
        <v>925</v>
      </c>
      <c r="F11" s="30">
        <f>'III Trimestre'!F11</f>
        <v>771</v>
      </c>
      <c r="G11" s="30">
        <f>'III Trimestre'!G11</f>
        <v>8245</v>
      </c>
      <c r="H11" s="30">
        <f>'III Trimestre'!H11</f>
        <v>59355</v>
      </c>
      <c r="I11" s="30">
        <f>'III Trimestre'!I11</f>
        <v>21650</v>
      </c>
      <c r="J11" s="30">
        <f>'III Trimestre'!J11</f>
        <v>0</v>
      </c>
    </row>
    <row r="12" spans="1:10" x14ac:dyDescent="0.25">
      <c r="A12" s="2" t="s">
        <v>132</v>
      </c>
      <c r="B12" s="101">
        <v>182113</v>
      </c>
      <c r="C12" s="5">
        <v>126658</v>
      </c>
      <c r="D12" s="5">
        <v>162706</v>
      </c>
      <c r="E12" s="5">
        <v>634</v>
      </c>
      <c r="F12">
        <v>18</v>
      </c>
      <c r="G12" s="5">
        <v>13493</v>
      </c>
      <c r="H12" s="112">
        <v>59778</v>
      </c>
      <c r="I12" s="112">
        <v>19424</v>
      </c>
      <c r="J12" s="112">
        <v>0</v>
      </c>
    </row>
    <row r="13" spans="1:10" x14ac:dyDescent="0.25">
      <c r="A13" s="2" t="s">
        <v>91</v>
      </c>
      <c r="B13" s="101" t="str">
        <f>'III Trimestre'!B13</f>
        <v>n.d</v>
      </c>
      <c r="C13" s="30" t="str">
        <f>'III Trimestre'!C13</f>
        <v>n.d</v>
      </c>
      <c r="D13" s="30">
        <f>'III Trimestre'!D13</f>
        <v>151082</v>
      </c>
      <c r="E13" s="30">
        <f>'III Trimestre'!E13</f>
        <v>959</v>
      </c>
      <c r="F13" s="30">
        <f>'III Trimestre'!F13</f>
        <v>890</v>
      </c>
      <c r="G13" s="30">
        <f>'III Trimestre'!G13</f>
        <v>8368</v>
      </c>
      <c r="H13" s="30">
        <f>'III Trimestre'!H13</f>
        <v>69989</v>
      </c>
      <c r="I13" s="30">
        <f>'III Trimestre'!I13</f>
        <v>22141</v>
      </c>
      <c r="J13" s="30">
        <f>'III Trimestre'!J13</f>
        <v>0</v>
      </c>
    </row>
    <row r="15" spans="1:10" x14ac:dyDescent="0.25">
      <c r="A15" s="4" t="s">
        <v>3</v>
      </c>
    </row>
    <row r="16" spans="1:10" x14ac:dyDescent="0.25">
      <c r="A16" s="2" t="s">
        <v>80</v>
      </c>
      <c r="B16" s="5">
        <f>C16+I16+H16+G16+E16+F16</f>
        <v>41581570100</v>
      </c>
      <c r="C16" s="159">
        <f>'I Trimestre'!C16:D16+'II Trimestre'!C16:D16+'III Trimestre'!C16:D16</f>
        <v>36123204900</v>
      </c>
      <c r="D16" s="159"/>
      <c r="E16" s="22">
        <f>'I Trimestre'!E16+'II Trimestre'!E16+'III Trimestre'!E16</f>
        <v>0</v>
      </c>
      <c r="F16" s="22">
        <f>'I Trimestre'!F16+'II Trimestre'!F16+'III Trimestre'!F16</f>
        <v>0</v>
      </c>
      <c r="G16" s="74">
        <f>'I Trimestre'!G16+'II Trimestre'!G16+'III Trimestre'!G16</f>
        <v>5458365200</v>
      </c>
      <c r="H16" s="80">
        <f>'I Trimestre'!H16+'II Trimestre'!H16+'III Trimestre'!H16</f>
        <v>0</v>
      </c>
      <c r="I16" s="78">
        <f>'I Trimestre'!I16+'II Trimestre'!I16+'III Trimestre'!I16</f>
        <v>0</v>
      </c>
      <c r="J16" s="135">
        <f>'I Trimestre'!J16+'II Trimestre'!J16+'III Trimestre'!J16</f>
        <v>29223923982.999996</v>
      </c>
    </row>
    <row r="17" spans="1:10" x14ac:dyDescent="0.25">
      <c r="A17" s="2" t="s">
        <v>131</v>
      </c>
      <c r="B17" s="5">
        <f>SUM(C17:J17)</f>
        <v>83669590920</v>
      </c>
      <c r="C17" s="159">
        <f>'I Trimestre'!C17:D17+'II Trimestre'!C17:D17+'III Trimestre'!C17:D17</f>
        <v>35771370000</v>
      </c>
      <c r="D17" s="159"/>
      <c r="E17" s="22">
        <f>'I Trimestre'!E17+'II Trimestre'!E17+'III Trimestre'!E17</f>
        <v>973093920</v>
      </c>
      <c r="F17" s="22">
        <f>'I Trimestre'!F17+'II Trimestre'!F17+'III Trimestre'!F17</f>
        <v>784000000</v>
      </c>
      <c r="G17" s="74">
        <f>'I Trimestre'!G17+'II Trimestre'!G17+'III Trimestre'!G17</f>
        <v>5167875000</v>
      </c>
      <c r="H17" s="74">
        <f>'I Trimestre'!H17+'II Trimestre'!H17+'III Trimestre'!H17</f>
        <v>25144875000</v>
      </c>
      <c r="I17" s="74">
        <f>'I Trimestre'!I17+'II Trimestre'!I17+'III Trimestre'!I17</f>
        <v>15828377000</v>
      </c>
      <c r="J17" s="135">
        <f>'I Trimestre'!J17+'II Trimestre'!J17+'III Trimestre'!J17</f>
        <v>0</v>
      </c>
    </row>
    <row r="18" spans="1:10" x14ac:dyDescent="0.25">
      <c r="A18" s="2" t="s">
        <v>132</v>
      </c>
      <c r="B18" s="5">
        <f>SUM(C18:J18)</f>
        <v>72725777880.720001</v>
      </c>
      <c r="C18" s="159">
        <f>'I Trimestre'!C18:D18+'II Trimestre'!C18:D18+'III Trimestre'!C18:D18</f>
        <v>34414261650</v>
      </c>
      <c r="D18" s="159"/>
      <c r="E18" s="22">
        <f>'I Trimestre'!E18+'II Trimestre'!E18+'III Trimestre'!E18</f>
        <v>287092426</v>
      </c>
      <c r="F18" s="22">
        <f>'I Trimestre'!F18+'II Trimestre'!F18+'III Trimestre'!F18</f>
        <v>9285000</v>
      </c>
      <c r="G18" s="74">
        <f>'I Trimestre'!G18+'II Trimestre'!G18+'III Trimestre'!G18</f>
        <v>4215463046</v>
      </c>
      <c r="H18" s="82">
        <f>'I Trimestre'!H18+'II Trimestre'!H18+'III Trimestre'!H18</f>
        <v>17676923652</v>
      </c>
      <c r="I18" s="74">
        <f>'I Trimestre'!I18+'II Trimestre'!I18+'III Trimestre'!I18</f>
        <v>11801041801</v>
      </c>
      <c r="J18" s="135">
        <f>'I Trimestre'!J18+'II Trimestre'!J18+'III Trimestre'!J18</f>
        <v>4321710305.7200003</v>
      </c>
    </row>
    <row r="19" spans="1:10" x14ac:dyDescent="0.25">
      <c r="A19" s="2" t="s">
        <v>91</v>
      </c>
      <c r="B19" s="5">
        <f>SUM(C19:J19)</f>
        <v>122580496572</v>
      </c>
      <c r="C19" s="156">
        <f>'III Trimestre'!C19</f>
        <v>49368750000</v>
      </c>
      <c r="D19" s="156"/>
      <c r="E19" s="22">
        <f>'III Trimestre'!E19</f>
        <v>1501817472</v>
      </c>
      <c r="F19" s="76">
        <f>'III Trimestre'!F19</f>
        <v>1451500000</v>
      </c>
      <c r="G19" s="76">
        <f>'III Trimestre'!G19</f>
        <v>7048125000</v>
      </c>
      <c r="H19" s="76">
        <f>'III Trimestre'!H19</f>
        <v>40892400000</v>
      </c>
      <c r="I19" s="76">
        <f>'III Trimestre'!I19</f>
        <v>22317904100</v>
      </c>
      <c r="J19" s="135">
        <f>'III Trimestre'!J19</f>
        <v>0</v>
      </c>
    </row>
    <row r="20" spans="1:10" x14ac:dyDescent="0.25">
      <c r="A20" s="2" t="s">
        <v>133</v>
      </c>
      <c r="B20" s="3">
        <f>SUM(C20:J20)</f>
        <v>72725777880.720001</v>
      </c>
      <c r="C20" s="156">
        <f>C18</f>
        <v>34414261650</v>
      </c>
      <c r="D20" s="156"/>
      <c r="E20" s="24">
        <f t="shared" ref="E20:J20" si="0">E18</f>
        <v>287092426</v>
      </c>
      <c r="F20" s="24">
        <f t="shared" si="0"/>
        <v>9285000</v>
      </c>
      <c r="G20" s="24">
        <f t="shared" si="0"/>
        <v>4215463046</v>
      </c>
      <c r="H20" s="24">
        <f t="shared" si="0"/>
        <v>17676923652</v>
      </c>
      <c r="I20" s="24">
        <f t="shared" si="0"/>
        <v>11801041801</v>
      </c>
      <c r="J20" s="24">
        <f t="shared" si="0"/>
        <v>4321710305.7200003</v>
      </c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131</v>
      </c>
      <c r="B23" s="5">
        <f>'I Trimestre'!B23+'II Trimestre'!B23+'III Trimestre'!B23</f>
        <v>78194971420</v>
      </c>
      <c r="C23" s="5"/>
      <c r="D23" s="5"/>
      <c r="E23" s="5"/>
    </row>
    <row r="24" spans="1:10" x14ac:dyDescent="0.25">
      <c r="A24" s="9" t="s">
        <v>132</v>
      </c>
      <c r="B24" s="5">
        <f>'I Trimestre'!B24+'II Trimestre'!B24+'III Trimestre'!B24</f>
        <v>96537671003.01001</v>
      </c>
      <c r="C24" s="5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81</v>
      </c>
      <c r="B27" s="47">
        <v>0.98</v>
      </c>
      <c r="C27" s="47">
        <v>0.98</v>
      </c>
      <c r="D27" s="47">
        <v>0.98</v>
      </c>
      <c r="E27" s="47">
        <v>0.98</v>
      </c>
      <c r="F27" s="47">
        <v>0.98</v>
      </c>
      <c r="G27" s="47">
        <v>0.98</v>
      </c>
      <c r="H27" s="47">
        <v>0.98</v>
      </c>
      <c r="I27" s="47">
        <v>0.98</v>
      </c>
      <c r="J27" s="47">
        <v>0.98</v>
      </c>
    </row>
    <row r="28" spans="1:10" x14ac:dyDescent="0.25">
      <c r="A28" s="9" t="s">
        <v>134</v>
      </c>
      <c r="B28" s="47">
        <v>0.99</v>
      </c>
      <c r="C28" s="47">
        <v>0.99</v>
      </c>
      <c r="D28" s="47">
        <v>0.99</v>
      </c>
      <c r="E28" s="47">
        <v>0.99</v>
      </c>
      <c r="F28" s="47">
        <v>0.99</v>
      </c>
      <c r="G28" s="47">
        <v>0.99</v>
      </c>
      <c r="H28" s="47">
        <v>0.99</v>
      </c>
      <c r="I28" s="47">
        <v>0.99</v>
      </c>
      <c r="J28" s="47">
        <v>0.99</v>
      </c>
    </row>
    <row r="29" spans="1:10" x14ac:dyDescent="0.25">
      <c r="A29" s="9" t="s">
        <v>6</v>
      </c>
      <c r="B29" s="134">
        <v>351174</v>
      </c>
      <c r="C29" s="158">
        <v>148192.00000000006</v>
      </c>
      <c r="D29" s="158"/>
      <c r="E29" s="134">
        <v>147014</v>
      </c>
      <c r="F29" s="100" t="s">
        <v>144</v>
      </c>
      <c r="G29" s="134">
        <v>70616</v>
      </c>
      <c r="H29" s="134" t="s">
        <v>144</v>
      </c>
      <c r="I29" s="91" t="s">
        <v>144</v>
      </c>
      <c r="J29" s="27" t="s">
        <v>144</v>
      </c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82</v>
      </c>
      <c r="B32" s="5">
        <f>B16/B27</f>
        <v>42430173571.428574</v>
      </c>
      <c r="C32" s="166">
        <f>C16/C27</f>
        <v>36860413163.265305</v>
      </c>
      <c r="D32" s="166"/>
      <c r="E32" s="5">
        <f>E16/E27</f>
        <v>0</v>
      </c>
      <c r="F32" s="5">
        <f t="shared" ref="F32:I32" si="1">F16/F27</f>
        <v>0</v>
      </c>
      <c r="G32" s="5">
        <f t="shared" si="1"/>
        <v>5569760408.1632652</v>
      </c>
      <c r="H32" s="5">
        <f t="shared" si="1"/>
        <v>0</v>
      </c>
      <c r="I32" s="5">
        <f t="shared" si="1"/>
        <v>0</v>
      </c>
    </row>
    <row r="33" spans="1:10" x14ac:dyDescent="0.25">
      <c r="A33" s="10" t="s">
        <v>135</v>
      </c>
      <c r="B33" s="5">
        <f>B18/B28</f>
        <v>73460381697.696976</v>
      </c>
      <c r="C33" s="166">
        <f>C18/C28</f>
        <v>34761880454.545456</v>
      </c>
      <c r="D33" s="166"/>
      <c r="E33" s="5">
        <f>E18/E28</f>
        <v>289992349.49494952</v>
      </c>
      <c r="F33" s="5">
        <f t="shared" ref="F33:I33" si="2">F18/F28</f>
        <v>9378787.8787878789</v>
      </c>
      <c r="G33" s="5">
        <f t="shared" si="2"/>
        <v>4258043480.8080807</v>
      </c>
      <c r="H33" s="5">
        <f t="shared" si="2"/>
        <v>17855478436.363636</v>
      </c>
      <c r="I33" s="5">
        <f t="shared" si="2"/>
        <v>11920244243.434343</v>
      </c>
    </row>
    <row r="34" spans="1:10" x14ac:dyDescent="0.25">
      <c r="A34" s="10" t="s">
        <v>83</v>
      </c>
      <c r="B34" s="5">
        <f>B32/B10</f>
        <v>228538.1994486051</v>
      </c>
      <c r="C34" s="155">
        <f>C32/D10</f>
        <v>222175.15332846297</v>
      </c>
      <c r="D34" s="155"/>
      <c r="E34" s="5">
        <f>E32/E10</f>
        <v>0</v>
      </c>
      <c r="F34" s="5">
        <f t="shared" ref="F34:I34" si="3">F32/F10</f>
        <v>0</v>
      </c>
      <c r="G34" s="5">
        <f t="shared" si="3"/>
        <v>385628.4612160119</v>
      </c>
      <c r="H34" s="5" t="e">
        <f t="shared" si="3"/>
        <v>#DIV/0!</v>
      </c>
      <c r="I34" s="5" t="e">
        <f t="shared" si="3"/>
        <v>#DIV/0!</v>
      </c>
    </row>
    <row r="35" spans="1:10" x14ac:dyDescent="0.25">
      <c r="A35" s="10" t="s">
        <v>136</v>
      </c>
      <c r="B35" s="5">
        <f>B33/B12</f>
        <v>403378.02187486325</v>
      </c>
      <c r="C35" s="168">
        <f>C33/D12</f>
        <v>213648.423872171</v>
      </c>
      <c r="D35" s="168"/>
      <c r="E35" s="5">
        <f>E33/E12</f>
        <v>457401.18216869008</v>
      </c>
      <c r="F35" s="5">
        <f t="shared" ref="F35:I35" si="4">F33/F12</f>
        <v>521043.77104377106</v>
      </c>
      <c r="G35" s="5">
        <f t="shared" si="4"/>
        <v>315574.25930542359</v>
      </c>
      <c r="H35" s="5">
        <f t="shared" si="4"/>
        <v>298696.48426450591</v>
      </c>
      <c r="I35" s="5">
        <f t="shared" si="4"/>
        <v>613686.37991321785</v>
      </c>
      <c r="J35" s="88"/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 t="e">
        <f>(B11/B29)*100</f>
        <v>#VALUE!</v>
      </c>
      <c r="C40" s="163">
        <f>D11/C29*100</f>
        <v>99.518867415245055</v>
      </c>
      <c r="D40" s="163"/>
      <c r="E40" s="12">
        <f>E11/E29*100</f>
        <v>0.62919177765382883</v>
      </c>
      <c r="F40" s="115" t="s">
        <v>85</v>
      </c>
      <c r="G40" s="12">
        <f t="shared" ref="G40:H40" si="5">G11/G29*100</f>
        <v>11.675824175824175</v>
      </c>
      <c r="H40" s="12" t="e">
        <f t="shared" si="5"/>
        <v>#VALUE!</v>
      </c>
      <c r="I40" s="87"/>
    </row>
    <row r="41" spans="1:10" x14ac:dyDescent="0.25">
      <c r="A41" t="s">
        <v>11</v>
      </c>
      <c r="B41" s="6">
        <f>(B12/B29)*100</f>
        <v>51.85833803185885</v>
      </c>
      <c r="C41" s="143">
        <f>(D12/C29)*100</f>
        <v>109.79405096091553</v>
      </c>
      <c r="D41" s="143"/>
      <c r="E41" s="12">
        <f>E12/E29*100</f>
        <v>0.43125144544057031</v>
      </c>
      <c r="F41" s="115" t="s">
        <v>85</v>
      </c>
      <c r="G41" s="12">
        <f t="shared" ref="G41:H41" si="6">G12/G29*100</f>
        <v>19.107567690041915</v>
      </c>
      <c r="H41" s="12" t="e">
        <f t="shared" si="6"/>
        <v>#VALUE!</v>
      </c>
      <c r="I41" s="87"/>
      <c r="J41" s="88"/>
    </row>
    <row r="42" spans="1:10" x14ac:dyDescent="0.25">
      <c r="I42" s="89"/>
    </row>
    <row r="43" spans="1:10" x14ac:dyDescent="0.25">
      <c r="A43" t="s">
        <v>12</v>
      </c>
      <c r="I43" s="89"/>
    </row>
    <row r="44" spans="1:10" x14ac:dyDescent="0.25">
      <c r="A44" t="s">
        <v>13</v>
      </c>
      <c r="B44" s="12" t="e">
        <f>B12/B11*100</f>
        <v>#VALUE!</v>
      </c>
      <c r="C44" s="114" t="e">
        <f>C12/C11*100</f>
        <v>#VALUE!</v>
      </c>
      <c r="D44" s="114">
        <f>D12/D11*100</f>
        <v>110.3248598105493</v>
      </c>
      <c r="E44" s="12">
        <f>E12/E11*100</f>
        <v>68.540540540540533</v>
      </c>
      <c r="F44" s="12">
        <f t="shared" ref="F44:H44" si="7">F12/F11*100</f>
        <v>2.3346303501945527</v>
      </c>
      <c r="G44" s="12">
        <f t="shared" si="7"/>
        <v>163.65069739235901</v>
      </c>
      <c r="H44" s="12">
        <f t="shared" si="7"/>
        <v>100.71266110689916</v>
      </c>
      <c r="I44" s="87"/>
      <c r="J44" s="27"/>
    </row>
    <row r="45" spans="1:10" x14ac:dyDescent="0.25">
      <c r="A45" t="s">
        <v>14</v>
      </c>
      <c r="B45" s="12">
        <f>B18/B17*100</f>
        <v>86.920202526454517</v>
      </c>
      <c r="C45" s="164">
        <f>C18/C17*100</f>
        <v>96.20616054123731</v>
      </c>
      <c r="D45" s="164"/>
      <c r="E45" s="12">
        <f>E18/E17*100</f>
        <v>29.503054134795125</v>
      </c>
      <c r="F45" s="12">
        <f t="shared" ref="F45:H45" si="8">F18/F17*100</f>
        <v>1.184311224489796</v>
      </c>
      <c r="G45" s="12">
        <f t="shared" si="8"/>
        <v>81.570530363060257</v>
      </c>
      <c r="H45" s="12">
        <f t="shared" si="8"/>
        <v>70.300304344324644</v>
      </c>
      <c r="I45" s="87"/>
    </row>
    <row r="46" spans="1:10" x14ac:dyDescent="0.25">
      <c r="A46" s="10" t="s">
        <v>15</v>
      </c>
      <c r="B46" s="13" t="e">
        <f>AVERAGE(B44:B45)</f>
        <v>#VALUE!</v>
      </c>
      <c r="C46" s="106" t="e">
        <f>AVERAGE(C44,C45)</f>
        <v>#VALUE!</v>
      </c>
      <c r="D46" s="105">
        <f>AVERAGE(D44,C45)</f>
        <v>103.2655101758933</v>
      </c>
      <c r="E46" s="13">
        <f>AVERAGE(E44:E45)</f>
        <v>49.021797337667827</v>
      </c>
      <c r="F46" s="13">
        <f t="shared" ref="F46:H46" si="9">AVERAGE(F44:F45)</f>
        <v>1.7594707873421744</v>
      </c>
      <c r="G46" s="13">
        <f t="shared" si="9"/>
        <v>122.61061387770962</v>
      </c>
      <c r="H46" s="13">
        <f t="shared" si="9"/>
        <v>85.506482725611903</v>
      </c>
      <c r="I46" s="87"/>
    </row>
    <row r="47" spans="1:10" x14ac:dyDescent="0.25">
      <c r="A47" s="10"/>
      <c r="B47" s="13"/>
      <c r="C47" s="13"/>
      <c r="D47" s="13"/>
      <c r="E47" s="13"/>
      <c r="I47" s="89"/>
    </row>
    <row r="48" spans="1:10" x14ac:dyDescent="0.25">
      <c r="A48" s="10" t="s">
        <v>16</v>
      </c>
      <c r="B48" s="10"/>
      <c r="C48" s="10"/>
      <c r="D48" s="10"/>
      <c r="E48" s="10"/>
      <c r="I48" s="89"/>
    </row>
    <row r="49" spans="1:10" x14ac:dyDescent="0.25">
      <c r="A49" s="10" t="s">
        <v>17</v>
      </c>
      <c r="B49" s="106" t="e">
        <f>B12/B13*100</f>
        <v>#VALUE!</v>
      </c>
      <c r="C49" s="165" t="e">
        <f>C12/C13*100</f>
        <v>#VALUE!</v>
      </c>
      <c r="D49" s="165"/>
      <c r="E49" s="106">
        <f>E12/E13*100</f>
        <v>66.110531803962459</v>
      </c>
      <c r="F49" s="106">
        <f t="shared" ref="F49:H49" si="10">F12/F13*100</f>
        <v>2.0224719101123596</v>
      </c>
      <c r="G49" s="106">
        <f t="shared" si="10"/>
        <v>161.24521988527724</v>
      </c>
      <c r="H49" s="106">
        <f t="shared" si="10"/>
        <v>85.410564517281287</v>
      </c>
      <c r="I49" s="87"/>
      <c r="J49" s="27"/>
    </row>
    <row r="50" spans="1:10" x14ac:dyDescent="0.25">
      <c r="A50" s="10" t="s">
        <v>18</v>
      </c>
      <c r="B50" s="13">
        <f>B18/B19*100</f>
        <v>59.328995977759917</v>
      </c>
      <c r="C50" s="139">
        <f>C18/C19*100</f>
        <v>69.708594303076339</v>
      </c>
      <c r="D50" s="139"/>
      <c r="E50" s="13">
        <f>E18/E19*100</f>
        <v>19.116332800261894</v>
      </c>
      <c r="F50" s="13">
        <f t="shared" ref="F50:H50" si="11">F18/F19*100</f>
        <v>0.63968308646228045</v>
      </c>
      <c r="G50" s="13">
        <f t="shared" si="11"/>
        <v>59.809708908397617</v>
      </c>
      <c r="H50" s="13">
        <f t="shared" si="11"/>
        <v>43.227894797077212</v>
      </c>
      <c r="I50" s="87"/>
    </row>
    <row r="51" spans="1:10" x14ac:dyDescent="0.25">
      <c r="A51" s="10" t="s">
        <v>19</v>
      </c>
      <c r="B51" s="13" t="e">
        <f>(B49+B50)/2</f>
        <v>#VALUE!</v>
      </c>
      <c r="C51" s="139" t="e">
        <f>(C49+C50)/2</f>
        <v>#VALUE!</v>
      </c>
      <c r="D51" s="139"/>
      <c r="E51" s="13">
        <f>(E49+E50)/2</f>
        <v>42.613432302112173</v>
      </c>
      <c r="F51" s="13">
        <f t="shared" ref="F51:H51" si="12">(F49+F50)/2</f>
        <v>1.3310774982873199</v>
      </c>
      <c r="G51" s="13">
        <f t="shared" si="12"/>
        <v>110.52746439683743</v>
      </c>
      <c r="H51" s="13">
        <f t="shared" si="12"/>
        <v>64.31922965717925</v>
      </c>
      <c r="I51" s="87"/>
    </row>
    <row r="52" spans="1:10" x14ac:dyDescent="0.25">
      <c r="A52" s="10"/>
      <c r="B52" s="10"/>
      <c r="C52" s="86"/>
      <c r="D52" s="86"/>
      <c r="E52" s="10"/>
      <c r="I52" s="89"/>
    </row>
    <row r="53" spans="1:10" x14ac:dyDescent="0.25">
      <c r="A53" s="10" t="s">
        <v>31</v>
      </c>
      <c r="B53" s="10"/>
      <c r="C53" s="86"/>
      <c r="D53" s="86"/>
      <c r="E53" s="10"/>
      <c r="I53" s="89"/>
    </row>
    <row r="54" spans="1:10" x14ac:dyDescent="0.25">
      <c r="A54" s="10" t="s">
        <v>20</v>
      </c>
      <c r="B54" s="13">
        <f>B20/B18*100</f>
        <v>100</v>
      </c>
      <c r="C54" s="139">
        <f>C20/C18*100</f>
        <v>100</v>
      </c>
      <c r="D54" s="139"/>
      <c r="E54" s="13">
        <f>E20/E18*100</f>
        <v>100</v>
      </c>
      <c r="F54" s="13">
        <f t="shared" ref="F54:H54" si="13">F20/F18*100</f>
        <v>100</v>
      </c>
      <c r="G54" s="13">
        <f t="shared" si="13"/>
        <v>100</v>
      </c>
      <c r="H54" s="13">
        <f t="shared" si="13"/>
        <v>100</v>
      </c>
      <c r="I54" s="87"/>
    </row>
    <row r="55" spans="1:10" x14ac:dyDescent="0.25">
      <c r="A55" s="10"/>
      <c r="B55" s="10"/>
      <c r="C55" s="86"/>
      <c r="D55" s="86"/>
      <c r="E55" s="10"/>
      <c r="I55" s="89"/>
    </row>
    <row r="56" spans="1:10" x14ac:dyDescent="0.25">
      <c r="A56" s="10" t="s">
        <v>21</v>
      </c>
      <c r="B56" s="10"/>
      <c r="C56" s="86"/>
      <c r="D56" s="86"/>
      <c r="E56" s="10"/>
      <c r="I56" s="89"/>
    </row>
    <row r="57" spans="1:10" x14ac:dyDescent="0.25">
      <c r="A57" s="10" t="s">
        <v>22</v>
      </c>
      <c r="B57" s="13">
        <f>((B12/B10)-1)*100</f>
        <v>-1.9099531937584513</v>
      </c>
      <c r="C57" s="139">
        <f>((C12/C10)-1)*100</f>
        <v>-2.9016505293499861</v>
      </c>
      <c r="D57" s="139"/>
      <c r="E57" s="13">
        <f>((E12/E10)-1)*100</f>
        <v>1340.9090909090908</v>
      </c>
      <c r="F57" s="13">
        <f t="shared" ref="F57:H57" si="14">((F12/F10)-1)*100</f>
        <v>-84.615384615384613</v>
      </c>
      <c r="G57" s="13">
        <f t="shared" si="14"/>
        <v>-6.5797369028386843</v>
      </c>
      <c r="H57" s="13" t="e">
        <f t="shared" si="14"/>
        <v>#DIV/0!</v>
      </c>
      <c r="I57" s="13"/>
      <c r="J57" s="88"/>
    </row>
    <row r="58" spans="1:10" x14ac:dyDescent="0.25">
      <c r="A58" s="10" t="s">
        <v>23</v>
      </c>
      <c r="B58" s="13">
        <f>((B33/B32)-1)*100</f>
        <v>73.132409119257929</v>
      </c>
      <c r="C58" s="139">
        <f>((C33/C32)-1)*100</f>
        <v>-5.6931882435089616</v>
      </c>
      <c r="D58" s="139"/>
      <c r="E58" s="13" t="e">
        <f>((E33/E32)-1)*100</f>
        <v>#DIV/0!</v>
      </c>
      <c r="F58" s="13" t="e">
        <f t="shared" ref="F58:H58" si="15">((F33/F32)-1)*100</f>
        <v>#DIV/0!</v>
      </c>
      <c r="G58" s="13">
        <f t="shared" si="15"/>
        <v>-23.550688561624288</v>
      </c>
      <c r="H58" s="13" t="e">
        <f t="shared" si="15"/>
        <v>#DIV/0!</v>
      </c>
      <c r="I58" s="13"/>
    </row>
    <row r="59" spans="1:10" x14ac:dyDescent="0.25">
      <c r="A59" s="10" t="s">
        <v>24</v>
      </c>
      <c r="B59" s="13">
        <f>((B35/B34)-1)*100</f>
        <v>76.503544198779366</v>
      </c>
      <c r="C59" s="139">
        <f>((C35/C34)-1)*100</f>
        <v>-3.8378411485491704</v>
      </c>
      <c r="D59" s="139"/>
      <c r="E59" s="13" t="e">
        <f>((E35/E34)-1)*100</f>
        <v>#DIV/0!</v>
      </c>
      <c r="F59" s="13" t="e">
        <f t="shared" ref="F59:H59" si="16">((F35/F34)-1)*100</f>
        <v>#DIV/0!</v>
      </c>
      <c r="G59" s="13">
        <f t="shared" si="16"/>
        <v>-18.166242628898456</v>
      </c>
      <c r="H59" s="13" t="e">
        <f t="shared" si="16"/>
        <v>#DIV/0!</v>
      </c>
      <c r="I59" s="87"/>
    </row>
    <row r="60" spans="1:10" x14ac:dyDescent="0.25">
      <c r="A60" s="10"/>
      <c r="B60" s="13"/>
      <c r="C60" s="86"/>
      <c r="D60" s="86"/>
      <c r="E60" s="13"/>
      <c r="I60" s="89"/>
    </row>
    <row r="61" spans="1:10" x14ac:dyDescent="0.25">
      <c r="A61" s="10" t="s">
        <v>25</v>
      </c>
      <c r="B61" s="10"/>
      <c r="C61" s="86"/>
      <c r="D61" s="86"/>
      <c r="E61" s="10"/>
      <c r="I61" s="89"/>
    </row>
    <row r="62" spans="1:10" x14ac:dyDescent="0.25">
      <c r="A62" s="10" t="s">
        <v>38</v>
      </c>
      <c r="B62" s="5" t="e">
        <f>B17/B11</f>
        <v>#VALUE!</v>
      </c>
      <c r="C62" s="139">
        <f>C17/D11</f>
        <v>242552.29558106579</v>
      </c>
      <c r="D62" s="139"/>
      <c r="E62" s="5">
        <f t="shared" ref="E62:H63" si="17">E17/E11</f>
        <v>1051993.4270270271</v>
      </c>
      <c r="F62" s="5">
        <f t="shared" si="17"/>
        <v>1016861.2191958495</v>
      </c>
      <c r="G62" s="5">
        <f t="shared" si="17"/>
        <v>626788.96300788352</v>
      </c>
      <c r="H62" s="5">
        <f t="shared" si="17"/>
        <v>423635.32979529945</v>
      </c>
      <c r="I62" s="90"/>
    </row>
    <row r="63" spans="1:10" x14ac:dyDescent="0.25">
      <c r="A63" s="10" t="s">
        <v>39</v>
      </c>
      <c r="B63" s="5">
        <f>B18/B12</f>
        <v>399344.24165611464</v>
      </c>
      <c r="C63" s="165">
        <f>C18/D12</f>
        <v>211511.93963344928</v>
      </c>
      <c r="D63" s="165"/>
      <c r="E63" s="5">
        <f t="shared" si="17"/>
        <v>452827.17034700315</v>
      </c>
      <c r="F63" s="5">
        <f t="shared" si="17"/>
        <v>515833.33333333331</v>
      </c>
      <c r="G63" s="5">
        <f t="shared" si="17"/>
        <v>312418.5167123694</v>
      </c>
      <c r="H63" s="5">
        <f t="shared" si="17"/>
        <v>295709.51942186087</v>
      </c>
      <c r="I63" s="90"/>
      <c r="J63" s="88"/>
    </row>
    <row r="64" spans="1:10" x14ac:dyDescent="0.25">
      <c r="A64" s="10" t="s">
        <v>26</v>
      </c>
      <c r="B64" s="13" t="e">
        <f>(B62/B63)*B46</f>
        <v>#VALUE!</v>
      </c>
      <c r="C64" s="165">
        <f>(C62/C63)*D46</f>
        <v>118.42020167239654</v>
      </c>
      <c r="D64" s="165"/>
      <c r="E64" s="13">
        <f>E62/E63*E46</f>
        <v>113.88585305241031</v>
      </c>
      <c r="F64" s="13">
        <f t="shared" ref="F64:H64" si="18">F62/F63*F46</f>
        <v>3.4684412470880353</v>
      </c>
      <c r="G64" s="13">
        <f t="shared" si="18"/>
        <v>245.98727480971652</v>
      </c>
      <c r="H64" s="13">
        <f t="shared" si="18"/>
        <v>122.49712853316679</v>
      </c>
      <c r="I64" s="87"/>
      <c r="J64" s="88"/>
    </row>
    <row r="65" spans="1:10" x14ac:dyDescent="0.25">
      <c r="A65" s="10" t="s">
        <v>34</v>
      </c>
      <c r="B65" s="16" t="e">
        <f>B17/(B11*9)</f>
        <v>#VALUE!</v>
      </c>
      <c r="C65" s="139">
        <f>C17/(D11*9)</f>
        <v>26950.255064562865</v>
      </c>
      <c r="D65" s="139"/>
      <c r="E65" s="16">
        <f t="shared" ref="E65:H66" si="19">E17/(E11*9)</f>
        <v>116888.15855855856</v>
      </c>
      <c r="F65" s="16">
        <f t="shared" si="19"/>
        <v>112984.57991064995</v>
      </c>
      <c r="G65" s="16">
        <f t="shared" si="19"/>
        <v>69643.218111987066</v>
      </c>
      <c r="H65" s="16">
        <f t="shared" si="19"/>
        <v>47070.592199477716</v>
      </c>
      <c r="I65" s="107"/>
    </row>
    <row r="66" spans="1:10" x14ac:dyDescent="0.25">
      <c r="A66" s="10" t="s">
        <v>35</v>
      </c>
      <c r="B66" s="16">
        <f>B18/(B12*9)</f>
        <v>44371.582406234957</v>
      </c>
      <c r="C66" s="165">
        <f>C18/(D12*9)</f>
        <v>23501.326625938811</v>
      </c>
      <c r="D66" s="165"/>
      <c r="E66" s="16">
        <f t="shared" si="19"/>
        <v>50314.130038555908</v>
      </c>
      <c r="F66" s="16">
        <f t="shared" si="19"/>
        <v>57314.814814814818</v>
      </c>
      <c r="G66" s="16">
        <f t="shared" si="19"/>
        <v>34713.1685235966</v>
      </c>
      <c r="H66" s="16">
        <f t="shared" si="19"/>
        <v>32856.613269095651</v>
      </c>
      <c r="I66" s="107"/>
      <c r="J66" s="88"/>
    </row>
    <row r="67" spans="1:10" x14ac:dyDescent="0.25">
      <c r="A67" s="10"/>
      <c r="B67" s="13"/>
      <c r="C67" s="13"/>
      <c r="D67" s="13"/>
      <c r="E67" s="13"/>
      <c r="I67" s="89"/>
    </row>
    <row r="68" spans="1:10" x14ac:dyDescent="0.25">
      <c r="A68" s="10" t="s">
        <v>27</v>
      </c>
      <c r="B68" s="13"/>
      <c r="C68" s="13"/>
      <c r="D68" s="13"/>
      <c r="E68" s="13"/>
      <c r="I68" s="89"/>
    </row>
    <row r="69" spans="1:10" x14ac:dyDescent="0.25">
      <c r="A69" s="10" t="s">
        <v>28</v>
      </c>
      <c r="B69" s="13">
        <f>(B24/B23)*100</f>
        <v>123.45764599680955</v>
      </c>
      <c r="C69" s="13"/>
      <c r="D69" s="13"/>
      <c r="E69" s="13"/>
      <c r="I69" s="89"/>
    </row>
    <row r="70" spans="1:10" x14ac:dyDescent="0.25">
      <c r="A70" s="10" t="s">
        <v>29</v>
      </c>
      <c r="B70" s="13">
        <f>(B18/B24)*100</f>
        <v>75.334091992391691</v>
      </c>
      <c r="C70" s="13"/>
      <c r="D70" s="13"/>
      <c r="E70" s="13"/>
      <c r="I70" s="89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08"/>
      <c r="J71" s="89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27"/>
    </row>
    <row r="75" spans="1:10" x14ac:dyDescent="0.25">
      <c r="A75" s="6" t="s">
        <v>59</v>
      </c>
      <c r="B75" s="15"/>
      <c r="C75" s="15"/>
      <c r="D75" s="15"/>
      <c r="E75" s="15"/>
    </row>
    <row r="76" spans="1:10" x14ac:dyDescent="0.25">
      <c r="A76" s="39" t="s">
        <v>104</v>
      </c>
    </row>
    <row r="77" spans="1:10" x14ac:dyDescent="0.25">
      <c r="A77" s="39" t="s">
        <v>130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7" spans="1:1" x14ac:dyDescent="0.25">
      <c r="A87" s="128" t="s">
        <v>149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C32:D32"/>
    <mergeCell ref="C33:D33"/>
    <mergeCell ref="C34:D34"/>
    <mergeCell ref="C35:D35"/>
    <mergeCell ref="A2:I2"/>
    <mergeCell ref="C29:D29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tabSelected="1" topLeftCell="A67" zoomScale="85" zoomScaleNormal="85" zoomScalePageLayoutView="90" workbookViewId="0">
      <selection activeCell="D64" sqref="D64"/>
    </sheetView>
  </sheetViews>
  <sheetFormatPr baseColWidth="10" defaultColWidth="11.42578125" defaultRowHeight="15" x14ac:dyDescent="0.25"/>
  <cols>
    <col min="1" max="1" width="55.140625" style="6" customWidth="1"/>
    <col min="2" max="3" width="18.28515625" style="6" customWidth="1"/>
    <col min="4" max="4" width="16.42578125" style="6" bestFit="1" customWidth="1"/>
    <col min="5" max="5" width="16.42578125" style="6" customWidth="1"/>
    <col min="6" max="6" width="19.42578125" style="6" customWidth="1"/>
    <col min="7" max="7" width="15.140625" style="6" customWidth="1"/>
    <col min="8" max="8" width="16" style="6" customWidth="1"/>
    <col min="9" max="9" width="20.42578125" style="6" customWidth="1"/>
    <col min="10" max="10" width="18.140625" style="6" customWidth="1"/>
    <col min="11" max="16384" width="11.42578125" style="6"/>
  </cols>
  <sheetData>
    <row r="2" spans="1:10" ht="15.75" x14ac:dyDescent="0.25">
      <c r="A2" s="140" t="s">
        <v>137</v>
      </c>
      <c r="B2" s="140"/>
      <c r="C2" s="140"/>
      <c r="D2" s="140"/>
      <c r="E2" s="140"/>
      <c r="F2" s="140"/>
      <c r="G2" s="140"/>
      <c r="H2" s="140"/>
      <c r="I2" s="140"/>
    </row>
    <row r="4" spans="1:10" x14ac:dyDescent="0.25">
      <c r="A4" s="42" t="s">
        <v>0</v>
      </c>
      <c r="B4" s="147" t="s">
        <v>49</v>
      </c>
      <c r="C4" s="25"/>
      <c r="D4" s="25"/>
      <c r="E4" s="25"/>
      <c r="F4" s="25"/>
      <c r="G4" s="25"/>
      <c r="H4" s="61"/>
      <c r="I4" s="61"/>
      <c r="J4" s="61"/>
    </row>
    <row r="5" spans="1:10" ht="30.75" thickBot="1" x14ac:dyDescent="0.3">
      <c r="A5" s="43"/>
      <c r="B5" s="148"/>
      <c r="C5" s="160" t="s">
        <v>1</v>
      </c>
      <c r="D5" s="160"/>
      <c r="E5" s="56" t="s">
        <v>73</v>
      </c>
      <c r="F5" s="56" t="s">
        <v>74</v>
      </c>
      <c r="G5" s="60" t="s">
        <v>75</v>
      </c>
      <c r="H5" s="60" t="s">
        <v>145</v>
      </c>
      <c r="I5" s="122" t="s">
        <v>146</v>
      </c>
      <c r="J5" s="122" t="s">
        <v>147</v>
      </c>
    </row>
    <row r="6" spans="1:10" ht="15.75" thickTop="1" x14ac:dyDescent="0.25">
      <c r="E6" s="44"/>
    </row>
    <row r="7" spans="1:10" x14ac:dyDescent="0.25">
      <c r="A7" s="26" t="s">
        <v>2</v>
      </c>
    </row>
    <row r="9" spans="1:10" x14ac:dyDescent="0.25">
      <c r="A9" s="6" t="s">
        <v>42</v>
      </c>
      <c r="C9" s="6" t="s">
        <v>43</v>
      </c>
      <c r="D9" s="6" t="s">
        <v>44</v>
      </c>
      <c r="E9" t="s">
        <v>43</v>
      </c>
      <c r="F9" t="s">
        <v>43</v>
      </c>
      <c r="G9" t="s">
        <v>43</v>
      </c>
      <c r="H9" s="72" t="s">
        <v>43</v>
      </c>
      <c r="I9" s="72" t="s">
        <v>148</v>
      </c>
      <c r="J9" s="72" t="s">
        <v>43</v>
      </c>
    </row>
    <row r="10" spans="1:10" s="30" customFormat="1" x14ac:dyDescent="0.25">
      <c r="A10" s="29" t="s">
        <v>68</v>
      </c>
      <c r="B10" s="30">
        <v>200694</v>
      </c>
      <c r="C10" s="30">
        <v>136214</v>
      </c>
      <c r="D10" s="30">
        <v>174197</v>
      </c>
      <c r="E10" s="5">
        <v>2243</v>
      </c>
      <c r="F10" s="10">
        <v>117</v>
      </c>
      <c r="G10" s="30">
        <v>17834</v>
      </c>
      <c r="H10" s="30">
        <v>0</v>
      </c>
      <c r="I10" s="30">
        <v>0</v>
      </c>
      <c r="J10" s="101">
        <v>73105.246376811585</v>
      </c>
    </row>
    <row r="11" spans="1:10" x14ac:dyDescent="0.25">
      <c r="A11" s="31" t="s">
        <v>138</v>
      </c>
      <c r="B11" s="101" t="str">
        <f>'IV Trimestre'!B11</f>
        <v>n.d</v>
      </c>
      <c r="C11" s="30" t="str">
        <f>'IV Trimestre'!C11</f>
        <v>n.d</v>
      </c>
      <c r="D11" s="30">
        <f>'IV Trimestre'!D11</f>
        <v>151082</v>
      </c>
      <c r="E11" s="30">
        <f>'IV Trimestre'!E11</f>
        <v>959</v>
      </c>
      <c r="F11" s="30">
        <f>'IV Trimestre'!F11</f>
        <v>890</v>
      </c>
      <c r="G11" s="30">
        <f>'IV Trimestre'!G11</f>
        <v>8368</v>
      </c>
      <c r="H11" s="30">
        <f>'IV Trimestre'!H11</f>
        <v>69989</v>
      </c>
      <c r="I11" s="30">
        <f>'IV Trimestre'!I11</f>
        <v>22141</v>
      </c>
      <c r="J11" s="30">
        <f>'IV Trimestre'!J11</f>
        <v>0</v>
      </c>
    </row>
    <row r="12" spans="1:10" x14ac:dyDescent="0.25">
      <c r="A12" s="31" t="s">
        <v>139</v>
      </c>
      <c r="B12" s="101">
        <v>204604</v>
      </c>
      <c r="C12" s="6">
        <v>133015</v>
      </c>
      <c r="D12" s="30">
        <v>170774</v>
      </c>
      <c r="E12" s="30">
        <v>740</v>
      </c>
      <c r="F12" s="6">
        <v>19</v>
      </c>
      <c r="G12" s="6">
        <v>15615</v>
      </c>
      <c r="H12" s="101">
        <v>81582</v>
      </c>
      <c r="I12" s="6">
        <v>21863</v>
      </c>
      <c r="J12" s="27">
        <v>0</v>
      </c>
    </row>
    <row r="13" spans="1:10" x14ac:dyDescent="0.25">
      <c r="A13" s="31" t="s">
        <v>91</v>
      </c>
      <c r="B13" s="101" t="str">
        <f>'IV Trimestre'!B13</f>
        <v>n.d</v>
      </c>
      <c r="C13" s="30" t="str">
        <f>'IV Trimestre'!C13</f>
        <v>n.d</v>
      </c>
      <c r="D13" s="30">
        <f>'IV Trimestre'!D13</f>
        <v>151082</v>
      </c>
      <c r="E13" s="30">
        <f>'IV Trimestre'!E13</f>
        <v>959</v>
      </c>
      <c r="F13" s="30">
        <f>'IV Trimestre'!F13</f>
        <v>890</v>
      </c>
      <c r="G13" s="30">
        <f>'IV Trimestre'!G13</f>
        <v>8368</v>
      </c>
      <c r="H13" s="30">
        <f>'IV Trimestre'!H13</f>
        <v>69989</v>
      </c>
      <c r="I13" s="30">
        <f>'IV Trimestre'!I13</f>
        <v>22141</v>
      </c>
      <c r="J13" s="30">
        <f>'IV Trimestre'!J13</f>
        <v>0</v>
      </c>
    </row>
    <row r="15" spans="1:10" x14ac:dyDescent="0.25">
      <c r="A15" s="32" t="s">
        <v>3</v>
      </c>
    </row>
    <row r="16" spans="1:10" x14ac:dyDescent="0.25">
      <c r="A16" s="31" t="s">
        <v>68</v>
      </c>
      <c r="B16" s="30">
        <f>C16+I16+G16+H16+E16+F16+J16</f>
        <v>99143234881</v>
      </c>
      <c r="C16" s="159">
        <f>'I Trimestre'!C16:D16+'II Trimestre'!C16:D16+'III Trimestre'!C16:D16+'IV Trimestre'!C16:D16</f>
        <v>48748866400</v>
      </c>
      <c r="D16" s="159"/>
      <c r="E16" s="33">
        <f>'I Trimestre'!E16+'II Trimestre'!E16+'III Trimestre'!E16+'IV Trimestre'!E16</f>
        <v>449805000</v>
      </c>
      <c r="F16" s="134">
        <f>'I Trimestre'!F16+'II Trimestre'!F16+'III Trimestre'!F16+'IV Trimestre'!F16</f>
        <v>0</v>
      </c>
      <c r="G16" s="134">
        <f>'I Trimestre'!G16+'II Trimestre'!G16+'III Trimestre'!G16+'IV Trimestre'!G16</f>
        <v>7042683200</v>
      </c>
      <c r="H16" s="134">
        <f>'I Trimestre'!H16+'II Trimestre'!H16+'III Trimestre'!H16+'IV Trimestre'!H16</f>
        <v>0</v>
      </c>
      <c r="I16" s="134">
        <f>'I Trimestre'!I16+'II Trimestre'!I16+'III Trimestre'!I16+'IV Trimestre'!I16</f>
        <v>0</v>
      </c>
      <c r="J16" s="134">
        <f>'I Trimestre'!J16+'II Trimestre'!J16+'III Trimestre'!J16+'IV Trimestre'!J16</f>
        <v>42901880281</v>
      </c>
    </row>
    <row r="17" spans="1:10" x14ac:dyDescent="0.25">
      <c r="A17" s="31" t="s">
        <v>138</v>
      </c>
      <c r="B17" s="30">
        <f>SUM(C17:H17)</f>
        <v>100262592472</v>
      </c>
      <c r="C17" s="159">
        <f>'I Trimestre'!C17:D17+'II Trimestre'!C17:D17+'III Trimestre'!C17:D17+'IV Trimestre'!C17:D17</f>
        <v>49368750000</v>
      </c>
      <c r="D17" s="159"/>
      <c r="E17" s="51">
        <f>'I Trimestre'!E17+'II Trimestre'!E17+'III Trimestre'!E17+'IV Trimestre'!E17</f>
        <v>1501817472</v>
      </c>
      <c r="F17" s="75">
        <f>'I Trimestre'!F17+'II Trimestre'!F17+'III Trimestre'!F17+'IV Trimestre'!F17</f>
        <v>1451500000</v>
      </c>
      <c r="G17" s="75">
        <f>'I Trimestre'!G17+'II Trimestre'!G17+'III Trimestre'!G17+'IV Trimestre'!G17</f>
        <v>7048125000</v>
      </c>
      <c r="H17" s="75">
        <f>'I Trimestre'!H17+'II Trimestre'!H17+'III Trimestre'!H17+'IV Trimestre'!H17</f>
        <v>40892400000</v>
      </c>
      <c r="I17" s="75">
        <f>'I Trimestre'!I17+'II Trimestre'!I17+'III Trimestre'!I17+'IV Trimestre'!I17</f>
        <v>22317904100</v>
      </c>
      <c r="J17" s="134">
        <f>'I Trimestre'!J17+'II Trimestre'!J17+'III Trimestre'!J17+'IV Trimestre'!J17</f>
        <v>0</v>
      </c>
    </row>
    <row r="18" spans="1:10" x14ac:dyDescent="0.25">
      <c r="A18" s="31" t="s">
        <v>139</v>
      </c>
      <c r="B18" s="30">
        <f>SUM(C18:J18)</f>
        <v>113345535584.72</v>
      </c>
      <c r="C18" s="159">
        <f>'I Trimestre'!C18:D18+'II Trimestre'!C18:D18+'III Trimestre'!C18:D18+'IV Trimestre'!C18:D18</f>
        <v>47984932650</v>
      </c>
      <c r="D18" s="159"/>
      <c r="E18" s="51">
        <f>'I Trimestre'!E18+'II Trimestre'!E18+'III Trimestre'!E18+'IV Trimestre'!E18</f>
        <v>516640860</v>
      </c>
      <c r="F18" s="75">
        <f>'I Trimestre'!F18+'II Trimestre'!F18+'III Trimestre'!F18+'IV Trimestre'!F18</f>
        <v>13560000</v>
      </c>
      <c r="G18" s="75">
        <f>'I Trimestre'!G18+'II Trimestre'!G18+'III Trimestre'!G18+'IV Trimestre'!G18</f>
        <v>7044933139</v>
      </c>
      <c r="H18" s="79">
        <f>'I Trimestre'!H18+'II Trimestre'!H18+'III Trimestre'!H18+'IV Trimestre'!H18</f>
        <v>31999757408.999996</v>
      </c>
      <c r="I18" s="75">
        <f>'I Trimestre'!I18+'II Trimestre'!I18+'III Trimestre'!I18+'IV Trimestre'!I18</f>
        <v>18813882134.999996</v>
      </c>
      <c r="J18" s="134">
        <f>'I Trimestre'!J18+'II Trimestre'!J18+'III Trimestre'!J18+'IV Trimestre'!J18</f>
        <v>6971829391.7200003</v>
      </c>
    </row>
    <row r="19" spans="1:10" x14ac:dyDescent="0.25">
      <c r="A19" s="31" t="s">
        <v>91</v>
      </c>
      <c r="B19" s="30">
        <f>SUM(C19:H19)</f>
        <v>100262592472</v>
      </c>
      <c r="C19" s="156">
        <f>'IV Trimestre'!C19</f>
        <v>49368750000</v>
      </c>
      <c r="D19" s="156"/>
      <c r="E19" s="51">
        <f>'IV Trimestre'!E19</f>
        <v>1501817472</v>
      </c>
      <c r="F19" s="75">
        <f>'IV Trimestre'!F19</f>
        <v>1451500000</v>
      </c>
      <c r="G19" s="75">
        <f>'IV Trimestre'!G19</f>
        <v>7048125000</v>
      </c>
      <c r="H19" s="75">
        <f>'IV Trimestre'!H19</f>
        <v>40892400000</v>
      </c>
      <c r="I19" s="75">
        <f>'IV Trimestre'!I19</f>
        <v>22317904100</v>
      </c>
      <c r="J19" s="134">
        <f>'IV Trimestre'!J19</f>
        <v>0</v>
      </c>
    </row>
    <row r="20" spans="1:10" x14ac:dyDescent="0.25">
      <c r="A20" s="31" t="s">
        <v>140</v>
      </c>
      <c r="B20" s="6">
        <f>SUM(C20:J20)</f>
        <v>113345535584.72</v>
      </c>
      <c r="C20" s="170">
        <f>C18</f>
        <v>47984932650</v>
      </c>
      <c r="D20" s="170"/>
      <c r="E20" s="53">
        <f>E18</f>
        <v>516640860</v>
      </c>
      <c r="F20" s="53">
        <f t="shared" ref="F20:J20" si="0">F18</f>
        <v>13560000</v>
      </c>
      <c r="G20" s="53">
        <f t="shared" si="0"/>
        <v>7044933139</v>
      </c>
      <c r="H20" s="53">
        <f t="shared" si="0"/>
        <v>31999757408.999996</v>
      </c>
      <c r="I20" s="136">
        <f t="shared" si="0"/>
        <v>18813882134.999996</v>
      </c>
      <c r="J20" s="136">
        <f t="shared" si="0"/>
        <v>6971829391.7200003</v>
      </c>
    </row>
    <row r="22" spans="1:10" x14ac:dyDescent="0.25">
      <c r="A22" s="34" t="s">
        <v>4</v>
      </c>
      <c r="B22" s="30"/>
      <c r="C22" s="30"/>
      <c r="D22" s="30"/>
      <c r="E22" s="30"/>
    </row>
    <row r="23" spans="1:10" x14ac:dyDescent="0.25">
      <c r="A23" s="29" t="s">
        <v>138</v>
      </c>
      <c r="B23" s="30">
        <f>'I Trimestre'!B23+'II Trimestre'!B23+'III Trimestre'!B23+'IV Trimestre'!B23</f>
        <v>117105877072</v>
      </c>
      <c r="C23" s="50"/>
      <c r="D23" s="30"/>
      <c r="E23" s="30"/>
    </row>
    <row r="24" spans="1:10" x14ac:dyDescent="0.25">
      <c r="A24" s="29" t="s">
        <v>139</v>
      </c>
      <c r="B24" s="30">
        <f>'I Trimestre'!B24+'II Trimestre'!B24+'III Trimestre'!B24+'IV Trimestre'!B24</f>
        <v>117719736714.65001</v>
      </c>
      <c r="C24" s="50"/>
      <c r="D24" s="30"/>
      <c r="E24" s="30"/>
    </row>
    <row r="25" spans="1:10" x14ac:dyDescent="0.25">
      <c r="A25" s="30"/>
      <c r="B25" s="30"/>
      <c r="C25" s="30"/>
      <c r="D25" s="30"/>
      <c r="E25" s="30"/>
    </row>
    <row r="26" spans="1:10" x14ac:dyDescent="0.25">
      <c r="A26" s="30" t="s">
        <v>5</v>
      </c>
      <c r="B26" s="30"/>
      <c r="C26" s="30"/>
      <c r="D26" s="30"/>
      <c r="E26" s="30"/>
    </row>
    <row r="27" spans="1:10" x14ac:dyDescent="0.25">
      <c r="A27" s="29" t="s">
        <v>69</v>
      </c>
      <c r="B27" s="58">
        <v>0.98</v>
      </c>
      <c r="C27" s="58">
        <v>0.98</v>
      </c>
      <c r="D27" s="58">
        <v>0.98</v>
      </c>
      <c r="E27" s="58">
        <v>0.98</v>
      </c>
      <c r="F27" s="58">
        <v>0.98</v>
      </c>
      <c r="G27" s="58">
        <v>0.98</v>
      </c>
      <c r="H27" s="58">
        <v>0.98</v>
      </c>
      <c r="I27" s="58">
        <v>0.98</v>
      </c>
      <c r="J27" s="58">
        <v>0.98</v>
      </c>
    </row>
    <row r="28" spans="1:10" x14ac:dyDescent="0.25">
      <c r="A28" s="29" t="s">
        <v>141</v>
      </c>
      <c r="B28" s="58">
        <v>0.99</v>
      </c>
      <c r="C28" s="58">
        <v>0.99</v>
      </c>
      <c r="D28" s="58">
        <v>0.99</v>
      </c>
      <c r="E28" s="58">
        <v>0.99</v>
      </c>
      <c r="F28" s="58">
        <v>0.99</v>
      </c>
      <c r="G28" s="58">
        <v>0.99</v>
      </c>
      <c r="H28" s="58">
        <v>0.99</v>
      </c>
      <c r="I28" s="58">
        <v>0.99</v>
      </c>
      <c r="J28" s="58">
        <v>0.99</v>
      </c>
    </row>
    <row r="29" spans="1:10" x14ac:dyDescent="0.25">
      <c r="A29" s="29" t="s">
        <v>6</v>
      </c>
      <c r="B29" s="134">
        <v>351174</v>
      </c>
      <c r="C29" s="158">
        <v>148192.00000000006</v>
      </c>
      <c r="D29" s="158"/>
      <c r="E29" s="134">
        <v>147014</v>
      </c>
      <c r="F29" s="100" t="s">
        <v>144</v>
      </c>
      <c r="G29" s="134">
        <v>70616</v>
      </c>
      <c r="H29" s="134" t="s">
        <v>144</v>
      </c>
      <c r="I29" s="91" t="s">
        <v>144</v>
      </c>
      <c r="J29" s="27" t="s">
        <v>144</v>
      </c>
    </row>
    <row r="30" spans="1:10" x14ac:dyDescent="0.25">
      <c r="A30" s="30"/>
      <c r="B30" s="30"/>
      <c r="C30" s="30"/>
      <c r="D30" s="30"/>
      <c r="E30" s="30"/>
    </row>
    <row r="31" spans="1:10" x14ac:dyDescent="0.25">
      <c r="A31" s="35" t="s">
        <v>7</v>
      </c>
      <c r="B31" s="30"/>
      <c r="C31" s="30"/>
      <c r="D31" s="30"/>
      <c r="E31" s="30"/>
    </row>
    <row r="32" spans="1:10" x14ac:dyDescent="0.25">
      <c r="A32" s="30" t="s">
        <v>70</v>
      </c>
      <c r="B32" s="30">
        <f>B16/B27</f>
        <v>101166566205.10204</v>
      </c>
      <c r="C32" s="153">
        <f>C16/C27</f>
        <v>49743741224.489799</v>
      </c>
      <c r="D32" s="153"/>
      <c r="E32" s="30">
        <f>E16/E27</f>
        <v>458984693.87755102</v>
      </c>
      <c r="F32" s="30">
        <f t="shared" ref="F32:J32" si="1">F16/F27</f>
        <v>0</v>
      </c>
      <c r="G32" s="30">
        <f t="shared" si="1"/>
        <v>7186411428.5714283</v>
      </c>
      <c r="H32" s="30">
        <f t="shared" si="1"/>
        <v>0</v>
      </c>
      <c r="I32" s="30">
        <f t="shared" si="1"/>
        <v>0</v>
      </c>
      <c r="J32" s="30">
        <f t="shared" si="1"/>
        <v>43777428858.163269</v>
      </c>
    </row>
    <row r="33" spans="1:10" x14ac:dyDescent="0.25">
      <c r="A33" s="30" t="s">
        <v>142</v>
      </c>
      <c r="B33" s="30">
        <f>B18/B28</f>
        <v>114490439984.56566</v>
      </c>
      <c r="C33" s="153">
        <f>C18/C28</f>
        <v>48469628939.393936</v>
      </c>
      <c r="D33" s="153"/>
      <c r="E33" s="30">
        <f>E18/E28</f>
        <v>521859454.54545456</v>
      </c>
      <c r="F33" s="30">
        <f t="shared" ref="F33:J33" si="2">F18/F28</f>
        <v>13696969.696969697</v>
      </c>
      <c r="G33" s="30">
        <f t="shared" si="2"/>
        <v>7116094079.7979803</v>
      </c>
      <c r="H33" s="30">
        <f t="shared" si="2"/>
        <v>32322987281.81818</v>
      </c>
      <c r="I33" s="30">
        <f t="shared" si="2"/>
        <v>19003921348.484844</v>
      </c>
      <c r="J33" s="30">
        <f t="shared" si="2"/>
        <v>7042251910.8282833</v>
      </c>
    </row>
    <row r="34" spans="1:10" x14ac:dyDescent="0.25">
      <c r="A34" s="30" t="s">
        <v>71</v>
      </c>
      <c r="B34" s="30">
        <f>B32/B10</f>
        <v>504083.66072280204</v>
      </c>
      <c r="C34" s="169">
        <f>C32/D10</f>
        <v>285560.26352055318</v>
      </c>
      <c r="D34" s="169"/>
      <c r="E34" s="30">
        <f>E32/E10</f>
        <v>204629.823396144</v>
      </c>
      <c r="F34" s="30">
        <f t="shared" ref="F34:J34" si="3">F32/F10</f>
        <v>0</v>
      </c>
      <c r="G34" s="30">
        <f t="shared" si="3"/>
        <v>402961.27781604958</v>
      </c>
      <c r="H34" s="30" t="e">
        <f t="shared" si="3"/>
        <v>#DIV/0!</v>
      </c>
      <c r="I34" s="30" t="e">
        <f t="shared" si="3"/>
        <v>#DIV/0!</v>
      </c>
      <c r="J34" s="30">
        <f t="shared" si="3"/>
        <v>598827.4580529849</v>
      </c>
    </row>
    <row r="35" spans="1:10" x14ac:dyDescent="0.25">
      <c r="A35" s="30" t="s">
        <v>143</v>
      </c>
      <c r="B35" s="30">
        <f>B33/B12</f>
        <v>559570.87830426416</v>
      </c>
      <c r="C35" s="169">
        <f>C33/D12</f>
        <v>283823.23386109091</v>
      </c>
      <c r="D35" s="169"/>
      <c r="E35" s="30">
        <f>E33/E12</f>
        <v>705215.47911547916</v>
      </c>
      <c r="F35" s="30">
        <f t="shared" ref="F35:J35" si="4">F33/F12</f>
        <v>720893.1419457735</v>
      </c>
      <c r="G35" s="30">
        <f t="shared" si="4"/>
        <v>455721.68298418063</v>
      </c>
      <c r="H35" s="30">
        <f t="shared" si="4"/>
        <v>396202.43781493686</v>
      </c>
      <c r="I35" s="30">
        <f t="shared" si="4"/>
        <v>869227.52360082534</v>
      </c>
      <c r="J35" s="30" t="e">
        <f t="shared" si="4"/>
        <v>#DIV/0!</v>
      </c>
    </row>
    <row r="37" spans="1:10" x14ac:dyDescent="0.25">
      <c r="A37" s="26" t="s">
        <v>8</v>
      </c>
    </row>
    <row r="39" spans="1:10" x14ac:dyDescent="0.25">
      <c r="A39" s="6" t="s">
        <v>9</v>
      </c>
    </row>
    <row r="40" spans="1:10" x14ac:dyDescent="0.25">
      <c r="A40" s="6" t="s">
        <v>10</v>
      </c>
      <c r="B40" s="6" t="e">
        <f>(B11/B29)*100</f>
        <v>#VALUE!</v>
      </c>
      <c r="C40" s="144">
        <f>D11/C29*100</f>
        <v>101.95017274886628</v>
      </c>
      <c r="D40" s="144"/>
      <c r="E40" s="6">
        <f>E11/E29*100</f>
        <v>0.65231882677840203</v>
      </c>
      <c r="F40" s="115" t="s">
        <v>85</v>
      </c>
      <c r="G40" s="6">
        <f t="shared" ref="G40:J40" si="5">G11/G29*100</f>
        <v>11.850005664438653</v>
      </c>
      <c r="H40" s="6" t="e">
        <f t="shared" si="5"/>
        <v>#VALUE!</v>
      </c>
      <c r="I40" s="6" t="e">
        <f t="shared" si="5"/>
        <v>#VALUE!</v>
      </c>
      <c r="J40" s="6" t="e">
        <f t="shared" si="5"/>
        <v>#VALUE!</v>
      </c>
    </row>
    <row r="41" spans="1:10" x14ac:dyDescent="0.25">
      <c r="A41" s="6" t="s">
        <v>11</v>
      </c>
      <c r="B41" s="6">
        <f>(B12/B29)*100</f>
        <v>58.262855450574357</v>
      </c>
      <c r="C41" s="144">
        <f>D12/C29*100</f>
        <v>115.23833945152231</v>
      </c>
      <c r="D41" s="144"/>
      <c r="E41" s="6">
        <f>E12/E29*100</f>
        <v>0.50335342212306311</v>
      </c>
      <c r="F41" s="115" t="s">
        <v>85</v>
      </c>
      <c r="G41" s="6">
        <f t="shared" ref="G41:J41" si="6">G12/G29*100</f>
        <v>22.112552396057549</v>
      </c>
      <c r="H41" s="6" t="e">
        <f t="shared" si="6"/>
        <v>#VALUE!</v>
      </c>
      <c r="I41" s="6" t="e">
        <f t="shared" si="6"/>
        <v>#VALUE!</v>
      </c>
      <c r="J41" s="6" t="e">
        <f t="shared" si="6"/>
        <v>#VALUE!</v>
      </c>
    </row>
    <row r="42" spans="1:10" x14ac:dyDescent="0.25">
      <c r="I42" s="50"/>
    </row>
    <row r="43" spans="1:10" x14ac:dyDescent="0.25">
      <c r="A43" s="6" t="s">
        <v>12</v>
      </c>
      <c r="I43" s="50"/>
    </row>
    <row r="44" spans="1:10" x14ac:dyDescent="0.25">
      <c r="A44" s="6" t="s">
        <v>13</v>
      </c>
      <c r="B44" s="6" t="e">
        <f>B12/B11*100</f>
        <v>#VALUE!</v>
      </c>
      <c r="C44" s="116" t="e">
        <f>C12/C11*100</f>
        <v>#VALUE!</v>
      </c>
      <c r="D44" s="116">
        <f>D12/D11*100</f>
        <v>113.03398154644498</v>
      </c>
      <c r="E44" s="6">
        <f>E12/E11*100</f>
        <v>77.16371220020855</v>
      </c>
      <c r="F44" s="6">
        <f t="shared" ref="F44:J44" si="7">F12/F11*100</f>
        <v>2.1348314606741572</v>
      </c>
      <c r="G44" s="6">
        <f t="shared" si="7"/>
        <v>186.60372848948376</v>
      </c>
      <c r="H44" s="6">
        <f t="shared" si="7"/>
        <v>116.56403149066281</v>
      </c>
      <c r="I44" s="6">
        <f t="shared" si="7"/>
        <v>98.744410821552776</v>
      </c>
      <c r="J44" s="6" t="e">
        <f t="shared" si="7"/>
        <v>#DIV/0!</v>
      </c>
    </row>
    <row r="45" spans="1:10" x14ac:dyDescent="0.25">
      <c r="A45" s="6" t="s">
        <v>14</v>
      </c>
      <c r="B45" s="6">
        <f>B18/B17*100</f>
        <v>113.04867826589826</v>
      </c>
      <c r="C45" s="143">
        <f>C18/C17*100</f>
        <v>97.196977136346376</v>
      </c>
      <c r="D45" s="143"/>
      <c r="E45" s="6">
        <f>E18/E17*100</f>
        <v>34.401042046206797</v>
      </c>
      <c r="F45" s="6">
        <f t="shared" ref="F45:J45" si="8">F18/F17*100</f>
        <v>0.93420599379951774</v>
      </c>
      <c r="G45" s="6">
        <f t="shared" si="8"/>
        <v>99.954713331559802</v>
      </c>
      <c r="H45" s="6">
        <f t="shared" si="8"/>
        <v>78.253556673122631</v>
      </c>
      <c r="I45" s="6">
        <f t="shared" si="8"/>
        <v>84.299502546029842</v>
      </c>
      <c r="J45" s="6" t="e">
        <f t="shared" si="8"/>
        <v>#DIV/0!</v>
      </c>
    </row>
    <row r="46" spans="1:10" x14ac:dyDescent="0.25">
      <c r="A46" s="30" t="s">
        <v>15</v>
      </c>
      <c r="B46" s="30" t="e">
        <f>AVERAGE(B44:B45)</f>
        <v>#VALUE!</v>
      </c>
      <c r="C46" s="117" t="e">
        <f>AVERAGE(C44,C45)</f>
        <v>#VALUE!</v>
      </c>
      <c r="D46" s="117">
        <f>AVERAGE(D44,C45)</f>
        <v>105.11547934139568</v>
      </c>
      <c r="E46" s="30">
        <f>AVERAGE(E44:E45)</f>
        <v>55.782377123207674</v>
      </c>
      <c r="F46" s="30">
        <f t="shared" ref="F46:J46" si="9">AVERAGE(F44:F45)</f>
        <v>1.5345187272368375</v>
      </c>
      <c r="G46" s="30">
        <f t="shared" si="9"/>
        <v>143.27922091052179</v>
      </c>
      <c r="H46" s="30">
        <f t="shared" si="9"/>
        <v>97.408794081892722</v>
      </c>
      <c r="I46" s="30">
        <f t="shared" si="9"/>
        <v>91.521956683791302</v>
      </c>
      <c r="J46" s="30" t="e">
        <f t="shared" si="9"/>
        <v>#DIV/0!</v>
      </c>
    </row>
    <row r="47" spans="1:10" x14ac:dyDescent="0.25">
      <c r="A47" s="30"/>
      <c r="B47" s="30"/>
      <c r="C47" s="30"/>
      <c r="D47" s="30"/>
      <c r="E47" s="30"/>
      <c r="I47" s="50"/>
    </row>
    <row r="48" spans="1:10" x14ac:dyDescent="0.25">
      <c r="A48" s="30" t="s">
        <v>16</v>
      </c>
      <c r="B48" s="30"/>
      <c r="C48" s="30"/>
      <c r="D48" s="30"/>
      <c r="E48" s="30"/>
      <c r="I48" s="50"/>
    </row>
    <row r="49" spans="1:10" x14ac:dyDescent="0.25">
      <c r="A49" s="30" t="s">
        <v>17</v>
      </c>
      <c r="B49" s="30" t="e">
        <f>B12/B13*100</f>
        <v>#VALUE!</v>
      </c>
      <c r="C49" s="138">
        <f>D12/D13*100</f>
        <v>113.03398154644498</v>
      </c>
      <c r="D49" s="138"/>
      <c r="E49" s="30">
        <f>E12/E13*100</f>
        <v>77.16371220020855</v>
      </c>
      <c r="F49" s="30">
        <f t="shared" ref="F49:J49" si="10">F12/F13*100</f>
        <v>2.1348314606741572</v>
      </c>
      <c r="G49" s="30">
        <f t="shared" si="10"/>
        <v>186.60372848948376</v>
      </c>
      <c r="H49" s="30">
        <f t="shared" si="10"/>
        <v>116.56403149066281</v>
      </c>
      <c r="I49" s="30">
        <f t="shared" si="10"/>
        <v>98.744410821552776</v>
      </c>
      <c r="J49" s="30" t="e">
        <f t="shared" si="10"/>
        <v>#DIV/0!</v>
      </c>
    </row>
    <row r="50" spans="1:10" x14ac:dyDescent="0.25">
      <c r="A50" s="30" t="s">
        <v>18</v>
      </c>
      <c r="B50" s="30">
        <f>B18/B19*100</f>
        <v>113.04867826589826</v>
      </c>
      <c r="C50" s="138">
        <f>C18/C19*100</f>
        <v>97.196977136346376</v>
      </c>
      <c r="D50" s="138"/>
      <c r="E50" s="30">
        <f>E18/E19*100</f>
        <v>34.401042046206797</v>
      </c>
      <c r="F50" s="30">
        <f t="shared" ref="F50:J50" si="11">F18/F19*100</f>
        <v>0.93420599379951774</v>
      </c>
      <c r="G50" s="30">
        <f t="shared" si="11"/>
        <v>99.954713331559802</v>
      </c>
      <c r="H50" s="30">
        <f t="shared" si="11"/>
        <v>78.253556673122631</v>
      </c>
      <c r="I50" s="30">
        <f t="shared" si="11"/>
        <v>84.299502546029842</v>
      </c>
      <c r="J50" s="30" t="e">
        <f t="shared" si="11"/>
        <v>#DIV/0!</v>
      </c>
    </row>
    <row r="51" spans="1:10" x14ac:dyDescent="0.25">
      <c r="A51" s="30" t="s">
        <v>19</v>
      </c>
      <c r="B51" s="30" t="e">
        <f>(B49+B50)/2</f>
        <v>#VALUE!</v>
      </c>
      <c r="C51" s="138">
        <f>(C49+C50)/2</f>
        <v>105.11547934139568</v>
      </c>
      <c r="D51" s="138"/>
      <c r="E51" s="30">
        <f>(E49+E50)/2</f>
        <v>55.782377123207674</v>
      </c>
      <c r="F51" s="30">
        <f t="shared" ref="F51:J51" si="12">(F49+F50)/2</f>
        <v>1.5345187272368375</v>
      </c>
      <c r="G51" s="30">
        <f t="shared" si="12"/>
        <v>143.27922091052179</v>
      </c>
      <c r="H51" s="30">
        <f t="shared" si="12"/>
        <v>97.408794081892722</v>
      </c>
      <c r="I51" s="30">
        <f t="shared" si="12"/>
        <v>91.521956683791302</v>
      </c>
      <c r="J51" s="30" t="e">
        <f t="shared" si="12"/>
        <v>#DIV/0!</v>
      </c>
    </row>
    <row r="52" spans="1:10" x14ac:dyDescent="0.25">
      <c r="A52" s="30"/>
      <c r="B52" s="30"/>
      <c r="C52" s="85"/>
      <c r="D52" s="85"/>
      <c r="E52" s="30"/>
      <c r="I52" s="50"/>
    </row>
    <row r="53" spans="1:10" x14ac:dyDescent="0.25">
      <c r="A53" s="30" t="s">
        <v>31</v>
      </c>
      <c r="B53" s="30"/>
      <c r="C53" s="85"/>
      <c r="D53" s="85"/>
      <c r="E53" s="30"/>
      <c r="I53" s="50"/>
    </row>
    <row r="54" spans="1:10" x14ac:dyDescent="0.25">
      <c r="A54" s="30" t="s">
        <v>20</v>
      </c>
      <c r="B54" s="30">
        <f>B20/B18*100</f>
        <v>100</v>
      </c>
      <c r="C54" s="138">
        <f>C20/C18*100</f>
        <v>100</v>
      </c>
      <c r="D54" s="138"/>
      <c r="E54" s="30">
        <f>E20/E18*100</f>
        <v>100</v>
      </c>
      <c r="F54" s="30">
        <f t="shared" ref="F54:J54" si="13">F20/F18*100</f>
        <v>100</v>
      </c>
      <c r="G54" s="30">
        <f t="shared" si="13"/>
        <v>100</v>
      </c>
      <c r="H54" s="30">
        <f t="shared" si="13"/>
        <v>100</v>
      </c>
      <c r="I54" s="30">
        <f t="shared" si="13"/>
        <v>100</v>
      </c>
      <c r="J54" s="30">
        <f t="shared" si="13"/>
        <v>100</v>
      </c>
    </row>
    <row r="55" spans="1:10" x14ac:dyDescent="0.25">
      <c r="A55" s="30"/>
      <c r="B55" s="30"/>
      <c r="C55" s="85"/>
      <c r="D55" s="85"/>
      <c r="E55" s="30"/>
      <c r="I55" s="50"/>
    </row>
    <row r="56" spans="1:10" x14ac:dyDescent="0.25">
      <c r="A56" s="30" t="s">
        <v>21</v>
      </c>
      <c r="B56" s="30"/>
      <c r="C56" s="85"/>
      <c r="D56" s="85"/>
      <c r="E56" s="30"/>
      <c r="I56" s="50"/>
    </row>
    <row r="57" spans="1:10" x14ac:dyDescent="0.25">
      <c r="A57" s="30" t="s">
        <v>22</v>
      </c>
      <c r="B57" s="13">
        <f>((B12/B10)-1)*100</f>
        <v>1.9482396085582998</v>
      </c>
      <c r="C57" s="139">
        <f>((D12/D10)-1)*100</f>
        <v>-1.9650166191151452</v>
      </c>
      <c r="D57" s="139"/>
      <c r="E57" s="13">
        <f>((E12/E10)-1)*100</f>
        <v>-67.008470798038346</v>
      </c>
      <c r="F57" s="13">
        <f t="shared" ref="F57:J57" si="14">((F12/F10)-1)*100</f>
        <v>-83.760683760683762</v>
      </c>
      <c r="G57" s="13">
        <f t="shared" si="14"/>
        <v>-12.442525513064929</v>
      </c>
      <c r="H57" s="13" t="e">
        <f t="shared" si="14"/>
        <v>#DIV/0!</v>
      </c>
      <c r="I57" s="13" t="e">
        <f t="shared" si="14"/>
        <v>#DIV/0!</v>
      </c>
      <c r="J57" s="13">
        <f t="shared" si="14"/>
        <v>-100</v>
      </c>
    </row>
    <row r="58" spans="1:10" x14ac:dyDescent="0.25">
      <c r="A58" s="30" t="s">
        <v>23</v>
      </c>
      <c r="B58" s="13">
        <f>((B33/B32)-1)*100</f>
        <v>13.170234277252435</v>
      </c>
      <c r="C58" s="139">
        <f>((C33/C32)-1)*100</f>
        <v>-2.5613519484710467</v>
      </c>
      <c r="D58" s="139"/>
      <c r="E58" s="13">
        <f>((E33/E32)-1)*100</f>
        <v>13.698661743321106</v>
      </c>
      <c r="F58" s="13" t="e">
        <f t="shared" ref="F58:J58" si="15">((F33/F32)-1)*100</f>
        <v>#DIV/0!</v>
      </c>
      <c r="G58" s="13">
        <f t="shared" si="15"/>
        <v>-0.97847652437325072</v>
      </c>
      <c r="H58" s="13" t="e">
        <f t="shared" si="15"/>
        <v>#DIV/0!</v>
      </c>
      <c r="I58" s="13" t="e">
        <f t="shared" si="15"/>
        <v>#DIV/0!</v>
      </c>
      <c r="J58" s="13">
        <f t="shared" si="15"/>
        <v>-83.913509553873439</v>
      </c>
    </row>
    <row r="59" spans="1:10" x14ac:dyDescent="0.25">
      <c r="A59" s="30" t="s">
        <v>24</v>
      </c>
      <c r="B59" s="13">
        <f>((B35/B34)-1)*100</f>
        <v>11.007541387455277</v>
      </c>
      <c r="C59" s="139">
        <f>((C35/C34)-1)*100</f>
        <v>-0.60828829545370722</v>
      </c>
      <c r="D59" s="139"/>
      <c r="E59" s="13">
        <f>((E35/E34)-1)*100</f>
        <v>244.62986255441791</v>
      </c>
      <c r="F59" s="13" t="e">
        <f t="shared" ref="F59:J59" si="16">((F35/F34)-1)*100</f>
        <v>#DIV/0!</v>
      </c>
      <c r="G59" s="13">
        <f t="shared" si="16"/>
        <v>13.093170007321643</v>
      </c>
      <c r="H59" s="13" t="e">
        <f t="shared" si="16"/>
        <v>#DIV/0!</v>
      </c>
      <c r="I59" s="13" t="e">
        <f t="shared" si="16"/>
        <v>#DIV/0!</v>
      </c>
      <c r="J59" s="13" t="e">
        <f t="shared" si="16"/>
        <v>#DIV/0!</v>
      </c>
    </row>
    <row r="60" spans="1:10" x14ac:dyDescent="0.25">
      <c r="A60" s="30"/>
      <c r="B60" s="30"/>
      <c r="C60" s="85"/>
      <c r="D60" s="85"/>
      <c r="E60" s="30"/>
      <c r="I60" s="50"/>
    </row>
    <row r="61" spans="1:10" x14ac:dyDescent="0.25">
      <c r="A61" s="30" t="s">
        <v>25</v>
      </c>
      <c r="B61" s="30"/>
      <c r="C61" s="85"/>
      <c r="D61" s="85"/>
      <c r="E61" s="30"/>
      <c r="I61" s="50"/>
    </row>
    <row r="62" spans="1:10" x14ac:dyDescent="0.25">
      <c r="A62" s="30" t="s">
        <v>40</v>
      </c>
      <c r="B62" s="30" t="e">
        <f>B17/B11</f>
        <v>#VALUE!</v>
      </c>
      <c r="C62" s="120">
        <f>C17/D11</f>
        <v>326767.91411286587</v>
      </c>
      <c r="D62" s="120"/>
      <c r="E62" s="30">
        <f t="shared" ref="E62:J63" si="17">E17/E11</f>
        <v>1566024.4754953077</v>
      </c>
      <c r="F62" s="30">
        <f t="shared" si="17"/>
        <v>1630898.8764044943</v>
      </c>
      <c r="G62" s="30">
        <f t="shared" si="17"/>
        <v>842271.15200764814</v>
      </c>
      <c r="H62" s="30">
        <f t="shared" si="17"/>
        <v>584268.95655031502</v>
      </c>
      <c r="I62" s="30">
        <f t="shared" si="17"/>
        <v>1007989.8875389548</v>
      </c>
      <c r="J62" s="30" t="e">
        <f t="shared" si="17"/>
        <v>#DIV/0!</v>
      </c>
    </row>
    <row r="63" spans="1:10" x14ac:dyDescent="0.25">
      <c r="A63" s="30" t="s">
        <v>41</v>
      </c>
      <c r="B63" s="30">
        <f>B18/B12</f>
        <v>553975.16952122154</v>
      </c>
      <c r="C63" s="120">
        <f>C18/D12</f>
        <v>280985.00152247999</v>
      </c>
      <c r="D63" s="120"/>
      <c r="E63" s="30">
        <f t="shared" si="17"/>
        <v>698163.32432432438</v>
      </c>
      <c r="F63" s="30">
        <f t="shared" si="17"/>
        <v>713684.21052631584</v>
      </c>
      <c r="G63" s="30">
        <f t="shared" si="17"/>
        <v>451164.46615433879</v>
      </c>
      <c r="H63" s="30">
        <f t="shared" si="17"/>
        <v>392240.41343678749</v>
      </c>
      <c r="I63" s="30">
        <f t="shared" si="17"/>
        <v>860535.24836481712</v>
      </c>
      <c r="J63" s="30" t="e">
        <f t="shared" si="17"/>
        <v>#DIV/0!</v>
      </c>
    </row>
    <row r="64" spans="1:10" x14ac:dyDescent="0.25">
      <c r="A64" s="30" t="s">
        <v>26</v>
      </c>
      <c r="B64" s="30" t="e">
        <f>(B62/B63)*B46</f>
        <v>#VALUE!</v>
      </c>
      <c r="C64" s="121">
        <f>(C62/C63)*D46</f>
        <v>122.24270241916771</v>
      </c>
      <c r="D64" s="121"/>
      <c r="E64" s="30">
        <f>E62/E63*E46</f>
        <v>125.12339854115881</v>
      </c>
      <c r="F64" s="30">
        <f t="shared" ref="F64:J64" si="18">F62/F63*F46</f>
        <v>3.506655788596758</v>
      </c>
      <c r="G64" s="30">
        <f t="shared" si="18"/>
        <v>267.48550364287797</v>
      </c>
      <c r="H64" s="30">
        <f t="shared" si="18"/>
        <v>145.09706936718777</v>
      </c>
      <c r="I64" s="30">
        <f t="shared" si="18"/>
        <v>107.20444862698974</v>
      </c>
      <c r="J64" s="30" t="e">
        <f t="shared" si="18"/>
        <v>#DIV/0!</v>
      </c>
    </row>
    <row r="65" spans="1:10" x14ac:dyDescent="0.25">
      <c r="A65" s="30" t="s">
        <v>34</v>
      </c>
      <c r="B65" s="30" t="e">
        <f>B17/(B11*12)</f>
        <v>#VALUE!</v>
      </c>
      <c r="C65" s="138">
        <f>C17/(D11*12)</f>
        <v>27230.65950940549</v>
      </c>
      <c r="D65" s="138"/>
      <c r="E65" s="30">
        <f t="shared" ref="E65:J66" si="19">E17/(E11*12)</f>
        <v>130502.03962460897</v>
      </c>
      <c r="F65" s="30">
        <f t="shared" si="19"/>
        <v>135908.23970037454</v>
      </c>
      <c r="G65" s="30">
        <f t="shared" si="19"/>
        <v>70189.262667304021</v>
      </c>
      <c r="H65" s="30">
        <f t="shared" si="19"/>
        <v>48689.079712526254</v>
      </c>
      <c r="I65" s="30">
        <f t="shared" si="19"/>
        <v>83999.157294912904</v>
      </c>
      <c r="J65" s="30" t="e">
        <f t="shared" si="19"/>
        <v>#DIV/0!</v>
      </c>
    </row>
    <row r="66" spans="1:10" x14ac:dyDescent="0.25">
      <c r="A66" s="30" t="s">
        <v>35</v>
      </c>
      <c r="B66" s="30">
        <f>B18/(B12*12)</f>
        <v>46164.597460101788</v>
      </c>
      <c r="C66" s="138">
        <f>C18/(D12*12)</f>
        <v>23415.41679354</v>
      </c>
      <c r="D66" s="138"/>
      <c r="E66" s="30">
        <f t="shared" si="19"/>
        <v>58180.277027027027</v>
      </c>
      <c r="F66" s="30">
        <f t="shared" si="19"/>
        <v>59473.684210526313</v>
      </c>
      <c r="G66" s="30">
        <f t="shared" si="19"/>
        <v>37597.038846194897</v>
      </c>
      <c r="H66" s="30">
        <f t="shared" si="19"/>
        <v>32686.70111973229</v>
      </c>
      <c r="I66" s="30">
        <f t="shared" si="19"/>
        <v>71711.270697068088</v>
      </c>
      <c r="J66" s="30" t="e">
        <f t="shared" si="19"/>
        <v>#DIV/0!</v>
      </c>
    </row>
    <row r="67" spans="1:10" x14ac:dyDescent="0.25">
      <c r="A67" s="30"/>
      <c r="B67" s="30"/>
      <c r="C67" s="30"/>
      <c r="D67" s="30"/>
      <c r="E67" s="30"/>
      <c r="I67" s="50"/>
    </row>
    <row r="68" spans="1:10" x14ac:dyDescent="0.25">
      <c r="A68" s="30" t="s">
        <v>27</v>
      </c>
      <c r="B68" s="30"/>
      <c r="C68" s="30"/>
      <c r="D68" s="30"/>
      <c r="E68" s="30"/>
      <c r="I68" s="50"/>
    </row>
    <row r="69" spans="1:10" x14ac:dyDescent="0.25">
      <c r="A69" s="30" t="s">
        <v>28</v>
      </c>
      <c r="B69" s="30">
        <f>(B24/B23)*100</f>
        <v>100.52419200299623</v>
      </c>
      <c r="C69" s="50"/>
      <c r="D69" s="30"/>
      <c r="E69" s="30"/>
      <c r="I69" s="50"/>
    </row>
    <row r="70" spans="1:10" x14ac:dyDescent="0.25">
      <c r="A70" s="30" t="s">
        <v>29</v>
      </c>
      <c r="B70" s="30">
        <f>(B18/B24)*100</f>
        <v>96.284224504737921</v>
      </c>
      <c r="C70" s="50"/>
      <c r="D70" s="30"/>
      <c r="E70" s="30"/>
      <c r="I70" s="50"/>
    </row>
    <row r="71" spans="1:10" ht="15.75" thickBot="1" x14ac:dyDescent="0.3">
      <c r="A71" s="38"/>
      <c r="B71" s="38"/>
      <c r="C71" s="38"/>
      <c r="D71" s="38"/>
      <c r="E71" s="38"/>
      <c r="F71" s="38"/>
      <c r="G71" s="38"/>
      <c r="H71" s="38"/>
      <c r="I71" s="103"/>
      <c r="J71" s="103"/>
    </row>
    <row r="72" spans="1:10" ht="15.75" thickTop="1" x14ac:dyDescent="0.25">
      <c r="A72" s="84"/>
    </row>
    <row r="73" spans="1:10" x14ac:dyDescent="0.25">
      <c r="A73" s="84"/>
    </row>
    <row r="74" spans="1:10" x14ac:dyDescent="0.25">
      <c r="A74" s="6" t="s">
        <v>30</v>
      </c>
      <c r="B74" s="128" t="s">
        <v>149</v>
      </c>
      <c r="D74" s="27"/>
    </row>
    <row r="75" spans="1:10" x14ac:dyDescent="0.25">
      <c r="A75" s="6" t="s">
        <v>59</v>
      </c>
    </row>
    <row r="76" spans="1:10" x14ac:dyDescent="0.25">
      <c r="A76" s="39" t="s">
        <v>104</v>
      </c>
    </row>
    <row r="77" spans="1:10" x14ac:dyDescent="0.25">
      <c r="A77" s="39" t="s">
        <v>128</v>
      </c>
    </row>
    <row r="78" spans="1:10" x14ac:dyDescent="0.25">
      <c r="A78" s="6" t="s">
        <v>105</v>
      </c>
    </row>
    <row r="79" spans="1:10" x14ac:dyDescent="0.25">
      <c r="A79" s="6" t="s">
        <v>45</v>
      </c>
    </row>
    <row r="80" spans="1:10" x14ac:dyDescent="0.25">
      <c r="A80" s="119" t="s">
        <v>86</v>
      </c>
    </row>
    <row r="81" spans="1:1" x14ac:dyDescent="0.25">
      <c r="A81" s="102" t="s">
        <v>87</v>
      </c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50</v>
      </c>
    </row>
    <row r="86" spans="1:1" x14ac:dyDescent="0.25">
      <c r="A86" s="40"/>
    </row>
  </sheetData>
  <mergeCells count="25">
    <mergeCell ref="C65:D65"/>
    <mergeCell ref="C66:D66"/>
    <mergeCell ref="C40:D40"/>
    <mergeCell ref="C41:D41"/>
    <mergeCell ref="C45:D45"/>
    <mergeCell ref="C58:D58"/>
    <mergeCell ref="C59:D59"/>
    <mergeCell ref="C57:D57"/>
    <mergeCell ref="C49:D49"/>
    <mergeCell ref="C50:D50"/>
    <mergeCell ref="C51:D51"/>
    <mergeCell ref="C54:D54"/>
    <mergeCell ref="A2:I2"/>
    <mergeCell ref="C29:D29"/>
    <mergeCell ref="C19:D19"/>
    <mergeCell ref="B4:B5"/>
    <mergeCell ref="C16:D16"/>
    <mergeCell ref="C17:D17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baseColWidth="10" defaultColWidth="11.42578125" defaultRowHeight="15" x14ac:dyDescent="0.25"/>
  <cols>
    <col min="1" max="16384" width="11.42578125" style="17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2012-11-21T16:57:56Z</cp:lastPrinted>
  <dcterms:created xsi:type="dcterms:W3CDTF">2012-04-24T21:09:42Z</dcterms:created>
  <dcterms:modified xsi:type="dcterms:W3CDTF">2016-08-31T20:53:58Z</dcterms:modified>
</cp:coreProperties>
</file>