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omments4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dicadores 2015\IV trimestre\ICAA\"/>
    </mc:Choice>
  </mc:AlternateContent>
  <bookViews>
    <workbookView xWindow="-135" yWindow="0" windowWidth="13380" windowHeight="12090" tabRatio="712" firstSheet="6" activeTab="12"/>
  </bookViews>
  <sheets>
    <sheet name="I Trimestre" sheetId="3" state="hidden" r:id="rId1"/>
    <sheet name="II Trimestre" sheetId="5" state="hidden" r:id="rId2"/>
    <sheet name="III Trimestre" sheetId="4" state="hidden" r:id="rId3"/>
    <sheet name="IV Trimestre" sheetId="6" state="hidden" r:id="rId4"/>
    <sheet name="Semestral" sheetId="9" state="hidden" r:id="rId5"/>
    <sheet name="Tercer Trimestre Acumulado" sheetId="8" state="hidden" r:id="rId6"/>
    <sheet name="1 Trimestre" sheetId="10" r:id="rId7"/>
    <sheet name="2 Trimestre" sheetId="11" r:id="rId8"/>
    <sheet name="3 Trimestre" sheetId="12" r:id="rId9"/>
    <sheet name="4 Trimestre" sheetId="13" r:id="rId10"/>
    <sheet name="1 Semestre" sheetId="14" r:id="rId11"/>
    <sheet name="3T Acumulado" sheetId="15" r:id="rId12"/>
    <sheet name="Anual" sheetId="7" r:id="rId13"/>
  </sheets>
  <calcPr calcId="152511"/>
</workbook>
</file>

<file path=xl/calcChain.xml><?xml version="1.0" encoding="utf-8"?>
<calcChain xmlns="http://schemas.openxmlformats.org/spreadsheetml/2006/main">
  <c r="G14" i="7" l="1"/>
  <c r="D22" i="7" l="1"/>
  <c r="E22" i="7"/>
  <c r="F22" i="7"/>
  <c r="G22" i="7"/>
  <c r="H22" i="7"/>
  <c r="I22" i="7"/>
  <c r="E14" i="7"/>
  <c r="D15" i="7"/>
  <c r="E15" i="7"/>
  <c r="F15" i="7"/>
  <c r="G15" i="7"/>
  <c r="H15" i="7"/>
  <c r="I15" i="7"/>
  <c r="D14" i="7"/>
  <c r="F14" i="7"/>
  <c r="H14" i="7"/>
  <c r="I14" i="7"/>
  <c r="D22" i="15"/>
  <c r="E22" i="15"/>
  <c r="F22" i="15"/>
  <c r="G22" i="15"/>
  <c r="H22" i="15"/>
  <c r="I22" i="15"/>
  <c r="D15" i="15"/>
  <c r="E15" i="15"/>
  <c r="F15" i="15"/>
  <c r="G15" i="15"/>
  <c r="H15" i="15"/>
  <c r="I15" i="15"/>
  <c r="D14" i="15"/>
  <c r="E14" i="15"/>
  <c r="F14" i="15"/>
  <c r="G14" i="15"/>
  <c r="H14" i="15"/>
  <c r="I14" i="15"/>
  <c r="G15" i="14"/>
  <c r="H15" i="14"/>
  <c r="G14" i="14"/>
  <c r="H14" i="14"/>
  <c r="D15" i="14"/>
  <c r="E15" i="14"/>
  <c r="D14" i="14"/>
  <c r="E14" i="14"/>
  <c r="D16" i="7"/>
  <c r="E16" i="7"/>
  <c r="F16" i="7"/>
  <c r="G16" i="7"/>
  <c r="H16" i="7"/>
  <c r="I16" i="7"/>
  <c r="C16" i="7"/>
  <c r="D12" i="7"/>
  <c r="E12" i="7"/>
  <c r="F12" i="7"/>
  <c r="G12" i="7"/>
  <c r="H12" i="7"/>
  <c r="I12" i="7"/>
  <c r="C12" i="7"/>
  <c r="C17" i="7" l="1"/>
  <c r="I17" i="7"/>
  <c r="F17" i="7"/>
  <c r="I13" i="7"/>
  <c r="C13" i="7"/>
  <c r="F13" i="7"/>
  <c r="F36" i="11"/>
  <c r="G36" i="11"/>
  <c r="G20" i="15" l="1"/>
  <c r="F20" i="15"/>
  <c r="G20" i="7"/>
  <c r="F20" i="7"/>
  <c r="G20" i="14" l="1"/>
  <c r="F20" i="14"/>
  <c r="D21" i="7" l="1"/>
  <c r="E21" i="7"/>
  <c r="F21" i="7"/>
  <c r="G21" i="7"/>
  <c r="H21" i="7"/>
  <c r="I21" i="7"/>
  <c r="C21" i="7"/>
  <c r="D21" i="15"/>
  <c r="E21" i="15"/>
  <c r="F21" i="15"/>
  <c r="G21" i="15"/>
  <c r="H21" i="15"/>
  <c r="I21" i="15"/>
  <c r="C21" i="15"/>
  <c r="D17" i="15"/>
  <c r="E17" i="15"/>
  <c r="F17" i="15"/>
  <c r="G17" i="15"/>
  <c r="H17" i="15"/>
  <c r="I17" i="15"/>
  <c r="C17" i="15"/>
  <c r="D16" i="15"/>
  <c r="E16" i="15"/>
  <c r="F16" i="15"/>
  <c r="G16" i="15"/>
  <c r="H16" i="15"/>
  <c r="I16" i="15"/>
  <c r="C16" i="15"/>
  <c r="D13" i="15"/>
  <c r="E13" i="15"/>
  <c r="F13" i="15"/>
  <c r="G13" i="15"/>
  <c r="H13" i="15"/>
  <c r="I13" i="15"/>
  <c r="C13" i="15"/>
  <c r="D12" i="15"/>
  <c r="E12" i="15"/>
  <c r="F12" i="15"/>
  <c r="G12" i="15"/>
  <c r="H12" i="15"/>
  <c r="I12" i="15"/>
  <c r="C12" i="15"/>
  <c r="D21" i="14"/>
  <c r="E21" i="14"/>
  <c r="F21" i="14"/>
  <c r="G21" i="14"/>
  <c r="H21" i="14"/>
  <c r="I21" i="14"/>
  <c r="C21" i="14"/>
  <c r="D17" i="14"/>
  <c r="E17" i="14"/>
  <c r="F17" i="14"/>
  <c r="G17" i="14"/>
  <c r="H17" i="14"/>
  <c r="I17" i="14"/>
  <c r="C17" i="14"/>
  <c r="D16" i="14"/>
  <c r="E16" i="14"/>
  <c r="F16" i="14"/>
  <c r="G16" i="14"/>
  <c r="H16" i="14"/>
  <c r="I16" i="14"/>
  <c r="C16" i="14"/>
  <c r="D13" i="14"/>
  <c r="E13" i="14"/>
  <c r="F13" i="14"/>
  <c r="G13" i="14"/>
  <c r="H13" i="14"/>
  <c r="I13" i="14"/>
  <c r="C13" i="14"/>
  <c r="D12" i="14"/>
  <c r="E12" i="14"/>
  <c r="F12" i="14"/>
  <c r="G12" i="14"/>
  <c r="H12" i="14"/>
  <c r="I12" i="14"/>
  <c r="C12" i="14"/>
  <c r="C14" i="14"/>
  <c r="F14" i="14"/>
  <c r="I14" i="14"/>
  <c r="B22" i="11"/>
  <c r="B28" i="15" l="1"/>
  <c r="B28" i="7"/>
  <c r="B28" i="14"/>
  <c r="D23" i="7" l="1"/>
  <c r="E23" i="7"/>
  <c r="F23" i="7"/>
  <c r="G23" i="7"/>
  <c r="H23" i="7"/>
  <c r="I23" i="7"/>
  <c r="C23" i="7"/>
  <c r="D23" i="15"/>
  <c r="E23" i="15"/>
  <c r="F23" i="15"/>
  <c r="G23" i="15"/>
  <c r="H23" i="15"/>
  <c r="I23" i="15"/>
  <c r="C23" i="15"/>
  <c r="H11" i="7"/>
  <c r="H13" i="7"/>
  <c r="H45" i="7"/>
  <c r="H17" i="7"/>
  <c r="H10" i="7"/>
  <c r="H11" i="15"/>
  <c r="H10" i="15"/>
  <c r="G11" i="7"/>
  <c r="G13" i="7"/>
  <c r="G45" i="7"/>
  <c r="G17" i="7"/>
  <c r="G10" i="7"/>
  <c r="G11" i="15"/>
  <c r="G10" i="15"/>
  <c r="E11" i="7"/>
  <c r="E13" i="7"/>
  <c r="E17" i="7"/>
  <c r="E10" i="7"/>
  <c r="E11" i="15"/>
  <c r="E10" i="15"/>
  <c r="D11" i="7"/>
  <c r="D13" i="7"/>
  <c r="D17" i="7"/>
  <c r="D10" i="7"/>
  <c r="D11" i="15"/>
  <c r="D10" i="15"/>
  <c r="B23" i="13"/>
  <c r="B11" i="13"/>
  <c r="B12" i="13"/>
  <c r="B13" i="13"/>
  <c r="B14" i="13"/>
  <c r="B15" i="13"/>
  <c r="B16" i="13"/>
  <c r="B17" i="13"/>
  <c r="B20" i="13"/>
  <c r="B21" i="13"/>
  <c r="B22" i="13"/>
  <c r="B10" i="13"/>
  <c r="B11" i="12"/>
  <c r="B12" i="12"/>
  <c r="B13" i="12"/>
  <c r="B14" i="12"/>
  <c r="B15" i="12"/>
  <c r="B16" i="12"/>
  <c r="B17" i="12"/>
  <c r="B20" i="12"/>
  <c r="B21" i="12"/>
  <c r="B22" i="12"/>
  <c r="B23" i="12"/>
  <c r="B10" i="12"/>
  <c r="B11" i="11"/>
  <c r="B12" i="11"/>
  <c r="B13" i="11"/>
  <c r="B14" i="11"/>
  <c r="B15" i="11"/>
  <c r="B16" i="11"/>
  <c r="B17" i="11"/>
  <c r="B20" i="11"/>
  <c r="B21" i="11"/>
  <c r="B23" i="11"/>
  <c r="B10" i="11"/>
  <c r="B11" i="10"/>
  <c r="B12" i="10"/>
  <c r="B13" i="10"/>
  <c r="B14" i="10"/>
  <c r="B15" i="10"/>
  <c r="B16" i="10"/>
  <c r="B17" i="10"/>
  <c r="B10" i="10"/>
  <c r="B33" i="7"/>
  <c r="B33" i="15"/>
  <c r="B33" i="13"/>
  <c r="B33" i="12"/>
  <c r="B33" i="11"/>
  <c r="D45" i="7"/>
  <c r="E45" i="7"/>
  <c r="C45" i="13"/>
  <c r="D45" i="13"/>
  <c r="E45" i="13"/>
  <c r="F45" i="13"/>
  <c r="G45" i="13"/>
  <c r="H45" i="13"/>
  <c r="I45" i="13"/>
  <c r="C45" i="12"/>
  <c r="D45" i="12"/>
  <c r="E45" i="12"/>
  <c r="F45" i="12"/>
  <c r="G45" i="12"/>
  <c r="H45" i="12"/>
  <c r="I45" i="12"/>
  <c r="C45" i="11"/>
  <c r="D45" i="11"/>
  <c r="E45" i="11"/>
  <c r="F45" i="11"/>
  <c r="G45" i="11"/>
  <c r="H45" i="11"/>
  <c r="I45" i="11"/>
  <c r="C45" i="10"/>
  <c r="D45" i="10"/>
  <c r="E45" i="10"/>
  <c r="F45" i="10"/>
  <c r="G45" i="10"/>
  <c r="H45" i="10"/>
  <c r="I45" i="10"/>
  <c r="B45" i="11" l="1"/>
  <c r="D47" i="7"/>
  <c r="D60" i="7"/>
  <c r="E47" i="7"/>
  <c r="E60" i="7"/>
  <c r="G47" i="7"/>
  <c r="G60" i="7"/>
  <c r="H47" i="7"/>
  <c r="H60" i="7"/>
  <c r="B45" i="13"/>
  <c r="B45" i="12"/>
  <c r="B23" i="15"/>
  <c r="B23" i="7"/>
  <c r="D44" i="7"/>
  <c r="E44" i="7"/>
  <c r="G44" i="7"/>
  <c r="H44" i="7"/>
  <c r="C44" i="13"/>
  <c r="D44" i="13"/>
  <c r="E44" i="13"/>
  <c r="F44" i="13"/>
  <c r="G44" i="13"/>
  <c r="H44" i="13"/>
  <c r="I44" i="13"/>
  <c r="B44" i="13"/>
  <c r="C44" i="12"/>
  <c r="D44" i="12"/>
  <c r="E44" i="12"/>
  <c r="F44" i="12"/>
  <c r="G44" i="12"/>
  <c r="H44" i="12"/>
  <c r="I44" i="12"/>
  <c r="C44" i="11"/>
  <c r="D44" i="11"/>
  <c r="E44" i="11"/>
  <c r="F44" i="11"/>
  <c r="G44" i="11"/>
  <c r="H44" i="11"/>
  <c r="I44" i="11"/>
  <c r="B44" i="12"/>
  <c r="B44" i="11"/>
  <c r="C44" i="10"/>
  <c r="D44" i="10"/>
  <c r="E44" i="10"/>
  <c r="F44" i="10"/>
  <c r="G44" i="10"/>
  <c r="H44" i="10"/>
  <c r="I44" i="10"/>
  <c r="B33" i="14" l="1"/>
  <c r="I23" i="14"/>
  <c r="H23" i="14"/>
  <c r="G23" i="14"/>
  <c r="F23" i="14"/>
  <c r="E23" i="14"/>
  <c r="D23" i="14"/>
  <c r="C23" i="14"/>
  <c r="H11" i="14"/>
  <c r="H44" i="14"/>
  <c r="H45" i="14"/>
  <c r="H10" i="14"/>
  <c r="G11" i="14"/>
  <c r="G44" i="14"/>
  <c r="G45" i="14"/>
  <c r="G10" i="14"/>
  <c r="E11" i="14"/>
  <c r="E44" i="14"/>
  <c r="E45" i="14"/>
  <c r="E10" i="14"/>
  <c r="D11" i="14"/>
  <c r="D44" i="14"/>
  <c r="D45" i="14"/>
  <c r="D10" i="14"/>
  <c r="B33" i="10"/>
  <c r="B23" i="14" l="1"/>
  <c r="B44" i="10"/>
  <c r="B45" i="10"/>
  <c r="B21" i="10"/>
  <c r="B22" i="10"/>
  <c r="B23" i="10"/>
  <c r="B20" i="10"/>
  <c r="F10" i="7"/>
  <c r="I10" i="7"/>
  <c r="F11" i="7"/>
  <c r="I11" i="7"/>
  <c r="F44" i="7"/>
  <c r="I44" i="7"/>
  <c r="F45" i="7"/>
  <c r="I45" i="7"/>
  <c r="D20" i="7"/>
  <c r="E20" i="7"/>
  <c r="H20" i="7"/>
  <c r="I20" i="7"/>
  <c r="C11" i="7"/>
  <c r="C14" i="7"/>
  <c r="C15" i="7"/>
  <c r="C20" i="7"/>
  <c r="C22" i="7"/>
  <c r="C10" i="7"/>
  <c r="F10" i="15"/>
  <c r="I10" i="15"/>
  <c r="F11" i="15"/>
  <c r="I11" i="15"/>
  <c r="D44" i="15"/>
  <c r="E44" i="15"/>
  <c r="F44" i="15"/>
  <c r="G44" i="15"/>
  <c r="H44" i="15"/>
  <c r="I44" i="15"/>
  <c r="D45" i="15"/>
  <c r="E45" i="15"/>
  <c r="F45" i="15"/>
  <c r="G45" i="15"/>
  <c r="H45" i="15"/>
  <c r="I45" i="15"/>
  <c r="D20" i="15"/>
  <c r="E20" i="15"/>
  <c r="H20" i="15"/>
  <c r="I20" i="15"/>
  <c r="C11" i="15"/>
  <c r="B12" i="15"/>
  <c r="C14" i="15"/>
  <c r="C15" i="15"/>
  <c r="B16" i="15"/>
  <c r="B17" i="15"/>
  <c r="C20" i="15"/>
  <c r="C22" i="15"/>
  <c r="C10" i="15"/>
  <c r="H22" i="14"/>
  <c r="E22" i="14"/>
  <c r="E20" i="14"/>
  <c r="H20" i="14"/>
  <c r="I20" i="14"/>
  <c r="C11" i="14"/>
  <c r="F11" i="14"/>
  <c r="I11" i="14"/>
  <c r="F44" i="14"/>
  <c r="I44" i="14"/>
  <c r="C15" i="14"/>
  <c r="F15" i="14"/>
  <c r="F45" i="14" s="1"/>
  <c r="I15" i="14"/>
  <c r="I45" i="14" s="1"/>
  <c r="F10" i="14"/>
  <c r="I10" i="14"/>
  <c r="F22" i="14"/>
  <c r="G22" i="14"/>
  <c r="I22" i="14"/>
  <c r="D20" i="14"/>
  <c r="D22" i="14"/>
  <c r="C20" i="14"/>
  <c r="C22" i="14"/>
  <c r="C10" i="14"/>
  <c r="F47" i="7" l="1"/>
  <c r="F60" i="7"/>
  <c r="B14" i="7"/>
  <c r="C47" i="7"/>
  <c r="C60" i="7"/>
  <c r="I47" i="7"/>
  <c r="I60" i="7"/>
  <c r="B16" i="7"/>
  <c r="B11" i="15"/>
  <c r="B22" i="14"/>
  <c r="B20" i="14"/>
  <c r="B12" i="7"/>
  <c r="B22" i="7"/>
  <c r="B10" i="14"/>
  <c r="B17" i="7"/>
  <c r="B22" i="15"/>
  <c r="C45" i="14"/>
  <c r="B15" i="14"/>
  <c r="B45" i="14" s="1"/>
  <c r="C45" i="15"/>
  <c r="B15" i="15"/>
  <c r="B15" i="7"/>
  <c r="B45" i="7" s="1"/>
  <c r="C45" i="7"/>
  <c r="B14" i="14"/>
  <c r="B14" i="15"/>
  <c r="B17" i="14"/>
  <c r="B21" i="15"/>
  <c r="B21" i="14"/>
  <c r="B21" i="7"/>
  <c r="B16" i="14"/>
  <c r="C44" i="7"/>
  <c r="B13" i="7"/>
  <c r="B44" i="7" s="1"/>
  <c r="C44" i="14"/>
  <c r="B13" i="14"/>
  <c r="B44" i="14" s="1"/>
  <c r="C44" i="15"/>
  <c r="B13" i="15"/>
  <c r="B12" i="14"/>
  <c r="B20" i="7"/>
  <c r="B20" i="15"/>
  <c r="B11" i="14"/>
  <c r="B11" i="7"/>
  <c r="B10" i="7"/>
  <c r="B10" i="15"/>
  <c r="B49" i="10"/>
  <c r="B69" i="10"/>
  <c r="B49" i="7" l="1"/>
  <c r="B47" i="7"/>
  <c r="B60" i="7"/>
  <c r="F70" i="7"/>
  <c r="G70" i="7"/>
  <c r="H70" i="7"/>
  <c r="I70" i="7"/>
  <c r="F69" i="7"/>
  <c r="G69" i="7"/>
  <c r="H69" i="7"/>
  <c r="I69" i="7"/>
  <c r="F67" i="7"/>
  <c r="G67" i="7"/>
  <c r="H67" i="7"/>
  <c r="I67" i="7"/>
  <c r="F66" i="7"/>
  <c r="G66" i="7"/>
  <c r="H66" i="7"/>
  <c r="I66" i="7"/>
  <c r="F61" i="7"/>
  <c r="G61" i="7"/>
  <c r="H61" i="7"/>
  <c r="I61" i="7"/>
  <c r="F54" i="7"/>
  <c r="G54" i="7"/>
  <c r="H54" i="7"/>
  <c r="I54" i="7"/>
  <c r="F53" i="7"/>
  <c r="G53" i="7"/>
  <c r="H53" i="7"/>
  <c r="I53" i="7"/>
  <c r="F49" i="7"/>
  <c r="G49" i="7"/>
  <c r="H49" i="7"/>
  <c r="I49" i="7"/>
  <c r="F48" i="7"/>
  <c r="G48" i="7"/>
  <c r="G50" i="7" s="1"/>
  <c r="H48" i="7"/>
  <c r="H50" i="7" s="1"/>
  <c r="I48" i="7"/>
  <c r="F37" i="7"/>
  <c r="F39" i="7" s="1"/>
  <c r="G37" i="7"/>
  <c r="G39" i="7" s="1"/>
  <c r="H37" i="7"/>
  <c r="H39" i="7" s="1"/>
  <c r="I37" i="7"/>
  <c r="F36" i="7"/>
  <c r="F38" i="7" s="1"/>
  <c r="G36" i="7"/>
  <c r="G38" i="7" s="1"/>
  <c r="H36" i="7"/>
  <c r="H38" i="7" s="1"/>
  <c r="I36" i="7"/>
  <c r="I38" i="7" s="1"/>
  <c r="F70" i="15"/>
  <c r="G70" i="15"/>
  <c r="H70" i="15"/>
  <c r="I70" i="15"/>
  <c r="F69" i="15"/>
  <c r="G69" i="15"/>
  <c r="H69" i="15"/>
  <c r="I69" i="15"/>
  <c r="F67" i="15"/>
  <c r="G67" i="15"/>
  <c r="H67" i="15"/>
  <c r="I67" i="15"/>
  <c r="F66" i="15"/>
  <c r="G66" i="15"/>
  <c r="H66" i="15"/>
  <c r="I66" i="15"/>
  <c r="F61" i="15"/>
  <c r="G61" i="15"/>
  <c r="H61" i="15"/>
  <c r="I61" i="15"/>
  <c r="F54" i="15"/>
  <c r="G54" i="15"/>
  <c r="H54" i="15"/>
  <c r="I54" i="15"/>
  <c r="F53" i="15"/>
  <c r="G53" i="15"/>
  <c r="H53" i="15"/>
  <c r="I53" i="15"/>
  <c r="F49" i="15"/>
  <c r="G49" i="15"/>
  <c r="H49" i="15"/>
  <c r="I49" i="15"/>
  <c r="F48" i="15"/>
  <c r="F50" i="15" s="1"/>
  <c r="G48" i="15"/>
  <c r="H48" i="15"/>
  <c r="H50" i="15" s="1"/>
  <c r="I48" i="15"/>
  <c r="F37" i="15"/>
  <c r="G37" i="15"/>
  <c r="G39" i="15" s="1"/>
  <c r="H37" i="15"/>
  <c r="H39" i="15" s="1"/>
  <c r="I37" i="15"/>
  <c r="I39" i="15" s="1"/>
  <c r="F36" i="15"/>
  <c r="F38" i="15" s="1"/>
  <c r="G36" i="15"/>
  <c r="G62" i="15" s="1"/>
  <c r="H36" i="15"/>
  <c r="H62" i="15" s="1"/>
  <c r="I36" i="15"/>
  <c r="F70" i="14"/>
  <c r="G70" i="14"/>
  <c r="H70" i="14"/>
  <c r="I70" i="14"/>
  <c r="F69" i="14"/>
  <c r="G69" i="14"/>
  <c r="H69" i="14"/>
  <c r="I69" i="14"/>
  <c r="F67" i="14"/>
  <c r="G67" i="14"/>
  <c r="H67" i="14"/>
  <c r="I67" i="14"/>
  <c r="F66" i="14"/>
  <c r="G66" i="14"/>
  <c r="H66" i="14"/>
  <c r="I66" i="14"/>
  <c r="F61" i="14"/>
  <c r="G61" i="14"/>
  <c r="H61" i="14"/>
  <c r="I61" i="14"/>
  <c r="F54" i="14"/>
  <c r="G54" i="14"/>
  <c r="H54" i="14"/>
  <c r="I54" i="14"/>
  <c r="F53" i="14"/>
  <c r="G53" i="14"/>
  <c r="H53" i="14"/>
  <c r="H55" i="14" s="1"/>
  <c r="I53" i="14"/>
  <c r="F49" i="14"/>
  <c r="G49" i="14"/>
  <c r="H49" i="14"/>
  <c r="I49" i="14"/>
  <c r="F48" i="14"/>
  <c r="G48" i="14"/>
  <c r="H48" i="14"/>
  <c r="H50" i="14" s="1"/>
  <c r="I48" i="14"/>
  <c r="F37" i="14"/>
  <c r="F39" i="14" s="1"/>
  <c r="G37" i="14"/>
  <c r="H37" i="14"/>
  <c r="H39" i="14" s="1"/>
  <c r="I37" i="14"/>
  <c r="I39" i="14" s="1"/>
  <c r="F36" i="14"/>
  <c r="F38" i="14" s="1"/>
  <c r="G36" i="14"/>
  <c r="G38" i="14" s="1"/>
  <c r="H36" i="14"/>
  <c r="H38" i="14" s="1"/>
  <c r="I36" i="14"/>
  <c r="I38" i="14" s="1"/>
  <c r="I70" i="13"/>
  <c r="F70" i="13"/>
  <c r="G70" i="13"/>
  <c r="H70" i="13"/>
  <c r="F69" i="13"/>
  <c r="G69" i="13"/>
  <c r="H69" i="13"/>
  <c r="I69" i="13"/>
  <c r="F67" i="13"/>
  <c r="G67" i="13"/>
  <c r="H67" i="13"/>
  <c r="I67" i="13"/>
  <c r="F66" i="13"/>
  <c r="G66" i="13"/>
  <c r="H66" i="13"/>
  <c r="I66" i="13"/>
  <c r="F61" i="13"/>
  <c r="G61" i="13"/>
  <c r="H61" i="13"/>
  <c r="I61" i="13"/>
  <c r="F54" i="13"/>
  <c r="G54" i="13"/>
  <c r="H54" i="13"/>
  <c r="I54" i="13"/>
  <c r="F53" i="13"/>
  <c r="G53" i="13"/>
  <c r="G55" i="13" s="1"/>
  <c r="H53" i="13"/>
  <c r="I53" i="13"/>
  <c r="F49" i="13"/>
  <c r="G49" i="13"/>
  <c r="H49" i="13"/>
  <c r="I49" i="13"/>
  <c r="F48" i="13"/>
  <c r="F50" i="13" s="1"/>
  <c r="G48" i="13"/>
  <c r="G50" i="13" s="1"/>
  <c r="H48" i="13"/>
  <c r="I48" i="13"/>
  <c r="F37" i="13"/>
  <c r="F39" i="13" s="1"/>
  <c r="G37" i="13"/>
  <c r="H37" i="13"/>
  <c r="H39" i="13" s="1"/>
  <c r="I37" i="13"/>
  <c r="I39" i="13" s="1"/>
  <c r="F36" i="13"/>
  <c r="F62" i="13" s="1"/>
  <c r="G36" i="13"/>
  <c r="G38" i="13" s="1"/>
  <c r="H36" i="13"/>
  <c r="I36" i="13"/>
  <c r="F70" i="12"/>
  <c r="G70" i="12"/>
  <c r="H70" i="12"/>
  <c r="I70" i="12"/>
  <c r="F69" i="12"/>
  <c r="G69" i="12"/>
  <c r="H69" i="12"/>
  <c r="I69" i="12"/>
  <c r="F67" i="12"/>
  <c r="G67" i="12"/>
  <c r="H67" i="12"/>
  <c r="I67" i="12"/>
  <c r="F66" i="12"/>
  <c r="G66" i="12"/>
  <c r="H66" i="12"/>
  <c r="I66" i="12"/>
  <c r="F61" i="12"/>
  <c r="G61" i="12"/>
  <c r="H61" i="12"/>
  <c r="I61" i="12"/>
  <c r="F54" i="12"/>
  <c r="G54" i="12"/>
  <c r="H54" i="12"/>
  <c r="I54" i="12"/>
  <c r="F53" i="12"/>
  <c r="G53" i="12"/>
  <c r="H53" i="12"/>
  <c r="H55" i="12" s="1"/>
  <c r="I53" i="12"/>
  <c r="F49" i="12"/>
  <c r="G49" i="12"/>
  <c r="H49" i="12"/>
  <c r="I49" i="12"/>
  <c r="F48" i="12"/>
  <c r="G48" i="12"/>
  <c r="H48" i="12"/>
  <c r="H50" i="12" s="1"/>
  <c r="I48" i="12"/>
  <c r="F37" i="12"/>
  <c r="F39" i="12" s="1"/>
  <c r="G37" i="12"/>
  <c r="G39" i="12" s="1"/>
  <c r="H37" i="12"/>
  <c r="H39" i="12" s="1"/>
  <c r="I37" i="12"/>
  <c r="I39" i="12" s="1"/>
  <c r="I36" i="12"/>
  <c r="F36" i="12"/>
  <c r="F38" i="12" s="1"/>
  <c r="G36" i="12"/>
  <c r="G38" i="12" s="1"/>
  <c r="H36" i="12"/>
  <c r="F70" i="11"/>
  <c r="G70" i="11"/>
  <c r="H70" i="11"/>
  <c r="I70" i="11"/>
  <c r="F69" i="11"/>
  <c r="G69" i="11"/>
  <c r="H69" i="11"/>
  <c r="I69" i="11"/>
  <c r="F67" i="11"/>
  <c r="G67" i="11"/>
  <c r="H67" i="11"/>
  <c r="I67" i="11"/>
  <c r="F66" i="11"/>
  <c r="G66" i="11"/>
  <c r="H66" i="11"/>
  <c r="I66" i="11"/>
  <c r="F61" i="11"/>
  <c r="G61" i="11"/>
  <c r="H61" i="11"/>
  <c r="I61" i="11"/>
  <c r="F54" i="11"/>
  <c r="G54" i="11"/>
  <c r="H54" i="11"/>
  <c r="I54" i="11"/>
  <c r="F53" i="11"/>
  <c r="F55" i="11" s="1"/>
  <c r="G53" i="11"/>
  <c r="G55" i="11" s="1"/>
  <c r="H53" i="11"/>
  <c r="I53" i="11"/>
  <c r="F49" i="11"/>
  <c r="G49" i="11"/>
  <c r="H49" i="11"/>
  <c r="I49" i="11"/>
  <c r="F48" i="11"/>
  <c r="F50" i="11" s="1"/>
  <c r="G48" i="11"/>
  <c r="G50" i="11" s="1"/>
  <c r="H48" i="11"/>
  <c r="I48" i="11"/>
  <c r="F37" i="11"/>
  <c r="F39" i="11" s="1"/>
  <c r="G37" i="11"/>
  <c r="G39" i="11" s="1"/>
  <c r="H37" i="11"/>
  <c r="I37" i="11"/>
  <c r="I39" i="11" s="1"/>
  <c r="F62" i="11"/>
  <c r="G38" i="11"/>
  <c r="H36" i="11"/>
  <c r="H38" i="11" s="1"/>
  <c r="I36" i="11"/>
  <c r="G63" i="11" l="1"/>
  <c r="F55" i="13"/>
  <c r="F63" i="12"/>
  <c r="G71" i="7"/>
  <c r="F71" i="7"/>
  <c r="I71" i="7"/>
  <c r="H71" i="7"/>
  <c r="H50" i="11"/>
  <c r="H68" i="11" s="1"/>
  <c r="F50" i="12"/>
  <c r="F55" i="12"/>
  <c r="F50" i="14"/>
  <c r="F68" i="14" s="1"/>
  <c r="F55" i="14"/>
  <c r="F50" i="7"/>
  <c r="F68" i="7" s="1"/>
  <c r="G50" i="12"/>
  <c r="G68" i="12" s="1"/>
  <c r="G55" i="12"/>
  <c r="G50" i="14"/>
  <c r="G68" i="14" s="1"/>
  <c r="G55" i="14"/>
  <c r="G55" i="7"/>
  <c r="H62" i="12"/>
  <c r="G50" i="15"/>
  <c r="G68" i="15" s="1"/>
  <c r="H50" i="13"/>
  <c r="H55" i="11"/>
  <c r="H62" i="13"/>
  <c r="H55" i="13"/>
  <c r="I62" i="11"/>
  <c r="I50" i="12"/>
  <c r="I68" i="12" s="1"/>
  <c r="G62" i="13"/>
  <c r="I50" i="11"/>
  <c r="I68" i="11" s="1"/>
  <c r="H62" i="11"/>
  <c r="I55" i="11"/>
  <c r="I55" i="12"/>
  <c r="I62" i="13"/>
  <c r="I50" i="13"/>
  <c r="I68" i="13" s="1"/>
  <c r="I55" i="13"/>
  <c r="I50" i="14"/>
  <c r="I68" i="14" s="1"/>
  <c r="I55" i="14"/>
  <c r="I50" i="15"/>
  <c r="I68" i="15" s="1"/>
  <c r="I50" i="7"/>
  <c r="I68" i="7" s="1"/>
  <c r="I62" i="12"/>
  <c r="G39" i="13"/>
  <c r="G63" i="13" s="1"/>
  <c r="G63" i="12"/>
  <c r="F62" i="12"/>
  <c r="H39" i="11"/>
  <c r="H63" i="11" s="1"/>
  <c r="G62" i="11"/>
  <c r="H68" i="13"/>
  <c r="F68" i="13"/>
  <c r="G68" i="13"/>
  <c r="H68" i="12"/>
  <c r="F68" i="12"/>
  <c r="F68" i="11"/>
  <c r="G68" i="11"/>
  <c r="H38" i="13"/>
  <c r="H63" i="13" s="1"/>
  <c r="I38" i="13"/>
  <c r="I63" i="13" s="1"/>
  <c r="F38" i="13"/>
  <c r="F63" i="13" s="1"/>
  <c r="H38" i="12"/>
  <c r="H63" i="12" s="1"/>
  <c r="G62" i="12"/>
  <c r="I38" i="12"/>
  <c r="I63" i="12" s="1"/>
  <c r="I38" i="11"/>
  <c r="I63" i="11" s="1"/>
  <c r="F38" i="11"/>
  <c r="F63" i="11" s="1"/>
  <c r="I62" i="7"/>
  <c r="H55" i="7"/>
  <c r="F55" i="7"/>
  <c r="I55" i="7"/>
  <c r="I55" i="15"/>
  <c r="F55" i="15"/>
  <c r="G55" i="15"/>
  <c r="H55" i="15"/>
  <c r="I62" i="15"/>
  <c r="F62" i="15"/>
  <c r="F68" i="15"/>
  <c r="G68" i="7"/>
  <c r="F63" i="7"/>
  <c r="H63" i="7"/>
  <c r="H68" i="7"/>
  <c r="G63" i="7"/>
  <c r="I39" i="7"/>
  <c r="I63" i="7" s="1"/>
  <c r="F62" i="7"/>
  <c r="G62" i="7"/>
  <c r="H62" i="7"/>
  <c r="H68" i="15"/>
  <c r="H38" i="15"/>
  <c r="H63" i="15" s="1"/>
  <c r="F39" i="15"/>
  <c r="F63" i="15" s="1"/>
  <c r="I38" i="15"/>
  <c r="I63" i="15" s="1"/>
  <c r="G38" i="15"/>
  <c r="G63" i="15" s="1"/>
  <c r="G62" i="14"/>
  <c r="H63" i="14"/>
  <c r="H68" i="14"/>
  <c r="F63" i="14"/>
  <c r="I63" i="14"/>
  <c r="H62" i="14"/>
  <c r="F62" i="14"/>
  <c r="I62" i="14"/>
  <c r="G39" i="14"/>
  <c r="G63" i="14" s="1"/>
  <c r="C36" i="10"/>
  <c r="C38" i="10" s="1"/>
  <c r="D36" i="10"/>
  <c r="D38" i="10" s="1"/>
  <c r="E36" i="10"/>
  <c r="E38" i="10" s="1"/>
  <c r="F36" i="10"/>
  <c r="F38" i="10" s="1"/>
  <c r="G36" i="10"/>
  <c r="G38" i="10" s="1"/>
  <c r="C37" i="10"/>
  <c r="C39" i="10" s="1"/>
  <c r="D37" i="10"/>
  <c r="E37" i="10"/>
  <c r="E39" i="10" s="1"/>
  <c r="F37" i="10"/>
  <c r="F39" i="10" s="1"/>
  <c r="G37" i="10"/>
  <c r="C48" i="10"/>
  <c r="D48" i="10"/>
  <c r="D50" i="10" s="1"/>
  <c r="E48" i="10"/>
  <c r="F48" i="10"/>
  <c r="G48" i="10"/>
  <c r="C49" i="10"/>
  <c r="D49" i="10"/>
  <c r="E49" i="10"/>
  <c r="F49" i="10"/>
  <c r="G49" i="10"/>
  <c r="C53" i="10"/>
  <c r="D53" i="10"/>
  <c r="E53" i="10"/>
  <c r="F53" i="10"/>
  <c r="G53" i="10"/>
  <c r="C54" i="10"/>
  <c r="D54" i="10"/>
  <c r="E54" i="10"/>
  <c r="F54" i="10"/>
  <c r="G54" i="10"/>
  <c r="C61" i="10"/>
  <c r="D61" i="10"/>
  <c r="E61" i="10"/>
  <c r="F61" i="10"/>
  <c r="G61" i="10"/>
  <c r="C66" i="10"/>
  <c r="D66" i="10"/>
  <c r="E66" i="10"/>
  <c r="F66" i="10"/>
  <c r="G66" i="10"/>
  <c r="C67" i="10"/>
  <c r="D67" i="10"/>
  <c r="E67" i="10"/>
  <c r="F67" i="10"/>
  <c r="G67" i="10"/>
  <c r="C69" i="10"/>
  <c r="D69" i="10"/>
  <c r="E69" i="10"/>
  <c r="F69" i="10"/>
  <c r="G69" i="10"/>
  <c r="C70" i="10"/>
  <c r="D70" i="10"/>
  <c r="E70" i="10"/>
  <c r="F70" i="10"/>
  <c r="G70" i="10"/>
  <c r="E70" i="15"/>
  <c r="D70" i="15"/>
  <c r="C70" i="15"/>
  <c r="E69" i="15"/>
  <c r="D69" i="15"/>
  <c r="C69" i="15"/>
  <c r="E67" i="15"/>
  <c r="D67" i="15"/>
  <c r="C67" i="15"/>
  <c r="E66" i="15"/>
  <c r="D66" i="15"/>
  <c r="C66" i="15"/>
  <c r="E61" i="15"/>
  <c r="D61" i="15"/>
  <c r="C61" i="15"/>
  <c r="E54" i="15"/>
  <c r="D54" i="15"/>
  <c r="C54" i="15"/>
  <c r="E53" i="15"/>
  <c r="D53" i="15"/>
  <c r="C53" i="15"/>
  <c r="E49" i="15"/>
  <c r="D49" i="15"/>
  <c r="C49" i="15"/>
  <c r="E48" i="15"/>
  <c r="D48" i="15"/>
  <c r="C48" i="15"/>
  <c r="E37" i="15"/>
  <c r="D37" i="15"/>
  <c r="C37" i="15"/>
  <c r="E36" i="15"/>
  <c r="E38" i="15" s="1"/>
  <c r="D36" i="15"/>
  <c r="D38" i="15" s="1"/>
  <c r="C36" i="15"/>
  <c r="C38" i="15" s="1"/>
  <c r="B27" i="15"/>
  <c r="B73" i="15" s="1"/>
  <c r="B36" i="15"/>
  <c r="B45" i="15"/>
  <c r="B69" i="15"/>
  <c r="E70" i="14"/>
  <c r="D70" i="14"/>
  <c r="C70" i="14"/>
  <c r="E69" i="14"/>
  <c r="D69" i="14"/>
  <c r="C69" i="14"/>
  <c r="E67" i="14"/>
  <c r="D67" i="14"/>
  <c r="C67" i="14"/>
  <c r="E66" i="14"/>
  <c r="D66" i="14"/>
  <c r="C66" i="14"/>
  <c r="E61" i="14"/>
  <c r="D61" i="14"/>
  <c r="C61" i="14"/>
  <c r="E54" i="14"/>
  <c r="D54" i="14"/>
  <c r="C54" i="14"/>
  <c r="E53" i="14"/>
  <c r="D53" i="14"/>
  <c r="C53" i="14"/>
  <c r="E49" i="14"/>
  <c r="D49" i="14"/>
  <c r="C49" i="14"/>
  <c r="E48" i="14"/>
  <c r="D48" i="14"/>
  <c r="C48" i="14"/>
  <c r="E37" i="14"/>
  <c r="D37" i="14"/>
  <c r="C37" i="14"/>
  <c r="E36" i="14"/>
  <c r="E38" i="14" s="1"/>
  <c r="D36" i="14"/>
  <c r="D38" i="14" s="1"/>
  <c r="C36" i="14"/>
  <c r="C38" i="14" s="1"/>
  <c r="B36" i="14"/>
  <c r="E70" i="13"/>
  <c r="D70" i="13"/>
  <c r="C70" i="13"/>
  <c r="E69" i="13"/>
  <c r="D69" i="13"/>
  <c r="C69" i="13"/>
  <c r="E67" i="13"/>
  <c r="D67" i="13"/>
  <c r="C67" i="13"/>
  <c r="E66" i="13"/>
  <c r="D66" i="13"/>
  <c r="C66" i="13"/>
  <c r="E61" i="13"/>
  <c r="D61" i="13"/>
  <c r="C61" i="13"/>
  <c r="E54" i="13"/>
  <c r="D54" i="13"/>
  <c r="C54" i="13"/>
  <c r="E53" i="13"/>
  <c r="D53" i="13"/>
  <c r="C53" i="13"/>
  <c r="E49" i="13"/>
  <c r="D49" i="13"/>
  <c r="C49" i="13"/>
  <c r="E48" i="13"/>
  <c r="D48" i="13"/>
  <c r="C48" i="13"/>
  <c r="E37" i="13"/>
  <c r="D37" i="13"/>
  <c r="C37" i="13"/>
  <c r="E36" i="13"/>
  <c r="E38" i="13" s="1"/>
  <c r="D36" i="13"/>
  <c r="D38" i="13" s="1"/>
  <c r="C36" i="13"/>
  <c r="C38" i="13" s="1"/>
  <c r="B27" i="13"/>
  <c r="B73" i="13" s="1"/>
  <c r="B36" i="13"/>
  <c r="B48" i="13"/>
  <c r="E70" i="12"/>
  <c r="D70" i="12"/>
  <c r="C70" i="12"/>
  <c r="E69" i="12"/>
  <c r="D69" i="12"/>
  <c r="C69" i="12"/>
  <c r="E67" i="12"/>
  <c r="D67" i="12"/>
  <c r="C67" i="12"/>
  <c r="E66" i="12"/>
  <c r="D66" i="12"/>
  <c r="C66" i="12"/>
  <c r="E61" i="12"/>
  <c r="D61" i="12"/>
  <c r="C61" i="12"/>
  <c r="E54" i="12"/>
  <c r="D54" i="12"/>
  <c r="C54" i="12"/>
  <c r="E53" i="12"/>
  <c r="D53" i="12"/>
  <c r="C53" i="12"/>
  <c r="E49" i="12"/>
  <c r="D49" i="12"/>
  <c r="C49" i="12"/>
  <c r="E48" i="12"/>
  <c r="E50" i="12" s="1"/>
  <c r="D48" i="12"/>
  <c r="C48" i="12"/>
  <c r="E37" i="12"/>
  <c r="D37" i="12"/>
  <c r="C37" i="12"/>
  <c r="E36" i="12"/>
  <c r="E38" i="12" s="1"/>
  <c r="D36" i="12"/>
  <c r="D38" i="12" s="1"/>
  <c r="C36" i="12"/>
  <c r="C38" i="12" s="1"/>
  <c r="B27" i="12"/>
  <c r="B73" i="12" s="1"/>
  <c r="B36" i="12"/>
  <c r="B69" i="12"/>
  <c r="E70" i="11"/>
  <c r="D70" i="11"/>
  <c r="C70" i="11"/>
  <c r="E69" i="11"/>
  <c r="D69" i="11"/>
  <c r="C69" i="11"/>
  <c r="E67" i="11"/>
  <c r="D67" i="11"/>
  <c r="C67" i="11"/>
  <c r="E66" i="11"/>
  <c r="D66" i="11"/>
  <c r="C66" i="11"/>
  <c r="E61" i="11"/>
  <c r="D61" i="11"/>
  <c r="C61" i="11"/>
  <c r="E54" i="11"/>
  <c r="D54" i="11"/>
  <c r="C54" i="11"/>
  <c r="E53" i="11"/>
  <c r="D53" i="11"/>
  <c r="C53" i="11"/>
  <c r="E49" i="11"/>
  <c r="D49" i="11"/>
  <c r="C49" i="11"/>
  <c r="E48" i="11"/>
  <c r="D48" i="11"/>
  <c r="C48" i="11"/>
  <c r="E37" i="11"/>
  <c r="D37" i="11"/>
  <c r="C37" i="11"/>
  <c r="E36" i="11"/>
  <c r="E38" i="11" s="1"/>
  <c r="D36" i="11"/>
  <c r="D38" i="11" s="1"/>
  <c r="C36" i="11"/>
  <c r="C38" i="11" s="1"/>
  <c r="B36" i="11"/>
  <c r="B38" i="11" s="1"/>
  <c r="I70" i="10"/>
  <c r="H70" i="10"/>
  <c r="I69" i="10"/>
  <c r="H69" i="10"/>
  <c r="I67" i="10"/>
  <c r="H67" i="10"/>
  <c r="I66" i="10"/>
  <c r="H66" i="10"/>
  <c r="I61" i="10"/>
  <c r="H61" i="10"/>
  <c r="I54" i="10"/>
  <c r="H54" i="10"/>
  <c r="I53" i="10"/>
  <c r="H53" i="10"/>
  <c r="I49" i="10"/>
  <c r="H49" i="10"/>
  <c r="I48" i="10"/>
  <c r="H48" i="10"/>
  <c r="H50" i="10" s="1"/>
  <c r="I37" i="10"/>
  <c r="I39" i="10" s="1"/>
  <c r="H37" i="10"/>
  <c r="I36" i="10"/>
  <c r="I38" i="10" s="1"/>
  <c r="H36" i="10"/>
  <c r="H38" i="10" s="1"/>
  <c r="B74" i="10"/>
  <c r="B36" i="10"/>
  <c r="B53" i="10"/>
  <c r="C50" i="14" l="1"/>
  <c r="C68" i="14" s="1"/>
  <c r="C50" i="12"/>
  <c r="C68" i="12" s="1"/>
  <c r="C55" i="10"/>
  <c r="D62" i="10"/>
  <c r="G50" i="10"/>
  <c r="G68" i="10" s="1"/>
  <c r="D39" i="10"/>
  <c r="D63" i="10" s="1"/>
  <c r="D50" i="11"/>
  <c r="D68" i="11" s="1"/>
  <c r="D50" i="13"/>
  <c r="D68" i="13" s="1"/>
  <c r="C63" i="10"/>
  <c r="D55" i="11"/>
  <c r="C50" i="15"/>
  <c r="C68" i="15" s="1"/>
  <c r="F50" i="10"/>
  <c r="F68" i="10" s="1"/>
  <c r="I63" i="10"/>
  <c r="E50" i="10"/>
  <c r="E68" i="10" s="1"/>
  <c r="I50" i="10"/>
  <c r="I68" i="10" s="1"/>
  <c r="C50" i="13"/>
  <c r="C68" i="13" s="1"/>
  <c r="E62" i="10"/>
  <c r="H55" i="10"/>
  <c r="C55" i="12"/>
  <c r="H68" i="10"/>
  <c r="C50" i="10"/>
  <c r="C68" i="10" s="1"/>
  <c r="E63" i="10"/>
  <c r="G62" i="10"/>
  <c r="I55" i="10"/>
  <c r="G39" i="10"/>
  <c r="G63" i="10" s="1"/>
  <c r="E50" i="13"/>
  <c r="E68" i="13" s="1"/>
  <c r="C62" i="10"/>
  <c r="D50" i="12"/>
  <c r="D68" i="12" s="1"/>
  <c r="C50" i="11"/>
  <c r="C68" i="11" s="1"/>
  <c r="E50" i="11"/>
  <c r="E68" i="11" s="1"/>
  <c r="D50" i="14"/>
  <c r="D68" i="14" s="1"/>
  <c r="D50" i="15"/>
  <c r="D68" i="15" s="1"/>
  <c r="F63" i="10"/>
  <c r="F62" i="10"/>
  <c r="E50" i="14"/>
  <c r="E68" i="14" s="1"/>
  <c r="E50" i="15"/>
  <c r="E68" i="15" s="1"/>
  <c r="D68" i="10"/>
  <c r="F55" i="10"/>
  <c r="D55" i="10"/>
  <c r="E55" i="12"/>
  <c r="G55" i="10"/>
  <c r="E55" i="10"/>
  <c r="B44" i="15"/>
  <c r="D62" i="15"/>
  <c r="C55" i="14"/>
  <c r="B38" i="15"/>
  <c r="E55" i="14"/>
  <c r="B61" i="15"/>
  <c r="B66" i="15"/>
  <c r="C55" i="15"/>
  <c r="E55" i="15"/>
  <c r="B48" i="15"/>
  <c r="B38" i="14"/>
  <c r="D55" i="14"/>
  <c r="B38" i="13"/>
  <c r="D62" i="13"/>
  <c r="D55" i="13"/>
  <c r="B38" i="12"/>
  <c r="D55" i="12"/>
  <c r="B48" i="12"/>
  <c r="C62" i="11"/>
  <c r="E62" i="11"/>
  <c r="B38" i="10"/>
  <c r="H62" i="10"/>
  <c r="B70" i="15"/>
  <c r="C62" i="15"/>
  <c r="E62" i="15"/>
  <c r="B53" i="15"/>
  <c r="D55" i="15"/>
  <c r="B70" i="14"/>
  <c r="C62" i="14"/>
  <c r="E62" i="14"/>
  <c r="B61" i="14"/>
  <c r="B69" i="14"/>
  <c r="D62" i="14"/>
  <c r="B70" i="13"/>
  <c r="B61" i="13"/>
  <c r="B69" i="13"/>
  <c r="C62" i="13"/>
  <c r="E62" i="13"/>
  <c r="C55" i="13"/>
  <c r="E55" i="13"/>
  <c r="C62" i="12"/>
  <c r="E62" i="12"/>
  <c r="B53" i="12"/>
  <c r="B61" i="12"/>
  <c r="B66" i="12"/>
  <c r="B70" i="12"/>
  <c r="D62" i="12"/>
  <c r="B70" i="11"/>
  <c r="B61" i="11"/>
  <c r="B69" i="11"/>
  <c r="D62" i="11"/>
  <c r="C55" i="11"/>
  <c r="E55" i="11"/>
  <c r="B27" i="10"/>
  <c r="B73" i="10" s="1"/>
  <c r="B37" i="10"/>
  <c r="B62" i="10" s="1"/>
  <c r="H39" i="10"/>
  <c r="H63" i="10" s="1"/>
  <c r="B48" i="10"/>
  <c r="B50" i="10" s="1"/>
  <c r="B58" i="10"/>
  <c r="B61" i="10"/>
  <c r="I62" i="10"/>
  <c r="B54" i="10"/>
  <c r="B55" i="10" s="1"/>
  <c r="B66" i="10"/>
  <c r="B67" i="10"/>
  <c r="B70" i="10"/>
  <c r="C39" i="15"/>
  <c r="C63" i="15" s="1"/>
  <c r="E39" i="15"/>
  <c r="E63" i="15" s="1"/>
  <c r="B74" i="15"/>
  <c r="B37" i="15"/>
  <c r="D39" i="15"/>
  <c r="D63" i="15" s="1"/>
  <c r="B49" i="15"/>
  <c r="B54" i="15"/>
  <c r="B58" i="15"/>
  <c r="B67" i="15"/>
  <c r="C39" i="14"/>
  <c r="C63" i="14" s="1"/>
  <c r="E39" i="14"/>
  <c r="E63" i="14" s="1"/>
  <c r="B74" i="14"/>
  <c r="B27" i="14"/>
  <c r="B73" i="14" s="1"/>
  <c r="B37" i="14"/>
  <c r="D39" i="14"/>
  <c r="D63" i="14" s="1"/>
  <c r="B48" i="14"/>
  <c r="B49" i="14"/>
  <c r="B53" i="14"/>
  <c r="B54" i="14"/>
  <c r="B58" i="14"/>
  <c r="B66" i="14"/>
  <c r="B67" i="14"/>
  <c r="C39" i="13"/>
  <c r="C63" i="13" s="1"/>
  <c r="E39" i="13"/>
  <c r="E63" i="13" s="1"/>
  <c r="B74" i="13"/>
  <c r="B37" i="13"/>
  <c r="D39" i="13"/>
  <c r="D63" i="13" s="1"/>
  <c r="B49" i="13"/>
  <c r="B50" i="13" s="1"/>
  <c r="B53" i="13"/>
  <c r="B54" i="13"/>
  <c r="B58" i="13"/>
  <c r="B66" i="13"/>
  <c r="B67" i="13"/>
  <c r="E68" i="12"/>
  <c r="B49" i="12"/>
  <c r="C39" i="12"/>
  <c r="C63" i="12" s="1"/>
  <c r="E39" i="12"/>
  <c r="E63" i="12" s="1"/>
  <c r="B74" i="12"/>
  <c r="B37" i="12"/>
  <c r="D39" i="12"/>
  <c r="D63" i="12" s="1"/>
  <c r="B54" i="12"/>
  <c r="B58" i="12"/>
  <c r="B67" i="12"/>
  <c r="C39" i="11"/>
  <c r="C63" i="11" s="1"/>
  <c r="E39" i="11"/>
  <c r="E63" i="11" s="1"/>
  <c r="B74" i="11"/>
  <c r="B27" i="11"/>
  <c r="B73" i="11" s="1"/>
  <c r="B37" i="11"/>
  <c r="D39" i="11"/>
  <c r="D63" i="11" s="1"/>
  <c r="B48" i="11"/>
  <c r="B49" i="11"/>
  <c r="B53" i="11"/>
  <c r="B54" i="11"/>
  <c r="B58" i="11"/>
  <c r="B66" i="11"/>
  <c r="B67" i="11"/>
  <c r="B50" i="12" l="1"/>
  <c r="B68" i="12" s="1"/>
  <c r="B55" i="12"/>
  <c r="B50" i="11"/>
  <c r="B68" i="11" s="1"/>
  <c r="B68" i="10"/>
  <c r="B39" i="10"/>
  <c r="B63" i="10" s="1"/>
  <c r="B50" i="15"/>
  <c r="B68" i="15" s="1"/>
  <c r="B55" i="15"/>
  <c r="B55" i="11"/>
  <c r="B62" i="15"/>
  <c r="B39" i="15"/>
  <c r="B63" i="15" s="1"/>
  <c r="B62" i="14"/>
  <c r="B39" i="14"/>
  <c r="B63" i="14" s="1"/>
  <c r="B55" i="14"/>
  <c r="B50" i="14"/>
  <c r="B68" i="14" s="1"/>
  <c r="B62" i="13"/>
  <c r="B39" i="13"/>
  <c r="B63" i="13" s="1"/>
  <c r="B68" i="13"/>
  <c r="B55" i="13"/>
  <c r="B62" i="12"/>
  <c r="B39" i="12"/>
  <c r="B63" i="12" s="1"/>
  <c r="B62" i="11"/>
  <c r="B39" i="11"/>
  <c r="B63" i="11" s="1"/>
  <c r="E70" i="7" l="1"/>
  <c r="C69" i="7"/>
  <c r="D69" i="7"/>
  <c r="E49" i="7"/>
  <c r="E53" i="7"/>
  <c r="E54" i="7"/>
  <c r="E61" i="7"/>
  <c r="E67" i="7"/>
  <c r="E36" i="7"/>
  <c r="E38" i="7" s="1"/>
  <c r="E37" i="7"/>
  <c r="E39" i="7" s="1"/>
  <c r="E69" i="7"/>
  <c r="E71" i="7" l="1"/>
  <c r="E62" i="7"/>
  <c r="E63" i="7"/>
  <c r="E55" i="7"/>
  <c r="E66" i="7"/>
  <c r="E48" i="7"/>
  <c r="E50" i="7" s="1"/>
  <c r="C66" i="7"/>
  <c r="D66" i="7"/>
  <c r="C61" i="7"/>
  <c r="D61" i="7"/>
  <c r="E68" i="7" l="1"/>
  <c r="C53" i="7"/>
  <c r="D53" i="7"/>
  <c r="C48" i="7"/>
  <c r="D48" i="7"/>
  <c r="B53" i="7" l="1"/>
  <c r="B61" i="7"/>
  <c r="B48" i="7"/>
  <c r="C29" i="8"/>
  <c r="C29" i="9"/>
  <c r="C29" i="6"/>
  <c r="C29" i="4"/>
  <c r="C29" i="5"/>
  <c r="C29" i="3"/>
  <c r="C11" i="6" l="1"/>
  <c r="C13" i="6"/>
  <c r="C13" i="4"/>
  <c r="C11" i="4"/>
  <c r="C10" i="5" l="1"/>
  <c r="C11" i="5"/>
  <c r="E16" i="9" l="1"/>
  <c r="E32" i="9" s="1"/>
  <c r="F16" i="9"/>
  <c r="F32" i="9" s="1"/>
  <c r="G16" i="9"/>
  <c r="G32" i="9" s="1"/>
  <c r="E17" i="9"/>
  <c r="E62" i="9" s="1"/>
  <c r="F17" i="9"/>
  <c r="G17" i="9"/>
  <c r="E18" i="9"/>
  <c r="F18" i="9"/>
  <c r="F54" i="9" s="1"/>
  <c r="G18" i="9"/>
  <c r="G33" i="9" s="1"/>
  <c r="D18" i="9"/>
  <c r="D54" i="9" s="1"/>
  <c r="D17" i="9"/>
  <c r="D16" i="9"/>
  <c r="D32" i="9" s="1"/>
  <c r="E10" i="9"/>
  <c r="F10" i="9"/>
  <c r="G10" i="9"/>
  <c r="G11" i="9"/>
  <c r="G40" i="9" s="1"/>
  <c r="E12" i="9"/>
  <c r="F12" i="9"/>
  <c r="G12" i="9"/>
  <c r="D12" i="9"/>
  <c r="D10" i="9"/>
  <c r="C24" i="9"/>
  <c r="C67" i="9" s="1"/>
  <c r="C19" i="9"/>
  <c r="C13" i="9"/>
  <c r="C24" i="8"/>
  <c r="C67" i="8" s="1"/>
  <c r="G16" i="8"/>
  <c r="G32" i="8" s="1"/>
  <c r="G17" i="8"/>
  <c r="F16" i="8"/>
  <c r="F32" i="8" s="1"/>
  <c r="F34" i="8" s="1"/>
  <c r="F17" i="8"/>
  <c r="F62" i="8" s="1"/>
  <c r="E16" i="8"/>
  <c r="E32" i="8" s="1"/>
  <c r="E17" i="8"/>
  <c r="E62" i="8" s="1"/>
  <c r="D16" i="8"/>
  <c r="D17" i="8"/>
  <c r="C17" i="8" s="1"/>
  <c r="G10" i="8"/>
  <c r="G11" i="8"/>
  <c r="F10" i="8"/>
  <c r="E10" i="8"/>
  <c r="D10" i="8"/>
  <c r="D62" i="8"/>
  <c r="E18" i="8"/>
  <c r="E54" i="8" s="1"/>
  <c r="F18" i="8"/>
  <c r="G18" i="8"/>
  <c r="G54" i="8" s="1"/>
  <c r="D18" i="8"/>
  <c r="C13" i="8"/>
  <c r="E12" i="8"/>
  <c r="F12" i="8"/>
  <c r="G12" i="8"/>
  <c r="D12" i="8"/>
  <c r="G40" i="8"/>
  <c r="D40" i="8"/>
  <c r="C19" i="8"/>
  <c r="C68" i="5"/>
  <c r="C67" i="5"/>
  <c r="G63" i="5"/>
  <c r="F63" i="5"/>
  <c r="E63" i="5"/>
  <c r="D63" i="5"/>
  <c r="G62" i="5"/>
  <c r="F62" i="5"/>
  <c r="E62" i="5"/>
  <c r="D62" i="5"/>
  <c r="C62" i="5"/>
  <c r="G57" i="5"/>
  <c r="F57" i="5"/>
  <c r="E57" i="5"/>
  <c r="D57" i="5"/>
  <c r="G54" i="5"/>
  <c r="F54" i="5"/>
  <c r="E54" i="5"/>
  <c r="D54" i="5"/>
  <c r="C54" i="5"/>
  <c r="G50" i="5"/>
  <c r="F50" i="5"/>
  <c r="E50" i="5"/>
  <c r="D50" i="5"/>
  <c r="G49" i="5"/>
  <c r="F49" i="5"/>
  <c r="E49" i="5"/>
  <c r="D49" i="5"/>
  <c r="G45" i="5"/>
  <c r="F45" i="5"/>
  <c r="E45" i="5"/>
  <c r="D45" i="5"/>
  <c r="C45" i="5"/>
  <c r="G44" i="5"/>
  <c r="G46" i="5" s="1"/>
  <c r="F44" i="5"/>
  <c r="F46" i="5" s="1"/>
  <c r="E44" i="5"/>
  <c r="D44" i="5"/>
  <c r="D46" i="5" s="1"/>
  <c r="G41" i="5"/>
  <c r="F41" i="5"/>
  <c r="E41" i="5"/>
  <c r="D41" i="5"/>
  <c r="G40" i="5"/>
  <c r="F40" i="5"/>
  <c r="E40" i="5"/>
  <c r="D40" i="5"/>
  <c r="C40" i="5"/>
  <c r="G33" i="5"/>
  <c r="F33" i="5"/>
  <c r="F35" i="5" s="1"/>
  <c r="E33" i="5"/>
  <c r="E58" i="5" s="1"/>
  <c r="D33" i="5"/>
  <c r="D35" i="5" s="1"/>
  <c r="C33" i="5"/>
  <c r="G32" i="5"/>
  <c r="G34" i="5" s="1"/>
  <c r="F32" i="5"/>
  <c r="F58" i="5" s="1"/>
  <c r="E32" i="5"/>
  <c r="E34" i="5" s="1"/>
  <c r="D32" i="5"/>
  <c r="C32" i="5"/>
  <c r="C34" i="5" s="1"/>
  <c r="C12" i="5"/>
  <c r="C41" i="5" s="1"/>
  <c r="F49" i="4"/>
  <c r="F57" i="8" l="1"/>
  <c r="C18" i="8"/>
  <c r="C68" i="8" s="1"/>
  <c r="F63" i="8"/>
  <c r="F50" i="9"/>
  <c r="G62" i="8"/>
  <c r="F63" i="9"/>
  <c r="G62" i="9"/>
  <c r="F34" i="9"/>
  <c r="C10" i="8"/>
  <c r="C18" i="9"/>
  <c r="C33" i="9" s="1"/>
  <c r="G44" i="8"/>
  <c r="G46" i="8" s="1"/>
  <c r="E34" i="8"/>
  <c r="G34" i="8"/>
  <c r="D57" i="8"/>
  <c r="D34" i="9"/>
  <c r="E51" i="5"/>
  <c r="F57" i="9"/>
  <c r="C12" i="8"/>
  <c r="C57" i="8" s="1"/>
  <c r="C16" i="8"/>
  <c r="C32" i="8" s="1"/>
  <c r="C34" i="8" s="1"/>
  <c r="D58" i="5"/>
  <c r="G58" i="5"/>
  <c r="D32" i="8"/>
  <c r="D34" i="8" s="1"/>
  <c r="G51" i="5"/>
  <c r="C58" i="5"/>
  <c r="C12" i="9"/>
  <c r="C63" i="9" s="1"/>
  <c r="C44" i="5"/>
  <c r="C46" i="5" s="1"/>
  <c r="E46" i="5"/>
  <c r="D51" i="5"/>
  <c r="F51" i="5"/>
  <c r="C57" i="5"/>
  <c r="C63" i="5"/>
  <c r="B27" i="7"/>
  <c r="B66" i="7"/>
  <c r="F40" i="8"/>
  <c r="E40" i="9"/>
  <c r="B69" i="7"/>
  <c r="E40" i="8"/>
  <c r="C16" i="9"/>
  <c r="C32" i="9" s="1"/>
  <c r="C58" i="9" s="1"/>
  <c r="C10" i="9"/>
  <c r="C57" i="9" s="1"/>
  <c r="C11" i="8"/>
  <c r="D63" i="9"/>
  <c r="D50" i="9"/>
  <c r="D57" i="9"/>
  <c r="G58" i="9"/>
  <c r="G35" i="9"/>
  <c r="C11" i="9"/>
  <c r="C40" i="9" s="1"/>
  <c r="D44" i="9"/>
  <c r="D40" i="9"/>
  <c r="F44" i="9"/>
  <c r="F40" i="9"/>
  <c r="C41" i="9"/>
  <c r="E44" i="9"/>
  <c r="E57" i="9"/>
  <c r="E49" i="9"/>
  <c r="E41" i="9"/>
  <c r="G44" i="9"/>
  <c r="G46" i="9" s="1"/>
  <c r="G57" i="9"/>
  <c r="G49" i="9"/>
  <c r="G41" i="9"/>
  <c r="E34" i="9"/>
  <c r="G34" i="9"/>
  <c r="C17" i="9"/>
  <c r="D62" i="9"/>
  <c r="F62" i="9"/>
  <c r="C68" i="9"/>
  <c r="C54" i="9"/>
  <c r="C50" i="9"/>
  <c r="E54" i="9"/>
  <c r="E50" i="9"/>
  <c r="E63" i="9"/>
  <c r="E45" i="9"/>
  <c r="G54" i="9"/>
  <c r="G50" i="9"/>
  <c r="G63" i="9"/>
  <c r="G64" i="9" s="1"/>
  <c r="G45" i="9"/>
  <c r="E33" i="9"/>
  <c r="D33" i="9"/>
  <c r="F33" i="9"/>
  <c r="D41" i="9"/>
  <c r="F41" i="9"/>
  <c r="D45" i="9"/>
  <c r="F45" i="9"/>
  <c r="D49" i="9"/>
  <c r="F49" i="9"/>
  <c r="E44" i="8"/>
  <c r="D63" i="8"/>
  <c r="C33" i="8"/>
  <c r="E33" i="8"/>
  <c r="G33" i="8"/>
  <c r="C41" i="8"/>
  <c r="E41" i="8"/>
  <c r="G41" i="8"/>
  <c r="D44" i="8"/>
  <c r="F44" i="8"/>
  <c r="C45" i="8"/>
  <c r="E45" i="8"/>
  <c r="G45" i="8"/>
  <c r="C49" i="8"/>
  <c r="E49" i="8"/>
  <c r="G49" i="8"/>
  <c r="D50" i="8"/>
  <c r="F50" i="8"/>
  <c r="D54" i="8"/>
  <c r="F54" i="8"/>
  <c r="E57" i="8"/>
  <c r="G57" i="8"/>
  <c r="C63" i="8"/>
  <c r="E63" i="8"/>
  <c r="G63" i="8"/>
  <c r="D33" i="8"/>
  <c r="F33" i="8"/>
  <c r="D41" i="8"/>
  <c r="F41" i="8"/>
  <c r="D45" i="8"/>
  <c r="F45" i="8"/>
  <c r="D49" i="8"/>
  <c r="F49" i="8"/>
  <c r="C50" i="8"/>
  <c r="E50" i="8"/>
  <c r="G50" i="8"/>
  <c r="C54" i="8"/>
  <c r="E64" i="5"/>
  <c r="G64" i="5"/>
  <c r="D64" i="5"/>
  <c r="F64" i="5"/>
  <c r="D34" i="5"/>
  <c r="D59" i="5" s="1"/>
  <c r="F34" i="5"/>
  <c r="F59" i="5" s="1"/>
  <c r="C35" i="5"/>
  <c r="C59" i="5" s="1"/>
  <c r="E35" i="5"/>
  <c r="E59" i="5" s="1"/>
  <c r="G35" i="5"/>
  <c r="G59" i="5" s="1"/>
  <c r="F51" i="8" l="1"/>
  <c r="G64" i="8"/>
  <c r="F51" i="9"/>
  <c r="C34" i="9"/>
  <c r="C64" i="5"/>
  <c r="C44" i="8"/>
  <c r="C49" i="9"/>
  <c r="C35" i="9"/>
  <c r="F46" i="8"/>
  <c r="F64" i="8" s="1"/>
  <c r="E46" i="9"/>
  <c r="E64" i="9" s="1"/>
  <c r="F46" i="9"/>
  <c r="F64" i="9" s="1"/>
  <c r="D46" i="9"/>
  <c r="D64" i="9" s="1"/>
  <c r="C46" i="8"/>
  <c r="D46" i="8"/>
  <c r="D64" i="8" s="1"/>
  <c r="E46" i="8"/>
  <c r="E64" i="8" s="1"/>
  <c r="D51" i="8"/>
  <c r="D51" i="9"/>
  <c r="C62" i="9"/>
  <c r="C62" i="8"/>
  <c r="C40" i="8"/>
  <c r="E58" i="9"/>
  <c r="E35" i="9"/>
  <c r="E59" i="9" s="1"/>
  <c r="D35" i="9"/>
  <c r="D59" i="9" s="1"/>
  <c r="D58" i="9"/>
  <c r="C45" i="9"/>
  <c r="G51" i="9"/>
  <c r="E51" i="9"/>
  <c r="C51" i="9"/>
  <c r="C44" i="9"/>
  <c r="G59" i="9"/>
  <c r="F35" i="9"/>
  <c r="F59" i="9" s="1"/>
  <c r="F58" i="9"/>
  <c r="D35" i="8"/>
  <c r="D59" i="8" s="1"/>
  <c r="D58" i="8"/>
  <c r="E51" i="8"/>
  <c r="G58" i="8"/>
  <c r="G35" i="8"/>
  <c r="G59" i="8" s="1"/>
  <c r="C58" i="8"/>
  <c r="C35" i="8"/>
  <c r="C59" i="8" s="1"/>
  <c r="F35" i="8"/>
  <c r="F59" i="8" s="1"/>
  <c r="F58" i="8"/>
  <c r="G51" i="8"/>
  <c r="C51" i="8"/>
  <c r="E58" i="8"/>
  <c r="E35" i="8"/>
  <c r="E59" i="8" s="1"/>
  <c r="C10" i="3"/>
  <c r="C11" i="3"/>
  <c r="C16" i="3"/>
  <c r="C17" i="3"/>
  <c r="C18" i="3"/>
  <c r="C13" i="3"/>
  <c r="C12" i="3"/>
  <c r="C59" i="9" l="1"/>
  <c r="C64" i="8"/>
  <c r="C49" i="3"/>
  <c r="C46" i="9"/>
  <c r="C64" i="9" s="1"/>
  <c r="C18" i="6"/>
  <c r="C68" i="6" s="1"/>
  <c r="C12" i="6"/>
  <c r="B73" i="7"/>
  <c r="D54" i="7"/>
  <c r="D49" i="7"/>
  <c r="D50" i="7" s="1"/>
  <c r="D37" i="7"/>
  <c r="D39" i="7" s="1"/>
  <c r="D36" i="7"/>
  <c r="D38" i="7" s="1"/>
  <c r="C36" i="7"/>
  <c r="C38" i="7" s="1"/>
  <c r="B36" i="7"/>
  <c r="B38" i="7" s="1"/>
  <c r="C67" i="6"/>
  <c r="G63" i="6"/>
  <c r="F63" i="6"/>
  <c r="E63" i="6"/>
  <c r="D63" i="6"/>
  <c r="G62" i="6"/>
  <c r="F62" i="6"/>
  <c r="E62" i="6"/>
  <c r="D62" i="6"/>
  <c r="C62" i="6"/>
  <c r="G57" i="6"/>
  <c r="F57" i="6"/>
  <c r="E57" i="6"/>
  <c r="D57" i="6"/>
  <c r="G54" i="6"/>
  <c r="F54" i="6"/>
  <c r="E54" i="6"/>
  <c r="D54" i="6"/>
  <c r="G50" i="6"/>
  <c r="F50" i="6"/>
  <c r="E50" i="6"/>
  <c r="D50" i="6"/>
  <c r="G49" i="6"/>
  <c r="F49" i="6"/>
  <c r="E49" i="6"/>
  <c r="D49" i="6"/>
  <c r="G45" i="6"/>
  <c r="F45" i="6"/>
  <c r="E45" i="6"/>
  <c r="D45" i="6"/>
  <c r="G44" i="6"/>
  <c r="G46" i="6" s="1"/>
  <c r="F44" i="6"/>
  <c r="E44" i="6"/>
  <c r="D44" i="6"/>
  <c r="G41" i="6"/>
  <c r="F41" i="6"/>
  <c r="E41" i="6"/>
  <c r="D41" i="6"/>
  <c r="G40" i="6"/>
  <c r="F40" i="6"/>
  <c r="E40" i="6"/>
  <c r="D40" i="6"/>
  <c r="C40" i="6"/>
  <c r="G33" i="6"/>
  <c r="F33" i="6"/>
  <c r="F35" i="6" s="1"/>
  <c r="E33" i="6"/>
  <c r="D33" i="6"/>
  <c r="D35" i="6" s="1"/>
  <c r="G32" i="6"/>
  <c r="G34" i="6" s="1"/>
  <c r="F32" i="6"/>
  <c r="F34" i="6" s="1"/>
  <c r="E32" i="6"/>
  <c r="E34" i="6" s="1"/>
  <c r="D32" i="6"/>
  <c r="D34" i="6" s="1"/>
  <c r="C32" i="6"/>
  <c r="C34" i="6" s="1"/>
  <c r="C44" i="6"/>
  <c r="C19" i="5"/>
  <c r="C50" i="5" s="1"/>
  <c r="C13" i="5"/>
  <c r="C49" i="5" s="1"/>
  <c r="F46" i="6" l="1"/>
  <c r="F64" i="6" s="1"/>
  <c r="E46" i="6"/>
  <c r="E64" i="6" s="1"/>
  <c r="D46" i="6"/>
  <c r="C51" i="5"/>
  <c r="C67" i="7"/>
  <c r="C70" i="7"/>
  <c r="C71" i="7" s="1"/>
  <c r="D67" i="7"/>
  <c r="D68" i="7" s="1"/>
  <c r="D70" i="7"/>
  <c r="D71" i="7" s="1"/>
  <c r="D55" i="7"/>
  <c r="F51" i="6"/>
  <c r="E51" i="6"/>
  <c r="D51" i="6"/>
  <c r="D62" i="7"/>
  <c r="C37" i="7"/>
  <c r="C49" i="7"/>
  <c r="C54" i="7"/>
  <c r="C55" i="7" s="1"/>
  <c r="G51" i="6"/>
  <c r="D63" i="7"/>
  <c r="E58" i="6"/>
  <c r="G58" i="6"/>
  <c r="G64" i="6"/>
  <c r="D59" i="6"/>
  <c r="F59" i="6"/>
  <c r="D64" i="6"/>
  <c r="C33" i="6"/>
  <c r="E35" i="6"/>
  <c r="E59" i="6" s="1"/>
  <c r="G35" i="6"/>
  <c r="G59" i="6" s="1"/>
  <c r="C41" i="6"/>
  <c r="C45" i="6"/>
  <c r="C46" i="6" s="1"/>
  <c r="C49" i="6"/>
  <c r="C57" i="6"/>
  <c r="D58" i="6"/>
  <c r="F58" i="6"/>
  <c r="C63" i="6"/>
  <c r="C50" i="6"/>
  <c r="C54" i="6"/>
  <c r="C67" i="4"/>
  <c r="G63" i="4"/>
  <c r="F63" i="4"/>
  <c r="E63" i="4"/>
  <c r="D63" i="4"/>
  <c r="G62" i="4"/>
  <c r="F62" i="4"/>
  <c r="E62" i="4"/>
  <c r="D62" i="4"/>
  <c r="C62" i="4"/>
  <c r="G57" i="4"/>
  <c r="F57" i="4"/>
  <c r="E57" i="4"/>
  <c r="D57" i="4"/>
  <c r="G54" i="4"/>
  <c r="F54" i="4"/>
  <c r="E54" i="4"/>
  <c r="D54" i="4"/>
  <c r="G50" i="4"/>
  <c r="F50" i="4"/>
  <c r="F51" i="4" s="1"/>
  <c r="E50" i="4"/>
  <c r="D50" i="4"/>
  <c r="G49" i="4"/>
  <c r="G51" i="4" s="1"/>
  <c r="E49" i="4"/>
  <c r="D49" i="4"/>
  <c r="G45" i="4"/>
  <c r="F45" i="4"/>
  <c r="E45" i="4"/>
  <c r="D45" i="4"/>
  <c r="G44" i="4"/>
  <c r="G46" i="4" s="1"/>
  <c r="F44" i="4"/>
  <c r="F46" i="4" s="1"/>
  <c r="E44" i="4"/>
  <c r="D44" i="4"/>
  <c r="G41" i="4"/>
  <c r="F41" i="4"/>
  <c r="E41" i="4"/>
  <c r="D41" i="4"/>
  <c r="G40" i="4"/>
  <c r="F40" i="4"/>
  <c r="E40" i="4"/>
  <c r="D40" i="4"/>
  <c r="C40" i="4"/>
  <c r="G33" i="4"/>
  <c r="G35" i="4" s="1"/>
  <c r="F33" i="4"/>
  <c r="E33" i="4"/>
  <c r="E35" i="4" s="1"/>
  <c r="D33" i="4"/>
  <c r="G32" i="4"/>
  <c r="G58" i="4" s="1"/>
  <c r="F32" i="4"/>
  <c r="F34" i="4" s="1"/>
  <c r="E32" i="4"/>
  <c r="D32" i="4"/>
  <c r="D34" i="4" s="1"/>
  <c r="C32" i="4"/>
  <c r="C34" i="4" s="1"/>
  <c r="C18" i="4"/>
  <c r="C68" i="4" s="1"/>
  <c r="C12" i="4"/>
  <c r="C57" i="4" s="1"/>
  <c r="C68" i="3"/>
  <c r="C67" i="3"/>
  <c r="G63" i="3"/>
  <c r="F63" i="3"/>
  <c r="E63" i="3"/>
  <c r="D63" i="3"/>
  <c r="G62" i="3"/>
  <c r="F62" i="3"/>
  <c r="E62" i="3"/>
  <c r="D62" i="3"/>
  <c r="C62" i="3"/>
  <c r="G57" i="3"/>
  <c r="F57" i="3"/>
  <c r="E57" i="3"/>
  <c r="D57" i="3"/>
  <c r="G54" i="3"/>
  <c r="F54" i="3"/>
  <c r="E54" i="3"/>
  <c r="D54" i="3"/>
  <c r="C54" i="3"/>
  <c r="G50" i="3"/>
  <c r="F50" i="3"/>
  <c r="E50" i="3"/>
  <c r="D50" i="3"/>
  <c r="C50" i="3"/>
  <c r="G49" i="3"/>
  <c r="G51" i="3" s="1"/>
  <c r="F49" i="3"/>
  <c r="E49" i="3"/>
  <c r="D49" i="3"/>
  <c r="G45" i="3"/>
  <c r="F45" i="3"/>
  <c r="E45" i="3"/>
  <c r="D45" i="3"/>
  <c r="G44" i="3"/>
  <c r="G46" i="3" s="1"/>
  <c r="F44" i="3"/>
  <c r="E44" i="3"/>
  <c r="E46" i="3" s="1"/>
  <c r="D44" i="3"/>
  <c r="G41" i="3"/>
  <c r="F41" i="3"/>
  <c r="E41" i="3"/>
  <c r="D41" i="3"/>
  <c r="G40" i="3"/>
  <c r="F40" i="3"/>
  <c r="E40" i="3"/>
  <c r="D40" i="3"/>
  <c r="C40" i="3"/>
  <c r="G33" i="3"/>
  <c r="G35" i="3" s="1"/>
  <c r="F33" i="3"/>
  <c r="E33" i="3"/>
  <c r="E35" i="3" s="1"/>
  <c r="D33" i="3"/>
  <c r="G32" i="3"/>
  <c r="F32" i="3"/>
  <c r="F34" i="3" s="1"/>
  <c r="E32" i="3"/>
  <c r="D32" i="3"/>
  <c r="D34" i="3" s="1"/>
  <c r="C32" i="3"/>
  <c r="C34" i="3" s="1"/>
  <c r="C63" i="3"/>
  <c r="C57" i="3"/>
  <c r="E51" i="3" l="1"/>
  <c r="G58" i="3"/>
  <c r="F46" i="3"/>
  <c r="F64" i="3" s="1"/>
  <c r="D46" i="4"/>
  <c r="D64" i="4" s="1"/>
  <c r="E58" i="3"/>
  <c r="D46" i="3"/>
  <c r="E58" i="4"/>
  <c r="E46" i="4"/>
  <c r="E64" i="4" s="1"/>
  <c r="D58" i="4"/>
  <c r="F58" i="4"/>
  <c r="C54" i="4"/>
  <c r="C50" i="4"/>
  <c r="C64" i="6"/>
  <c r="B67" i="7"/>
  <c r="B70" i="7"/>
  <c r="B71" i="7" s="1"/>
  <c r="C39" i="7"/>
  <c r="C63" i="7" s="1"/>
  <c r="C50" i="7"/>
  <c r="C68" i="7" s="1"/>
  <c r="E51" i="4"/>
  <c r="D51" i="4"/>
  <c r="B74" i="7"/>
  <c r="B58" i="7"/>
  <c r="B54" i="7"/>
  <c r="B55" i="7" s="1"/>
  <c r="B37" i="7"/>
  <c r="B39" i="7" s="1"/>
  <c r="B50" i="7"/>
  <c r="G64" i="4"/>
  <c r="C62" i="7"/>
  <c r="C51" i="6"/>
  <c r="C58" i="6"/>
  <c r="C35" i="6"/>
  <c r="C59" i="6" s="1"/>
  <c r="F64" i="4"/>
  <c r="E34" i="4"/>
  <c r="E59" i="4" s="1"/>
  <c r="G34" i="4"/>
  <c r="G59" i="4" s="1"/>
  <c r="D35" i="4"/>
  <c r="D59" i="4" s="1"/>
  <c r="F35" i="4"/>
  <c r="F59" i="4" s="1"/>
  <c r="C44" i="4"/>
  <c r="C33" i="4"/>
  <c r="C41" i="4"/>
  <c r="C45" i="4"/>
  <c r="C49" i="4"/>
  <c r="C63" i="4"/>
  <c r="D58" i="3"/>
  <c r="F58" i="3"/>
  <c r="D51" i="3"/>
  <c r="F51" i="3"/>
  <c r="D64" i="3"/>
  <c r="E64" i="3"/>
  <c r="G64" i="3"/>
  <c r="E34" i="3"/>
  <c r="E59" i="3" s="1"/>
  <c r="G34" i="3"/>
  <c r="G59" i="3" s="1"/>
  <c r="D35" i="3"/>
  <c r="D59" i="3" s="1"/>
  <c r="F35" i="3"/>
  <c r="F59" i="3" s="1"/>
  <c r="C44" i="3"/>
  <c r="C46" i="3" s="1"/>
  <c r="C64" i="3" s="1"/>
  <c r="C33" i="3"/>
  <c r="C41" i="3"/>
  <c r="C45" i="3"/>
  <c r="C51" i="3"/>
  <c r="C51" i="4" l="1"/>
  <c r="C46" i="4"/>
  <c r="C64" i="4" s="1"/>
  <c r="B68" i="7"/>
  <c r="B62" i="7"/>
  <c r="B63" i="7"/>
  <c r="C58" i="4"/>
  <c r="C35" i="4"/>
  <c r="C59" i="4" s="1"/>
  <c r="C35" i="3"/>
  <c r="C59" i="3" s="1"/>
  <c r="C58" i="3"/>
</calcChain>
</file>

<file path=xl/comments1.xml><?xml version="1.0" encoding="utf-8"?>
<comments xmlns="http://schemas.openxmlformats.org/spreadsheetml/2006/main">
  <authors>
    <author>Diego Astorga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En el informe anual; el cuadro 1 del segundo trimestre aparece sin beneficiarios atendidos pero en el reporte previo aparecen estas cifras. 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
</t>
        </r>
      </text>
    </comment>
  </commentList>
</comments>
</file>

<file path=xl/comments3.xml><?xml version="1.0" encoding="utf-8"?>
<comments xmlns="http://schemas.openxmlformats.org/spreadsheetml/2006/main">
  <authors>
    <author>Catherine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Modificación Presupuestaria 16/06/2011</t>
        </r>
      </text>
    </comment>
  </commentList>
</comments>
</file>

<file path=xl/comments4.xml><?xml version="1.0" encoding="utf-8"?>
<comments xmlns="http://schemas.openxmlformats.org/spreadsheetml/2006/main">
  <authors>
    <author>Catherine Mata</author>
  </authors>
  <commentList>
    <comment ref="B47" authorId="0" shape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obras</t>
        </r>
      </text>
    </comment>
    <comment ref="B60" authorId="0" shape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obras
</t>
        </r>
      </text>
    </comment>
  </commentList>
</comments>
</file>

<file path=xl/sharedStrings.xml><?xml version="1.0" encoding="utf-8"?>
<sst xmlns="http://schemas.openxmlformats.org/spreadsheetml/2006/main" count="1053" uniqueCount="239">
  <si>
    <t>Indicador</t>
  </si>
  <si>
    <t>Total Programa</t>
  </si>
  <si>
    <t>Productos</t>
  </si>
  <si>
    <t>Construcción AR</t>
  </si>
  <si>
    <t>Ampliación o mejoras</t>
  </si>
  <si>
    <t>Instalación Equipo Desinfección</t>
  </si>
  <si>
    <t>Instalación equipos cloración</t>
  </si>
  <si>
    <t>Insumos</t>
  </si>
  <si>
    <t>Unidad</t>
  </si>
  <si>
    <t xml:space="preserve">Beneficiarios </t>
  </si>
  <si>
    <t>Obras</t>
  </si>
  <si>
    <t>Efectivos 3T 2010</t>
  </si>
  <si>
    <t>Programados 3T 2011</t>
  </si>
  <si>
    <t>Efectivos 3T 2011</t>
  </si>
  <si>
    <t>Programados año 2011</t>
  </si>
  <si>
    <t>Gasto FODESAF</t>
  </si>
  <si>
    <t>En transferencias 3T 2011</t>
  </si>
  <si>
    <t>Ingresos FODESAF</t>
  </si>
  <si>
    <t>Otros insumos</t>
  </si>
  <si>
    <t>IPC (3T 2010)</t>
  </si>
  <si>
    <t>IPC (3T 2011)</t>
  </si>
  <si>
    <t>Cálculos intermedios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</si>
  <si>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</si>
  <si>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</si>
  <si>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</si>
  <si>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</si>
  <si>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</si>
  <si>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</si>
  <si>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</si>
  <si>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</si>
  <si>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</si>
  <si>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</si>
  <si>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</si>
  <si>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</si>
  <si>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</si>
  <si>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</si>
  <si>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</si>
  <si>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</si>
  <si>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</si>
  <si>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</si>
  <si>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</si>
  <si>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</si>
  <si>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</si>
  <si>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</si>
  <si>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</si>
  <si>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</si>
  <si>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</si>
  <si>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</si>
  <si>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</si>
  <si>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</si>
  <si>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Fuentes: </t>
  </si>
  <si>
    <t>Gasto efectivo real por beneficiario 2T 2011</t>
  </si>
  <si>
    <t>Gasto efectivo real por beneficiario 2T 2010</t>
  </si>
  <si>
    <t>Gasto efectivo real 2T 2011</t>
  </si>
  <si>
    <t>Gasto efectivo real 2T 2010</t>
  </si>
  <si>
    <t>IPC (2T 2011)</t>
  </si>
  <si>
    <t>IPC (2T 2010)</t>
  </si>
  <si>
    <t>Efectivos 2T 2011</t>
  </si>
  <si>
    <t>Programados 2T 2011</t>
  </si>
  <si>
    <t>En transferencias 2T 2011</t>
  </si>
  <si>
    <t>Efectivos 2T 2010</t>
  </si>
  <si>
    <t>Efectivos 1T 2010</t>
  </si>
  <si>
    <t>Programados 1T 2011</t>
  </si>
  <si>
    <t>Efectivos 1T 2011</t>
  </si>
  <si>
    <t>En transferencias 1T 2011</t>
  </si>
  <si>
    <t>IPC (1T 2010)</t>
  </si>
  <si>
    <t>IPC (1T 2011)</t>
  </si>
  <si>
    <t>Gasto efectivo real 1T 2010</t>
  </si>
  <si>
    <t>Gasto efectivo real 1T 2011</t>
  </si>
  <si>
    <t>Gasto efectivo real por beneficiario 1T 2010</t>
  </si>
  <si>
    <t>Gasto efectivo real por beneficiario 1T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</si>
  <si>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</si>
  <si>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</si>
  <si>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</si>
  <si>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</si>
  <si>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</si>
  <si>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</si>
  <si>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</si>
  <si>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</si>
  <si>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</si>
  <si>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</si>
  <si>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Efectivos  2010</t>
  </si>
  <si>
    <t>Programados  2011</t>
  </si>
  <si>
    <t>Efectivos  2011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</si>
  <si>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</si>
  <si>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</si>
  <si>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</si>
  <si>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</si>
  <si>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</si>
  <si>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</si>
  <si>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</si>
  <si>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De composición</t>
  </si>
  <si>
    <t>De Composición</t>
  </si>
  <si>
    <t>Informe de Liquidación 2010, FODESAF.</t>
  </si>
  <si>
    <t>Notas:</t>
  </si>
  <si>
    <t>En el caso de beneficiarios (obras) 2010 sólo se tiene el dato anual del informe de liquidación de FODESAF.</t>
  </si>
  <si>
    <t>Informes Trimestrales, ICAA, 2011.</t>
  </si>
  <si>
    <t>Los beneficiarios se miden a través de la cantidad de obras ejecutadas, no de las personas que se ven beneficiadas.</t>
  </si>
  <si>
    <t>No se toman en cuenta obras en proceso, sólo las efectivamente terminadas.</t>
  </si>
  <si>
    <t xml:space="preserve">Sólo se aplica la Modificación N°2-2011 con fecha 16/06/2011; no así las de fechas 31/05/2011 y 19/12/2011; para efectos de evaluación </t>
  </si>
  <si>
    <t>Población objetivo (personas)</t>
  </si>
  <si>
    <t>Indicadores aplicados a ICAA. Primer Trimestre 2011</t>
  </si>
  <si>
    <t>Indicadores aplicados a ICAA. Segundo Trimestre 2011</t>
  </si>
  <si>
    <t>Indicadores aplicados a ICAA. Tercer Trimestre 2011</t>
  </si>
  <si>
    <t>Indicadores aplicados a ICAA. Cuarto Trimestre 2011</t>
  </si>
  <si>
    <t>Indicadores aplicados a ICAA.  2011</t>
  </si>
  <si>
    <t>Población objetivo:</t>
  </si>
  <si>
    <t>Construcción: población rural pobre sin agua domiciliar</t>
  </si>
  <si>
    <t>Mejoramiento: población rural pobre servida con acueducto rural</t>
  </si>
  <si>
    <t>Primer Trimestre</t>
  </si>
  <si>
    <t>Segundo Trimestre</t>
  </si>
  <si>
    <t>Tercer Trimestre</t>
  </si>
  <si>
    <t>Cuarto Trimestre</t>
  </si>
  <si>
    <t>Beneficiarios (obras y personas)</t>
  </si>
  <si>
    <t>Los beneficiarios se miden a través de la cantidad de obras ejecutadas y de las personas que se ven beneficiadas.</t>
  </si>
  <si>
    <t>personas</t>
  </si>
  <si>
    <t>Índice de crecimiento beneficiarios (ICB)</t>
  </si>
  <si>
    <t>Gasto programado por beneficiario (GPB)</t>
  </si>
  <si>
    <t>Gasto efectivo por beneficiario (GEB)</t>
  </si>
  <si>
    <t>Equipos Desinfección</t>
  </si>
  <si>
    <t>Gasto programado por obra</t>
  </si>
  <si>
    <t>Gasto efectivo por obra</t>
  </si>
  <si>
    <t>Construcción Acueductos Rurales</t>
  </si>
  <si>
    <t>Proyectos terminados</t>
  </si>
  <si>
    <t>Proyectos en proceso</t>
  </si>
  <si>
    <t>Proyectos por iniciar</t>
  </si>
  <si>
    <t>Nota: Proyectos terminados se refiere a quellos acueductos que se finalicen en este año, aunque fuesen iniciados en años anteriores, dentro de la programación se contemplan cuáles obras están para finalizar en este año, de acuerdo a su nivel de avance. Los proyectos en proceso son aquellas obras que han iniciado en años anteriores y que continuán en construcción este año. Los proyectos por iniciar son las obras que se empezarán a ejecutar en este año, cuyo proceso puede finalizar en este o en años próximos.</t>
  </si>
  <si>
    <t>n.d.</t>
  </si>
  <si>
    <t>,</t>
  </si>
  <si>
    <t>IPC 1T ( 2014)</t>
  </si>
  <si>
    <t>Programación inicial y modificaciones 2014, DESAF.</t>
  </si>
  <si>
    <t>Efectivos 2T  2014</t>
  </si>
  <si>
    <t>IPC 2T ( 2014)</t>
  </si>
  <si>
    <t>Gasto efectivo real por beneficiario 2T  2014</t>
  </si>
  <si>
    <t>Población objetivo estimada a partir de ENAHO 2014</t>
  </si>
  <si>
    <t>Efectivos 3T  2014 (obras)</t>
  </si>
  <si>
    <t>Efectivos 3T 2014</t>
  </si>
  <si>
    <t>IPC 3T ( 2014)</t>
  </si>
  <si>
    <t>Efectivos 4T 2014</t>
  </si>
  <si>
    <t>IPC 4T ( 2014)</t>
  </si>
  <si>
    <t>Gasto efectivo real 4T 2014</t>
  </si>
  <si>
    <t>Efectivos 1S 2014 (obras)</t>
  </si>
  <si>
    <t>Efectivos 1S 2014</t>
  </si>
  <si>
    <t>IPC 1S ( 2014)</t>
  </si>
  <si>
    <t>Gasto efectivo real 1S 2014</t>
  </si>
  <si>
    <t>Gasto efectivo real por beneficiario 1S 2014</t>
  </si>
  <si>
    <t>Efectivos 3TA 2014 (obras)</t>
  </si>
  <si>
    <t>Efectivos 3TA 2014</t>
  </si>
  <si>
    <t>IPC 3TA ( 2014)</t>
  </si>
  <si>
    <t>Gasto efectivo real 3TA 2014</t>
  </si>
  <si>
    <t>Gasto efectivo real por beneficiario 3TA 2014</t>
  </si>
  <si>
    <t>Efectivos  2014 (obras)</t>
  </si>
  <si>
    <t>Efectivos  2014</t>
  </si>
  <si>
    <t>IPC ( 2014)</t>
  </si>
  <si>
    <t>Gasto efectivo real  2014</t>
  </si>
  <si>
    <t>Gasto efectivo real por beneficiario  2014</t>
  </si>
  <si>
    <t>n.d</t>
  </si>
  <si>
    <t>Indicadores aplicados a ICAA.   Primer Trimestre 2015</t>
  </si>
  <si>
    <r>
      <t xml:space="preserve">Efectivos 1T  2014 </t>
    </r>
    <r>
      <rPr>
        <i/>
        <sz val="11"/>
        <color theme="1"/>
        <rFont val="Calibri"/>
        <family val="2"/>
        <scheme val="minor"/>
      </rPr>
      <t>(obras)</t>
    </r>
  </si>
  <si>
    <r>
      <t xml:space="preserve">Programados  1T 2015 </t>
    </r>
    <r>
      <rPr>
        <i/>
        <sz val="11"/>
        <color theme="1"/>
        <rFont val="Calibri"/>
        <family val="2"/>
        <scheme val="minor"/>
      </rPr>
      <t>(obras)</t>
    </r>
  </si>
  <si>
    <t>Efectivos 1T 2015 (obras)</t>
  </si>
  <si>
    <t>Programados año 2015 (obras)</t>
  </si>
  <si>
    <t>Efectivos 1T 2014</t>
  </si>
  <si>
    <t>Programados  1T 2015</t>
  </si>
  <si>
    <t>Efectivos 1T  2015</t>
  </si>
  <si>
    <t>Programados año 2015</t>
  </si>
  <si>
    <t>En transferencias 1T  2015</t>
  </si>
  <si>
    <t>Efectivos  1T 2015</t>
  </si>
  <si>
    <t>IPC 1T ( 2015)</t>
  </si>
  <si>
    <t>Gasto efectivo real  1T 2014</t>
  </si>
  <si>
    <t>Gasto efectivo real 1T  2015</t>
  </si>
  <si>
    <t>Gasto efectivo real por beneficiario  1T 2014</t>
  </si>
  <si>
    <t>Gasto efectivo real por beneficiario 1T 2015</t>
  </si>
  <si>
    <t>Informes Trimestrales 2014 y 2015, ICAA.</t>
  </si>
  <si>
    <t>Programación inicial y modificaciones 2015, DESAF.</t>
  </si>
  <si>
    <t>Indicadores aplicados a ICAA.  Segundo Trimestre 2015</t>
  </si>
  <si>
    <r>
      <t xml:space="preserve">Efectivos 2T 2014 </t>
    </r>
    <r>
      <rPr>
        <i/>
        <sz val="11"/>
        <color theme="1"/>
        <rFont val="Calibri"/>
        <family val="2"/>
        <scheme val="minor"/>
      </rPr>
      <t>(obras)</t>
    </r>
  </si>
  <si>
    <t>Programados 2T  2015 (obras)</t>
  </si>
  <si>
    <t>Efectivos 2T 2015 (obras)</t>
  </si>
  <si>
    <t>Programados  2T 2015</t>
  </si>
  <si>
    <t>Efectivos 2T  2015</t>
  </si>
  <si>
    <t>En transferencias 2T  2015</t>
  </si>
  <si>
    <t>Programados 2T  2015</t>
  </si>
  <si>
    <t>Efectivos  2T 2015</t>
  </si>
  <si>
    <t>IPC 2T ( 2015)</t>
  </si>
  <si>
    <t>Gasto efectivo real 2T 2014</t>
  </si>
  <si>
    <t>Gasto efectivo real 2T  2015</t>
  </si>
  <si>
    <t>Gasto efectivo real por beneficiario 2T  2015</t>
  </si>
  <si>
    <t>Informes Trimestrales 2014 y 2014, ICAA.</t>
  </si>
  <si>
    <t>Indicadores aplicados a ICAA.  Tercer Trimestre 2015</t>
  </si>
  <si>
    <t>Programados 3T 2015 (obras)</t>
  </si>
  <si>
    <t>Efectivos 3T  2015 (obras)</t>
  </si>
  <si>
    <t>Programados 3T  2015</t>
  </si>
  <si>
    <t>Efectivos 3T 2015</t>
  </si>
  <si>
    <t>En transferencias 3T  2015</t>
  </si>
  <si>
    <t>IPC 3T ( 2015)</t>
  </si>
  <si>
    <t>Gasto efectivo real  3T 2014</t>
  </si>
  <si>
    <t>Gasto efectivo real 3T 2015</t>
  </si>
  <si>
    <t>Gasto efectivo real por beneficiario 3T 2014</t>
  </si>
  <si>
    <t>Gasto efectivo real por beneficiario  3T 2015</t>
  </si>
  <si>
    <t>Indicadores aplicados a ICAA.  Cuarto Trimestre 2015</t>
  </si>
  <si>
    <t>Efectivos 4T 2014  (obras)</t>
  </si>
  <si>
    <t>Programados 4T 2015 (obras)</t>
  </si>
  <si>
    <t>Efectivos 4T 2015 (obras)</t>
  </si>
  <si>
    <t>Programados 4T 2015</t>
  </si>
  <si>
    <t>Efectivos 4T 2015</t>
  </si>
  <si>
    <t>En transferencias 4T 2015</t>
  </si>
  <si>
    <t>IPC 4T ( 2015)</t>
  </si>
  <si>
    <t>Gasto efectivo real 4T 2015</t>
  </si>
  <si>
    <t>Gasto efectivo real por beneficiario 4T 2015</t>
  </si>
  <si>
    <t>Indicadores aplicados a ICAA.  Primer Semestre 2015</t>
  </si>
  <si>
    <t>Programados 1S 2015 (obras)</t>
  </si>
  <si>
    <t>Efectivos 1S 2015 (obras)</t>
  </si>
  <si>
    <t>Programados 1S 2015</t>
  </si>
  <si>
    <t>Efectivos 1S 2015</t>
  </si>
  <si>
    <t>En transferencias 1S 2015</t>
  </si>
  <si>
    <t>IPC 1S ( 2015)</t>
  </si>
  <si>
    <t>Gasto efectivo real 1S 2015</t>
  </si>
  <si>
    <t>Gasto efectivo real por beneficiario 1S 2015</t>
  </si>
  <si>
    <t>Indicadores aplicados a ICAA.  Tercer Trimestre Acumulado 2015</t>
  </si>
  <si>
    <t>Programados 3TA  2015 (obras)</t>
  </si>
  <si>
    <t>Efectivos 3TA 2015 (obras)</t>
  </si>
  <si>
    <t>Programados 3TA 2015</t>
  </si>
  <si>
    <t>Efectivos 3TA 2015</t>
  </si>
  <si>
    <t>En transferencias 3TA 2015</t>
  </si>
  <si>
    <t>IPC 3TA ( 2015)</t>
  </si>
  <si>
    <t>Gasto efectivo real 3TA 2015</t>
  </si>
  <si>
    <t>Gasto efectivo real por beneficiario 3TA 2015</t>
  </si>
  <si>
    <t>Indicadores aplicados a ICAA.  Año 2015</t>
  </si>
  <si>
    <t>Programados  2015  (obras)</t>
  </si>
  <si>
    <t>Efectivos  2015 (obras)</t>
  </si>
  <si>
    <t>Programados  2015</t>
  </si>
  <si>
    <t>Efectivos  2015</t>
  </si>
  <si>
    <t>En transferencias  2015</t>
  </si>
  <si>
    <t>IPC ( 2015)</t>
  </si>
  <si>
    <t>Gasto efectivo real  2015</t>
  </si>
  <si>
    <t>Gasto efectivo real por beneficiario  2015</t>
  </si>
  <si>
    <t>Fecha de actualización: 12/04/2016</t>
  </si>
  <si>
    <t>En los indicadores del 2015, el IPC 2014 no coincide con el IPC 2014 de los indicadores del 2014, debido a que a partir de julio 2015 el INEC actualizó la base del IPC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</si>
</sst>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0" fillId="0" borderId="2" xfId="0" applyBorder="1"/>
    <xf numFmtId="0" fontId="3" fillId="0" borderId="0" xfId="0" applyFont="1" applyBorder="1"/>
    <xf numFmtId="0" fontId="2" fillId="0" borderId="0" xfId="0" applyFont="1"/>
    <xf numFmtId="43" fontId="0" fillId="0" borderId="0" xfId="1" applyFont="1"/>
    <xf numFmtId="0" fontId="3" fillId="0" borderId="2" xfId="0" applyFont="1" applyBorder="1"/>
    <xf numFmtId="43" fontId="0" fillId="0" borderId="0" xfId="0" applyNumberFormat="1"/>
    <xf numFmtId="2" fontId="0" fillId="0" borderId="0" xfId="0" applyNumberFormat="1"/>
    <xf numFmtId="0" fontId="7" fillId="0" borderId="0" xfId="0" applyFont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0" fillId="0" borderId="4" xfId="0" applyBorder="1"/>
    <xf numFmtId="164" fontId="0" fillId="2" borderId="0" xfId="1" applyNumberFormat="1" applyFont="1" applyFill="1"/>
    <xf numFmtId="43" fontId="0" fillId="0" borderId="0" xfId="1" applyFont="1" applyAlignment="1">
      <alignment horizontal="right"/>
    </xf>
    <xf numFmtId="164" fontId="0" fillId="0" borderId="0" xfId="1" applyNumberFormat="1" applyFont="1" applyAlignment="1"/>
    <xf numFmtId="43" fontId="0" fillId="3" borderId="0" xfId="1" applyFont="1" applyFill="1"/>
    <xf numFmtId="164" fontId="0" fillId="3" borderId="0" xfId="1" applyNumberFormat="1" applyFont="1" applyFill="1"/>
    <xf numFmtId="0" fontId="8" fillId="0" borderId="0" xfId="0" applyFont="1" applyFill="1"/>
    <xf numFmtId="43" fontId="8" fillId="0" borderId="0" xfId="1" applyFont="1" applyFill="1"/>
    <xf numFmtId="0" fontId="0" fillId="0" borderId="0" xfId="0" applyAlignment="1">
      <alignment horizontal="left" indent="3"/>
    </xf>
    <xf numFmtId="164" fontId="8" fillId="0" borderId="0" xfId="0" applyNumberFormat="1" applyFont="1" applyFill="1"/>
    <xf numFmtId="164" fontId="8" fillId="0" borderId="0" xfId="1" applyNumberFormat="1" applyFont="1" applyFill="1"/>
    <xf numFmtId="164" fontId="3" fillId="0" borderId="2" xfId="1" applyNumberFormat="1" applyFont="1" applyBorder="1"/>
    <xf numFmtId="164" fontId="0" fillId="0" borderId="0" xfId="1" applyNumberFormat="1" applyFont="1" applyFill="1"/>
    <xf numFmtId="164" fontId="7" fillId="0" borderId="0" xfId="1" applyNumberFormat="1" applyFont="1" applyFill="1"/>
    <xf numFmtId="164" fontId="0" fillId="0" borderId="4" xfId="1" applyNumberFormat="1" applyFont="1" applyBorder="1"/>
    <xf numFmtId="164" fontId="0" fillId="0" borderId="0" xfId="1" applyNumberFormat="1" applyFont="1" applyAlignment="1">
      <alignment horizontal="left" indent="3"/>
    </xf>
    <xf numFmtId="164" fontId="0" fillId="0" borderId="1" xfId="1" applyNumberFormat="1" applyFont="1" applyBorder="1"/>
    <xf numFmtId="164" fontId="0" fillId="0" borderId="2" xfId="1" applyNumberFormat="1" applyFont="1" applyBorder="1"/>
    <xf numFmtId="164" fontId="2" fillId="0" borderId="0" xfId="1" applyNumberFormat="1" applyFont="1"/>
    <xf numFmtId="164" fontId="0" fillId="0" borderId="0" xfId="1" applyNumberFormat="1" applyFont="1" applyBorder="1" applyAlignment="1"/>
    <xf numFmtId="164" fontId="3" fillId="0" borderId="2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/>
    <xf numFmtId="164" fontId="0" fillId="3" borderId="0" xfId="1" applyNumberFormat="1" applyFont="1" applyFill="1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164" fontId="0" fillId="0" borderId="0" xfId="1" applyNumberFormat="1" applyFont="1" applyFill="1" applyBorder="1"/>
    <xf numFmtId="43" fontId="0" fillId="0" borderId="0" xfId="1" applyNumberFormat="1" applyFont="1"/>
    <xf numFmtId="164" fontId="9" fillId="0" borderId="0" xfId="1" applyNumberFormat="1" applyFont="1" applyAlignment="1">
      <alignment horizontal="left" indent="5"/>
    </xf>
    <xf numFmtId="164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3" fillId="0" borderId="0" xfId="1" applyNumberFormat="1" applyFont="1"/>
    <xf numFmtId="3" fontId="1" fillId="0" borderId="0" xfId="0" applyNumberFormat="1" applyFont="1"/>
    <xf numFmtId="43" fontId="0" fillId="0" borderId="0" xfId="1" applyNumberFormat="1" applyFont="1" applyFill="1"/>
    <xf numFmtId="2" fontId="0" fillId="0" borderId="0" xfId="1" applyNumberFormat="1" applyFont="1" applyFill="1"/>
    <xf numFmtId="164" fontId="7" fillId="0" borderId="0" xfId="1" applyNumberFormat="1" applyFont="1"/>
    <xf numFmtId="43" fontId="0" fillId="4" borderId="0" xfId="1" applyNumberFormat="1" applyFont="1" applyFill="1"/>
    <xf numFmtId="43" fontId="0" fillId="4" borderId="0" xfId="1" applyFont="1" applyFill="1"/>
    <xf numFmtId="9" fontId="0" fillId="0" borderId="0" xfId="3" applyFont="1"/>
    <xf numFmtId="37" fontId="0" fillId="0" borderId="0" xfId="1" applyNumberFormat="1" applyFont="1" applyFill="1"/>
    <xf numFmtId="37" fontId="0" fillId="0" borderId="0" xfId="1" applyNumberFormat="1" applyFont="1"/>
    <xf numFmtId="37" fontId="0" fillId="0" borderId="0" xfId="1" applyNumberFormat="1" applyFont="1" applyAlignment="1">
      <alignment horizontal="right"/>
    </xf>
    <xf numFmtId="4" fontId="0" fillId="0" borderId="0" xfId="1" applyNumberFormat="1" applyFont="1" applyFill="1"/>
    <xf numFmtId="4" fontId="0" fillId="0" borderId="0" xfId="1" applyNumberFormat="1" applyFont="1"/>
    <xf numFmtId="39" fontId="0" fillId="0" borderId="0" xfId="1" applyNumberFormat="1" applyFont="1" applyFill="1"/>
    <xf numFmtId="4" fontId="0" fillId="0" borderId="0" xfId="1" applyNumberFormat="1" applyFont="1" applyFill="1" applyAlignment="1"/>
    <xf numFmtId="4" fontId="0" fillId="0" borderId="0" xfId="1" applyNumberFormat="1" applyFont="1" applyAlignment="1"/>
    <xf numFmtId="39" fontId="0" fillId="0" borderId="0" xfId="1" applyNumberFormat="1" applyFont="1"/>
    <xf numFmtId="39" fontId="0" fillId="0" borderId="0" xfId="1" applyNumberFormat="1" applyFont="1" applyFill="1" applyAlignment="1"/>
    <xf numFmtId="4" fontId="1" fillId="0" borderId="0" xfId="0" applyNumberFormat="1" applyFont="1"/>
    <xf numFmtId="37" fontId="8" fillId="0" borderId="0" xfId="1" applyNumberFormat="1" applyFont="1" applyFill="1"/>
    <xf numFmtId="0" fontId="11" fillId="0" borderId="0" xfId="0" applyFont="1"/>
    <xf numFmtId="164" fontId="2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0" fillId="0" borderId="0" xfId="1" applyFont="1" applyAlignment="1">
      <alignment horizontal="left"/>
    </xf>
    <xf numFmtId="164" fontId="0" fillId="0" borderId="0" xfId="1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1" applyNumberFormat="1" applyFont="1" applyFill="1" applyBorder="1" applyAlignment="1" applyProtection="1">
      <alignment horizontal="left" vertical="center" wrapText="1"/>
    </xf>
    <xf numFmtId="0" fontId="0" fillId="0" borderId="2" xfId="0" applyBorder="1"/>
    <xf numFmtId="164" fontId="3" fillId="0" borderId="4" xfId="1" applyNumberFormat="1" applyFont="1" applyBorder="1" applyAlignment="1">
      <alignment horizontal="center"/>
    </xf>
    <xf numFmtId="4" fontId="0" fillId="0" borderId="0" xfId="1" applyNumberFormat="1" applyFont="1" applyFill="1" applyAlignment="1">
      <alignment horizontal="center"/>
    </xf>
  </cellXfs>
  <cellStyles count="4">
    <cellStyle name="Excel Built-in Normal" xfId="2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Programada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002405949257141E-2"/>
          <c:y val="0.25130796150481405"/>
          <c:w val="0.6183864829396325"/>
          <c:h val="0.47435549722951487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Trimestre'!$C$40:$E$40</c:f>
              <c:numCache>
                <c:formatCode>_(* #,##0_);_(* \(#,##0\);_(*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Trimestre'!$C$40:$E$40</c:f>
              <c:numCache>
                <c:formatCode>_(* #,##0.00_);_(* \(#,##0.00\);_(* "-"??_);_(@_)</c:formatCode>
                <c:ptCount val="3"/>
                <c:pt idx="0">
                  <c:v>7.4118301043832741E-2</c:v>
                </c:pt>
                <c:pt idx="1">
                  <c:v>4.658427643657688E-2</c:v>
                </c:pt>
                <c:pt idx="2">
                  <c:v>1.1541822618674669E-2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Trimestre'!$C$40:$E$40</c:f>
              <c:numCache>
                <c:formatCode>_(* #,##0_);_(* \(#,##0\);_(*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Trimestre'!$C$40:$E$40</c:f>
              <c:numCache>
                <c:formatCode>_(* #,##0_);_(* \(#,##0\);_(* "-"??_);_(@_)</c:formatCode>
                <c:ptCount val="3"/>
                <c:pt idx="0">
                  <c:v>8.7500772065635876E-2</c:v>
                </c:pt>
                <c:pt idx="1">
                  <c:v>6.8506288877318938E-2</c:v>
                </c:pt>
                <c:pt idx="2">
                  <c:v>2.3083645237349338E-2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612960"/>
        <c:axId val="532346464"/>
      </c:barChart>
      <c:catAx>
        <c:axId val="53361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32346464"/>
        <c:crosses val="autoZero"/>
        <c:auto val="1"/>
        <c:lblAlgn val="ctr"/>
        <c:lblOffset val="100"/>
        <c:noMultiLvlLbl val="0"/>
      </c:catAx>
      <c:valAx>
        <c:axId val="532346464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533612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Resultados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Anual!$B$48:$I$48</c:f>
              <c:numCache>
                <c:formatCode>_(* #,##0.00_);_(* \(#,##0.00\);_(*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Anual!$B$49:$I$49</c:f>
              <c:numCache>
                <c:formatCode>_(* #,##0.00_);_(* \(#,##0.00\);_(* "-"??_);_(@_)</c:formatCode>
                <c:ptCount val="8"/>
                <c:pt idx="0">
                  <c:v>49.509350735335936</c:v>
                </c:pt>
                <c:pt idx="1">
                  <c:v>98.229747719709451</c:v>
                </c:pt>
                <c:pt idx="2">
                  <c:v>21.953831471045028</c:v>
                </c:pt>
                <c:pt idx="3">
                  <c:v>0</c:v>
                </c:pt>
                <c:pt idx="4">
                  <c:v>3006.3530786750471</c:v>
                </c:pt>
                <c:pt idx="5">
                  <c:v>9.1891603134096425</c:v>
                </c:pt>
                <c:pt idx="6">
                  <c:v>0</c:v>
                </c:pt>
                <c:pt idx="7">
                  <c:v>46.987775660910515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Anual!$B$50:$I$50</c:f>
              <c:numCache>
                <c:formatCode>_(* #,##0.00_);_(* \(#,##0.00\);_(*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7141288"/>
        <c:axId val="447143248"/>
      </c:barChart>
      <c:catAx>
        <c:axId val="447141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7143248"/>
        <c:crosses val="autoZero"/>
        <c:auto val="1"/>
        <c:lblAlgn val="ctr"/>
        <c:lblOffset val="100"/>
        <c:noMultiLvlLbl val="0"/>
      </c:catAx>
      <c:valAx>
        <c:axId val="447143248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crossAx val="4471412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Gasto Medio por Obra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Gasto programado por obra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Anual!$B$69:$I$69</c:f>
              <c:numCache>
                <c:formatCode>_(* #,##0_);_(* \(#,##0\);_(* "-"??_);_(@_)</c:formatCode>
                <c:ptCount val="8"/>
                <c:pt idx="0">
                  <c:v>27333873.115577888</c:v>
                </c:pt>
                <c:pt idx="1">
                  <c:v>121281571.42857143</c:v>
                </c:pt>
                <c:pt idx="2">
                  <c:v>215221333.33333334</c:v>
                </c:pt>
                <c:pt idx="3">
                  <c:v>0</c:v>
                </c:pt>
                <c:pt idx="4">
                  <c:v>9715437.5</c:v>
                </c:pt>
                <c:pt idx="5">
                  <c:v>311497777.77777779</c:v>
                </c:pt>
                <c:pt idx="6">
                  <c:v>69150000</c:v>
                </c:pt>
                <c:pt idx="7">
                  <c:v>1862573.0994152047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Gasto efectivo por obra</c:v>
                </c:pt>
              </c:strCache>
            </c:strRef>
          </c:tx>
          <c:invertIfNegative val="0"/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Anual!$B$70:$I$70</c:f>
              <c:numCache>
                <c:formatCode>_(* #,##0_);_(* \(#,##0\);_(* "-"??_);_(@_)</c:formatCode>
                <c:ptCount val="8"/>
                <c:pt idx="0">
                  <c:v>17044505.056698024</c:v>
                </c:pt>
                <c:pt idx="1">
                  <c:v>277980690.50449818</c:v>
                </c:pt>
                <c:pt idx="2">
                  <c:v>31499552.539824035</c:v>
                </c:pt>
                <c:pt idx="3">
                  <c:v>0</c:v>
                </c:pt>
                <c:pt idx="4">
                  <c:v>194720236.25866666</c:v>
                </c:pt>
                <c:pt idx="5">
                  <c:v>15153898.326728037</c:v>
                </c:pt>
                <c:pt idx="6">
                  <c:v>0</c:v>
                </c:pt>
                <c:pt idx="7">
                  <c:v>1324389.96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7144032"/>
        <c:axId val="447144816"/>
      </c:barChart>
      <c:catAx>
        <c:axId val="4471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7144816"/>
        <c:crosses val="autoZero"/>
        <c:auto val="1"/>
        <c:lblAlgn val="ctr"/>
        <c:lblOffset val="100"/>
        <c:noMultiLvlLbl val="0"/>
      </c:catAx>
      <c:valAx>
        <c:axId val="44714481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47144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Giro de Recursos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Anual!$B$73</c:f>
              <c:numCache>
                <c:formatCode>_(* #,##0.00_);_(* \(#,##0.00\);_(* "-"??_);_(@_)</c:formatCode>
                <c:ptCount val="1"/>
                <c:pt idx="0">
                  <c:v>40.29147814837399</c:v>
                </c:pt>
              </c:numCache>
            </c:numRef>
          </c:val>
        </c:ser>
        <c:ser>
          <c:idx val="1"/>
          <c:order val="1"/>
          <c:tx>
            <c:strRef>
              <c:f>Anual!$A$74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Anual!$B$74</c:f>
              <c:numCache>
                <c:formatCode>_(* #,##0.00_);_(* \(#,##0.00\);_(* "-"??_);_(@_)</c:formatCode>
                <c:ptCount val="1"/>
                <c:pt idx="0">
                  <c:v>122.87797075355982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47107568"/>
        <c:axId val="447106784"/>
      </c:barChart>
      <c:catAx>
        <c:axId val="447107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7106784"/>
        <c:crosses val="autoZero"/>
        <c:auto val="1"/>
        <c:lblAlgn val="ctr"/>
        <c:lblOffset val="100"/>
        <c:noMultiLvlLbl val="0"/>
      </c:catAx>
      <c:valAx>
        <c:axId val="447106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one"/>
        <c:crossAx val="4471075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AyA: Efectividad en Obras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Efectividad en Obras</c:v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(Anual!$B$4,Anual!$C$5:$I$6)</c:f>
              <c:multiLvlStrCache>
                <c:ptCount val="8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  <c:pt idx="7">
                    <c:v>Proyectos terminados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  <c:pt idx="7">
                    <c:v>Equipos Desinfección</c:v>
                  </c:pt>
                </c:lvl>
              </c:multiLvlStrCache>
            </c:multiLvlStrRef>
          </c:cat>
          <c:val>
            <c:numRef>
              <c:f>Anual!$B$47:$I$47</c:f>
              <c:numCache>
                <c:formatCode>_(* #,##0.00_);_(* \(#,##0.00\);_(* "-"??_);_(@_)</c:formatCode>
                <c:ptCount val="8"/>
                <c:pt idx="0">
                  <c:v>79.396984924623112</c:v>
                </c:pt>
                <c:pt idx="1">
                  <c:v>42.857142857142854</c:v>
                </c:pt>
                <c:pt idx="2">
                  <c:v>150</c:v>
                </c:pt>
                <c:pt idx="3">
                  <c:v>0</c:v>
                </c:pt>
                <c:pt idx="4">
                  <c:v>150</c:v>
                </c:pt>
                <c:pt idx="5">
                  <c:v>188.88888888888889</c:v>
                </c:pt>
                <c:pt idx="6">
                  <c:v>400</c:v>
                </c:pt>
                <c:pt idx="7">
                  <c:v>66.081871345029242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47109136"/>
        <c:axId val="447109528"/>
      </c:barChart>
      <c:catAx>
        <c:axId val="447109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7109528"/>
        <c:crosses val="autoZero"/>
        <c:auto val="1"/>
        <c:lblAlgn val="ctr"/>
        <c:lblOffset val="100"/>
        <c:noMultiLvlLbl val="0"/>
      </c:catAx>
      <c:valAx>
        <c:axId val="447109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one"/>
        <c:crossAx val="4471091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AYA: Índice avance gasto (IAG)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2212292213473316"/>
          <c:y val="0.13646719131709076"/>
          <c:w val="0.84732152230971125"/>
          <c:h val="0.5255510735793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Anual!$B$54:$I$54</c:f>
              <c:numCache>
                <c:formatCode>_(* #,##0.00_);_(* \(#,##0.00\);_(* "-"??_);_(@_)</c:formatCode>
                <c:ptCount val="8"/>
                <c:pt idx="0">
                  <c:v>49.509350735335936</c:v>
                </c:pt>
                <c:pt idx="1">
                  <c:v>98.229747719709451</c:v>
                </c:pt>
                <c:pt idx="2">
                  <c:v>21.953831471045028</c:v>
                </c:pt>
                <c:pt idx="3">
                  <c:v>0</c:v>
                </c:pt>
                <c:pt idx="4">
                  <c:v>3006.3530786750471</c:v>
                </c:pt>
                <c:pt idx="5">
                  <c:v>9.1891603134096425</c:v>
                </c:pt>
                <c:pt idx="6">
                  <c:v>0</c:v>
                </c:pt>
                <c:pt idx="7">
                  <c:v>46.987775660910515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40520984"/>
        <c:axId val="540520592"/>
      </c:barChart>
      <c:catAx>
        <c:axId val="54052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40520592"/>
        <c:crosses val="autoZero"/>
        <c:auto val="1"/>
        <c:lblAlgn val="ctr"/>
        <c:lblOffset val="100"/>
        <c:noMultiLvlLbl val="0"/>
      </c:catAx>
      <c:valAx>
        <c:axId val="5405205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4052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AYA: Indice de crecimiento en obras 2015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2212292213473316"/>
          <c:y val="0.12765337992309231"/>
          <c:w val="0.84732152230971125"/>
          <c:h val="0.518272249538302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Anual!$A$60</c:f>
              <c:strCache>
                <c:ptCount val="1"/>
                <c:pt idx="0">
                  <c:v>De expansión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Anual!$B$60:$I$60</c:f>
              <c:numCache>
                <c:formatCode>_(* #,##0.00_);_(* \(#,##0.00\);_(* "-"??_);_(@_)</c:formatCode>
                <c:ptCount val="8"/>
                <c:pt idx="0">
                  <c:v>97.500000000000014</c:v>
                </c:pt>
                <c:pt idx="1">
                  <c:v>200</c:v>
                </c:pt>
                <c:pt idx="2">
                  <c:v>800</c:v>
                </c:pt>
                <c:pt idx="3">
                  <c:v>0</c:v>
                </c:pt>
                <c:pt idx="4">
                  <c:v>500</c:v>
                </c:pt>
                <c:pt idx="5">
                  <c:v>0</c:v>
                </c:pt>
                <c:pt idx="6">
                  <c:v>700</c:v>
                </c:pt>
                <c:pt idx="7">
                  <c:v>48.684210526315795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35772504"/>
        <c:axId val="591624280"/>
      </c:barChart>
      <c:catAx>
        <c:axId val="53577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91624280"/>
        <c:crosses val="autoZero"/>
        <c:auto val="1"/>
        <c:lblAlgn val="ctr"/>
        <c:lblOffset val="100"/>
        <c:noMultiLvlLbl val="0"/>
      </c:catAx>
      <c:valAx>
        <c:axId val="591624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3577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AYA: Índice efectividad en gasto (IEG) 2015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1569210501929546"/>
          <c:y val="0.18763888888888891"/>
          <c:w val="0.86114273983524414"/>
          <c:h val="0.53836431904345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(Anual!$B$4,Anual!$C$6:$I$6)</c:f>
              <c:strCache>
                <c:ptCount val="8"/>
                <c:pt idx="0">
                  <c:v>Total Programa</c:v>
                </c:pt>
                <c:pt idx="1">
                  <c:v>Proyectos terminados</c:v>
                </c:pt>
                <c:pt idx="2">
                  <c:v>Proyectos en proceso</c:v>
                </c:pt>
                <c:pt idx="3">
                  <c:v>Proyectos por iniciar</c:v>
                </c:pt>
                <c:pt idx="4">
                  <c:v>Proyectos terminados</c:v>
                </c:pt>
                <c:pt idx="5">
                  <c:v>Proyectos en proceso</c:v>
                </c:pt>
                <c:pt idx="6">
                  <c:v>Proyectos por iniciar</c:v>
                </c:pt>
                <c:pt idx="7">
                  <c:v>Proyectos terminados</c:v>
                </c:pt>
              </c:strCache>
            </c:strRef>
          </c:cat>
          <c:val>
            <c:numRef>
              <c:f>Anual!$B$49:$I$49</c:f>
              <c:numCache>
                <c:formatCode>_(* #,##0.00_);_(* \(#,##0.00\);_(* "-"??_);_(@_)</c:formatCode>
                <c:ptCount val="8"/>
                <c:pt idx="0">
                  <c:v>49.509350735335936</c:v>
                </c:pt>
                <c:pt idx="1">
                  <c:v>98.229747719709451</c:v>
                </c:pt>
                <c:pt idx="2">
                  <c:v>21.953831471045028</c:v>
                </c:pt>
                <c:pt idx="3">
                  <c:v>0</c:v>
                </c:pt>
                <c:pt idx="4">
                  <c:v>3006.3530786750471</c:v>
                </c:pt>
                <c:pt idx="5">
                  <c:v>9.1891603134096425</c:v>
                </c:pt>
                <c:pt idx="6">
                  <c:v>0</c:v>
                </c:pt>
                <c:pt idx="7">
                  <c:v>46.987775660910515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07580592"/>
        <c:axId val="607581768"/>
      </c:barChart>
      <c:catAx>
        <c:axId val="60758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07581768"/>
        <c:crosses val="autoZero"/>
        <c:auto val="1"/>
        <c:lblAlgn val="ctr"/>
        <c:lblOffset val="100"/>
        <c:noMultiLvlLbl val="0"/>
      </c:catAx>
      <c:valAx>
        <c:axId val="6075817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0758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Potencial: Cobertura Efectiva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5796150481188"/>
          <c:y val="0.25130796150481405"/>
          <c:w val="0.60305314960629919"/>
          <c:h val="0.46509623797025512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Trimestre'!$C$41:$E$41</c:f>
              <c:numCache>
                <c:formatCode>_(* #,##0_);_(* \(#,##0\);_(* "-"??_);_(@_)</c:formatCode>
                <c:ptCount val="3"/>
                <c:pt idx="0">
                  <c:v>1.0294208478310103E-3</c:v>
                </c:pt>
                <c:pt idx="1">
                  <c:v>2.7402515550927573E-3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 Trimestre'!$C$41:$E$41</c:f>
              <c:numCache>
                <c:formatCode>_(* #,##0.00_);_(* \(#,##0.00\);_(* "-"??_);_(@_)</c:formatCode>
                <c:ptCount val="3"/>
                <c:pt idx="0">
                  <c:v>2.2647258652282225E-2</c:v>
                </c:pt>
                <c:pt idx="1">
                  <c:v>1.6441509330556544E-2</c:v>
                </c:pt>
                <c:pt idx="2">
                  <c:v>1.6488318026678097E-3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'III Trimestre'!$C$41:$E$41</c:f>
              <c:numCache>
                <c:formatCode>_(* #,##0_);_(* \(#,##0\);_(* "-"??_);_(@_)</c:formatCode>
                <c:ptCount val="3"/>
                <c:pt idx="0">
                  <c:v>9.2647876304790926E-3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'IV Trimestre'!$C$41:$E$41</c:f>
              <c:numCache>
                <c:formatCode>_(* #,##0_);_(* \(#,##0\);_(* "-"??_);_(@_)</c:formatCode>
                <c:ptCount val="3"/>
                <c:pt idx="0">
                  <c:v>2.2647258652282225E-2</c:v>
                </c:pt>
                <c:pt idx="1">
                  <c:v>2.4662263995834821E-2</c:v>
                </c:pt>
                <c:pt idx="2">
                  <c:v>1.6488318026678097E-3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345288"/>
        <c:axId val="532346072"/>
      </c:barChart>
      <c:catAx>
        <c:axId val="532345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32346072"/>
        <c:crosses val="autoZero"/>
        <c:auto val="1"/>
        <c:lblAlgn val="ctr"/>
        <c:lblOffset val="100"/>
        <c:noMultiLvlLbl val="0"/>
      </c:catAx>
      <c:valAx>
        <c:axId val="532346072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crossAx val="532345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Resultado: Índice de Efectividad en Beneficiarios por Trimestre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568E-2"/>
          <c:y val="0.25130796150481405"/>
          <c:w val="0.63795603674540946"/>
          <c:h val="0.43636920384952105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Trimestre'!$C$44:$F$44</c:f>
              <c:numCache>
                <c:formatCode>_(* #,##0_);_(* \(#,##0\);_(*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 Trimestre'!$C$44:$F$44</c:f>
              <c:numCache>
                <c:formatCode>_(* #,##0.00_);_(* \(#,##0.00\);_(* "-"??_);_(@_)</c:formatCode>
                <c:ptCount val="4"/>
                <c:pt idx="0">
                  <c:v>30.555555555555557</c:v>
                </c:pt>
                <c:pt idx="1">
                  <c:v>35.294117647058826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'III Trimestre'!$C$44:$F$44</c:f>
              <c:numCache>
                <c:formatCode>_(* #,##0_);_(* \(#,##0\);_(* "-"??_);_(@_)</c:formatCode>
                <c:ptCount val="4"/>
                <c:pt idx="0">
                  <c:v>10.588235294117647</c:v>
                </c:pt>
                <c:pt idx="1">
                  <c:v>0</c:v>
                </c:pt>
                <c:pt idx="2">
                  <c:v>0</c:v>
                </c:pt>
                <c:pt idx="3">
                  <c:v>15.217391304347828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'IV Trimestre'!$C$44:$F$44</c:f>
              <c:numCache>
                <c:formatCode>_(* #,##0_);_(* \(#,##0\);_(* "-"??_);_(@_)</c:formatCode>
                <c:ptCount val="4"/>
                <c:pt idx="0">
                  <c:v>25.882352941176475</c:v>
                </c:pt>
                <c:pt idx="1">
                  <c:v>36</c:v>
                </c:pt>
                <c:pt idx="2">
                  <c:v>7.1428571428571423</c:v>
                </c:pt>
                <c:pt idx="3">
                  <c:v>6.5217391304347823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348032"/>
        <c:axId val="532344896"/>
      </c:barChart>
      <c:catAx>
        <c:axId val="532348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32344896"/>
        <c:crosses val="autoZero"/>
        <c:auto val="1"/>
        <c:lblAlgn val="ctr"/>
        <c:lblOffset val="100"/>
        <c:noMultiLvlLbl val="0"/>
      </c:catAx>
      <c:valAx>
        <c:axId val="53234489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532348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Beneficiarios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768318461559743E-2"/>
          <c:y val="0.29936051198672792"/>
          <c:w val="0.6355530397236091"/>
          <c:h val="0.37993309534590436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Trimestre'!$C$49:$F$49</c:f>
              <c:numCache>
                <c:formatCode>_(* #,##0_);_(* \(#,##0\);_(* "-"??_);_(@_)</c:formatCode>
                <c:ptCount val="4"/>
                <c:pt idx="0">
                  <c:v>1.3888888888888888</c:v>
                </c:pt>
                <c:pt idx="1">
                  <c:v>5.8823529411764701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Semestral!$C$49:$F$49</c:f>
              <c:numCache>
                <c:formatCode>_(* #,##0.00_);_(* \(#,##0.00\);_(* "-"??_);_(@_)</c:formatCode>
                <c:ptCount val="4"/>
                <c:pt idx="0">
                  <c:v>31.944444444444443</c:v>
                </c:pt>
                <c:pt idx="1">
                  <c:v>41.17647058823529</c:v>
                </c:pt>
                <c:pt idx="2">
                  <c:v>14.285714285714285</c:v>
                </c:pt>
                <c:pt idx="3">
                  <c:v>16.666666666666664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Acumulado'!$C$49:$F$49</c:f>
              <c:numCache>
                <c:formatCode>_(* #,##0.00_);_(* \(#,##0.00\);_(* "-"??_);_(@_)</c:formatCode>
                <c:ptCount val="4"/>
                <c:pt idx="0">
                  <c:v>37.647058823529413</c:v>
                </c:pt>
                <c:pt idx="1">
                  <c:v>28.000000000000004</c:v>
                </c:pt>
                <c:pt idx="2">
                  <c:v>7.1428571428571423</c:v>
                </c:pt>
                <c:pt idx="3">
                  <c:v>32.608695652173914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Anual!$B$53:$E$53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346856"/>
        <c:axId val="531212560"/>
      </c:barChart>
      <c:catAx>
        <c:axId val="532346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31212560"/>
        <c:crosses val="autoZero"/>
        <c:auto val="1"/>
        <c:lblAlgn val="ctr"/>
        <c:lblOffset val="100"/>
        <c:noMultiLvlLbl val="0"/>
      </c:catAx>
      <c:valAx>
        <c:axId val="53121256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532346856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Avance: Índice de Avance en Gasto por Trimestre 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543963254593568E-2"/>
          <c:y val="0.25130796150481405"/>
          <c:w val="0.63773403324584899"/>
          <c:h val="0.47435549722951487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'I Trimestre'!$C$50:$E$50</c:f>
              <c:numCache>
                <c:formatCode>_(* #,##0_);_(* \(#,##0\);_(*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Semestral!$C$50:$E$50</c:f>
              <c:numCache>
                <c:formatCode>_(* #,##0.00_);_(* \(#,##0.00\);_(*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'Tercer Trimestre Acumulado'!$C$50:$E$50</c:f>
              <c:numCache>
                <c:formatCode>_(* #,##0.00_);_(* \(#,##0.00\);_(* "-"??_);_(@_)</c:formatCode>
                <c:ptCount val="3"/>
                <c:pt idx="0">
                  <c:v>5.3656788896794669</c:v>
                </c:pt>
                <c:pt idx="1">
                  <c:v>2.8934388586421158</c:v>
                </c:pt>
                <c:pt idx="2">
                  <c:v>3.2607222896684696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Trimestre'!$E$5)</c:f>
              <c:strCache>
                <c:ptCount val="3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</c:strCache>
            </c:strRef>
          </c:cat>
          <c:val>
            <c:numRef>
              <c:f>Anual!$B$54:$D$54</c:f>
              <c:numCache>
                <c:formatCode>_(* #,##0.00_);_(* \(#,##0.00\);_(* "-"??_);_(@_)</c:formatCode>
                <c:ptCount val="3"/>
                <c:pt idx="0">
                  <c:v>49.509350735335936</c:v>
                </c:pt>
                <c:pt idx="1">
                  <c:v>98.229747719709451</c:v>
                </c:pt>
                <c:pt idx="2">
                  <c:v>21.953831471045028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209424"/>
        <c:axId val="531210992"/>
      </c:barChart>
      <c:catAx>
        <c:axId val="53120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31210992"/>
        <c:crosses val="autoZero"/>
        <c:auto val="1"/>
        <c:lblAlgn val="ctr"/>
        <c:lblOffset val="100"/>
        <c:noMultiLvlLbl val="0"/>
      </c:catAx>
      <c:valAx>
        <c:axId val="5312109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531209424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Indicadores de Avance: Índice de Avance Total por Trimestre(Acumulado) y Producto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154353630077741E-2"/>
          <c:y val="0.21778342902724018"/>
          <c:w val="0.64216846459098964"/>
          <c:h val="0.49952155679637339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'I Trimestre'!$C$51:$F$51</c:f>
              <c:numCache>
                <c:formatCode>_(* #,##0_);_(* \(#,##0\);_(* "-"??_);_(@_)</c:formatCode>
                <c:ptCount val="4"/>
                <c:pt idx="0">
                  <c:v>0.69444444444444442</c:v>
                </c:pt>
                <c:pt idx="1">
                  <c:v>2.9411764705882351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Semestral!$C$51:$F$51</c:f>
              <c:numCache>
                <c:formatCode>_(* #,##0.00_);_(* \(#,##0.00\);_(* "-"??_);_(@_)</c:formatCode>
                <c:ptCount val="4"/>
                <c:pt idx="0">
                  <c:v>15.972222222222221</c:v>
                </c:pt>
                <c:pt idx="1">
                  <c:v>20.588235294117645</c:v>
                </c:pt>
                <c:pt idx="2">
                  <c:v>7.1428571428571423</c:v>
                </c:pt>
                <c:pt idx="3">
                  <c:v>8.3333333333333321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'Tercer Trimestre Acumulado'!$C$51:$F$51</c:f>
              <c:numCache>
                <c:formatCode>_(* #,##0.00_);_(* \(#,##0.00\);_(* "-"??_);_(@_)</c:formatCode>
                <c:ptCount val="4"/>
                <c:pt idx="0">
                  <c:v>21.506368856604439</c:v>
                </c:pt>
                <c:pt idx="1">
                  <c:v>15.44671942932106</c:v>
                </c:pt>
                <c:pt idx="2">
                  <c:v>5.2017897162628062</c:v>
                </c:pt>
                <c:pt idx="3">
                  <c:v>16.304347826086957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Trimestre'!$C$4:$C$5,'I Trimestre'!$D$5,'I Trimestre'!$E$5,'I Trimestre'!$F$5)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 Desinfección</c:v>
                </c:pt>
              </c:strCache>
            </c:strRef>
          </c:cat>
          <c:val>
            <c:numRef>
              <c:f>Anual!$B$55:$E$55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210600"/>
        <c:axId val="531209816"/>
      </c:barChart>
      <c:catAx>
        <c:axId val="531210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31209816"/>
        <c:crosses val="autoZero"/>
        <c:auto val="1"/>
        <c:lblAlgn val="ctr"/>
        <c:lblOffset val="100"/>
        <c:noMultiLvlLbl val="0"/>
      </c:catAx>
      <c:valAx>
        <c:axId val="5312098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531210600"/>
        <c:crosses val="autoZero"/>
        <c:crossBetween val="between"/>
        <c:majorUnit val="2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Gasto Medio: Gasto Efectivo por Beneficiario por Trimestre y Producto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157780580583662"/>
          <c:y val="0.19914091183513841"/>
          <c:w val="0.71137301037472944"/>
          <c:h val="0.30153272421074662"/>
        </c:manualLayout>
      </c:layout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 Trimestre'!$C$63:$E$63,'I Trimestre'!$G$63)</c:f>
              <c:numCache>
                <c:formatCode>_(* #,##0_);_(* \(#,##0\);_(*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 Trimestre'!$C$63:$E$63,'II Trimestre'!$G$63)</c:f>
              <c:numCache>
                <c:formatCode>_(* #,##0.00_);_(* \(#,##0.00\);_(* "-"??_);_(@_)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('III Trimestre'!$C$63:$E$63,'III Trimestre'!$G$63)</c:f>
              <c:numCache>
                <c:formatCode>_(* #,##0_);_(* \(#,##0\);_(* "-"??_);_(@_)</c:formatCode>
                <c:ptCount val="4"/>
                <c:pt idx="0">
                  <c:v>16316010.871111112</c:v>
                </c:pt>
                <c:pt idx="1">
                  <c:v>0</c:v>
                </c:pt>
                <c:pt idx="2">
                  <c:v>0</c:v>
                </c:pt>
                <c:pt idx="3">
                  <c:v>36546586.450000003</c:v>
                </c:pt>
              </c:numCache>
            </c:numRef>
          </c:val>
        </c:ser>
        <c:ser>
          <c:idx val="3"/>
          <c:order val="3"/>
          <c:tx>
            <c:v>Cuarto Trimestre </c:v>
          </c:tx>
          <c:invertIfNegative val="0"/>
          <c:cat>
            <c:strRef>
              <c:f>('I Trimestre'!$C$4:$C$5,'I Trimestre'!$D$5,'I Trimestre'!$E$5,'I Trimestre'!$G$5)</c:f>
              <c:strCache>
                <c:ptCount val="4"/>
                <c:pt idx="0">
                  <c:v>Total Programa</c:v>
                </c:pt>
                <c:pt idx="1">
                  <c:v>Construcción AR</c:v>
                </c:pt>
                <c:pt idx="2">
                  <c:v>Ampliación o mejoras</c:v>
                </c:pt>
                <c:pt idx="3">
                  <c:v>Instalación equipos cloración</c:v>
                </c:pt>
              </c:strCache>
            </c:strRef>
          </c:cat>
          <c:val>
            <c:numRef>
              <c:f>('IV Trimestre'!$C$63:$E$63,'IV Trimestre'!$G$63)</c:f>
              <c:numCache>
                <c:formatCode>_(* #,##0_);_(* \(#,##0\);_(* "-"??_);_(@_)</c:formatCode>
                <c:ptCount val="4"/>
                <c:pt idx="0">
                  <c:v>27043098.950454544</c:v>
                </c:pt>
                <c:pt idx="1">
                  <c:v>47531941.193333335</c:v>
                </c:pt>
                <c:pt idx="2">
                  <c:v>154318881.05000001</c:v>
                </c:pt>
                <c:pt idx="3">
                  <c:v>1426869.4577777777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579280"/>
        <c:axId val="532580456"/>
      </c:barChart>
      <c:catAx>
        <c:axId val="532579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32580456"/>
        <c:crosses val="autoZero"/>
        <c:auto val="1"/>
        <c:lblAlgn val="ctr"/>
        <c:lblOffset val="100"/>
        <c:noMultiLvlLbl val="0"/>
      </c:catAx>
      <c:valAx>
        <c:axId val="532580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Colones corrientes</a:t>
                </a:r>
              </a:p>
            </c:rich>
          </c:tx>
          <c:overlay val="0"/>
        </c:title>
        <c:numFmt formatCode="_(* #,##0_);_(* \(#,##0\);_(* &quot;-&quot;??_);_(@_)" sourceLinked="1"/>
        <c:majorTickMark val="none"/>
        <c:minorTickMark val="none"/>
        <c:tickLblPos val="nextTo"/>
        <c:crossAx val="5325792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8627296587927238E-2"/>
          <c:y val="0.19480351414406533"/>
          <c:w val="0.80626137357830274"/>
          <c:h val="0.45215624088655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 Trimestre'!$D$104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Trimestre'!$E$103:$H$103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'I Trimestre'!$E$104:$H$104</c:f>
              <c:numCache>
                <c:formatCode>_(* #,##0_);_(* \(#,##0\);_(* "-"??_);_(@_)</c:formatCode>
                <c:ptCount val="4"/>
                <c:pt idx="2">
                  <c:v>52.962044359662578</c:v>
                </c:pt>
                <c:pt idx="3">
                  <c:v>101.460148441485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578888"/>
        <c:axId val="532578496"/>
      </c:barChart>
      <c:catAx>
        <c:axId val="532578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32578496"/>
        <c:crosses val="autoZero"/>
        <c:auto val="1"/>
        <c:lblAlgn val="ctr"/>
        <c:lblOffset val="100"/>
        <c:noMultiLvlLbl val="0"/>
      </c:catAx>
      <c:valAx>
        <c:axId val="53257849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532578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7401377952756045"/>
          <c:y val="0.76350503062117792"/>
          <c:w val="0.463083552055993"/>
          <c:h val="8.371719160105002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AyA: Indicadores de Cobertura Potencial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multiLvlStrRef>
              <c:f>(Anual!$B$4,Anual!$C$5:$H$6)</c:f>
              <c:multiLvlStrCache>
                <c:ptCount val="7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</c:lvl>
              </c:multiLvlStrCache>
            </c:multiLvlStrRef>
          </c:cat>
          <c:val>
            <c:numRef>
              <c:f>Anual!$B$44:$H$44</c:f>
              <c:numCache>
                <c:formatCode>_(* #,##0.00_);_(* \(#,##0.00\);_(*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multiLvlStrRef>
              <c:f>(Anual!$B$4,Anual!$C$5:$H$6)</c:f>
              <c:multiLvlStrCache>
                <c:ptCount val="7"/>
                <c:lvl>
                  <c:pt idx="0">
                    <c:v>Total Programa</c:v>
                  </c:pt>
                  <c:pt idx="1">
                    <c:v>Proyectos terminados</c:v>
                  </c:pt>
                  <c:pt idx="2">
                    <c:v>Proyectos en proceso</c:v>
                  </c:pt>
                  <c:pt idx="3">
                    <c:v>Proyectos por iniciar</c:v>
                  </c:pt>
                  <c:pt idx="4">
                    <c:v>Proyectos terminados</c:v>
                  </c:pt>
                  <c:pt idx="5">
                    <c:v>Proyectos en proceso</c:v>
                  </c:pt>
                  <c:pt idx="6">
                    <c:v>Proyectos por iniciar</c:v>
                  </c:pt>
                </c:lvl>
                <c:lvl>
                  <c:pt idx="1">
                    <c:v>Construcción Acueductos Rurales</c:v>
                  </c:pt>
                  <c:pt idx="4">
                    <c:v>Ampliación o mejoras</c:v>
                  </c:pt>
                </c:lvl>
              </c:multiLvlStrCache>
            </c:multiLvlStrRef>
          </c:cat>
          <c:val>
            <c:numRef>
              <c:f>Anual!$B$45:$H$45</c:f>
              <c:numCache>
                <c:formatCode>_(* #,##0.00_);_(* \(#,##0.00\);_(* "-"??_);_(@_)</c:formatCode>
                <c:ptCount val="7"/>
                <c:pt idx="0">
                  <c:v>62.872098655042663</c:v>
                </c:pt>
                <c:pt idx="1">
                  <c:v>1.4070599851888421</c:v>
                </c:pt>
                <c:pt idx="2">
                  <c:v>21.563113777596516</c:v>
                </c:pt>
                <c:pt idx="3">
                  <c:v>5.0615521664001371</c:v>
                </c:pt>
                <c:pt idx="4">
                  <c:v>4.6710845320834009</c:v>
                </c:pt>
                <c:pt idx="5">
                  <c:v>27.966223860841609</c:v>
                </c:pt>
                <c:pt idx="6">
                  <c:v>22.354195151996993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32581240"/>
        <c:axId val="447141680"/>
      </c:barChart>
      <c:catAx>
        <c:axId val="532581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7141680"/>
        <c:crosses val="autoZero"/>
        <c:auto val="1"/>
        <c:lblAlgn val="ctr"/>
        <c:lblOffset val="100"/>
        <c:noMultiLvlLbl val="0"/>
      </c:catAx>
      <c:valAx>
        <c:axId val="447141680"/>
        <c:scaling>
          <c:orientation val="minMax"/>
        </c:scaling>
        <c:delete val="0"/>
        <c:axPos val="l"/>
        <c:majorGridlines/>
        <c:numFmt formatCode="_(* #,##0_);_(* \(#,##0\);_(* &quot;-&quot;_);_(@_)" sourceLinked="0"/>
        <c:majorTickMark val="none"/>
        <c:minorTickMark val="none"/>
        <c:tickLblPos val="nextTo"/>
        <c:crossAx val="5325812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370417</xdr:colOff>
      <xdr:row>4</xdr:row>
      <xdr:rowOff>30691</xdr:rowOff>
    </xdr:from>
    <xdr:to>
      <xdr:col>13</xdr:col>
      <xdr:colOff>370417</xdr:colOff>
      <xdr:row>18</xdr:row>
      <xdr:rowOff>85724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433916</xdr:colOff>
      <xdr:row>18</xdr:row>
      <xdr:rowOff>157692</xdr:rowOff>
    </xdr:from>
    <xdr:to>
      <xdr:col>13</xdr:col>
      <xdr:colOff>666750</xdr:colOff>
      <xdr:row>34</xdr:row>
      <xdr:rowOff>84666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465667</xdr:colOff>
      <xdr:row>35</xdr:row>
      <xdr:rowOff>62440</xdr:rowOff>
    </xdr:from>
    <xdr:to>
      <xdr:col>13</xdr:col>
      <xdr:colOff>465667</xdr:colOff>
      <xdr:row>49</xdr:row>
      <xdr:rowOff>138640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455083</xdr:colOff>
      <xdr:row>50</xdr:row>
      <xdr:rowOff>104774</xdr:rowOff>
    </xdr:from>
    <xdr:to>
      <xdr:col>13</xdr:col>
      <xdr:colOff>497417</xdr:colOff>
      <xdr:row>66</xdr:row>
      <xdr:rowOff>84665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539750</xdr:colOff>
      <xdr:row>67</xdr:row>
      <xdr:rowOff>73024</xdr:rowOff>
    </xdr:from>
    <xdr:to>
      <xdr:col>13</xdr:col>
      <xdr:colOff>539750</xdr:colOff>
      <xdr:row>81</xdr:row>
      <xdr:rowOff>128058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105832</xdr:colOff>
      <xdr:row>82</xdr:row>
      <xdr:rowOff>94191</xdr:rowOff>
    </xdr:from>
    <xdr:to>
      <xdr:col>2</xdr:col>
      <xdr:colOff>211666</xdr:colOff>
      <xdr:row>99</xdr:row>
      <xdr:rowOff>21166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381001</xdr:colOff>
      <xdr:row>82</xdr:row>
      <xdr:rowOff>104774</xdr:rowOff>
    </xdr:from>
    <xdr:to>
      <xdr:col>6</xdr:col>
      <xdr:colOff>84667</xdr:colOff>
      <xdr:row>100</xdr:row>
      <xdr:rowOff>137584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169333</xdr:colOff>
      <xdr:row>100</xdr:row>
      <xdr:rowOff>104775</xdr:rowOff>
    </xdr:from>
    <xdr:to>
      <xdr:col>2</xdr:col>
      <xdr:colOff>254000</xdr:colOff>
      <xdr:row>114</xdr:row>
      <xdr:rowOff>180975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751417</xdr:colOff>
      <xdr:row>2</xdr:row>
      <xdr:rowOff>1</xdr:rowOff>
    </xdr:from>
    <xdr:to>
      <xdr:col>18</xdr:col>
      <xdr:colOff>317500</xdr:colOff>
      <xdr:row>16</xdr:row>
      <xdr:rowOff>52917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10582</xdr:colOff>
      <xdr:row>18</xdr:row>
      <xdr:rowOff>10580</xdr:rowOff>
    </xdr:from>
    <xdr:to>
      <xdr:col>18</xdr:col>
      <xdr:colOff>613833</xdr:colOff>
      <xdr:row>34</xdr:row>
      <xdr:rowOff>52915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10584</xdr:colOff>
      <xdr:row>54</xdr:row>
      <xdr:rowOff>190498</xdr:rowOff>
    </xdr:from>
    <xdr:to>
      <xdr:col>19</xdr:col>
      <xdr:colOff>359834</xdr:colOff>
      <xdr:row>72</xdr:row>
      <xdr:rowOff>116415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10584</xdr:colOff>
      <xdr:row>74</xdr:row>
      <xdr:rowOff>21167</xdr:rowOff>
    </xdr:from>
    <xdr:to>
      <xdr:col>16</xdr:col>
      <xdr:colOff>10584</xdr:colOff>
      <xdr:row>88</xdr:row>
      <xdr:rowOff>74085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10583</xdr:colOff>
      <xdr:row>35</xdr:row>
      <xdr:rowOff>190498</xdr:rowOff>
    </xdr:from>
    <xdr:to>
      <xdr:col>18</xdr:col>
      <xdr:colOff>465667</xdr:colOff>
      <xdr:row>53</xdr:row>
      <xdr:rowOff>52915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1164171</xdr:colOff>
      <xdr:row>89</xdr:row>
      <xdr:rowOff>152398</xdr:rowOff>
    </xdr:from>
    <xdr:to>
      <xdr:col>6</xdr:col>
      <xdr:colOff>444499</xdr:colOff>
      <xdr:row>104</xdr:row>
      <xdr:rowOff>95250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63506</xdr:colOff>
      <xdr:row>89</xdr:row>
      <xdr:rowOff>152400</xdr:rowOff>
    </xdr:from>
    <xdr:to>
      <xdr:col>14</xdr:col>
      <xdr:colOff>465667</xdr:colOff>
      <xdr:row>109</xdr:row>
      <xdr:rowOff>52918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158754</xdr:colOff>
      <xdr:row>110</xdr:row>
      <xdr:rowOff>99482</xdr:rowOff>
    </xdr:from>
    <xdr:to>
      <xdr:col>6</xdr:col>
      <xdr:colOff>656164</xdr:colOff>
      <xdr:row>124</xdr:row>
      <xdr:rowOff>175682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0.26252</cdr:x>
      <cdr:y>0.79382</cdr:y>
    </cdr:from>
    <cdr:to>
      <cdr:x>0.50095</cdr:x>
      <cdr:y>0.9046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447510" y="1937331"/>
          <a:ext cx="1314660" cy="270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Construcción</a:t>
          </a:r>
        </a:p>
      </cdr:txBody>
    </cdr:sp>
  </cdr:relSizeAnchor>
  <cdr:relSizeAnchor xmlns:cdr="http://schemas.openxmlformats.org/drawingml/2006/chartDrawing">
    <cdr:from>
      <cdr:x>0.48842</cdr:x>
      <cdr:y>0.72382</cdr:y>
    </cdr:from>
    <cdr:to>
      <cdr:x>0.68842</cdr:x>
      <cdr:y>0.97238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233078" y="266276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0.56447</cdr:x>
      <cdr:y>0.79634</cdr:y>
    </cdr:from>
    <cdr:to>
      <cdr:x>0.80289</cdr:x>
      <cdr:y>0.91705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3112418" y="2230028"/>
          <a:ext cx="1314659" cy="338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Ampliación</a:t>
          </a:r>
        </a:p>
      </cdr:txBody>
    </cdr:sp>
  </cdr:relSizeAnchor>
  <cdr:relSizeAnchor xmlns:cdr="http://schemas.openxmlformats.org/drawingml/2006/chartDrawing">
    <cdr:from>
      <cdr:x>0.74808</cdr:x>
      <cdr:y>0.80214</cdr:y>
    </cdr:from>
    <cdr:to>
      <cdr:x>0.99808</cdr:x>
      <cdr:y>0.94886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24849" y="1957636"/>
          <a:ext cx="1378478" cy="3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Equipos desinfección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0.29136</cdr:x>
      <cdr:y>0.76562</cdr:y>
    </cdr:from>
    <cdr:to>
      <cdr:x>0.5321</cdr:x>
      <cdr:y>0.81406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514020" y="2840840"/>
          <a:ext cx="1250988" cy="179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Construcción</a:t>
          </a:r>
        </a:p>
      </cdr:txBody>
    </cdr:sp>
  </cdr:relSizeAnchor>
  <cdr:relSizeAnchor xmlns:cdr="http://schemas.openxmlformats.org/drawingml/2006/chartDrawing">
    <cdr:from>
      <cdr:x>0.5647</cdr:x>
      <cdr:y>0.76309</cdr:y>
    </cdr:from>
    <cdr:to>
      <cdr:x>0.75452</cdr:x>
      <cdr:y>0.84113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934437" y="2831452"/>
          <a:ext cx="986356" cy="289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Ampliación</a:t>
          </a:r>
        </a:p>
      </cdr:txBody>
    </cdr:sp>
  </cdr:relSizeAnchor>
  <cdr:relSizeAnchor xmlns:cdr="http://schemas.openxmlformats.org/drawingml/2006/chartDrawing">
    <cdr:from>
      <cdr:x>0.76132</cdr:x>
      <cdr:y>0.75756</cdr:y>
    </cdr:from>
    <cdr:to>
      <cdr:x>1</cdr:x>
      <cdr:y>0.88876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4165616" y="2810933"/>
          <a:ext cx="1305961" cy="486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Equipos desinfección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0.28995</cdr:x>
      <cdr:y>0.87037</cdr:y>
    </cdr:from>
    <cdr:to>
      <cdr:x>0.47731</cdr:x>
      <cdr:y>0.95525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592595" y="2387601"/>
          <a:ext cx="1029167" cy="232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Construcción</a:t>
          </a:r>
        </a:p>
      </cdr:txBody>
    </cdr:sp>
  </cdr:relSizeAnchor>
  <cdr:relSizeAnchor xmlns:cdr="http://schemas.openxmlformats.org/drawingml/2006/chartDrawing">
    <cdr:from>
      <cdr:x>0.62654</cdr:x>
      <cdr:y>0.8588</cdr:y>
    </cdr:from>
    <cdr:to>
      <cdr:x>0.79191</cdr:x>
      <cdr:y>0.9591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3441404" y="2355848"/>
          <a:ext cx="908341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Ampliación</a:t>
          </a:r>
        </a:p>
      </cdr:txBody>
    </cdr:sp>
  </cdr:relSizeAnchor>
  <cdr:relSizeAnchor xmlns:cdr="http://schemas.openxmlformats.org/drawingml/2006/chartDrawing">
    <cdr:from>
      <cdr:x>0.81908</cdr:x>
      <cdr:y>0.83951</cdr:y>
    </cdr:from>
    <cdr:to>
      <cdr:x>1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4499022" y="2302934"/>
          <a:ext cx="993721" cy="440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/>
            <a:t>Equipos desinfección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0.87886</cdr:y>
    </cdr:from>
    <cdr:to>
      <cdr:x>1</cdr:x>
      <cdr:y>0.97737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10884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0.89429</cdr:y>
    </cdr:from>
    <cdr:to>
      <cdr:x>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532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ejecutoras, DESAF e INEC.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0.00099</cdr:x>
      <cdr:y>0.90148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527" y="24729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0.01016</cdr:x>
      <cdr:y>0.86963</cdr:y>
    </cdr:from>
    <cdr:to>
      <cdr:x>1</cdr:x>
      <cdr:y>0.95888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6861" y="263313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0.89429</cdr:y>
    </cdr:from>
    <cdr:to>
      <cdr:x>0.99901</cdr:x>
      <cdr:y>0.99281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53216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 y </a:t>
          </a:r>
          <a:r>
            <a:rPr lang="es-CR" sz="900"/>
            <a:t>DESAF.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0.00559</cdr:x>
      <cdr:y>0.88867</cdr:y>
    </cdr:from>
    <cdr:to>
      <cdr:x>1</cdr:x>
      <cdr:y>0.97404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694" y="2813050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0.04467</cdr:x>
      <cdr:y>0.91654</cdr:y>
    </cdr:from>
    <cdr:to>
      <cdr:x>0.92904</cdr:x>
      <cdr:y>0.9946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0716" y="3172883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</a:t>
          </a:r>
          <a:r>
            <a:rPr lang="es-CR" sz="900" baseline="0"/>
            <a:t> y </a:t>
          </a:r>
          <a:r>
            <a:rPr lang="es-CR" sz="900"/>
            <a:t> DESAF.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0.00099</cdr:x>
      <cdr:y>0.87114</cdr:y>
    </cdr:from>
    <cdr:to>
      <cdr:x>1</cdr:x>
      <cdr:y>0.96966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527" y="2389717"/>
          <a:ext cx="4567473" cy="270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/>
            <a:t>Fuente: IICE con base  en información  de unidades  ejecutoras y  DESAF.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4"/>
  <sheetViews>
    <sheetView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60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64" t="s">
        <v>101</v>
      </c>
      <c r="B2" s="64"/>
      <c r="C2" s="64"/>
      <c r="D2" s="64"/>
      <c r="E2" s="64"/>
      <c r="F2" s="64"/>
      <c r="G2" s="64"/>
    </row>
    <row r="4" spans="1:7" x14ac:dyDescent="0.25">
      <c r="A4" s="65" t="s">
        <v>0</v>
      </c>
      <c r="B4" s="30"/>
      <c r="C4" s="65" t="s">
        <v>1</v>
      </c>
      <c r="D4" s="67" t="s">
        <v>2</v>
      </c>
      <c r="E4" s="67"/>
      <c r="F4" s="67"/>
      <c r="G4" s="67"/>
    </row>
    <row r="5" spans="1:7" ht="15.75" thickBot="1" x14ac:dyDescent="0.3">
      <c r="A5" s="66"/>
      <c r="B5" s="31"/>
      <c r="C5" s="66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32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</row>
    <row r="10" spans="1:7" x14ac:dyDescent="0.25">
      <c r="A10" s="11" t="s">
        <v>61</v>
      </c>
      <c r="C10" s="19">
        <f>SUM(D10:G10)</f>
        <v>0</v>
      </c>
      <c r="D10" s="19"/>
      <c r="E10" s="19"/>
      <c r="F10" s="19"/>
      <c r="G10" s="19"/>
    </row>
    <row r="11" spans="1:7" x14ac:dyDescent="0.25">
      <c r="A11" s="11" t="s">
        <v>62</v>
      </c>
      <c r="C11" s="15">
        <f>SUM(D11:G11)</f>
        <v>72</v>
      </c>
      <c r="D11" s="15">
        <v>17</v>
      </c>
      <c r="E11" s="15">
        <v>7</v>
      </c>
      <c r="F11" s="15">
        <v>48</v>
      </c>
      <c r="G11" s="15"/>
    </row>
    <row r="12" spans="1:7" x14ac:dyDescent="0.25">
      <c r="A12" s="11" t="s">
        <v>63</v>
      </c>
      <c r="C12" s="11">
        <f>SUM(D12:G12)</f>
        <v>1</v>
      </c>
      <c r="D12" s="11">
        <v>1</v>
      </c>
    </row>
    <row r="13" spans="1:7" x14ac:dyDescent="0.25">
      <c r="A13" s="11" t="s">
        <v>14</v>
      </c>
      <c r="C13" s="11">
        <f>SUM(D13:G13)</f>
        <v>72</v>
      </c>
      <c r="D13" s="11">
        <v>17</v>
      </c>
      <c r="E13" s="11">
        <v>7</v>
      </c>
      <c r="F13" s="11">
        <v>48</v>
      </c>
    </row>
    <row r="15" spans="1:7" x14ac:dyDescent="0.25">
      <c r="A15" s="11" t="s">
        <v>15</v>
      </c>
    </row>
    <row r="16" spans="1:7" x14ac:dyDescent="0.25">
      <c r="A16" s="11" t="s">
        <v>61</v>
      </c>
      <c r="C16" s="19">
        <f t="shared" ref="C16:C17" si="0">SUM(D16:G16)</f>
        <v>0</v>
      </c>
      <c r="D16" s="19"/>
      <c r="E16" s="19"/>
      <c r="F16" s="19"/>
      <c r="G16" s="19"/>
    </row>
    <row r="17" spans="1:7" x14ac:dyDescent="0.25">
      <c r="A17" s="11" t="s">
        <v>62</v>
      </c>
      <c r="C17" s="19">
        <f t="shared" si="0"/>
        <v>0</v>
      </c>
      <c r="D17" s="19"/>
      <c r="E17" s="19"/>
      <c r="F17" s="19"/>
      <c r="G17" s="19"/>
    </row>
    <row r="18" spans="1:7" x14ac:dyDescent="0.25">
      <c r="A18" s="11" t="s">
        <v>63</v>
      </c>
      <c r="C18" s="11">
        <f>SUM(D18:G18)</f>
        <v>0</v>
      </c>
    </row>
    <row r="19" spans="1:7" x14ac:dyDescent="0.25">
      <c r="A19" s="11" t="s">
        <v>14</v>
      </c>
      <c r="C19" s="11">
        <v>1736729142</v>
      </c>
      <c r="D19" s="11">
        <v>1143619142</v>
      </c>
      <c r="E19" s="11">
        <v>513110000</v>
      </c>
      <c r="F19" s="11">
        <v>80000000</v>
      </c>
    </row>
    <row r="20" spans="1:7" x14ac:dyDescent="0.25">
      <c r="A20" s="11" t="s">
        <v>64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62</v>
      </c>
      <c r="C23" s="19"/>
    </row>
    <row r="24" spans="1:7" x14ac:dyDescent="0.25">
      <c r="A24" s="11" t="s">
        <v>63</v>
      </c>
      <c r="C24" s="19">
        <v>0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2" t="s">
        <v>18</v>
      </c>
    </row>
    <row r="27" spans="1:7" x14ac:dyDescent="0.25">
      <c r="A27" s="11" t="s">
        <v>65</v>
      </c>
      <c r="C27" s="11">
        <v>1.3815129375000001</v>
      </c>
      <c r="D27" s="11">
        <v>1.3815129375000001</v>
      </c>
      <c r="E27" s="11">
        <v>1.3815129375000001</v>
      </c>
      <c r="F27" s="11">
        <v>1.3815129375000001</v>
      </c>
      <c r="G27" s="11">
        <v>1.3815129375000001</v>
      </c>
    </row>
    <row r="28" spans="1:7" x14ac:dyDescent="0.25">
      <c r="A28" s="11" t="s">
        <v>66</v>
      </c>
      <c r="C28" s="11">
        <v>1.4459435845999999</v>
      </c>
      <c r="D28" s="11">
        <v>1.4459435845999999</v>
      </c>
      <c r="E28" s="11">
        <v>1.4459435845999999</v>
      </c>
      <c r="F28" s="11">
        <v>1.4459435845999999</v>
      </c>
      <c r="G28" s="11">
        <v>1.4459435845999999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32" t="s">
        <v>21</v>
      </c>
    </row>
    <row r="32" spans="1:7" x14ac:dyDescent="0.25">
      <c r="A32" s="11" t="s">
        <v>67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68</v>
      </c>
      <c r="C33" s="11">
        <f>C18/C28</f>
        <v>0</v>
      </c>
      <c r="D33" s="11">
        <f>D18/D28</f>
        <v>0</v>
      </c>
      <c r="E33" s="11">
        <f>E18/E28</f>
        <v>0</v>
      </c>
      <c r="F33" s="11">
        <f>F18/F28</f>
        <v>0</v>
      </c>
      <c r="G33" s="11">
        <f>G18/G28</f>
        <v>0</v>
      </c>
    </row>
    <row r="34" spans="1:7" x14ac:dyDescent="0.25">
      <c r="A34" s="11" t="s">
        <v>69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70</v>
      </c>
      <c r="C35" s="11">
        <f>C33/C12</f>
        <v>0</v>
      </c>
      <c r="D35" s="11">
        <f>D33/D12</f>
        <v>0</v>
      </c>
      <c r="E35" s="11" t="e">
        <f>E33/E12</f>
        <v>#DIV/0!</v>
      </c>
      <c r="F35" s="11" t="e">
        <f>F33/F12</f>
        <v>#DIV/0!</v>
      </c>
      <c r="G35" s="11" t="e">
        <f>G33/G12</f>
        <v>#DIV/0!</v>
      </c>
    </row>
    <row r="37" spans="1:7" x14ac:dyDescent="0.25">
      <c r="A37" s="32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7.4118301043832741E-2</v>
      </c>
      <c r="D40" s="11">
        <f>D11/D29*100</f>
        <v>4.658427643657688E-2</v>
      </c>
      <c r="E40" s="11">
        <f>E11/E29*100</f>
        <v>1.1541822618674669E-2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1.0294208478310103E-3</v>
      </c>
      <c r="D41" s="11">
        <f>D12/D29*100</f>
        <v>2.7402515550927573E-3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1.3888888888888888</v>
      </c>
      <c r="D44" s="11">
        <f>D12/D11*100</f>
        <v>5.8823529411764701</v>
      </c>
      <c r="E44" s="11">
        <f>E12/E11*100</f>
        <v>0</v>
      </c>
      <c r="F44" s="11">
        <f>F12/F11*100</f>
        <v>0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1.3888888888888888</v>
      </c>
      <c r="D49" s="11">
        <f>D12/D13*100</f>
        <v>5.8823529411764701</v>
      </c>
      <c r="E49" s="11">
        <f>E12/E13*100</f>
        <v>0</v>
      </c>
      <c r="F49" s="11">
        <f>F12/F13*100</f>
        <v>0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0</v>
      </c>
      <c r="D50" s="11">
        <f>D18/D19*100</f>
        <v>0</v>
      </c>
      <c r="E50" s="11">
        <f>E18/E19*100</f>
        <v>0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0.69444444444444442</v>
      </c>
      <c r="D51" s="11">
        <f>(D49+D50)/2</f>
        <v>2.9411764705882351</v>
      </c>
      <c r="E51" s="11">
        <f>(E49+E50)/2</f>
        <v>0</v>
      </c>
      <c r="F51" s="11">
        <f>(F49+F50)/2</f>
        <v>0</v>
      </c>
      <c r="G51" s="11" t="e">
        <f>(G49+G50)/2</f>
        <v>#DIV/0!</v>
      </c>
    </row>
    <row r="53" spans="1:7" x14ac:dyDescent="0.25">
      <c r="A53" s="11" t="s">
        <v>91</v>
      </c>
    </row>
    <row r="54" spans="1:7" x14ac:dyDescent="0.25">
      <c r="A54" s="11" t="s">
        <v>38</v>
      </c>
      <c r="C54" s="11" t="e">
        <f>C20/C18*100</f>
        <v>#DIV/0!</v>
      </c>
      <c r="D54" s="11" t="e">
        <f>D20/D18*100</f>
        <v>#DIV/0!</v>
      </c>
      <c r="E54" s="11" t="e">
        <f>E20/E18*100</f>
        <v>#DIV/0!</v>
      </c>
      <c r="F54" s="11" t="e">
        <f>F20/F18*100</f>
        <v>#DIV/0!</v>
      </c>
      <c r="G54" s="11" t="e">
        <f>G20/G18*100</f>
        <v>#DIV/0!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1">((D33/D32)-1)*100</f>
        <v>#DIV/0!</v>
      </c>
      <c r="E58" s="11" t="e">
        <f t="shared" si="1"/>
        <v>#DIV/0!</v>
      </c>
      <c r="F58" s="11" t="e">
        <f t="shared" si="1"/>
        <v>#DIV/0!</v>
      </c>
      <c r="G58" s="11" t="e">
        <f t="shared" si="1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2">C17/C11</f>
        <v>0</v>
      </c>
      <c r="D62" s="11">
        <f t="shared" si="2"/>
        <v>0</v>
      </c>
      <c r="E62" s="11">
        <f t="shared" si="2"/>
        <v>0</v>
      </c>
      <c r="F62" s="11">
        <f t="shared" si="2"/>
        <v>0</v>
      </c>
      <c r="G62" s="11" t="e">
        <f t="shared" si="2"/>
        <v>#DIV/0!</v>
      </c>
    </row>
    <row r="63" spans="1:7" x14ac:dyDescent="0.25">
      <c r="A63" s="11" t="s">
        <v>45</v>
      </c>
      <c r="C63" s="11">
        <f t="shared" si="2"/>
        <v>0</v>
      </c>
      <c r="D63" s="11">
        <f t="shared" si="2"/>
        <v>0</v>
      </c>
      <c r="E63" s="11" t="e">
        <f>E18/E12</f>
        <v>#DIV/0!</v>
      </c>
      <c r="F63" s="11" t="e">
        <f>F18/F12</f>
        <v>#DIV/0!</v>
      </c>
      <c r="G63" s="11" t="e">
        <f t="shared" si="2"/>
        <v>#DIV/0!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 t="e">
        <f>(C18/C24)*100</f>
        <v>#DIV/0!</v>
      </c>
    </row>
    <row r="70" spans="1:7" ht="15.75" thickBot="1" x14ac:dyDescent="0.3">
      <c r="A70" s="28"/>
      <c r="B70" s="28"/>
      <c r="C70" s="28"/>
      <c r="D70" s="28"/>
      <c r="E70" s="28"/>
      <c r="F70" s="28"/>
      <c r="G70" s="28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106</v>
      </c>
    </row>
    <row r="81" spans="1:1" x14ac:dyDescent="0.25">
      <c r="A81" s="29" t="s">
        <v>107</v>
      </c>
    </row>
    <row r="82" spans="1:1" x14ac:dyDescent="0.25">
      <c r="A82" s="29" t="s">
        <v>108</v>
      </c>
    </row>
    <row r="103" spans="4:8" x14ac:dyDescent="0.25">
      <c r="E103" s="11" t="s">
        <v>109</v>
      </c>
      <c r="F103" s="11" t="s">
        <v>110</v>
      </c>
      <c r="G103" s="11" t="s">
        <v>111</v>
      </c>
      <c r="H103" s="11" t="s">
        <v>112</v>
      </c>
    </row>
    <row r="104" spans="4:8" x14ac:dyDescent="0.25">
      <c r="D104" s="11" t="s">
        <v>49</v>
      </c>
      <c r="G104" s="11">
        <v>52.962044359662578</v>
      </c>
      <c r="H104" s="11">
        <v>101.460148441485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1"/>
  <sheetViews>
    <sheetView topLeftCell="A49" zoomScale="70" zoomScaleNormal="70" workbookViewId="0">
      <selection activeCell="C78" sqref="C78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6" style="11" customWidth="1"/>
    <col min="4" max="4" width="22" style="11" customWidth="1"/>
    <col min="5" max="5" width="19" style="11" customWidth="1"/>
    <col min="6" max="6" width="21.5703125" style="11" customWidth="1"/>
    <col min="7" max="7" width="19.7109375" style="11" customWidth="1"/>
    <col min="8" max="8" width="19.85546875" style="11" customWidth="1"/>
    <col min="9" max="9" width="21.140625" style="11" customWidth="1"/>
    <col min="10" max="16384" width="11.42578125" style="11"/>
  </cols>
  <sheetData>
    <row r="2" spans="1:9" x14ac:dyDescent="0.25">
      <c r="A2" s="64" t="s">
        <v>200</v>
      </c>
      <c r="B2" s="64"/>
      <c r="C2" s="64"/>
      <c r="D2" s="64"/>
      <c r="E2" s="64"/>
    </row>
    <row r="4" spans="1:9" x14ac:dyDescent="0.25">
      <c r="A4" s="65" t="s">
        <v>0</v>
      </c>
      <c r="B4" s="65" t="s">
        <v>1</v>
      </c>
      <c r="C4" s="42"/>
      <c r="D4" s="42"/>
      <c r="E4" s="42"/>
      <c r="F4" s="42"/>
      <c r="G4" s="42"/>
      <c r="H4" s="75"/>
      <c r="I4" s="67"/>
    </row>
    <row r="5" spans="1:9" ht="15.75" thickBot="1" x14ac:dyDescent="0.3">
      <c r="A5" s="66"/>
      <c r="B5" s="66"/>
      <c r="C5" s="79" t="s">
        <v>122</v>
      </c>
      <c r="D5" s="79"/>
      <c r="E5" s="79"/>
      <c r="F5" s="79" t="s">
        <v>4</v>
      </c>
      <c r="G5" s="79"/>
      <c r="H5" s="79"/>
      <c r="I5" s="25" t="s">
        <v>119</v>
      </c>
    </row>
    <row r="6" spans="1:9" ht="15.75" thickTop="1" x14ac:dyDescent="0.25">
      <c r="C6" s="43" t="s">
        <v>123</v>
      </c>
      <c r="D6" s="43" t="s">
        <v>124</v>
      </c>
      <c r="E6" s="43" t="s">
        <v>125</v>
      </c>
      <c r="F6" s="43" t="s">
        <v>123</v>
      </c>
      <c r="G6" s="43" t="s">
        <v>124</v>
      </c>
      <c r="H6" s="43" t="s">
        <v>125</v>
      </c>
      <c r="I6" s="43" t="s">
        <v>123</v>
      </c>
    </row>
    <row r="7" spans="1:9" x14ac:dyDescent="0.25">
      <c r="A7" s="11" t="s">
        <v>7</v>
      </c>
    </row>
    <row r="9" spans="1:9" x14ac:dyDescent="0.25">
      <c r="A9" s="11" t="s">
        <v>113</v>
      </c>
    </row>
    <row r="10" spans="1:9" x14ac:dyDescent="0.25">
      <c r="A10" s="11" t="s">
        <v>201</v>
      </c>
      <c r="B10" s="51">
        <f>SUM(C10:I10)</f>
        <v>3</v>
      </c>
      <c r="C10" s="52">
        <v>0</v>
      </c>
      <c r="D10" s="52">
        <v>1</v>
      </c>
      <c r="E10" s="52">
        <v>0</v>
      </c>
      <c r="F10" s="52">
        <v>1</v>
      </c>
      <c r="G10" s="52">
        <v>0</v>
      </c>
      <c r="H10" s="52">
        <v>1</v>
      </c>
      <c r="I10" s="52">
        <v>0</v>
      </c>
    </row>
    <row r="11" spans="1:9" x14ac:dyDescent="0.25">
      <c r="A11" s="40" t="s">
        <v>115</v>
      </c>
      <c r="B11" s="51">
        <f t="shared" ref="B11:B22" si="0">SUM(C11:I11)</f>
        <v>2636</v>
      </c>
      <c r="C11" s="52">
        <v>0</v>
      </c>
      <c r="D11" s="52">
        <v>1056</v>
      </c>
      <c r="E11" s="52">
        <v>0</v>
      </c>
      <c r="F11" s="52">
        <v>781</v>
      </c>
      <c r="G11" s="52">
        <v>0</v>
      </c>
      <c r="H11" s="52">
        <v>799</v>
      </c>
      <c r="I11" s="52">
        <v>0</v>
      </c>
    </row>
    <row r="12" spans="1:9" x14ac:dyDescent="0.25">
      <c r="A12" s="11" t="s">
        <v>202</v>
      </c>
      <c r="B12" s="51">
        <f t="shared" si="0"/>
        <v>199</v>
      </c>
      <c r="C12" s="52">
        <v>7</v>
      </c>
      <c r="D12" s="52">
        <v>6</v>
      </c>
      <c r="E12" s="52">
        <v>0</v>
      </c>
      <c r="F12" s="52">
        <v>4</v>
      </c>
      <c r="G12" s="52">
        <v>9</v>
      </c>
      <c r="H12" s="52">
        <v>2</v>
      </c>
      <c r="I12" s="52">
        <v>171</v>
      </c>
    </row>
    <row r="13" spans="1:9" x14ac:dyDescent="0.25">
      <c r="A13" s="40" t="s">
        <v>115</v>
      </c>
      <c r="B13" s="51">
        <f t="shared" si="0"/>
        <v>0</v>
      </c>
      <c r="C13" s="52" t="s">
        <v>156</v>
      </c>
      <c r="D13" s="52" t="s">
        <v>156</v>
      </c>
      <c r="E13" s="52" t="s">
        <v>156</v>
      </c>
      <c r="F13" s="52" t="s">
        <v>156</v>
      </c>
      <c r="G13" s="52" t="s">
        <v>156</v>
      </c>
      <c r="H13" s="52" t="s">
        <v>156</v>
      </c>
      <c r="I13" s="52" t="s">
        <v>156</v>
      </c>
    </row>
    <row r="14" spans="1:9" x14ac:dyDescent="0.25">
      <c r="A14" s="11" t="s">
        <v>203</v>
      </c>
      <c r="B14" s="51">
        <f t="shared" si="0"/>
        <v>40</v>
      </c>
      <c r="C14" s="52">
        <v>1</v>
      </c>
      <c r="D14" s="52">
        <v>0</v>
      </c>
      <c r="E14" s="52">
        <v>0</v>
      </c>
      <c r="F14" s="52">
        <v>2</v>
      </c>
      <c r="G14" s="52">
        <v>4</v>
      </c>
      <c r="H14" s="52">
        <v>0</v>
      </c>
      <c r="I14" s="52">
        <v>33</v>
      </c>
    </row>
    <row r="15" spans="1:9" x14ac:dyDescent="0.25">
      <c r="A15" s="40" t="s">
        <v>115</v>
      </c>
      <c r="B15" s="51">
        <f t="shared" si="0"/>
        <v>52727</v>
      </c>
      <c r="C15" s="52">
        <v>355</v>
      </c>
      <c r="D15" s="52">
        <v>0</v>
      </c>
      <c r="E15" s="52">
        <v>0</v>
      </c>
      <c r="F15" s="52">
        <v>712</v>
      </c>
      <c r="G15" s="52">
        <v>32049</v>
      </c>
      <c r="H15" s="52">
        <v>0</v>
      </c>
      <c r="I15" s="52">
        <v>19611</v>
      </c>
    </row>
    <row r="16" spans="1:9" x14ac:dyDescent="0.25">
      <c r="A16" s="11" t="s">
        <v>161</v>
      </c>
      <c r="B16" s="51">
        <f t="shared" si="0"/>
        <v>199</v>
      </c>
      <c r="C16" s="52">
        <v>7</v>
      </c>
      <c r="D16" s="52">
        <v>6</v>
      </c>
      <c r="E16" s="52">
        <v>0</v>
      </c>
      <c r="F16" s="52">
        <v>4</v>
      </c>
      <c r="G16" s="52">
        <v>9</v>
      </c>
      <c r="H16" s="52">
        <v>2</v>
      </c>
      <c r="I16" s="52">
        <v>171</v>
      </c>
    </row>
    <row r="17" spans="1:10" x14ac:dyDescent="0.25">
      <c r="A17" s="40" t="s">
        <v>115</v>
      </c>
      <c r="B17" s="51">
        <f t="shared" si="0"/>
        <v>0</v>
      </c>
      <c r="C17" s="52" t="s">
        <v>156</v>
      </c>
      <c r="D17" s="52" t="s">
        <v>156</v>
      </c>
      <c r="E17" s="52" t="s">
        <v>156</v>
      </c>
      <c r="F17" s="52" t="s">
        <v>156</v>
      </c>
      <c r="G17" s="52" t="s">
        <v>156</v>
      </c>
      <c r="H17" s="52" t="s">
        <v>156</v>
      </c>
      <c r="I17" s="52" t="s">
        <v>156</v>
      </c>
    </row>
    <row r="18" spans="1:10" x14ac:dyDescent="0.25">
      <c r="B18" s="26"/>
    </row>
    <row r="19" spans="1:10" x14ac:dyDescent="0.25">
      <c r="A19" s="11" t="s">
        <v>15</v>
      </c>
      <c r="B19" s="26"/>
    </row>
    <row r="20" spans="1:10" x14ac:dyDescent="0.25">
      <c r="A20" s="11" t="s">
        <v>138</v>
      </c>
      <c r="B20" s="54">
        <f t="shared" si="0"/>
        <v>643459663.16071081</v>
      </c>
      <c r="C20" s="57">
        <v>529835332.99393725</v>
      </c>
      <c r="D20" s="57">
        <v>0</v>
      </c>
      <c r="E20" s="57">
        <v>0</v>
      </c>
      <c r="F20" s="57">
        <v>113624330.16677353</v>
      </c>
      <c r="G20" s="57">
        <v>0</v>
      </c>
      <c r="H20" s="57">
        <v>0</v>
      </c>
      <c r="I20" s="57">
        <v>0</v>
      </c>
    </row>
    <row r="21" spans="1:10" x14ac:dyDescent="0.25">
      <c r="A21" s="11" t="s">
        <v>204</v>
      </c>
      <c r="B21" s="54">
        <f t="shared" si="0"/>
        <v>5439440750</v>
      </c>
      <c r="C21" s="54">
        <v>848971000</v>
      </c>
      <c r="D21" s="54">
        <v>1291328000</v>
      </c>
      <c r="E21" s="54">
        <v>0</v>
      </c>
      <c r="F21" s="54">
        <v>38861750</v>
      </c>
      <c r="G21" s="54">
        <v>2803480000</v>
      </c>
      <c r="H21" s="54">
        <v>138300000</v>
      </c>
      <c r="I21" s="54">
        <v>318500000</v>
      </c>
    </row>
    <row r="22" spans="1:10" x14ac:dyDescent="0.25">
      <c r="A22" s="11" t="s">
        <v>205</v>
      </c>
      <c r="B22" s="54">
        <f t="shared" si="0"/>
        <v>1534960220.437582</v>
      </c>
      <c r="C22" s="54">
        <v>702078071.99558187</v>
      </c>
      <c r="D22" s="54">
        <v>0</v>
      </c>
      <c r="E22" s="54">
        <v>0</v>
      </c>
      <c r="F22" s="55">
        <v>832882148.44200015</v>
      </c>
      <c r="G22" s="55">
        <v>0</v>
      </c>
      <c r="H22" s="55">
        <v>0</v>
      </c>
      <c r="I22" s="55"/>
    </row>
    <row r="23" spans="1:10" x14ac:dyDescent="0.25">
      <c r="A23" s="11" t="s">
        <v>165</v>
      </c>
      <c r="B23" s="54">
        <f>SUM(C23:I23)</f>
        <v>5439440750</v>
      </c>
      <c r="C23" s="54">
        <v>848971000</v>
      </c>
      <c r="D23" s="54">
        <v>1291328000</v>
      </c>
      <c r="E23" s="54">
        <v>0</v>
      </c>
      <c r="F23" s="55">
        <v>38861750</v>
      </c>
      <c r="G23" s="55">
        <v>2803480000</v>
      </c>
      <c r="H23" s="55">
        <v>138300000</v>
      </c>
      <c r="I23" s="55">
        <v>318500000</v>
      </c>
    </row>
    <row r="24" spans="1:10" x14ac:dyDescent="0.25">
      <c r="A24" s="11" t="s">
        <v>206</v>
      </c>
    </row>
    <row r="26" spans="1:10" x14ac:dyDescent="0.25">
      <c r="A26" s="11" t="s">
        <v>17</v>
      </c>
    </row>
    <row r="27" spans="1:10" x14ac:dyDescent="0.25">
      <c r="A27" s="11" t="s">
        <v>204</v>
      </c>
      <c r="B27" s="11">
        <f>B21</f>
        <v>5439440750</v>
      </c>
    </row>
    <row r="28" spans="1:10" x14ac:dyDescent="0.25">
      <c r="A28" s="11" t="s">
        <v>205</v>
      </c>
      <c r="B28" s="11">
        <v>838058318.75999999</v>
      </c>
    </row>
    <row r="30" spans="1:10" x14ac:dyDescent="0.25">
      <c r="A30" s="11" t="s">
        <v>18</v>
      </c>
    </row>
    <row r="31" spans="1:10" x14ac:dyDescent="0.25">
      <c r="A31" s="11" t="s">
        <v>139</v>
      </c>
      <c r="B31" s="55">
        <v>0.99</v>
      </c>
      <c r="C31" s="55">
        <v>0.99</v>
      </c>
      <c r="D31" s="55">
        <v>0.99</v>
      </c>
      <c r="E31" s="55">
        <v>0.99</v>
      </c>
      <c r="F31" s="55">
        <v>0.99</v>
      </c>
      <c r="G31" s="55">
        <v>0.99</v>
      </c>
      <c r="H31" s="55">
        <v>0.99</v>
      </c>
      <c r="I31" s="55">
        <v>0.99</v>
      </c>
      <c r="J31" s="55"/>
    </row>
    <row r="32" spans="1:10" x14ac:dyDescent="0.25">
      <c r="A32" s="11" t="s">
        <v>207</v>
      </c>
      <c r="B32" s="55">
        <v>0.99</v>
      </c>
      <c r="C32" s="55">
        <v>0.99</v>
      </c>
      <c r="D32" s="55">
        <v>0.99</v>
      </c>
      <c r="E32" s="55">
        <v>0.99</v>
      </c>
      <c r="F32" s="55">
        <v>0.99</v>
      </c>
      <c r="G32" s="55">
        <v>0.99</v>
      </c>
      <c r="H32" s="55">
        <v>0.99</v>
      </c>
      <c r="I32" s="55">
        <v>0.99</v>
      </c>
      <c r="J32" s="55"/>
    </row>
    <row r="33" spans="1:10" x14ac:dyDescent="0.25">
      <c r="A33" s="24" t="s">
        <v>100</v>
      </c>
      <c r="B33" s="54">
        <f>C33+F33</f>
        <v>322092</v>
      </c>
      <c r="C33" s="61">
        <v>93173</v>
      </c>
      <c r="D33" s="61">
        <v>93173</v>
      </c>
      <c r="E33" s="61">
        <v>93173</v>
      </c>
      <c r="F33" s="55">
        <v>228919</v>
      </c>
      <c r="G33" s="55">
        <v>228919</v>
      </c>
      <c r="H33" s="55">
        <v>228919</v>
      </c>
      <c r="I33" s="55" t="s">
        <v>127</v>
      </c>
      <c r="J33" s="55"/>
    </row>
    <row r="34" spans="1:10" x14ac:dyDescent="0.25">
      <c r="B34" s="55"/>
      <c r="C34" s="55"/>
      <c r="D34" s="55"/>
      <c r="E34" s="55"/>
      <c r="F34" s="55"/>
      <c r="G34" s="55"/>
      <c r="H34" s="55"/>
      <c r="I34" s="55"/>
      <c r="J34" s="55"/>
    </row>
    <row r="35" spans="1:10" x14ac:dyDescent="0.25">
      <c r="A35" s="11" t="s">
        <v>21</v>
      </c>
      <c r="B35" s="55"/>
      <c r="C35" s="55"/>
      <c r="D35" s="55"/>
      <c r="E35" s="55"/>
      <c r="F35" s="55"/>
      <c r="G35" s="55"/>
      <c r="H35" s="55"/>
      <c r="I35" s="55"/>
      <c r="J35" s="55"/>
    </row>
    <row r="36" spans="1:10" x14ac:dyDescent="0.25">
      <c r="A36" s="11" t="s">
        <v>140</v>
      </c>
      <c r="B36" s="55">
        <f t="shared" ref="B36:I36" si="1">B20/B31</f>
        <v>649959255.71788967</v>
      </c>
      <c r="C36" s="55">
        <f t="shared" si="1"/>
        <v>535187205.04438108</v>
      </c>
      <c r="D36" s="55">
        <f t="shared" si="1"/>
        <v>0</v>
      </c>
      <c r="E36" s="55">
        <f t="shared" si="1"/>
        <v>0</v>
      </c>
      <c r="F36" s="55">
        <f t="shared" si="1"/>
        <v>114772050.67350861</v>
      </c>
      <c r="G36" s="55">
        <f t="shared" si="1"/>
        <v>0</v>
      </c>
      <c r="H36" s="55">
        <f t="shared" si="1"/>
        <v>0</v>
      </c>
      <c r="I36" s="55">
        <f t="shared" si="1"/>
        <v>0</v>
      </c>
      <c r="J36" s="55"/>
    </row>
    <row r="37" spans="1:10" x14ac:dyDescent="0.25">
      <c r="A37" s="11" t="s">
        <v>208</v>
      </c>
      <c r="B37" s="55">
        <f t="shared" ref="B37:I37" si="2">B22/B32</f>
        <v>1550464869.1288707</v>
      </c>
      <c r="C37" s="55">
        <f t="shared" si="2"/>
        <v>709169769.69250691</v>
      </c>
      <c r="D37" s="55">
        <f t="shared" si="2"/>
        <v>0</v>
      </c>
      <c r="E37" s="55">
        <f t="shared" si="2"/>
        <v>0</v>
      </c>
      <c r="F37" s="55">
        <f t="shared" si="2"/>
        <v>841295099.43636382</v>
      </c>
      <c r="G37" s="55">
        <f t="shared" si="2"/>
        <v>0</v>
      </c>
      <c r="H37" s="55">
        <f t="shared" si="2"/>
        <v>0</v>
      </c>
      <c r="I37" s="55">
        <f t="shared" si="2"/>
        <v>0</v>
      </c>
      <c r="J37" s="55"/>
    </row>
    <row r="38" spans="1:10" x14ac:dyDescent="0.25">
      <c r="A38" s="26" t="s">
        <v>209</v>
      </c>
      <c r="B38" s="54">
        <f>B36/B11</f>
        <v>246570.27910390351</v>
      </c>
      <c r="C38" s="54" t="e">
        <f t="shared" ref="C38:I38" si="3">C36/C11</f>
        <v>#DIV/0!</v>
      </c>
      <c r="D38" s="54">
        <f t="shared" si="3"/>
        <v>0</v>
      </c>
      <c r="E38" s="54" t="e">
        <f t="shared" si="3"/>
        <v>#DIV/0!</v>
      </c>
      <c r="F38" s="54">
        <f t="shared" si="3"/>
        <v>146955.25054226455</v>
      </c>
      <c r="G38" s="54" t="e">
        <f t="shared" si="3"/>
        <v>#DIV/0!</v>
      </c>
      <c r="H38" s="54">
        <f t="shared" si="3"/>
        <v>0</v>
      </c>
      <c r="I38" s="54" t="e">
        <f t="shared" si="3"/>
        <v>#DIV/0!</v>
      </c>
      <c r="J38" s="55"/>
    </row>
    <row r="39" spans="1:10" x14ac:dyDescent="0.25">
      <c r="A39" s="26" t="s">
        <v>209</v>
      </c>
      <c r="B39" s="54">
        <f>B37/B15</f>
        <v>29405.520305135335</v>
      </c>
      <c r="C39" s="54">
        <f t="shared" ref="C39:I39" si="4">C37/C15</f>
        <v>1997661.3230774843</v>
      </c>
      <c r="D39" s="54" t="e">
        <f t="shared" si="4"/>
        <v>#DIV/0!</v>
      </c>
      <c r="E39" s="54" t="e">
        <f t="shared" si="4"/>
        <v>#DIV/0!</v>
      </c>
      <c r="F39" s="54">
        <f t="shared" si="4"/>
        <v>1181594.2407814099</v>
      </c>
      <c r="G39" s="54">
        <f t="shared" si="4"/>
        <v>0</v>
      </c>
      <c r="H39" s="54" t="e">
        <f t="shared" si="4"/>
        <v>#DIV/0!</v>
      </c>
      <c r="I39" s="54">
        <f t="shared" si="4"/>
        <v>0</v>
      </c>
      <c r="J39" s="55"/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11" t="s">
        <v>28</v>
      </c>
      <c r="B44" s="56">
        <f>(B13/B33)*100</f>
        <v>0</v>
      </c>
      <c r="C44" s="56" t="e">
        <f t="shared" ref="C44:I44" si="5">(C13/C33)*100</f>
        <v>#VALUE!</v>
      </c>
      <c r="D44" s="56" t="e">
        <f t="shared" si="5"/>
        <v>#VALUE!</v>
      </c>
      <c r="E44" s="56" t="e">
        <f t="shared" si="5"/>
        <v>#VALUE!</v>
      </c>
      <c r="F44" s="56" t="e">
        <f t="shared" si="5"/>
        <v>#VALUE!</v>
      </c>
      <c r="G44" s="56" t="e">
        <f t="shared" si="5"/>
        <v>#VALUE!</v>
      </c>
      <c r="H44" s="56" t="e">
        <f t="shared" si="5"/>
        <v>#VALUE!</v>
      </c>
      <c r="I44" s="56" t="e">
        <f t="shared" si="5"/>
        <v>#VALUE!</v>
      </c>
    </row>
    <row r="45" spans="1:10" x14ac:dyDescent="0.25">
      <c r="A45" s="11" t="s">
        <v>29</v>
      </c>
      <c r="B45" s="56">
        <f>(B15/B33)*100</f>
        <v>16.370167529774101</v>
      </c>
      <c r="C45" s="56">
        <f t="shared" ref="C45:I45" si="6">(C15/C33)*100</f>
        <v>0.38101166646990009</v>
      </c>
      <c r="D45" s="56">
        <f t="shared" si="6"/>
        <v>0</v>
      </c>
      <c r="E45" s="56">
        <f t="shared" si="6"/>
        <v>0</v>
      </c>
      <c r="F45" s="56">
        <f t="shared" si="6"/>
        <v>0.31102704450045648</v>
      </c>
      <c r="G45" s="56">
        <f t="shared" si="6"/>
        <v>14.000148524150463</v>
      </c>
      <c r="H45" s="56">
        <f t="shared" si="6"/>
        <v>0</v>
      </c>
      <c r="I45" s="56" t="e">
        <f t="shared" si="6"/>
        <v>#VALUE!</v>
      </c>
    </row>
    <row r="46" spans="1:10" x14ac:dyDescent="0.25">
      <c r="B46" s="39"/>
      <c r="C46" s="39"/>
      <c r="D46" s="39"/>
      <c r="E46" s="39"/>
    </row>
    <row r="47" spans="1:10" x14ac:dyDescent="0.25">
      <c r="A47" s="11" t="s">
        <v>30</v>
      </c>
      <c r="B47" s="39"/>
      <c r="C47" s="39"/>
      <c r="D47" s="39"/>
      <c r="E47" s="39"/>
    </row>
    <row r="48" spans="1:10" x14ac:dyDescent="0.25">
      <c r="A48" s="11" t="s">
        <v>31</v>
      </c>
      <c r="B48" s="39" t="e">
        <f>B15/B13*100</f>
        <v>#DIV/0!</v>
      </c>
      <c r="C48" s="39" t="e">
        <f t="shared" ref="C48:I48" si="7">C15/C13*100</f>
        <v>#VALUE!</v>
      </c>
      <c r="D48" s="39" t="e">
        <f t="shared" si="7"/>
        <v>#VALUE!</v>
      </c>
      <c r="E48" s="39" t="e">
        <f t="shared" si="7"/>
        <v>#VALUE!</v>
      </c>
      <c r="F48" s="39" t="e">
        <f t="shared" si="7"/>
        <v>#VALUE!</v>
      </c>
      <c r="G48" s="39" t="e">
        <f t="shared" si="7"/>
        <v>#VALUE!</v>
      </c>
      <c r="H48" s="39" t="e">
        <f t="shared" si="7"/>
        <v>#VALUE!</v>
      </c>
      <c r="I48" s="39" t="e">
        <f t="shared" si="7"/>
        <v>#VALUE!</v>
      </c>
    </row>
    <row r="49" spans="1:9" x14ac:dyDescent="0.25">
      <c r="A49" s="11" t="s">
        <v>32</v>
      </c>
      <c r="B49" s="39">
        <f t="shared" ref="B49:I49" si="8">B22/B21*100</f>
        <v>28.219081537703705</v>
      </c>
      <c r="C49" s="39">
        <f t="shared" si="8"/>
        <v>82.697532895185105</v>
      </c>
      <c r="D49" s="39">
        <f t="shared" si="8"/>
        <v>0</v>
      </c>
      <c r="E49" s="39" t="e">
        <f t="shared" si="8"/>
        <v>#DIV/0!</v>
      </c>
      <c r="F49" s="39">
        <f t="shared" si="8"/>
        <v>2143.1925953977889</v>
      </c>
      <c r="G49" s="39">
        <f t="shared" si="8"/>
        <v>0</v>
      </c>
      <c r="H49" s="39">
        <f t="shared" si="8"/>
        <v>0</v>
      </c>
      <c r="I49" s="39">
        <f t="shared" si="8"/>
        <v>0</v>
      </c>
    </row>
    <row r="50" spans="1:9" x14ac:dyDescent="0.25">
      <c r="A50" s="11" t="s">
        <v>33</v>
      </c>
      <c r="B50" s="39" t="e">
        <f t="shared" ref="B50:I50" si="9">AVERAGE(B48:B49)</f>
        <v>#DIV/0!</v>
      </c>
      <c r="C50" s="39" t="e">
        <f t="shared" si="9"/>
        <v>#VALUE!</v>
      </c>
      <c r="D50" s="39" t="e">
        <f t="shared" si="9"/>
        <v>#VALUE!</v>
      </c>
      <c r="E50" s="39" t="e">
        <f t="shared" si="9"/>
        <v>#VALUE!</v>
      </c>
      <c r="F50" s="39" t="e">
        <f t="shared" si="9"/>
        <v>#VALUE!</v>
      </c>
      <c r="G50" s="39" t="e">
        <f t="shared" si="9"/>
        <v>#VALUE!</v>
      </c>
      <c r="H50" s="39" t="e">
        <f t="shared" si="9"/>
        <v>#VALUE!</v>
      </c>
      <c r="I50" s="39" t="e">
        <f t="shared" si="9"/>
        <v>#VALUE!</v>
      </c>
    </row>
    <row r="51" spans="1:9" x14ac:dyDescent="0.25">
      <c r="B51" s="39"/>
      <c r="C51" s="39"/>
      <c r="D51" s="39"/>
      <c r="E51" s="39"/>
    </row>
    <row r="52" spans="1:9" x14ac:dyDescent="0.25">
      <c r="A52" s="11" t="s">
        <v>34</v>
      </c>
      <c r="B52" s="39"/>
      <c r="C52" s="39"/>
      <c r="D52" s="39"/>
      <c r="E52" s="39"/>
    </row>
    <row r="53" spans="1:9" x14ac:dyDescent="0.25">
      <c r="A53" s="11" t="s">
        <v>35</v>
      </c>
      <c r="B53" s="39" t="e">
        <f>B15/B17*100</f>
        <v>#DIV/0!</v>
      </c>
      <c r="C53" s="39" t="e">
        <f t="shared" ref="C53:I53" si="10">C15/C17*100</f>
        <v>#VALUE!</v>
      </c>
      <c r="D53" s="39" t="e">
        <f t="shared" si="10"/>
        <v>#VALUE!</v>
      </c>
      <c r="E53" s="39" t="e">
        <f t="shared" si="10"/>
        <v>#VALUE!</v>
      </c>
      <c r="F53" s="39" t="e">
        <f t="shared" si="10"/>
        <v>#VALUE!</v>
      </c>
      <c r="G53" s="39" t="e">
        <f t="shared" si="10"/>
        <v>#VALUE!</v>
      </c>
      <c r="H53" s="39" t="e">
        <f t="shared" si="10"/>
        <v>#VALUE!</v>
      </c>
      <c r="I53" s="39" t="e">
        <f t="shared" si="10"/>
        <v>#VALUE!</v>
      </c>
    </row>
    <row r="54" spans="1:9" x14ac:dyDescent="0.25">
      <c r="A54" s="11" t="s">
        <v>36</v>
      </c>
      <c r="B54" s="39">
        <f t="shared" ref="B54:I54" si="11">B22/B23*100</f>
        <v>28.219081537703705</v>
      </c>
      <c r="C54" s="39">
        <f t="shared" si="11"/>
        <v>82.697532895185105</v>
      </c>
      <c r="D54" s="39">
        <f t="shared" si="11"/>
        <v>0</v>
      </c>
      <c r="E54" s="39" t="e">
        <f t="shared" si="11"/>
        <v>#DIV/0!</v>
      </c>
      <c r="F54" s="39">
        <f t="shared" si="11"/>
        <v>2143.1925953977889</v>
      </c>
      <c r="G54" s="39">
        <f t="shared" si="11"/>
        <v>0</v>
      </c>
      <c r="H54" s="39">
        <f t="shared" si="11"/>
        <v>0</v>
      </c>
      <c r="I54" s="39">
        <f t="shared" si="11"/>
        <v>0</v>
      </c>
    </row>
    <row r="55" spans="1:9" x14ac:dyDescent="0.25">
      <c r="A55" s="11" t="s">
        <v>37</v>
      </c>
      <c r="B55" s="39" t="e">
        <f t="shared" ref="B55:I55" si="12">(B53+B54)/2</f>
        <v>#DIV/0!</v>
      </c>
      <c r="C55" s="39" t="e">
        <f t="shared" si="12"/>
        <v>#VALUE!</v>
      </c>
      <c r="D55" s="39" t="e">
        <f t="shared" si="12"/>
        <v>#VALUE!</v>
      </c>
      <c r="E55" s="39" t="e">
        <f t="shared" si="12"/>
        <v>#VALUE!</v>
      </c>
      <c r="F55" s="39" t="e">
        <f t="shared" si="12"/>
        <v>#VALUE!</v>
      </c>
      <c r="G55" s="39" t="e">
        <f t="shared" si="12"/>
        <v>#VALUE!</v>
      </c>
      <c r="H55" s="39" t="e">
        <f t="shared" si="12"/>
        <v>#VALUE!</v>
      </c>
      <c r="I55" s="39" t="e">
        <f t="shared" si="12"/>
        <v>#VALUE!</v>
      </c>
    </row>
    <row r="56" spans="1:9" x14ac:dyDescent="0.25">
      <c r="B56" s="39"/>
      <c r="C56" s="39"/>
      <c r="D56" s="39"/>
      <c r="E56" s="39"/>
    </row>
    <row r="57" spans="1:9" x14ac:dyDescent="0.25">
      <c r="A57" s="11" t="s">
        <v>92</v>
      </c>
      <c r="B57" s="39"/>
      <c r="C57" s="39"/>
      <c r="D57" s="39"/>
      <c r="E57" s="39"/>
    </row>
    <row r="58" spans="1:9" x14ac:dyDescent="0.25">
      <c r="A58" s="11" t="s">
        <v>38</v>
      </c>
      <c r="B58" s="39">
        <f t="shared" ref="B58" si="13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</row>
    <row r="60" spans="1:9" x14ac:dyDescent="0.25">
      <c r="A60" s="11" t="s">
        <v>39</v>
      </c>
      <c r="B60" s="39"/>
      <c r="C60" s="39"/>
      <c r="D60" s="39"/>
      <c r="E60" s="39"/>
    </row>
    <row r="61" spans="1:9" x14ac:dyDescent="0.25">
      <c r="A61" s="11" t="s">
        <v>116</v>
      </c>
      <c r="B61" s="39">
        <f>((B15/B11)-1)*100</f>
        <v>1900.2655538694992</v>
      </c>
      <c r="C61" s="39" t="e">
        <f t="shared" ref="C61:I61" si="14">((C15/C11)-1)*100</f>
        <v>#DIV/0!</v>
      </c>
      <c r="D61" s="39">
        <f t="shared" si="14"/>
        <v>-100</v>
      </c>
      <c r="E61" s="39" t="e">
        <f t="shared" si="14"/>
        <v>#DIV/0!</v>
      </c>
      <c r="F61" s="39">
        <f t="shared" si="14"/>
        <v>-8.8348271446862974</v>
      </c>
      <c r="G61" s="39" t="e">
        <f t="shared" si="14"/>
        <v>#DIV/0!</v>
      </c>
      <c r="H61" s="39">
        <f t="shared" si="14"/>
        <v>-100</v>
      </c>
      <c r="I61" s="39" t="e">
        <f t="shared" si="14"/>
        <v>#DIV/0!</v>
      </c>
    </row>
    <row r="62" spans="1:9" x14ac:dyDescent="0.25">
      <c r="A62" s="11" t="s">
        <v>41</v>
      </c>
      <c r="B62" s="39">
        <f>((B37/B36)-1)*100</f>
        <v>138.54800981583981</v>
      </c>
      <c r="C62" s="39">
        <f t="shared" ref="C62:I62" si="15">((C37/C36)-1)*100</f>
        <v>32.50873021781193</v>
      </c>
      <c r="D62" s="39" t="e">
        <f t="shared" si="15"/>
        <v>#DIV/0!</v>
      </c>
      <c r="E62" s="39" t="e">
        <f t="shared" si="15"/>
        <v>#DIV/0!</v>
      </c>
      <c r="F62" s="39">
        <f t="shared" si="15"/>
        <v>633.01391279449297</v>
      </c>
      <c r="G62" s="39" t="e">
        <f t="shared" si="15"/>
        <v>#DIV/0!</v>
      </c>
      <c r="H62" s="39" t="e">
        <f t="shared" si="15"/>
        <v>#DIV/0!</v>
      </c>
      <c r="I62" s="39" t="e">
        <f t="shared" si="15"/>
        <v>#DIV/0!</v>
      </c>
    </row>
    <row r="63" spans="1:9" x14ac:dyDescent="0.25">
      <c r="A63" s="11" t="s">
        <v>42</v>
      </c>
      <c r="B63" s="39">
        <f t="shared" ref="B63:I63" si="16">((B39/B38)-1)*100</f>
        <v>-88.074182982635961</v>
      </c>
      <c r="C63" s="39" t="e">
        <f t="shared" si="16"/>
        <v>#DIV/0!</v>
      </c>
      <c r="D63" s="39" t="e">
        <f t="shared" si="16"/>
        <v>#DIV/0!</v>
      </c>
      <c r="E63" s="39" t="e">
        <f t="shared" si="16"/>
        <v>#DIV/0!</v>
      </c>
      <c r="F63" s="39">
        <f t="shared" si="16"/>
        <v>704.05037344452114</v>
      </c>
      <c r="G63" s="39" t="e">
        <f t="shared" si="16"/>
        <v>#DIV/0!</v>
      </c>
      <c r="H63" s="39" t="e">
        <f t="shared" si="16"/>
        <v>#DIV/0!</v>
      </c>
      <c r="I63" s="39" t="e">
        <f t="shared" si="16"/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 t="e">
        <f>B21/B13</f>
        <v>#DIV/0!</v>
      </c>
      <c r="C66" s="11" t="e">
        <f t="shared" ref="C66:I66" si="17">C21/C13</f>
        <v>#VALUE!</v>
      </c>
      <c r="D66" s="11" t="e">
        <f t="shared" si="17"/>
        <v>#VALUE!</v>
      </c>
      <c r="E66" s="11" t="e">
        <f t="shared" si="17"/>
        <v>#VALUE!</v>
      </c>
      <c r="F66" s="11" t="e">
        <f t="shared" si="17"/>
        <v>#VALUE!</v>
      </c>
      <c r="G66" s="11" t="e">
        <f t="shared" si="17"/>
        <v>#VALUE!</v>
      </c>
      <c r="H66" s="11" t="e">
        <f t="shared" si="17"/>
        <v>#VALUE!</v>
      </c>
      <c r="I66" s="11" t="e">
        <f t="shared" si="17"/>
        <v>#VALUE!</v>
      </c>
    </row>
    <row r="67" spans="1:9" x14ac:dyDescent="0.25">
      <c r="A67" s="11" t="s">
        <v>118</v>
      </c>
      <c r="B67" s="11">
        <f>B22/B15</f>
        <v>29111.465102083981</v>
      </c>
      <c r="C67" s="11">
        <f t="shared" ref="C67:I67" si="18">C22/C15</f>
        <v>1977684.7098467094</v>
      </c>
      <c r="D67" s="11" t="e">
        <f t="shared" si="18"/>
        <v>#DIV/0!</v>
      </c>
      <c r="E67" s="11" t="e">
        <f t="shared" si="18"/>
        <v>#DIV/0!</v>
      </c>
      <c r="F67" s="11">
        <f t="shared" si="18"/>
        <v>1169778.2983735958</v>
      </c>
      <c r="G67" s="11">
        <f t="shared" si="18"/>
        <v>0</v>
      </c>
      <c r="H67" s="11" t="e">
        <f t="shared" si="18"/>
        <v>#DIV/0!</v>
      </c>
      <c r="I67" s="11">
        <f t="shared" si="18"/>
        <v>0</v>
      </c>
    </row>
    <row r="68" spans="1:9" x14ac:dyDescent="0.25">
      <c r="A68" s="11" t="s">
        <v>46</v>
      </c>
      <c r="B68" s="39" t="e">
        <f>(B66/B67)*B50</f>
        <v>#DIV/0!</v>
      </c>
      <c r="C68" s="39" t="e">
        <f>(C66/C67)*C50</f>
        <v>#VALUE!</v>
      </c>
      <c r="D68" s="39" t="e">
        <f>(D66/D67)*D50</f>
        <v>#VALUE!</v>
      </c>
      <c r="E68" s="39" t="e">
        <f>(E66/E67)*E50</f>
        <v>#VALUE!</v>
      </c>
      <c r="F68" s="39" t="e">
        <f t="shared" ref="F68:I68" si="19">(F66/F67)*F50</f>
        <v>#VALUE!</v>
      </c>
      <c r="G68" s="39" t="e">
        <f t="shared" si="19"/>
        <v>#VALUE!</v>
      </c>
      <c r="H68" s="39" t="e">
        <f t="shared" si="19"/>
        <v>#VALUE!</v>
      </c>
      <c r="I68" s="39" t="e">
        <f t="shared" si="19"/>
        <v>#VALUE!</v>
      </c>
    </row>
    <row r="69" spans="1:9" x14ac:dyDescent="0.25">
      <c r="A69" s="11" t="s">
        <v>120</v>
      </c>
      <c r="B69" s="11">
        <f>B21/B12</f>
        <v>27333873.115577888</v>
      </c>
      <c r="C69" s="11">
        <f t="shared" ref="C69:I69" si="20">C21/C12</f>
        <v>121281571.42857143</v>
      </c>
      <c r="D69" s="11">
        <f t="shared" si="20"/>
        <v>215221333.33333334</v>
      </c>
      <c r="E69" s="11" t="e">
        <f t="shared" si="20"/>
        <v>#DIV/0!</v>
      </c>
      <c r="F69" s="11">
        <f t="shared" si="20"/>
        <v>9715437.5</v>
      </c>
      <c r="G69" s="11">
        <f t="shared" si="20"/>
        <v>311497777.77777779</v>
      </c>
      <c r="H69" s="11">
        <f t="shared" si="20"/>
        <v>69150000</v>
      </c>
      <c r="I69" s="11">
        <f t="shared" si="20"/>
        <v>1862573.0994152047</v>
      </c>
    </row>
    <row r="70" spans="1:9" x14ac:dyDescent="0.25">
      <c r="A70" s="11" t="s">
        <v>121</v>
      </c>
      <c r="B70" s="11">
        <f>B22/B14</f>
        <v>38374005.510939553</v>
      </c>
      <c r="C70" s="11">
        <f t="shared" ref="C70:I70" si="21">C22/C14</f>
        <v>702078071.99558187</v>
      </c>
      <c r="D70" s="11" t="e">
        <f t="shared" si="21"/>
        <v>#DIV/0!</v>
      </c>
      <c r="E70" s="11" t="e">
        <f t="shared" si="21"/>
        <v>#DIV/0!</v>
      </c>
      <c r="F70" s="11">
        <f t="shared" si="21"/>
        <v>416441074.22100008</v>
      </c>
      <c r="G70" s="11">
        <f t="shared" si="21"/>
        <v>0</v>
      </c>
      <c r="H70" s="11" t="e">
        <f t="shared" si="21"/>
        <v>#DIV/0!</v>
      </c>
      <c r="I70" s="11">
        <f t="shared" si="21"/>
        <v>0</v>
      </c>
    </row>
    <row r="71" spans="1:9" x14ac:dyDescent="0.25">
      <c r="B71" s="39"/>
      <c r="C71" s="39"/>
      <c r="D71" s="39"/>
      <c r="E71" s="39"/>
    </row>
    <row r="72" spans="1:9" x14ac:dyDescent="0.25">
      <c r="A72" s="11" t="s">
        <v>47</v>
      </c>
      <c r="B72" s="39"/>
      <c r="C72" s="39"/>
      <c r="D72" s="39"/>
      <c r="E72" s="39"/>
    </row>
    <row r="73" spans="1:9" x14ac:dyDescent="0.25">
      <c r="A73" s="11" t="s">
        <v>48</v>
      </c>
      <c r="B73" s="39">
        <f>(B28/B27)*100</f>
        <v>15.407067698273943</v>
      </c>
      <c r="C73" s="39"/>
      <c r="D73" s="39"/>
      <c r="E73" s="39"/>
    </row>
    <row r="74" spans="1:9" x14ac:dyDescent="0.25">
      <c r="A74" s="11" t="s">
        <v>49</v>
      </c>
      <c r="B74" s="39">
        <f>(B22/B28)*100</f>
        <v>183.15673099083671</v>
      </c>
      <c r="C74" s="39"/>
      <c r="D74" s="39"/>
      <c r="E74" s="39"/>
    </row>
    <row r="75" spans="1:9" ht="15.75" thickBot="1" x14ac:dyDescent="0.3">
      <c r="A75" s="28"/>
      <c r="B75" s="28"/>
      <c r="C75" s="28"/>
      <c r="D75" s="28"/>
      <c r="E75" s="28"/>
      <c r="F75" s="28"/>
      <c r="G75" s="28"/>
      <c r="H75" s="28"/>
      <c r="I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173</v>
      </c>
      <c r="C78" s="11" t="s">
        <v>237</v>
      </c>
    </row>
    <row r="79" spans="1:9" x14ac:dyDescent="0.25">
      <c r="A79" s="11" t="s">
        <v>174</v>
      </c>
    </row>
    <row r="80" spans="1:9" x14ac:dyDescent="0.25">
      <c r="A80" s="11" t="s">
        <v>134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7" t="s">
        <v>126</v>
      </c>
      <c r="B85" s="77"/>
      <c r="C85" s="77"/>
      <c r="D85" s="77"/>
      <c r="E85" s="77"/>
      <c r="F85" s="77"/>
    </row>
    <row r="86" spans="1:6" x14ac:dyDescent="0.25">
      <c r="A86" s="77"/>
      <c r="B86" s="77"/>
      <c r="C86" s="77"/>
      <c r="D86" s="77"/>
      <c r="E86" s="77"/>
      <c r="F86" s="77"/>
    </row>
    <row r="87" spans="1:6" x14ac:dyDescent="0.25">
      <c r="A87" s="77"/>
      <c r="B87" s="77"/>
      <c r="C87" s="77"/>
      <c r="D87" s="77"/>
      <c r="E87" s="77"/>
      <c r="F87" s="77"/>
    </row>
    <row r="88" spans="1:6" x14ac:dyDescent="0.25">
      <c r="A88" s="63" t="s">
        <v>238</v>
      </c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topLeftCell="A34" zoomScale="90" zoomScaleNormal="90" workbookViewId="0">
      <selection activeCell="C78" sqref="C78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4" style="11" customWidth="1"/>
    <col min="4" max="4" width="21" style="11" customWidth="1"/>
    <col min="5" max="5" width="19.140625" style="11" customWidth="1"/>
    <col min="6" max="6" width="20" style="11" customWidth="1"/>
    <col min="7" max="7" width="19.5703125" style="11" customWidth="1"/>
    <col min="8" max="8" width="20.7109375" style="11" customWidth="1"/>
    <col min="9" max="9" width="20" style="11" customWidth="1"/>
    <col min="10" max="16384" width="11.42578125" style="11"/>
  </cols>
  <sheetData>
    <row r="2" spans="1:9" x14ac:dyDescent="0.25">
      <c r="A2" s="64" t="s">
        <v>210</v>
      </c>
      <c r="B2" s="64"/>
      <c r="C2" s="64"/>
      <c r="D2" s="64"/>
      <c r="E2" s="64"/>
    </row>
    <row r="4" spans="1:9" x14ac:dyDescent="0.25">
      <c r="A4" s="65" t="s">
        <v>0</v>
      </c>
      <c r="B4" s="65" t="s">
        <v>1</v>
      </c>
      <c r="C4" s="42"/>
      <c r="D4" s="42"/>
      <c r="E4" s="42"/>
      <c r="F4" s="42"/>
      <c r="G4" s="42"/>
      <c r="H4" s="75"/>
      <c r="I4" s="67"/>
    </row>
    <row r="5" spans="1:9" ht="15.75" thickBot="1" x14ac:dyDescent="0.3">
      <c r="A5" s="66"/>
      <c r="B5" s="66"/>
      <c r="C5" s="79" t="s">
        <v>122</v>
      </c>
      <c r="D5" s="79"/>
      <c r="E5" s="79"/>
      <c r="F5" s="79" t="s">
        <v>4</v>
      </c>
      <c r="G5" s="79"/>
      <c r="H5" s="79"/>
      <c r="I5" s="25" t="s">
        <v>119</v>
      </c>
    </row>
    <row r="6" spans="1:9" ht="15.75" thickTop="1" x14ac:dyDescent="0.25">
      <c r="C6" s="43" t="s">
        <v>123</v>
      </c>
      <c r="D6" s="43" t="s">
        <v>124</v>
      </c>
      <c r="E6" s="43" t="s">
        <v>125</v>
      </c>
      <c r="F6" s="43" t="s">
        <v>123</v>
      </c>
      <c r="G6" s="43" t="s">
        <v>124</v>
      </c>
      <c r="H6" s="43" t="s">
        <v>125</v>
      </c>
      <c r="I6" s="43" t="s">
        <v>123</v>
      </c>
    </row>
    <row r="7" spans="1:9" x14ac:dyDescent="0.25">
      <c r="A7" s="11" t="s">
        <v>7</v>
      </c>
    </row>
    <row r="9" spans="1:9" x14ac:dyDescent="0.25">
      <c r="A9" s="11" t="s">
        <v>113</v>
      </c>
    </row>
    <row r="10" spans="1:9" x14ac:dyDescent="0.25">
      <c r="A10" s="11" t="s">
        <v>141</v>
      </c>
      <c r="B10" s="51">
        <f>SUM(C10:I10)</f>
        <v>64</v>
      </c>
      <c r="C10" s="51">
        <f>'1 Trimestre'!C10+'2 Trimestre'!C10</f>
        <v>0</v>
      </c>
      <c r="D10" s="51">
        <f>+'2 Trimestre'!D10</f>
        <v>0</v>
      </c>
      <c r="E10" s="51">
        <f>+'2 Trimestre'!E10</f>
        <v>0</v>
      </c>
      <c r="F10" s="51">
        <f>'1 Trimestre'!F10+'2 Trimestre'!F10</f>
        <v>0</v>
      </c>
      <c r="G10" s="51">
        <f>+'2 Trimestre'!G10</f>
        <v>0</v>
      </c>
      <c r="H10" s="51">
        <f>+'2 Trimestre'!H10</f>
        <v>0</v>
      </c>
      <c r="I10" s="51">
        <f>'1 Trimestre'!I10+'2 Trimestre'!I10</f>
        <v>64</v>
      </c>
    </row>
    <row r="11" spans="1:9" x14ac:dyDescent="0.25">
      <c r="A11" s="40" t="s">
        <v>115</v>
      </c>
      <c r="B11" s="51">
        <f t="shared" ref="B11:B17" si="0">SUM(C11:I11)</f>
        <v>25937</v>
      </c>
      <c r="C11" s="51">
        <f>'1 Trimestre'!C11+'2 Trimestre'!C11</f>
        <v>0</v>
      </c>
      <c r="D11" s="51">
        <f>+'2 Trimestre'!D11</f>
        <v>0</v>
      </c>
      <c r="E11" s="51">
        <f>+'2 Trimestre'!E11</f>
        <v>0</v>
      </c>
      <c r="F11" s="51">
        <f>'1 Trimestre'!F11+'2 Trimestre'!F11</f>
        <v>0</v>
      </c>
      <c r="G11" s="51">
        <f>+'2 Trimestre'!G11</f>
        <v>0</v>
      </c>
      <c r="H11" s="51">
        <f>+'2 Trimestre'!H11</f>
        <v>0</v>
      </c>
      <c r="I11" s="51">
        <f>'1 Trimestre'!I11+'2 Trimestre'!I11</f>
        <v>25937</v>
      </c>
    </row>
    <row r="12" spans="1:9" x14ac:dyDescent="0.25">
      <c r="A12" s="11" t="s">
        <v>211</v>
      </c>
      <c r="B12" s="51">
        <f t="shared" si="0"/>
        <v>199</v>
      </c>
      <c r="C12" s="51">
        <f>'2 Trimestre'!C12</f>
        <v>7</v>
      </c>
      <c r="D12" s="51">
        <f>'2 Trimestre'!D12</f>
        <v>6</v>
      </c>
      <c r="E12" s="51">
        <f>'2 Trimestre'!E12</f>
        <v>0</v>
      </c>
      <c r="F12" s="51">
        <f>'2 Trimestre'!F12</f>
        <v>4</v>
      </c>
      <c r="G12" s="51">
        <f>'2 Trimestre'!G12</f>
        <v>9</v>
      </c>
      <c r="H12" s="51">
        <f>'2 Trimestre'!H12</f>
        <v>2</v>
      </c>
      <c r="I12" s="51">
        <f>'2 Trimestre'!I12</f>
        <v>171</v>
      </c>
    </row>
    <row r="13" spans="1:9" x14ac:dyDescent="0.25">
      <c r="A13" s="40" t="s">
        <v>115</v>
      </c>
      <c r="B13" s="51">
        <f t="shared" si="0"/>
        <v>0</v>
      </c>
      <c r="C13" s="51" t="str">
        <f>'2 Trimestre'!C13</f>
        <v>n.d</v>
      </c>
      <c r="D13" s="51" t="str">
        <f>'2 Trimestre'!D13</f>
        <v>n.d</v>
      </c>
      <c r="E13" s="51" t="str">
        <f>'2 Trimestre'!E13</f>
        <v>n.d</v>
      </c>
      <c r="F13" s="51" t="str">
        <f>'2 Trimestre'!F13</f>
        <v>n.d</v>
      </c>
      <c r="G13" s="51" t="str">
        <f>'2 Trimestre'!G13</f>
        <v>n.d</v>
      </c>
      <c r="H13" s="51" t="str">
        <f>'2 Trimestre'!H13</f>
        <v>n.d</v>
      </c>
      <c r="I13" s="51" t="str">
        <f>'2 Trimestre'!I13</f>
        <v>n.d</v>
      </c>
    </row>
    <row r="14" spans="1:9" x14ac:dyDescent="0.25">
      <c r="A14" s="11" t="s">
        <v>212</v>
      </c>
      <c r="B14" s="51">
        <f t="shared" si="0"/>
        <v>85</v>
      </c>
      <c r="C14" s="51">
        <f>'1 Trimestre'!C14+'2 Trimestre'!C14</f>
        <v>0</v>
      </c>
      <c r="D14" s="51">
        <f>'1 Trimestre'!D14+'2 Trimestre'!D14</f>
        <v>9</v>
      </c>
      <c r="E14" s="51">
        <f>'1 Trimestre'!E14+'2 Trimestre'!E14</f>
        <v>2</v>
      </c>
      <c r="F14" s="51">
        <f>'1 Trimestre'!F14+'2 Trimestre'!F14</f>
        <v>3</v>
      </c>
      <c r="G14" s="51">
        <f>'1 Trimestre'!G14+'2 Trimestre'!G14</f>
        <v>12</v>
      </c>
      <c r="H14" s="51">
        <f>'1 Trimestre'!H14+'2 Trimestre'!H14</f>
        <v>8</v>
      </c>
      <c r="I14" s="51">
        <f>'1 Trimestre'!I14+'2 Trimestre'!I14</f>
        <v>51</v>
      </c>
    </row>
    <row r="15" spans="1:9" x14ac:dyDescent="0.25">
      <c r="A15" s="40" t="s">
        <v>115</v>
      </c>
      <c r="B15" s="51">
        <f t="shared" si="0"/>
        <v>133553</v>
      </c>
      <c r="C15" s="51">
        <f>'1 Trimestre'!C15+'2 Trimestre'!C15</f>
        <v>0</v>
      </c>
      <c r="D15" s="51">
        <f>'1 Trimestre'!D15+'2 Trimestre'!D15</f>
        <v>20091</v>
      </c>
      <c r="E15" s="51">
        <f>'1 Trimestre'!E15+'2 Trimestre'!E15</f>
        <v>4716</v>
      </c>
      <c r="F15" s="51">
        <f>'1 Trimestre'!F15+'2 Trimestre'!F15</f>
        <v>9376</v>
      </c>
      <c r="G15" s="51">
        <f>'1 Trimestre'!G15+'2 Trimestre'!G15</f>
        <v>30447</v>
      </c>
      <c r="H15" s="51">
        <f>'1 Trimestre'!H15+'2 Trimestre'!H15</f>
        <v>51173</v>
      </c>
      <c r="I15" s="51">
        <f>'1 Trimestre'!I15+'2 Trimestre'!I15</f>
        <v>17750</v>
      </c>
    </row>
    <row r="16" spans="1:9" x14ac:dyDescent="0.25">
      <c r="A16" s="11" t="s">
        <v>161</v>
      </c>
      <c r="B16" s="51">
        <f t="shared" si="0"/>
        <v>199</v>
      </c>
      <c r="C16" s="51">
        <f>'2 Trimestre'!C16</f>
        <v>7</v>
      </c>
      <c r="D16" s="51">
        <f>'2 Trimestre'!D16</f>
        <v>6</v>
      </c>
      <c r="E16" s="51">
        <f>'2 Trimestre'!E16</f>
        <v>0</v>
      </c>
      <c r="F16" s="51">
        <f>'2 Trimestre'!F16</f>
        <v>4</v>
      </c>
      <c r="G16" s="51">
        <f>'2 Trimestre'!G16</f>
        <v>9</v>
      </c>
      <c r="H16" s="51">
        <f>'2 Trimestre'!H16</f>
        <v>2</v>
      </c>
      <c r="I16" s="51">
        <f>'2 Trimestre'!I16</f>
        <v>171</v>
      </c>
    </row>
    <row r="17" spans="1:9" x14ac:dyDescent="0.25">
      <c r="A17" s="40" t="s">
        <v>115</v>
      </c>
      <c r="B17" s="51">
        <f t="shared" si="0"/>
        <v>0</v>
      </c>
      <c r="C17" s="51" t="str">
        <f>'2 Trimestre'!C17</f>
        <v>n.d</v>
      </c>
      <c r="D17" s="51" t="str">
        <f>'2 Trimestre'!D17</f>
        <v>n.d</v>
      </c>
      <c r="E17" s="51" t="str">
        <f>'2 Trimestre'!E17</f>
        <v>n.d</v>
      </c>
      <c r="F17" s="51" t="str">
        <f>'2 Trimestre'!F17</f>
        <v>n.d</v>
      </c>
      <c r="G17" s="51" t="str">
        <f>'2 Trimestre'!G17</f>
        <v>n.d</v>
      </c>
      <c r="H17" s="51" t="str">
        <f>'2 Trimestre'!H17</f>
        <v>n.d</v>
      </c>
      <c r="I17" s="51" t="str">
        <f>'2 Trimestre'!I17</f>
        <v>n.d</v>
      </c>
    </row>
    <row r="18" spans="1:9" x14ac:dyDescent="0.25">
      <c r="B18" s="26"/>
      <c r="C18" s="26"/>
      <c r="D18" s="26"/>
      <c r="E18" s="26"/>
      <c r="F18" s="26"/>
      <c r="G18" s="26"/>
      <c r="H18" s="26"/>
      <c r="I18" s="26"/>
    </row>
    <row r="19" spans="1:9" x14ac:dyDescent="0.25">
      <c r="A19" s="11" t="s">
        <v>15</v>
      </c>
      <c r="B19" s="26"/>
      <c r="C19" s="26"/>
      <c r="D19" s="26"/>
      <c r="E19" s="26"/>
      <c r="F19" s="26"/>
      <c r="G19" s="26"/>
      <c r="H19" s="26"/>
      <c r="I19" s="26"/>
    </row>
    <row r="20" spans="1:9" x14ac:dyDescent="0.25">
      <c r="A20" s="11" t="s">
        <v>142</v>
      </c>
      <c r="B20" s="51">
        <f>SUM(C20:I20)</f>
        <v>0</v>
      </c>
      <c r="C20" s="51">
        <f>'1 Trimestre'!C20+'2 Trimestre'!C20</f>
        <v>0</v>
      </c>
      <c r="D20" s="51">
        <f>'1 Trimestre'!D20+'2 Trimestre'!D20</f>
        <v>0</v>
      </c>
      <c r="E20" s="51">
        <f>'1 Trimestre'!E20+'2 Trimestre'!E20</f>
        <v>0</v>
      </c>
      <c r="F20" s="51">
        <f>'1 Trimestre'!F20+'2 Trimestre'!F20</f>
        <v>0</v>
      </c>
      <c r="G20" s="51">
        <f>'1 Trimestre'!G20+'2 Trimestre'!G20</f>
        <v>0</v>
      </c>
      <c r="H20" s="51">
        <f>'1 Trimestre'!H20+'2 Trimestre'!H20</f>
        <v>0</v>
      </c>
      <c r="I20" s="51">
        <f>'1 Trimestre'!I20+'2 Trimestre'!I20</f>
        <v>0</v>
      </c>
    </row>
    <row r="21" spans="1:9" x14ac:dyDescent="0.25">
      <c r="A21" s="11" t="s">
        <v>213</v>
      </c>
      <c r="B21" s="51">
        <f t="shared" ref="B21:B22" si="1">SUM(C21:I21)</f>
        <v>5439440750</v>
      </c>
      <c r="C21" s="51">
        <f>'2 Trimestre'!C21</f>
        <v>848971000</v>
      </c>
      <c r="D21" s="51">
        <f>'2 Trimestre'!D21</f>
        <v>1291328000</v>
      </c>
      <c r="E21" s="51">
        <f>'2 Trimestre'!E21</f>
        <v>0</v>
      </c>
      <c r="F21" s="51">
        <f>'2 Trimestre'!F21</f>
        <v>38861750</v>
      </c>
      <c r="G21" s="51">
        <f>'2 Trimestre'!G21</f>
        <v>2803480000</v>
      </c>
      <c r="H21" s="51">
        <f>'2 Trimestre'!H21</f>
        <v>138300000</v>
      </c>
      <c r="I21" s="51">
        <f>'2 Trimestre'!I21</f>
        <v>318500000</v>
      </c>
    </row>
    <row r="22" spans="1:9" x14ac:dyDescent="0.25">
      <c r="A22" s="11" t="s">
        <v>214</v>
      </c>
      <c r="B22" s="51">
        <f t="shared" si="1"/>
        <v>430305965.41841632</v>
      </c>
      <c r="C22" s="51">
        <f>'1 Trimestre'!C22+'2 Trimestre'!C22</f>
        <v>0</v>
      </c>
      <c r="D22" s="51">
        <f>'1 Trimestre'!D22+'2 Trimestre'!D22</f>
        <v>283495972.85841632</v>
      </c>
      <c r="E22" s="51">
        <f>'1 Trimestre'!E22+'2 Trimestre'!E22</f>
        <v>0</v>
      </c>
      <c r="F22" s="51">
        <f>'1 Trimestre'!F22+'2 Trimestre'!F22</f>
        <v>32843824.479999997</v>
      </c>
      <c r="G22" s="51">
        <f>'1 Trimestre'!G22+'2 Trimestre'!G20</f>
        <v>0</v>
      </c>
      <c r="H22" s="51">
        <f>'1 Trimestre'!H22+'2 Trimestre'!H22</f>
        <v>0</v>
      </c>
      <c r="I22" s="51">
        <f>'1 Trimestre'!I22+'2 Trimestre'!I22</f>
        <v>113966168.08</v>
      </c>
    </row>
    <row r="23" spans="1:9" x14ac:dyDescent="0.25">
      <c r="A23" s="11" t="s">
        <v>165</v>
      </c>
      <c r="B23" s="51">
        <f>SUM(C23:I23)</f>
        <v>5439440750</v>
      </c>
      <c r="C23" s="51">
        <f>+'2 Trimestre'!C23</f>
        <v>848971000</v>
      </c>
      <c r="D23" s="51">
        <f>+'2 Trimestre'!D23</f>
        <v>1291328000</v>
      </c>
      <c r="E23" s="51">
        <f>+'2 Trimestre'!E23</f>
        <v>0</v>
      </c>
      <c r="F23" s="51">
        <f>+'2 Trimestre'!F23</f>
        <v>38861750</v>
      </c>
      <c r="G23" s="51">
        <f>+'2 Trimestre'!G23</f>
        <v>2803480000</v>
      </c>
      <c r="H23" s="51">
        <f>+'2 Trimestre'!H23</f>
        <v>138300000</v>
      </c>
      <c r="I23" s="51">
        <f>+'2 Trimestre'!I23</f>
        <v>318500000</v>
      </c>
    </row>
    <row r="24" spans="1:9" x14ac:dyDescent="0.25">
      <c r="A24" s="11" t="s">
        <v>215</v>
      </c>
      <c r="B24" s="51"/>
      <c r="C24" s="52"/>
      <c r="D24" s="52"/>
      <c r="E24" s="52"/>
      <c r="F24" s="52"/>
      <c r="G24" s="52"/>
      <c r="H24" s="52"/>
      <c r="I24" s="52"/>
    </row>
    <row r="26" spans="1:9" x14ac:dyDescent="0.25">
      <c r="A26" s="11" t="s">
        <v>17</v>
      </c>
    </row>
    <row r="27" spans="1:9" x14ac:dyDescent="0.25">
      <c r="A27" s="11" t="s">
        <v>213</v>
      </c>
      <c r="B27" s="52">
        <f>B21</f>
        <v>5439440750</v>
      </c>
    </row>
    <row r="28" spans="1:9" x14ac:dyDescent="0.25">
      <c r="A28" s="11" t="s">
        <v>214</v>
      </c>
      <c r="B28" s="52">
        <f>+'1 Trimestre'!B28+'2 Trimestre'!B28</f>
        <v>1353572762.4200001</v>
      </c>
    </row>
    <row r="30" spans="1:9" x14ac:dyDescent="0.25">
      <c r="A30" s="11" t="s">
        <v>18</v>
      </c>
    </row>
    <row r="31" spans="1:9" x14ac:dyDescent="0.25">
      <c r="A31" s="11" t="s">
        <v>143</v>
      </c>
      <c r="B31" s="39">
        <v>0.97</v>
      </c>
      <c r="C31" s="39">
        <v>0.97</v>
      </c>
      <c r="D31" s="39">
        <v>0.97</v>
      </c>
      <c r="E31" s="39">
        <v>0.97</v>
      </c>
      <c r="F31" s="39">
        <v>0.97</v>
      </c>
      <c r="G31" s="39">
        <v>0.97</v>
      </c>
      <c r="H31" s="39">
        <v>0.97</v>
      </c>
      <c r="I31" s="39">
        <v>0.97</v>
      </c>
    </row>
    <row r="32" spans="1:9" x14ac:dyDescent="0.25">
      <c r="A32" s="11" t="s">
        <v>216</v>
      </c>
      <c r="B32" s="39">
        <v>1</v>
      </c>
      <c r="C32" s="39">
        <v>1</v>
      </c>
      <c r="D32" s="39">
        <v>1</v>
      </c>
      <c r="E32" s="39">
        <v>1</v>
      </c>
      <c r="F32" s="39">
        <v>1</v>
      </c>
      <c r="G32" s="39">
        <v>1</v>
      </c>
      <c r="H32" s="39">
        <v>1</v>
      </c>
      <c r="I32" s="39">
        <v>1</v>
      </c>
    </row>
    <row r="33" spans="1:9" x14ac:dyDescent="0.25">
      <c r="A33" s="24" t="s">
        <v>100</v>
      </c>
      <c r="B33" s="26">
        <f>C33+F33</f>
        <v>322092</v>
      </c>
      <c r="C33" s="44">
        <v>93173</v>
      </c>
      <c r="D33" s="44">
        <v>93173</v>
      </c>
      <c r="E33" s="44">
        <v>93173</v>
      </c>
      <c r="F33" s="11">
        <v>228919</v>
      </c>
      <c r="G33" s="11">
        <v>228919</v>
      </c>
      <c r="H33" s="11">
        <v>228919</v>
      </c>
      <c r="I33" s="11" t="s">
        <v>127</v>
      </c>
    </row>
    <row r="35" spans="1:9" x14ac:dyDescent="0.25">
      <c r="A35" s="11" t="s">
        <v>21</v>
      </c>
    </row>
    <row r="36" spans="1:9" x14ac:dyDescent="0.25">
      <c r="A36" s="11" t="s">
        <v>144</v>
      </c>
      <c r="B36" s="52">
        <f t="shared" ref="B36:I36" si="2">B20/B31</f>
        <v>0</v>
      </c>
      <c r="C36" s="52">
        <f t="shared" si="2"/>
        <v>0</v>
      </c>
      <c r="D36" s="52">
        <f t="shared" si="2"/>
        <v>0</v>
      </c>
      <c r="E36" s="52">
        <f t="shared" si="2"/>
        <v>0</v>
      </c>
      <c r="F36" s="52">
        <f t="shared" si="2"/>
        <v>0</v>
      </c>
      <c r="G36" s="52">
        <f t="shared" si="2"/>
        <v>0</v>
      </c>
      <c r="H36" s="52">
        <f t="shared" si="2"/>
        <v>0</v>
      </c>
      <c r="I36" s="52">
        <f t="shared" si="2"/>
        <v>0</v>
      </c>
    </row>
    <row r="37" spans="1:9" x14ac:dyDescent="0.25">
      <c r="A37" s="11" t="s">
        <v>217</v>
      </c>
      <c r="B37" s="52">
        <f t="shared" ref="B37:I37" si="3">B22/B32</f>
        <v>430305965.41841632</v>
      </c>
      <c r="C37" s="52">
        <f t="shared" si="3"/>
        <v>0</v>
      </c>
      <c r="D37" s="52">
        <f t="shared" si="3"/>
        <v>283495972.85841632</v>
      </c>
      <c r="E37" s="52">
        <f t="shared" si="3"/>
        <v>0</v>
      </c>
      <c r="F37" s="52">
        <f t="shared" si="3"/>
        <v>32843824.479999997</v>
      </c>
      <c r="G37" s="52">
        <f t="shared" si="3"/>
        <v>0</v>
      </c>
      <c r="H37" s="52">
        <f t="shared" si="3"/>
        <v>0</v>
      </c>
      <c r="I37" s="52">
        <f t="shared" si="3"/>
        <v>113966168.08</v>
      </c>
    </row>
    <row r="38" spans="1:9" x14ac:dyDescent="0.25">
      <c r="A38" s="26" t="s">
        <v>145</v>
      </c>
      <c r="B38" s="51">
        <f>B36/B11</f>
        <v>0</v>
      </c>
      <c r="C38" s="51" t="e">
        <f t="shared" ref="C38:I38" si="4">C36/C11</f>
        <v>#DIV/0!</v>
      </c>
      <c r="D38" s="51" t="e">
        <f t="shared" si="4"/>
        <v>#DIV/0!</v>
      </c>
      <c r="E38" s="51" t="e">
        <f t="shared" si="4"/>
        <v>#DIV/0!</v>
      </c>
      <c r="F38" s="51" t="e">
        <f t="shared" si="4"/>
        <v>#DIV/0!</v>
      </c>
      <c r="G38" s="51" t="e">
        <f t="shared" si="4"/>
        <v>#DIV/0!</v>
      </c>
      <c r="H38" s="51" t="e">
        <f t="shared" si="4"/>
        <v>#DIV/0!</v>
      </c>
      <c r="I38" s="51">
        <f t="shared" si="4"/>
        <v>0</v>
      </c>
    </row>
    <row r="39" spans="1:9" x14ac:dyDescent="0.25">
      <c r="A39" s="26" t="s">
        <v>218</v>
      </c>
      <c r="B39" s="51">
        <f>B37/B15</f>
        <v>3221.9865178499645</v>
      </c>
      <c r="C39" s="51" t="e">
        <f t="shared" ref="C39:I39" si="5">C37/C15</f>
        <v>#DIV/0!</v>
      </c>
      <c r="D39" s="51">
        <f t="shared" si="5"/>
        <v>14110.595433697492</v>
      </c>
      <c r="E39" s="51">
        <f t="shared" si="5"/>
        <v>0</v>
      </c>
      <c r="F39" s="51">
        <f t="shared" si="5"/>
        <v>3502.9676279863479</v>
      </c>
      <c r="G39" s="51">
        <f t="shared" si="5"/>
        <v>0</v>
      </c>
      <c r="H39" s="51">
        <f t="shared" si="5"/>
        <v>0</v>
      </c>
      <c r="I39" s="51">
        <f t="shared" si="5"/>
        <v>6420.6291876056339</v>
      </c>
    </row>
    <row r="41" spans="1:9" x14ac:dyDescent="0.25">
      <c r="A41" s="11" t="s">
        <v>26</v>
      </c>
    </row>
    <row r="43" spans="1:9" x14ac:dyDescent="0.25">
      <c r="A43" s="11" t="s">
        <v>27</v>
      </c>
    </row>
    <row r="44" spans="1:9" x14ac:dyDescent="0.25">
      <c r="A44" s="11" t="s">
        <v>28</v>
      </c>
      <c r="B44" s="56">
        <f>(B13/B33)*100</f>
        <v>0</v>
      </c>
      <c r="C44" s="56" t="e">
        <f t="shared" ref="C44:I44" si="6">(C13/C33)*100</f>
        <v>#VALUE!</v>
      </c>
      <c r="D44" s="56" t="e">
        <f t="shared" si="6"/>
        <v>#VALUE!</v>
      </c>
      <c r="E44" s="56" t="e">
        <f t="shared" si="6"/>
        <v>#VALUE!</v>
      </c>
      <c r="F44" s="56" t="e">
        <f t="shared" si="6"/>
        <v>#VALUE!</v>
      </c>
      <c r="G44" s="56" t="e">
        <f t="shared" si="6"/>
        <v>#VALUE!</v>
      </c>
      <c r="H44" s="56" t="e">
        <f t="shared" si="6"/>
        <v>#VALUE!</v>
      </c>
      <c r="I44" s="56" t="e">
        <f t="shared" si="6"/>
        <v>#VALUE!</v>
      </c>
    </row>
    <row r="45" spans="1:9" x14ac:dyDescent="0.25">
      <c r="A45" s="11" t="s">
        <v>29</v>
      </c>
      <c r="B45" s="56">
        <f>(B15/B33)*100</f>
        <v>41.464240030798656</v>
      </c>
      <c r="C45" s="56">
        <f t="shared" ref="C45:I45" si="7">(C15/C33)*100</f>
        <v>0</v>
      </c>
      <c r="D45" s="56">
        <f t="shared" si="7"/>
        <v>21.563113777596516</v>
      </c>
      <c r="E45" s="56">
        <f t="shared" si="7"/>
        <v>5.0615521664001371</v>
      </c>
      <c r="F45" s="56">
        <f t="shared" si="7"/>
        <v>4.0957718669048875</v>
      </c>
      <c r="G45" s="56">
        <f t="shared" si="7"/>
        <v>13.300337674024437</v>
      </c>
      <c r="H45" s="56">
        <f t="shared" si="7"/>
        <v>22.354195151996993</v>
      </c>
      <c r="I45" s="56" t="e">
        <f t="shared" si="7"/>
        <v>#VALUE!</v>
      </c>
    </row>
    <row r="46" spans="1:9" x14ac:dyDescent="0.25">
      <c r="B46" s="39"/>
      <c r="C46" s="39"/>
      <c r="D46" s="39"/>
      <c r="E46" s="39"/>
    </row>
    <row r="47" spans="1:9" x14ac:dyDescent="0.25">
      <c r="A47" s="11" t="s">
        <v>30</v>
      </c>
      <c r="B47" s="39"/>
      <c r="C47" s="39"/>
      <c r="D47" s="39"/>
      <c r="E47" s="39"/>
    </row>
    <row r="48" spans="1:9" x14ac:dyDescent="0.25">
      <c r="A48" s="11" t="s">
        <v>31</v>
      </c>
      <c r="B48" s="39" t="e">
        <f>B15/B13*100</f>
        <v>#DIV/0!</v>
      </c>
      <c r="C48" s="39" t="e">
        <f t="shared" ref="C48:I48" si="8">C15/C13*100</f>
        <v>#VALUE!</v>
      </c>
      <c r="D48" s="39" t="e">
        <f t="shared" si="8"/>
        <v>#VALUE!</v>
      </c>
      <c r="E48" s="39" t="e">
        <f t="shared" si="8"/>
        <v>#VALUE!</v>
      </c>
      <c r="F48" s="39" t="e">
        <f t="shared" si="8"/>
        <v>#VALUE!</v>
      </c>
      <c r="G48" s="39" t="e">
        <f t="shared" si="8"/>
        <v>#VALUE!</v>
      </c>
      <c r="H48" s="39" t="e">
        <f t="shared" si="8"/>
        <v>#VALUE!</v>
      </c>
      <c r="I48" s="39" t="e">
        <f t="shared" si="8"/>
        <v>#VALUE!</v>
      </c>
    </row>
    <row r="49" spans="1:9" x14ac:dyDescent="0.25">
      <c r="A49" s="11" t="s">
        <v>32</v>
      </c>
      <c r="B49" s="39">
        <f t="shared" ref="B49:I49" si="9">B22/B21*100</f>
        <v>7.9108493905079538</v>
      </c>
      <c r="C49" s="39">
        <f t="shared" si="9"/>
        <v>0</v>
      </c>
      <c r="D49" s="39">
        <f t="shared" si="9"/>
        <v>21.953831471045028</v>
      </c>
      <c r="E49" s="39" t="e">
        <f t="shared" si="9"/>
        <v>#DIV/0!</v>
      </c>
      <c r="F49" s="39">
        <f t="shared" si="9"/>
        <v>84.514527729708504</v>
      </c>
      <c r="G49" s="39">
        <f t="shared" si="9"/>
        <v>0</v>
      </c>
      <c r="H49" s="39">
        <f t="shared" si="9"/>
        <v>0</v>
      </c>
      <c r="I49" s="39">
        <f t="shared" si="9"/>
        <v>35.782156383045525</v>
      </c>
    </row>
    <row r="50" spans="1:9" x14ac:dyDescent="0.25">
      <c r="A50" s="11" t="s">
        <v>33</v>
      </c>
      <c r="B50" s="39" t="e">
        <f t="shared" ref="B50:I50" si="10">AVERAGE(B48:B49)</f>
        <v>#DIV/0!</v>
      </c>
      <c r="C50" s="39" t="e">
        <f t="shared" si="10"/>
        <v>#VALUE!</v>
      </c>
      <c r="D50" s="39" t="e">
        <f t="shared" si="10"/>
        <v>#VALUE!</v>
      </c>
      <c r="E50" s="39" t="e">
        <f t="shared" si="10"/>
        <v>#VALUE!</v>
      </c>
      <c r="F50" s="39" t="e">
        <f t="shared" si="10"/>
        <v>#VALUE!</v>
      </c>
      <c r="G50" s="39" t="e">
        <f t="shared" si="10"/>
        <v>#VALUE!</v>
      </c>
      <c r="H50" s="39" t="e">
        <f t="shared" si="10"/>
        <v>#VALUE!</v>
      </c>
      <c r="I50" s="39" t="e">
        <f t="shared" si="10"/>
        <v>#VALUE!</v>
      </c>
    </row>
    <row r="51" spans="1:9" x14ac:dyDescent="0.25">
      <c r="B51" s="39"/>
      <c r="C51" s="39"/>
      <c r="D51" s="39"/>
      <c r="E51" s="39"/>
    </row>
    <row r="52" spans="1:9" x14ac:dyDescent="0.25">
      <c r="A52" s="11" t="s">
        <v>34</v>
      </c>
      <c r="B52" s="39"/>
      <c r="C52" s="39"/>
      <c r="D52" s="39"/>
      <c r="E52" s="39"/>
    </row>
    <row r="53" spans="1:9" x14ac:dyDescent="0.25">
      <c r="A53" s="11" t="s">
        <v>35</v>
      </c>
      <c r="B53" s="39" t="e">
        <f>B15/B17*100</f>
        <v>#DIV/0!</v>
      </c>
      <c r="C53" s="39" t="e">
        <f t="shared" ref="C53:I53" si="11">C15/C17*100</f>
        <v>#VALUE!</v>
      </c>
      <c r="D53" s="39" t="e">
        <f t="shared" si="11"/>
        <v>#VALUE!</v>
      </c>
      <c r="E53" s="39" t="e">
        <f t="shared" si="11"/>
        <v>#VALUE!</v>
      </c>
      <c r="F53" s="39" t="e">
        <f t="shared" si="11"/>
        <v>#VALUE!</v>
      </c>
      <c r="G53" s="39" t="e">
        <f t="shared" si="11"/>
        <v>#VALUE!</v>
      </c>
      <c r="H53" s="39" t="e">
        <f t="shared" si="11"/>
        <v>#VALUE!</v>
      </c>
      <c r="I53" s="39" t="e">
        <f t="shared" si="11"/>
        <v>#VALUE!</v>
      </c>
    </row>
    <row r="54" spans="1:9" x14ac:dyDescent="0.25">
      <c r="A54" s="11" t="s">
        <v>36</v>
      </c>
      <c r="B54" s="39">
        <f t="shared" ref="B54:I54" si="12">B22/B23*100</f>
        <v>7.9108493905079538</v>
      </c>
      <c r="C54" s="39">
        <f t="shared" si="12"/>
        <v>0</v>
      </c>
      <c r="D54" s="39">
        <f t="shared" si="12"/>
        <v>21.953831471045028</v>
      </c>
      <c r="E54" s="39" t="e">
        <f t="shared" si="12"/>
        <v>#DIV/0!</v>
      </c>
      <c r="F54" s="39">
        <f t="shared" si="12"/>
        <v>84.514527729708504</v>
      </c>
      <c r="G54" s="39">
        <f t="shared" si="12"/>
        <v>0</v>
      </c>
      <c r="H54" s="39">
        <f t="shared" si="12"/>
        <v>0</v>
      </c>
      <c r="I54" s="39">
        <f t="shared" si="12"/>
        <v>35.782156383045525</v>
      </c>
    </row>
    <row r="55" spans="1:9" x14ac:dyDescent="0.25">
      <c r="A55" s="11" t="s">
        <v>37</v>
      </c>
      <c r="B55" s="39" t="e">
        <f t="shared" ref="B55:I55" si="13">(B53+B54)/2</f>
        <v>#DIV/0!</v>
      </c>
      <c r="C55" s="39" t="e">
        <f t="shared" si="13"/>
        <v>#VALUE!</v>
      </c>
      <c r="D55" s="39" t="e">
        <f t="shared" si="13"/>
        <v>#VALUE!</v>
      </c>
      <c r="E55" s="39" t="e">
        <f t="shared" si="13"/>
        <v>#VALUE!</v>
      </c>
      <c r="F55" s="39" t="e">
        <f t="shared" si="13"/>
        <v>#VALUE!</v>
      </c>
      <c r="G55" s="39" t="e">
        <f t="shared" si="13"/>
        <v>#VALUE!</v>
      </c>
      <c r="H55" s="39" t="e">
        <f t="shared" si="13"/>
        <v>#VALUE!</v>
      </c>
      <c r="I55" s="39" t="e">
        <f t="shared" si="13"/>
        <v>#VALUE!</v>
      </c>
    </row>
    <row r="56" spans="1:9" x14ac:dyDescent="0.25">
      <c r="B56" s="39"/>
      <c r="C56" s="39"/>
      <c r="D56" s="39"/>
      <c r="E56" s="39"/>
    </row>
    <row r="57" spans="1:9" x14ac:dyDescent="0.25">
      <c r="A57" s="11" t="s">
        <v>92</v>
      </c>
      <c r="B57" s="39"/>
      <c r="C57" s="39"/>
      <c r="D57" s="39"/>
      <c r="E57" s="39"/>
    </row>
    <row r="58" spans="1:9" x14ac:dyDescent="0.25">
      <c r="A58" s="11" t="s">
        <v>38</v>
      </c>
      <c r="B58" s="39">
        <f t="shared" ref="B58" si="14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</row>
    <row r="60" spans="1:9" x14ac:dyDescent="0.25">
      <c r="A60" s="11" t="s">
        <v>39</v>
      </c>
      <c r="B60" s="39"/>
      <c r="C60" s="39"/>
      <c r="D60" s="39"/>
      <c r="E60" s="39"/>
    </row>
    <row r="61" spans="1:9" x14ac:dyDescent="0.25">
      <c r="A61" s="11" t="s">
        <v>116</v>
      </c>
      <c r="B61" s="39">
        <f>((B15/B11)-1)*100</f>
        <v>414.9130585649844</v>
      </c>
      <c r="C61" s="39" t="e">
        <f t="shared" ref="C61:I61" si="15">((C15/C11)-1)*100</f>
        <v>#DIV/0!</v>
      </c>
      <c r="D61" s="39" t="e">
        <f t="shared" si="15"/>
        <v>#DIV/0!</v>
      </c>
      <c r="E61" s="39" t="e">
        <f t="shared" si="15"/>
        <v>#DIV/0!</v>
      </c>
      <c r="F61" s="39" t="e">
        <f t="shared" si="15"/>
        <v>#DIV/0!</v>
      </c>
      <c r="G61" s="39" t="e">
        <f t="shared" si="15"/>
        <v>#DIV/0!</v>
      </c>
      <c r="H61" s="39" t="e">
        <f t="shared" si="15"/>
        <v>#DIV/0!</v>
      </c>
      <c r="I61" s="39">
        <f t="shared" si="15"/>
        <v>-31.564945830281065</v>
      </c>
    </row>
    <row r="62" spans="1:9" x14ac:dyDescent="0.25">
      <c r="A62" s="11" t="s">
        <v>41</v>
      </c>
      <c r="B62" s="39" t="e">
        <f>((B37/B36)-1)*100</f>
        <v>#DIV/0!</v>
      </c>
      <c r="C62" s="39" t="e">
        <f t="shared" ref="C62:I62" si="16">((C37/C36)-1)*100</f>
        <v>#DIV/0!</v>
      </c>
      <c r="D62" s="39" t="e">
        <f t="shared" si="16"/>
        <v>#DIV/0!</v>
      </c>
      <c r="E62" s="39" t="e">
        <f t="shared" si="16"/>
        <v>#DIV/0!</v>
      </c>
      <c r="F62" s="39" t="e">
        <f t="shared" si="16"/>
        <v>#DIV/0!</v>
      </c>
      <c r="G62" s="39" t="e">
        <f t="shared" si="16"/>
        <v>#DIV/0!</v>
      </c>
      <c r="H62" s="39" t="e">
        <f t="shared" si="16"/>
        <v>#DIV/0!</v>
      </c>
      <c r="I62" s="39" t="e">
        <f t="shared" si="16"/>
        <v>#DIV/0!</v>
      </c>
    </row>
    <row r="63" spans="1:9" x14ac:dyDescent="0.25">
      <c r="A63" s="11" t="s">
        <v>42</v>
      </c>
      <c r="B63" s="39" t="e">
        <f t="shared" ref="B63:I63" si="17">((B39/B38)-1)*100</f>
        <v>#DIV/0!</v>
      </c>
      <c r="C63" s="39" t="e">
        <f t="shared" si="17"/>
        <v>#DIV/0!</v>
      </c>
      <c r="D63" s="39" t="e">
        <f t="shared" si="17"/>
        <v>#DIV/0!</v>
      </c>
      <c r="E63" s="39" t="e">
        <f t="shared" si="17"/>
        <v>#DIV/0!</v>
      </c>
      <c r="F63" s="39" t="e">
        <f t="shared" si="17"/>
        <v>#DIV/0!</v>
      </c>
      <c r="G63" s="39" t="e">
        <f t="shared" si="17"/>
        <v>#DIV/0!</v>
      </c>
      <c r="H63" s="39" t="e">
        <f t="shared" si="17"/>
        <v>#DIV/0!</v>
      </c>
      <c r="I63" s="39" t="e">
        <f t="shared" si="17"/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 t="e">
        <f>B21/B13</f>
        <v>#DIV/0!</v>
      </c>
      <c r="C66" s="11" t="e">
        <f t="shared" ref="C66:I66" si="18">C21/C13</f>
        <v>#VALUE!</v>
      </c>
      <c r="D66" s="11" t="e">
        <f t="shared" si="18"/>
        <v>#VALUE!</v>
      </c>
      <c r="E66" s="11" t="e">
        <f t="shared" si="18"/>
        <v>#VALUE!</v>
      </c>
      <c r="F66" s="11" t="e">
        <f t="shared" si="18"/>
        <v>#VALUE!</v>
      </c>
      <c r="G66" s="11" t="e">
        <f t="shared" si="18"/>
        <v>#VALUE!</v>
      </c>
      <c r="H66" s="11" t="e">
        <f t="shared" si="18"/>
        <v>#VALUE!</v>
      </c>
      <c r="I66" s="11" t="e">
        <f t="shared" si="18"/>
        <v>#VALUE!</v>
      </c>
    </row>
    <row r="67" spans="1:9" x14ac:dyDescent="0.25">
      <c r="A67" s="11" t="s">
        <v>118</v>
      </c>
      <c r="B67" s="11">
        <f>B22/B15</f>
        <v>3221.9865178499645</v>
      </c>
      <c r="C67" s="11" t="e">
        <f t="shared" ref="C67:I67" si="19">C22/C15</f>
        <v>#DIV/0!</v>
      </c>
      <c r="D67" s="11">
        <f t="shared" si="19"/>
        <v>14110.595433697492</v>
      </c>
      <c r="E67" s="11">
        <f t="shared" si="19"/>
        <v>0</v>
      </c>
      <c r="F67" s="11">
        <f t="shared" si="19"/>
        <v>3502.9676279863479</v>
      </c>
      <c r="G67" s="11">
        <f t="shared" si="19"/>
        <v>0</v>
      </c>
      <c r="H67" s="11">
        <f t="shared" si="19"/>
        <v>0</v>
      </c>
      <c r="I67" s="11">
        <f t="shared" si="19"/>
        <v>6420.6291876056339</v>
      </c>
    </row>
    <row r="68" spans="1:9" x14ac:dyDescent="0.25">
      <c r="A68" s="11" t="s">
        <v>46</v>
      </c>
      <c r="B68" s="39" t="e">
        <f>(B66/B67)*B50</f>
        <v>#DIV/0!</v>
      </c>
      <c r="C68" s="39" t="e">
        <f>(C66/C67)*C50</f>
        <v>#VALUE!</v>
      </c>
      <c r="D68" s="39" t="e">
        <f>(D66/D67)*D50</f>
        <v>#VALUE!</v>
      </c>
      <c r="E68" s="39" t="e">
        <f>(E66/E67)*E50</f>
        <v>#VALUE!</v>
      </c>
      <c r="F68" s="39" t="e">
        <f t="shared" ref="F68:I68" si="20">(F66/F67)*F50</f>
        <v>#VALUE!</v>
      </c>
      <c r="G68" s="39" t="e">
        <f t="shared" si="20"/>
        <v>#VALUE!</v>
      </c>
      <c r="H68" s="39" t="e">
        <f t="shared" si="20"/>
        <v>#VALUE!</v>
      </c>
      <c r="I68" s="39" t="e">
        <f t="shared" si="20"/>
        <v>#VALUE!</v>
      </c>
    </row>
    <row r="69" spans="1:9" x14ac:dyDescent="0.25">
      <c r="A69" s="11" t="s">
        <v>120</v>
      </c>
      <c r="B69" s="11">
        <f>B21/B12</f>
        <v>27333873.115577888</v>
      </c>
      <c r="C69" s="11">
        <f t="shared" ref="C69:I69" si="21">C21/C12</f>
        <v>121281571.42857143</v>
      </c>
      <c r="D69" s="11">
        <f t="shared" si="21"/>
        <v>215221333.33333334</v>
      </c>
      <c r="E69" s="11" t="e">
        <f t="shared" si="21"/>
        <v>#DIV/0!</v>
      </c>
      <c r="F69" s="11">
        <f t="shared" si="21"/>
        <v>9715437.5</v>
      </c>
      <c r="G69" s="11">
        <f t="shared" si="21"/>
        <v>311497777.77777779</v>
      </c>
      <c r="H69" s="11">
        <f t="shared" si="21"/>
        <v>69150000</v>
      </c>
      <c r="I69" s="11">
        <f t="shared" si="21"/>
        <v>1862573.0994152047</v>
      </c>
    </row>
    <row r="70" spans="1:9" x14ac:dyDescent="0.25">
      <c r="A70" s="11" t="s">
        <v>121</v>
      </c>
      <c r="B70" s="11">
        <f>B22/B14</f>
        <v>5062423.1225696038</v>
      </c>
      <c r="C70" s="11" t="e">
        <f t="shared" ref="C70:I70" si="22">C22/C14</f>
        <v>#DIV/0!</v>
      </c>
      <c r="D70" s="11">
        <f t="shared" si="22"/>
        <v>31499552.539824035</v>
      </c>
      <c r="E70" s="11">
        <f t="shared" si="22"/>
        <v>0</v>
      </c>
      <c r="F70" s="11">
        <f t="shared" si="22"/>
        <v>10947941.493333332</v>
      </c>
      <c r="G70" s="11">
        <f t="shared" si="22"/>
        <v>0</v>
      </c>
      <c r="H70" s="11">
        <f t="shared" si="22"/>
        <v>0</v>
      </c>
      <c r="I70" s="11">
        <f t="shared" si="22"/>
        <v>2234630.7466666666</v>
      </c>
    </row>
    <row r="71" spans="1:9" x14ac:dyDescent="0.25">
      <c r="B71" s="39"/>
      <c r="C71" s="39"/>
      <c r="D71" s="39"/>
      <c r="E71" s="39"/>
    </row>
    <row r="72" spans="1:9" x14ac:dyDescent="0.25">
      <c r="A72" s="11" t="s">
        <v>47</v>
      </c>
      <c r="B72" s="39"/>
      <c r="C72" s="39"/>
      <c r="D72" s="39"/>
      <c r="E72" s="39"/>
    </row>
    <row r="73" spans="1:9" x14ac:dyDescent="0.25">
      <c r="A73" s="11" t="s">
        <v>48</v>
      </c>
      <c r="B73" s="39">
        <f>(B28/B27)*100</f>
        <v>24.884410450100042</v>
      </c>
      <c r="C73" s="39"/>
      <c r="D73" s="39"/>
      <c r="E73" s="39"/>
    </row>
    <row r="74" spans="1:9" x14ac:dyDescent="0.25">
      <c r="A74" s="11" t="s">
        <v>49</v>
      </c>
      <c r="B74" s="39">
        <f>(B22/B28)*100</f>
        <v>31.790383004537492</v>
      </c>
      <c r="C74" s="39"/>
      <c r="D74" s="39"/>
      <c r="E74" s="39"/>
    </row>
    <row r="75" spans="1:9" ht="15.75" thickBot="1" x14ac:dyDescent="0.3">
      <c r="A75" s="28"/>
      <c r="B75" s="28"/>
      <c r="C75" s="28"/>
      <c r="D75" s="28"/>
      <c r="E75" s="28"/>
      <c r="F75" s="28"/>
      <c r="G75" s="28"/>
      <c r="H75" s="28"/>
      <c r="I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173</v>
      </c>
      <c r="C78" s="11" t="s">
        <v>237</v>
      </c>
    </row>
    <row r="79" spans="1:9" x14ac:dyDescent="0.25">
      <c r="A79" s="11" t="s">
        <v>174</v>
      </c>
    </row>
    <row r="80" spans="1:9" x14ac:dyDescent="0.25">
      <c r="A80" s="11" t="s">
        <v>134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7" t="s">
        <v>126</v>
      </c>
      <c r="B85" s="77"/>
      <c r="C85" s="77"/>
      <c r="D85" s="77"/>
      <c r="E85" s="77"/>
      <c r="F85" s="77"/>
    </row>
    <row r="86" spans="1:6" x14ac:dyDescent="0.25">
      <c r="A86" s="77"/>
      <c r="B86" s="77"/>
      <c r="C86" s="77"/>
      <c r="D86" s="77"/>
      <c r="E86" s="77"/>
      <c r="F86" s="77"/>
    </row>
    <row r="87" spans="1:6" x14ac:dyDescent="0.25">
      <c r="A87" s="77"/>
      <c r="B87" s="77"/>
      <c r="C87" s="77"/>
      <c r="D87" s="77"/>
      <c r="E87" s="77"/>
      <c r="F87" s="77"/>
    </row>
    <row r="88" spans="1:6" x14ac:dyDescent="0.25">
      <c r="A88" s="63" t="s">
        <v>238</v>
      </c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zoomScale="90" zoomScaleNormal="90" workbookViewId="0">
      <selection activeCell="C78" sqref="C78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7.7109375" style="11" customWidth="1"/>
    <col min="4" max="5" width="27.140625" style="11" customWidth="1"/>
    <col min="6" max="6" width="25.5703125" style="11" customWidth="1"/>
    <col min="7" max="7" width="21.28515625" style="11" customWidth="1"/>
    <col min="8" max="8" width="22" style="11" customWidth="1"/>
    <col min="9" max="9" width="26.42578125" style="11" customWidth="1"/>
    <col min="10" max="16384" width="11.42578125" style="11"/>
  </cols>
  <sheetData>
    <row r="2" spans="1:9" x14ac:dyDescent="0.25">
      <c r="A2" s="64" t="s">
        <v>219</v>
      </c>
      <c r="B2" s="64"/>
      <c r="C2" s="64"/>
      <c r="D2" s="64"/>
      <c r="E2" s="64"/>
    </row>
    <row r="4" spans="1:9" x14ac:dyDescent="0.25">
      <c r="A4" s="65" t="s">
        <v>0</v>
      </c>
      <c r="B4" s="65" t="s">
        <v>1</v>
      </c>
      <c r="C4" s="42"/>
      <c r="D4" s="42"/>
      <c r="E4" s="42"/>
      <c r="F4" s="42"/>
      <c r="G4" s="42"/>
      <c r="H4" s="75"/>
      <c r="I4" s="67"/>
    </row>
    <row r="5" spans="1:9" ht="15.75" thickBot="1" x14ac:dyDescent="0.3">
      <c r="A5" s="66"/>
      <c r="B5" s="66"/>
      <c r="C5" s="79" t="s">
        <v>122</v>
      </c>
      <c r="D5" s="79"/>
      <c r="E5" s="79"/>
      <c r="F5" s="79" t="s">
        <v>4</v>
      </c>
      <c r="G5" s="79"/>
      <c r="H5" s="79"/>
      <c r="I5" s="25" t="s">
        <v>119</v>
      </c>
    </row>
    <row r="6" spans="1:9" ht="15.75" thickTop="1" x14ac:dyDescent="0.25">
      <c r="C6" s="43" t="s">
        <v>123</v>
      </c>
      <c r="D6" s="43" t="s">
        <v>124</v>
      </c>
      <c r="E6" s="43" t="s">
        <v>125</v>
      </c>
      <c r="F6" s="43" t="s">
        <v>123</v>
      </c>
      <c r="G6" s="43" t="s">
        <v>124</v>
      </c>
      <c r="H6" s="43" t="s">
        <v>125</v>
      </c>
      <c r="I6" s="43" t="s">
        <v>123</v>
      </c>
    </row>
    <row r="7" spans="1:9" x14ac:dyDescent="0.25">
      <c r="A7" s="11" t="s">
        <v>7</v>
      </c>
    </row>
    <row r="9" spans="1:9" x14ac:dyDescent="0.25">
      <c r="A9" s="11" t="s">
        <v>113</v>
      </c>
      <c r="B9" s="26"/>
      <c r="C9" s="26"/>
      <c r="D9" s="26"/>
      <c r="E9" s="26"/>
      <c r="F9" s="26"/>
      <c r="G9" s="26"/>
      <c r="H9" s="26"/>
      <c r="I9" s="26"/>
    </row>
    <row r="10" spans="1:9" x14ac:dyDescent="0.25">
      <c r="A10" s="11" t="s">
        <v>146</v>
      </c>
      <c r="B10" s="51">
        <f>SUM(C10:I10)</f>
        <v>81</v>
      </c>
      <c r="C10" s="51">
        <f>'1 Trimestre'!C10+'2 Trimestre'!C10+'3 Trimestre'!C10</f>
        <v>1</v>
      </c>
      <c r="D10" s="51">
        <f>'3 Trimestre'!D10</f>
        <v>1</v>
      </c>
      <c r="E10" s="51">
        <f>'3 Trimestre'!E10</f>
        <v>0</v>
      </c>
      <c r="F10" s="51">
        <f>'1 Trimestre'!F10+'2 Trimestre'!F10+'3 Trimestre'!F10</f>
        <v>0</v>
      </c>
      <c r="G10" s="51">
        <f>'3 Trimestre'!G10</f>
        <v>3</v>
      </c>
      <c r="H10" s="51">
        <f>'3 Trimestre'!H10</f>
        <v>0</v>
      </c>
      <c r="I10" s="51">
        <f>'1 Trimestre'!I10+'2 Trimestre'!I10+'3 Trimestre'!I10</f>
        <v>76</v>
      </c>
    </row>
    <row r="11" spans="1:9" x14ac:dyDescent="0.25">
      <c r="A11" s="40" t="s">
        <v>115</v>
      </c>
      <c r="B11" s="51">
        <f t="shared" ref="B11:B23" si="0">SUM(C11:I11)</f>
        <v>53977</v>
      </c>
      <c r="C11" s="51">
        <f>'1 Trimestre'!C11+'2 Trimestre'!C11+'3 Trimestre'!C11</f>
        <v>9660</v>
      </c>
      <c r="D11" s="51">
        <f>'3 Trimestre'!D11</f>
        <v>240</v>
      </c>
      <c r="E11" s="51">
        <f>'3 Trimestre'!E11</f>
        <v>0</v>
      </c>
      <c r="F11" s="51">
        <f>'1 Trimestre'!F11+'2 Trimestre'!F11+'3 Trimestre'!F11</f>
        <v>0</v>
      </c>
      <c r="G11" s="51">
        <f>'3 Trimestre'!G11</f>
        <v>13825</v>
      </c>
      <c r="H11" s="51">
        <f>'3 Trimestre'!H11</f>
        <v>0</v>
      </c>
      <c r="I11" s="51">
        <f>'1 Trimestre'!I11+'2 Trimestre'!I11+'3 Trimestre'!I11</f>
        <v>30252</v>
      </c>
    </row>
    <row r="12" spans="1:9" x14ac:dyDescent="0.25">
      <c r="A12" s="11" t="s">
        <v>220</v>
      </c>
      <c r="B12" s="51">
        <f t="shared" si="0"/>
        <v>199</v>
      </c>
      <c r="C12" s="51">
        <f>'3 Trimestre'!C12</f>
        <v>7</v>
      </c>
      <c r="D12" s="51">
        <f>'3 Trimestre'!D12</f>
        <v>6</v>
      </c>
      <c r="E12" s="51">
        <f>'3 Trimestre'!E12</f>
        <v>0</v>
      </c>
      <c r="F12" s="51">
        <f>'3 Trimestre'!F12</f>
        <v>4</v>
      </c>
      <c r="G12" s="51">
        <f>'3 Trimestre'!G12</f>
        <v>9</v>
      </c>
      <c r="H12" s="51">
        <f>'3 Trimestre'!H12</f>
        <v>2</v>
      </c>
      <c r="I12" s="51">
        <f>'3 Trimestre'!I12</f>
        <v>171</v>
      </c>
    </row>
    <row r="13" spans="1:9" x14ac:dyDescent="0.25">
      <c r="A13" s="40" t="s">
        <v>115</v>
      </c>
      <c r="B13" s="51">
        <f t="shared" si="0"/>
        <v>0</v>
      </c>
      <c r="C13" s="51" t="str">
        <f>'3 Trimestre'!C13</f>
        <v>n.d</v>
      </c>
      <c r="D13" s="51" t="str">
        <f>'3 Trimestre'!D13</f>
        <v>n.d</v>
      </c>
      <c r="E13" s="51" t="str">
        <f>'3 Trimestre'!E13</f>
        <v>n.d</v>
      </c>
      <c r="F13" s="51" t="str">
        <f>'3 Trimestre'!F13</f>
        <v>n.d</v>
      </c>
      <c r="G13" s="51" t="str">
        <f>'3 Trimestre'!G13</f>
        <v>n.d</v>
      </c>
      <c r="H13" s="51" t="str">
        <f>'3 Trimestre'!H13</f>
        <v>n.d</v>
      </c>
      <c r="I13" s="51" t="str">
        <f>'3 Trimestre'!I13</f>
        <v>n.d</v>
      </c>
    </row>
    <row r="14" spans="1:9" x14ac:dyDescent="0.25">
      <c r="A14" s="11" t="s">
        <v>221</v>
      </c>
      <c r="B14" s="51">
        <f t="shared" si="0"/>
        <v>118</v>
      </c>
      <c r="C14" s="51">
        <f>'1 Trimestre'!C14+'2 Trimestre'!C14+'3 Trimestre'!C14</f>
        <v>2</v>
      </c>
      <c r="D14" s="51">
        <f>'1 Trimestre'!D14+'2 Trimestre'!D14+'3 Trimestre'!D14</f>
        <v>9</v>
      </c>
      <c r="E14" s="51">
        <f>'1 Trimestre'!E14+'2 Trimestre'!E14+'3 Trimestre'!E14</f>
        <v>2</v>
      </c>
      <c r="F14" s="51">
        <f>'1 Trimestre'!F14+'2 Trimestre'!F14+'3 Trimestre'!F14</f>
        <v>4</v>
      </c>
      <c r="G14" s="51">
        <f>'1 Trimestre'!G14+'2 Trimestre'!G14+'3 Trimestre'!G14</f>
        <v>13</v>
      </c>
      <c r="H14" s="51">
        <f>'1 Trimestre'!H14+'2 Trimestre'!H14+'3 Trimestre'!H14</f>
        <v>8</v>
      </c>
      <c r="I14" s="51">
        <f>'1 Trimestre'!I14+'2 Trimestre'!I14+'3 Trimestre'!I14</f>
        <v>80</v>
      </c>
    </row>
    <row r="15" spans="1:9" x14ac:dyDescent="0.25">
      <c r="A15" s="40" t="s">
        <v>115</v>
      </c>
      <c r="B15" s="51">
        <f t="shared" si="0"/>
        <v>149779</v>
      </c>
      <c r="C15" s="51">
        <f>'1 Trimestre'!C15+'2 Trimestre'!C15+'3 Trimestre'!C15</f>
        <v>956</v>
      </c>
      <c r="D15" s="51">
        <f>'1 Trimestre'!D15+'2 Trimestre'!D15+'3 Trimestre'!D15</f>
        <v>20091</v>
      </c>
      <c r="E15" s="51">
        <f>'1 Trimestre'!E15+'2 Trimestre'!E15+'3 Trimestre'!E15</f>
        <v>4716</v>
      </c>
      <c r="F15" s="51">
        <f>'1 Trimestre'!F15+'2 Trimestre'!F15+'3 Trimestre'!F15</f>
        <v>9981</v>
      </c>
      <c r="G15" s="51">
        <f>'1 Trimestre'!G15+'2 Trimestre'!G15+'3 Trimestre'!G15</f>
        <v>31971</v>
      </c>
      <c r="H15" s="51">
        <f>'1 Trimestre'!H15+'2 Trimestre'!H15+'3 Trimestre'!H15</f>
        <v>51173</v>
      </c>
      <c r="I15" s="51">
        <f>'1 Trimestre'!I15+'2 Trimestre'!I15+'3 Trimestre'!I15</f>
        <v>30891</v>
      </c>
    </row>
    <row r="16" spans="1:9" x14ac:dyDescent="0.25">
      <c r="A16" s="11" t="s">
        <v>161</v>
      </c>
      <c r="B16" s="51">
        <f t="shared" si="0"/>
        <v>199</v>
      </c>
      <c r="C16" s="51">
        <f>'3 Trimestre'!C16</f>
        <v>7</v>
      </c>
      <c r="D16" s="51">
        <f>'3 Trimestre'!D16</f>
        <v>6</v>
      </c>
      <c r="E16" s="51">
        <f>'3 Trimestre'!E16</f>
        <v>0</v>
      </c>
      <c r="F16" s="51">
        <f>'3 Trimestre'!F16</f>
        <v>4</v>
      </c>
      <c r="G16" s="51">
        <f>'3 Trimestre'!G16</f>
        <v>9</v>
      </c>
      <c r="H16" s="51">
        <f>'3 Trimestre'!H16</f>
        <v>2</v>
      </c>
      <c r="I16" s="51">
        <f>'3 Trimestre'!I16</f>
        <v>171</v>
      </c>
    </row>
    <row r="17" spans="1:9" x14ac:dyDescent="0.25">
      <c r="A17" s="40" t="s">
        <v>115</v>
      </c>
      <c r="B17" s="51">
        <f t="shared" si="0"/>
        <v>0</v>
      </c>
      <c r="C17" s="51" t="str">
        <f>'3 Trimestre'!C17</f>
        <v>n.d</v>
      </c>
      <c r="D17" s="51" t="str">
        <f>'3 Trimestre'!D17</f>
        <v>n.d</v>
      </c>
      <c r="E17" s="51" t="str">
        <f>'3 Trimestre'!E17</f>
        <v>n.d</v>
      </c>
      <c r="F17" s="51" t="str">
        <f>'3 Trimestre'!F17</f>
        <v>n.d</v>
      </c>
      <c r="G17" s="51" t="str">
        <f>'3 Trimestre'!G17</f>
        <v>n.d</v>
      </c>
      <c r="H17" s="51" t="str">
        <f>'3 Trimestre'!H17</f>
        <v>n.d</v>
      </c>
      <c r="I17" s="51" t="str">
        <f>'3 Trimestre'!I17</f>
        <v>n.d</v>
      </c>
    </row>
    <row r="18" spans="1:9" x14ac:dyDescent="0.25">
      <c r="B18" s="51"/>
      <c r="C18" s="51"/>
      <c r="D18" s="51"/>
      <c r="E18" s="51"/>
      <c r="F18" s="51"/>
      <c r="G18" s="51"/>
      <c r="H18" s="51"/>
      <c r="I18" s="51"/>
    </row>
    <row r="19" spans="1:9" x14ac:dyDescent="0.25">
      <c r="A19" s="11" t="s">
        <v>15</v>
      </c>
      <c r="B19" s="51"/>
      <c r="C19" s="51"/>
      <c r="D19" s="51"/>
      <c r="E19" s="51"/>
      <c r="F19" s="51"/>
      <c r="G19" s="51"/>
      <c r="H19" s="51"/>
      <c r="I19" s="51"/>
    </row>
    <row r="20" spans="1:9" x14ac:dyDescent="0.25">
      <c r="A20" s="11" t="s">
        <v>147</v>
      </c>
      <c r="B20" s="51">
        <f t="shared" si="0"/>
        <v>1056952444.8401871</v>
      </c>
      <c r="C20" s="51">
        <f>'1 Trimestre'!C20+'2 Trimestre'!C20+'3 Trimestre'!C20</f>
        <v>873466527.34207201</v>
      </c>
      <c r="D20" s="51">
        <f>'1 Trimestre'!D20+'2 Trimestre'!D20+'3 Trimestre'!D20</f>
        <v>0</v>
      </c>
      <c r="E20" s="51">
        <f>'1 Trimestre'!E20+'2 Trimestre'!E20+'3 Trimestre'!E20</f>
        <v>0</v>
      </c>
      <c r="F20" s="51">
        <f>'1 Trimestre'!F20+'2 Trimestre'!F20+'3 Trimestre'!F20</f>
        <v>0</v>
      </c>
      <c r="G20" s="51">
        <f>'1 Trimestre'!G20+'2 Trimestre'!G20+'3 Trimestre'!G20</f>
        <v>183485917.49811503</v>
      </c>
      <c r="H20" s="51">
        <f>'1 Trimestre'!H20+'2 Trimestre'!H20+'3 Trimestre'!H20</f>
        <v>0</v>
      </c>
      <c r="I20" s="51">
        <f>'1 Trimestre'!I20+'2 Trimestre'!I20+'3 Trimestre'!I20</f>
        <v>0</v>
      </c>
    </row>
    <row r="21" spans="1:9" x14ac:dyDescent="0.25">
      <c r="A21" s="11" t="s">
        <v>222</v>
      </c>
      <c r="B21" s="51">
        <f t="shared" si="0"/>
        <v>5439440750</v>
      </c>
      <c r="C21" s="51">
        <f>'3 Trimestre'!C21</f>
        <v>848971000</v>
      </c>
      <c r="D21" s="51">
        <f>'3 Trimestre'!D21</f>
        <v>1291328000</v>
      </c>
      <c r="E21" s="51">
        <f>'3 Trimestre'!E21</f>
        <v>0</v>
      </c>
      <c r="F21" s="51">
        <f>'3 Trimestre'!F21</f>
        <v>38861750</v>
      </c>
      <c r="G21" s="51">
        <f>'3 Trimestre'!G21</f>
        <v>2803480000</v>
      </c>
      <c r="H21" s="51">
        <f>'3 Trimestre'!H21</f>
        <v>138300000</v>
      </c>
      <c r="I21" s="51">
        <f>'3 Trimestre'!I21</f>
        <v>318500000</v>
      </c>
    </row>
    <row r="22" spans="1:9" x14ac:dyDescent="0.25">
      <c r="A22" s="11" t="s">
        <v>223</v>
      </c>
      <c r="B22" s="51">
        <f t="shared" si="0"/>
        <v>1158071578.5207055</v>
      </c>
      <c r="C22" s="51">
        <f>'1 Trimestre'!C22+'2 Trimestre'!C22+'3 Trimestre'!C22</f>
        <v>131863999.51791269</v>
      </c>
      <c r="D22" s="51">
        <f>'1 Trimestre'!D22+'2 Trimestre'!D22+'3 Trimestre'!D22</f>
        <v>283495972.85841632</v>
      </c>
      <c r="E22" s="51">
        <f>'1 Trimestre'!E22+'2 Trimestre'!E22+'3 Trimestre'!E22</f>
        <v>0</v>
      </c>
      <c r="F22" s="51">
        <f>'1 Trimestre'!F22+'2 Trimestre'!F22+'3 Trimestre'!F22</f>
        <v>335439269.1099999</v>
      </c>
      <c r="G22" s="51">
        <f>'1 Trimestre'!G22+'2 Trimestre'!G22+'3 Trimestre'!G22</f>
        <v>257616271.55437663</v>
      </c>
      <c r="H22" s="51">
        <f>'1 Trimestre'!H22+'2 Trimestre'!H22+'3 Trimestre'!H22</f>
        <v>0</v>
      </c>
      <c r="I22" s="51">
        <f>'1 Trimestre'!I22+'2 Trimestre'!I22+'3 Trimestre'!I22</f>
        <v>149656065.47999999</v>
      </c>
    </row>
    <row r="23" spans="1:9" x14ac:dyDescent="0.25">
      <c r="A23" s="11" t="s">
        <v>165</v>
      </c>
      <c r="B23" s="51">
        <f t="shared" si="0"/>
        <v>5439440750</v>
      </c>
      <c r="C23" s="51">
        <f>'3 Trimestre'!C23</f>
        <v>848971000</v>
      </c>
      <c r="D23" s="51">
        <f>'3 Trimestre'!D23</f>
        <v>1291328000</v>
      </c>
      <c r="E23" s="51">
        <f>'3 Trimestre'!E23</f>
        <v>0</v>
      </c>
      <c r="F23" s="51">
        <f>'3 Trimestre'!F23</f>
        <v>38861750</v>
      </c>
      <c r="G23" s="51">
        <f>'3 Trimestre'!G23</f>
        <v>2803480000</v>
      </c>
      <c r="H23" s="51">
        <f>'3 Trimestre'!H23</f>
        <v>138300000</v>
      </c>
      <c r="I23" s="51">
        <f>'3 Trimestre'!I23</f>
        <v>318500000</v>
      </c>
    </row>
    <row r="24" spans="1:9" x14ac:dyDescent="0.25">
      <c r="A24" s="11" t="s">
        <v>224</v>
      </c>
      <c r="B24" s="51"/>
      <c r="C24" s="51"/>
      <c r="D24" s="51"/>
      <c r="E24" s="51"/>
      <c r="F24" s="51"/>
      <c r="G24" s="51"/>
      <c r="H24" s="51"/>
      <c r="I24" s="51"/>
    </row>
    <row r="26" spans="1:9" x14ac:dyDescent="0.25">
      <c r="A26" s="11" t="s">
        <v>17</v>
      </c>
    </row>
    <row r="27" spans="1:9" x14ac:dyDescent="0.25">
      <c r="A27" s="11" t="s">
        <v>222</v>
      </c>
      <c r="B27" s="11">
        <f>B21</f>
        <v>5439440750</v>
      </c>
    </row>
    <row r="28" spans="1:9" x14ac:dyDescent="0.25">
      <c r="A28" s="11" t="s">
        <v>223</v>
      </c>
      <c r="B28" s="11">
        <f>+'1 Trimestre'!B28+'2 Trimestre'!B28+'3 Trimestre'!B28</f>
        <v>1353572762.4200001</v>
      </c>
    </row>
    <row r="30" spans="1:9" x14ac:dyDescent="0.25">
      <c r="A30" s="11" t="s">
        <v>18</v>
      </c>
    </row>
    <row r="31" spans="1:9" x14ac:dyDescent="0.25">
      <c r="A31" s="11" t="s">
        <v>148</v>
      </c>
      <c r="B31" s="55">
        <v>0.98</v>
      </c>
      <c r="C31" s="55">
        <v>0.98</v>
      </c>
      <c r="D31" s="55">
        <v>0.98</v>
      </c>
      <c r="E31" s="55">
        <v>0.98</v>
      </c>
      <c r="F31" s="55">
        <v>0.98</v>
      </c>
      <c r="G31" s="55">
        <v>0.98</v>
      </c>
      <c r="H31" s="55">
        <v>0.98</v>
      </c>
      <c r="I31" s="55">
        <v>0.98</v>
      </c>
    </row>
    <row r="32" spans="1:9" x14ac:dyDescent="0.25">
      <c r="A32" s="11" t="s">
        <v>225</v>
      </c>
      <c r="B32" s="55">
        <v>0.99</v>
      </c>
      <c r="C32" s="55">
        <v>0.99</v>
      </c>
      <c r="D32" s="55">
        <v>0.99</v>
      </c>
      <c r="E32" s="55">
        <v>0.99</v>
      </c>
      <c r="F32" s="55">
        <v>0.99</v>
      </c>
      <c r="G32" s="55">
        <v>0.99</v>
      </c>
      <c r="H32" s="55">
        <v>0.99</v>
      </c>
      <c r="I32" s="55">
        <v>0.99</v>
      </c>
    </row>
    <row r="33" spans="1:9" x14ac:dyDescent="0.25">
      <c r="A33" s="24" t="s">
        <v>100</v>
      </c>
      <c r="B33" s="54">
        <f>C33+F33</f>
        <v>322092</v>
      </c>
      <c r="C33" s="44">
        <v>93173</v>
      </c>
      <c r="D33" s="44">
        <v>93173</v>
      </c>
      <c r="E33" s="44">
        <v>93173</v>
      </c>
      <c r="F33" s="11">
        <v>228919</v>
      </c>
      <c r="G33" s="11">
        <v>228919</v>
      </c>
      <c r="H33" s="11">
        <v>228919</v>
      </c>
      <c r="I33" s="11" t="s">
        <v>127</v>
      </c>
    </row>
    <row r="34" spans="1:9" x14ac:dyDescent="0.25">
      <c r="B34" s="55"/>
      <c r="C34" s="55"/>
      <c r="D34" s="55"/>
      <c r="E34" s="55"/>
      <c r="F34" s="55"/>
      <c r="G34" s="55"/>
      <c r="H34" s="55"/>
      <c r="I34" s="55"/>
    </row>
    <row r="35" spans="1:9" x14ac:dyDescent="0.25">
      <c r="A35" s="11" t="s">
        <v>21</v>
      </c>
      <c r="B35" s="55"/>
      <c r="C35" s="55"/>
      <c r="D35" s="55"/>
      <c r="E35" s="55"/>
      <c r="F35" s="55"/>
      <c r="G35" s="55"/>
      <c r="H35" s="55"/>
      <c r="I35" s="55"/>
    </row>
    <row r="36" spans="1:9" x14ac:dyDescent="0.25">
      <c r="A36" s="11" t="s">
        <v>149</v>
      </c>
      <c r="B36" s="55">
        <f t="shared" ref="B36:I36" si="1">B20/B31</f>
        <v>1078522902.8981502</v>
      </c>
      <c r="C36" s="55">
        <f t="shared" si="1"/>
        <v>891292374.83884895</v>
      </c>
      <c r="D36" s="55">
        <f t="shared" si="1"/>
        <v>0</v>
      </c>
      <c r="E36" s="55">
        <f t="shared" si="1"/>
        <v>0</v>
      </c>
      <c r="F36" s="55">
        <f t="shared" si="1"/>
        <v>0</v>
      </c>
      <c r="G36" s="55">
        <f t="shared" si="1"/>
        <v>187230528.05930105</v>
      </c>
      <c r="H36" s="55">
        <f t="shared" si="1"/>
        <v>0</v>
      </c>
      <c r="I36" s="55">
        <f t="shared" si="1"/>
        <v>0</v>
      </c>
    </row>
    <row r="37" spans="1:9" x14ac:dyDescent="0.25">
      <c r="A37" s="11" t="s">
        <v>226</v>
      </c>
      <c r="B37" s="55">
        <f t="shared" ref="B37:I37" si="2">B22/B32</f>
        <v>1169769271.2330358</v>
      </c>
      <c r="C37" s="55">
        <f t="shared" si="2"/>
        <v>133195959.10900271</v>
      </c>
      <c r="D37" s="55">
        <f t="shared" si="2"/>
        <v>286359568.54385489</v>
      </c>
      <c r="E37" s="55">
        <f t="shared" si="2"/>
        <v>0</v>
      </c>
      <c r="F37" s="55">
        <f t="shared" si="2"/>
        <v>338827544.55555546</v>
      </c>
      <c r="G37" s="55">
        <f t="shared" si="2"/>
        <v>260218456.11553195</v>
      </c>
      <c r="H37" s="55">
        <f t="shared" si="2"/>
        <v>0</v>
      </c>
      <c r="I37" s="55">
        <f t="shared" si="2"/>
        <v>151167742.90909091</v>
      </c>
    </row>
    <row r="38" spans="1:9" x14ac:dyDescent="0.25">
      <c r="A38" s="26" t="s">
        <v>150</v>
      </c>
      <c r="B38" s="54">
        <f>B36/B11</f>
        <v>19981.15684269504</v>
      </c>
      <c r="C38" s="54">
        <f t="shared" ref="C38:I38" si="3">C36/C11</f>
        <v>92266.291391185194</v>
      </c>
      <c r="D38" s="54">
        <f t="shared" si="3"/>
        <v>0</v>
      </c>
      <c r="E38" s="54" t="e">
        <f t="shared" si="3"/>
        <v>#DIV/0!</v>
      </c>
      <c r="F38" s="54" t="e">
        <f t="shared" si="3"/>
        <v>#DIV/0!</v>
      </c>
      <c r="G38" s="54">
        <f t="shared" si="3"/>
        <v>13542.895338828286</v>
      </c>
      <c r="H38" s="54" t="e">
        <f t="shared" si="3"/>
        <v>#DIV/0!</v>
      </c>
      <c r="I38" s="54">
        <f t="shared" si="3"/>
        <v>0</v>
      </c>
    </row>
    <row r="39" spans="1:9" x14ac:dyDescent="0.25">
      <c r="A39" s="26" t="s">
        <v>227</v>
      </c>
      <c r="B39" s="54">
        <f>B37/B15</f>
        <v>7809.9684951364061</v>
      </c>
      <c r="C39" s="54">
        <f t="shared" ref="C39:I39" si="4">C37/C15</f>
        <v>139326.31705962628</v>
      </c>
      <c r="D39" s="54">
        <f t="shared" si="4"/>
        <v>14253.126700704539</v>
      </c>
      <c r="E39" s="54">
        <f t="shared" si="4"/>
        <v>0</v>
      </c>
      <c r="F39" s="54">
        <f t="shared" si="4"/>
        <v>33947.254238608904</v>
      </c>
      <c r="G39" s="54">
        <f t="shared" si="4"/>
        <v>8139.202906244157</v>
      </c>
      <c r="H39" s="54">
        <f t="shared" si="4"/>
        <v>0</v>
      </c>
      <c r="I39" s="54">
        <f t="shared" si="4"/>
        <v>4893.5852807967012</v>
      </c>
    </row>
    <row r="41" spans="1:9" x14ac:dyDescent="0.25">
      <c r="A41" s="11" t="s">
        <v>26</v>
      </c>
    </row>
    <row r="43" spans="1:9" x14ac:dyDescent="0.25">
      <c r="A43" s="11" t="s">
        <v>27</v>
      </c>
    </row>
    <row r="44" spans="1:9" x14ac:dyDescent="0.25">
      <c r="A44" s="11" t="s">
        <v>28</v>
      </c>
      <c r="B44" s="54">
        <f>(B13/B33)*100</f>
        <v>0</v>
      </c>
      <c r="C44" s="54" t="e">
        <f t="shared" ref="C44:H44" si="5">(C13/C33)*100</f>
        <v>#VALUE!</v>
      </c>
      <c r="D44" s="54" t="e">
        <f t="shared" si="5"/>
        <v>#VALUE!</v>
      </c>
      <c r="E44" s="54" t="e">
        <f t="shared" si="5"/>
        <v>#VALUE!</v>
      </c>
      <c r="F44" s="54" t="e">
        <f t="shared" si="5"/>
        <v>#VALUE!</v>
      </c>
      <c r="G44" s="54" t="e">
        <f t="shared" si="5"/>
        <v>#VALUE!</v>
      </c>
      <c r="H44" s="54" t="e">
        <f t="shared" si="5"/>
        <v>#VALUE!</v>
      </c>
      <c r="I44" s="54" t="e">
        <f>(I13/I33)*100</f>
        <v>#VALUE!</v>
      </c>
    </row>
    <row r="45" spans="1:9" x14ac:dyDescent="0.25">
      <c r="A45" s="11" t="s">
        <v>29</v>
      </c>
      <c r="B45" s="54">
        <f>(B15/B33)*100</f>
        <v>46.501931125268555</v>
      </c>
      <c r="C45" s="54">
        <f t="shared" ref="C45:I45" si="6">(C15/C33)*100</f>
        <v>1.0260483187189422</v>
      </c>
      <c r="D45" s="54">
        <f t="shared" si="6"/>
        <v>21.563113777596516</v>
      </c>
      <c r="E45" s="54">
        <f t="shared" si="6"/>
        <v>5.0615521664001371</v>
      </c>
      <c r="F45" s="54">
        <f t="shared" si="6"/>
        <v>4.3600574875829441</v>
      </c>
      <c r="G45" s="54">
        <f t="shared" si="6"/>
        <v>13.966075336691144</v>
      </c>
      <c r="H45" s="54">
        <f t="shared" si="6"/>
        <v>22.354195151996993</v>
      </c>
      <c r="I45" s="54" t="e">
        <f t="shared" si="6"/>
        <v>#VALUE!</v>
      </c>
    </row>
    <row r="46" spans="1:9" x14ac:dyDescent="0.25">
      <c r="B46" s="55"/>
      <c r="C46" s="55"/>
      <c r="D46" s="55"/>
      <c r="E46" s="55"/>
      <c r="F46" s="55"/>
      <c r="G46" s="55"/>
      <c r="H46" s="55"/>
      <c r="I46" s="55"/>
    </row>
    <row r="47" spans="1:9" x14ac:dyDescent="0.25">
      <c r="A47" s="11" t="s">
        <v>30</v>
      </c>
      <c r="B47" s="39"/>
      <c r="C47" s="39"/>
      <c r="D47" s="39"/>
      <c r="E47" s="39"/>
    </row>
    <row r="48" spans="1:9" x14ac:dyDescent="0.25">
      <c r="A48" s="11" t="s">
        <v>31</v>
      </c>
      <c r="B48" s="39" t="e">
        <f>B15/B13*100</f>
        <v>#DIV/0!</v>
      </c>
      <c r="C48" s="39" t="e">
        <f t="shared" ref="C48:I48" si="7">C15/C13*100</f>
        <v>#VALUE!</v>
      </c>
      <c r="D48" s="39" t="e">
        <f t="shared" si="7"/>
        <v>#VALUE!</v>
      </c>
      <c r="E48" s="39" t="e">
        <f t="shared" si="7"/>
        <v>#VALUE!</v>
      </c>
      <c r="F48" s="39" t="e">
        <f t="shared" si="7"/>
        <v>#VALUE!</v>
      </c>
      <c r="G48" s="39" t="e">
        <f t="shared" si="7"/>
        <v>#VALUE!</v>
      </c>
      <c r="H48" s="39" t="e">
        <f t="shared" si="7"/>
        <v>#VALUE!</v>
      </c>
      <c r="I48" s="39" t="e">
        <f t="shared" si="7"/>
        <v>#VALUE!</v>
      </c>
    </row>
    <row r="49" spans="1:9" x14ac:dyDescent="0.25">
      <c r="A49" s="11" t="s">
        <v>32</v>
      </c>
      <c r="B49" s="39">
        <f t="shared" ref="B49:I49" si="8">B22/B21*100</f>
        <v>21.290269197632227</v>
      </c>
      <c r="C49" s="39">
        <f t="shared" si="8"/>
        <v>15.532214824524356</v>
      </c>
      <c r="D49" s="39">
        <f t="shared" si="8"/>
        <v>21.953831471045028</v>
      </c>
      <c r="E49" s="39" t="e">
        <f t="shared" si="8"/>
        <v>#DIV/0!</v>
      </c>
      <c r="F49" s="39">
        <f t="shared" si="8"/>
        <v>863.16048327725832</v>
      </c>
      <c r="G49" s="39">
        <f t="shared" si="8"/>
        <v>9.1891603134096425</v>
      </c>
      <c r="H49" s="39">
        <f t="shared" si="8"/>
        <v>0</v>
      </c>
      <c r="I49" s="39">
        <f t="shared" si="8"/>
        <v>46.987775660910515</v>
      </c>
    </row>
    <row r="50" spans="1:9" x14ac:dyDescent="0.25">
      <c r="A50" s="11" t="s">
        <v>33</v>
      </c>
      <c r="B50" s="39" t="e">
        <f t="shared" ref="B50:I50" si="9">AVERAGE(B48:B49)</f>
        <v>#DIV/0!</v>
      </c>
      <c r="C50" s="39" t="e">
        <f t="shared" si="9"/>
        <v>#VALUE!</v>
      </c>
      <c r="D50" s="39" t="e">
        <f t="shared" si="9"/>
        <v>#VALUE!</v>
      </c>
      <c r="E50" s="39" t="e">
        <f t="shared" si="9"/>
        <v>#VALUE!</v>
      </c>
      <c r="F50" s="39" t="e">
        <f t="shared" si="9"/>
        <v>#VALUE!</v>
      </c>
      <c r="G50" s="39" t="e">
        <f t="shared" si="9"/>
        <v>#VALUE!</v>
      </c>
      <c r="H50" s="39" t="e">
        <f t="shared" si="9"/>
        <v>#VALUE!</v>
      </c>
      <c r="I50" s="39" t="e">
        <f t="shared" si="9"/>
        <v>#VALUE!</v>
      </c>
    </row>
    <row r="51" spans="1:9" x14ac:dyDescent="0.25">
      <c r="B51" s="39"/>
      <c r="C51" s="39"/>
      <c r="D51" s="39"/>
      <c r="E51" s="39"/>
    </row>
    <row r="52" spans="1:9" x14ac:dyDescent="0.25">
      <c r="A52" s="11" t="s">
        <v>34</v>
      </c>
      <c r="B52" s="39"/>
      <c r="C52" s="39"/>
      <c r="D52" s="39"/>
      <c r="E52" s="39"/>
    </row>
    <row r="53" spans="1:9" x14ac:dyDescent="0.25">
      <c r="A53" s="11" t="s">
        <v>35</v>
      </c>
      <c r="B53" s="39" t="e">
        <f>B15/B17*100</f>
        <v>#DIV/0!</v>
      </c>
      <c r="C53" s="39" t="e">
        <f t="shared" ref="C53:I53" si="10">C15/C17*100</f>
        <v>#VALUE!</v>
      </c>
      <c r="D53" s="39" t="e">
        <f t="shared" si="10"/>
        <v>#VALUE!</v>
      </c>
      <c r="E53" s="39" t="e">
        <f t="shared" si="10"/>
        <v>#VALUE!</v>
      </c>
      <c r="F53" s="39" t="e">
        <f t="shared" si="10"/>
        <v>#VALUE!</v>
      </c>
      <c r="G53" s="39" t="e">
        <f t="shared" si="10"/>
        <v>#VALUE!</v>
      </c>
      <c r="H53" s="39" t="e">
        <f t="shared" si="10"/>
        <v>#VALUE!</v>
      </c>
      <c r="I53" s="39" t="e">
        <f t="shared" si="10"/>
        <v>#VALUE!</v>
      </c>
    </row>
    <row r="54" spans="1:9" x14ac:dyDescent="0.25">
      <c r="A54" s="11" t="s">
        <v>36</v>
      </c>
      <c r="B54" s="39">
        <f t="shared" ref="B54:I54" si="11">B22/B23*100</f>
        <v>21.290269197632227</v>
      </c>
      <c r="C54" s="39">
        <f t="shared" si="11"/>
        <v>15.532214824524356</v>
      </c>
      <c r="D54" s="39">
        <f t="shared" si="11"/>
        <v>21.953831471045028</v>
      </c>
      <c r="E54" s="39" t="e">
        <f t="shared" si="11"/>
        <v>#DIV/0!</v>
      </c>
      <c r="F54" s="39">
        <f t="shared" si="11"/>
        <v>863.16048327725832</v>
      </c>
      <c r="G54" s="39">
        <f t="shared" si="11"/>
        <v>9.1891603134096425</v>
      </c>
      <c r="H54" s="39">
        <f t="shared" si="11"/>
        <v>0</v>
      </c>
      <c r="I54" s="39">
        <f t="shared" si="11"/>
        <v>46.987775660910515</v>
      </c>
    </row>
    <row r="55" spans="1:9" x14ac:dyDescent="0.25">
      <c r="A55" s="11" t="s">
        <v>37</v>
      </c>
      <c r="B55" s="39" t="e">
        <f t="shared" ref="B55:I55" si="12">(B53+B54)/2</f>
        <v>#DIV/0!</v>
      </c>
      <c r="C55" s="39" t="e">
        <f t="shared" si="12"/>
        <v>#VALUE!</v>
      </c>
      <c r="D55" s="39" t="e">
        <f t="shared" si="12"/>
        <v>#VALUE!</v>
      </c>
      <c r="E55" s="39" t="e">
        <f t="shared" si="12"/>
        <v>#VALUE!</v>
      </c>
      <c r="F55" s="39" t="e">
        <f t="shared" si="12"/>
        <v>#VALUE!</v>
      </c>
      <c r="G55" s="39" t="e">
        <f t="shared" si="12"/>
        <v>#VALUE!</v>
      </c>
      <c r="H55" s="39" t="e">
        <f t="shared" si="12"/>
        <v>#VALUE!</v>
      </c>
      <c r="I55" s="39" t="e">
        <f t="shared" si="12"/>
        <v>#VALUE!</v>
      </c>
    </row>
    <row r="56" spans="1:9" x14ac:dyDescent="0.25">
      <c r="B56" s="39"/>
      <c r="C56" s="39"/>
      <c r="D56" s="39"/>
      <c r="E56" s="39"/>
    </row>
    <row r="57" spans="1:9" x14ac:dyDescent="0.25">
      <c r="A57" s="11" t="s">
        <v>92</v>
      </c>
      <c r="B57" s="39"/>
      <c r="C57" s="39"/>
      <c r="D57" s="39"/>
      <c r="E57" s="39"/>
    </row>
    <row r="58" spans="1:9" x14ac:dyDescent="0.25">
      <c r="A58" s="11" t="s">
        <v>38</v>
      </c>
      <c r="B58" s="39">
        <f t="shared" ref="B58" si="13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</row>
    <row r="60" spans="1:9" x14ac:dyDescent="0.25">
      <c r="A60" s="11" t="s">
        <v>39</v>
      </c>
      <c r="B60" s="39"/>
      <c r="C60" s="39"/>
      <c r="D60" s="39"/>
      <c r="E60" s="39"/>
    </row>
    <row r="61" spans="1:9" x14ac:dyDescent="0.25">
      <c r="A61" s="11" t="s">
        <v>116</v>
      </c>
      <c r="B61" s="39">
        <f>((B15/B11)-1)*100</f>
        <v>177.48670730125795</v>
      </c>
      <c r="C61" s="39">
        <f t="shared" ref="C61:I61" si="14">((C15/C11)-1)*100</f>
        <v>-90.103519668737064</v>
      </c>
      <c r="D61" s="39">
        <f t="shared" si="14"/>
        <v>8271.25</v>
      </c>
      <c r="E61" s="39" t="e">
        <f t="shared" si="14"/>
        <v>#DIV/0!</v>
      </c>
      <c r="F61" s="39" t="e">
        <f t="shared" si="14"/>
        <v>#DIV/0!</v>
      </c>
      <c r="G61" s="39">
        <f t="shared" si="14"/>
        <v>131.25497287522606</v>
      </c>
      <c r="H61" s="39" t="e">
        <f t="shared" si="14"/>
        <v>#DIV/0!</v>
      </c>
      <c r="I61" s="39">
        <f t="shared" si="14"/>
        <v>2.112257040856802</v>
      </c>
    </row>
    <row r="62" spans="1:9" x14ac:dyDescent="0.25">
      <c r="A62" s="11" t="s">
        <v>41</v>
      </c>
      <c r="B62" s="39">
        <f>((B37/B36)-1)*100</f>
        <v>8.460308825124919</v>
      </c>
      <c r="C62" s="39">
        <f t="shared" ref="C62:I62" si="15">((C37/C36)-1)*100</f>
        <v>-85.055862378146642</v>
      </c>
      <c r="D62" s="39" t="e">
        <f t="shared" si="15"/>
        <v>#DIV/0!</v>
      </c>
      <c r="E62" s="39" t="e">
        <f t="shared" si="15"/>
        <v>#DIV/0!</v>
      </c>
      <c r="F62" s="39" t="e">
        <f t="shared" si="15"/>
        <v>#DIV/0!</v>
      </c>
      <c r="G62" s="39">
        <f t="shared" si="15"/>
        <v>38.982920580725811</v>
      </c>
      <c r="H62" s="39" t="e">
        <f t="shared" si="15"/>
        <v>#DIV/0!</v>
      </c>
      <c r="I62" s="39" t="e">
        <f t="shared" si="15"/>
        <v>#DIV/0!</v>
      </c>
    </row>
    <row r="63" spans="1:9" x14ac:dyDescent="0.25">
      <c r="A63" s="11" t="s">
        <v>42</v>
      </c>
      <c r="B63" s="39">
        <f t="shared" ref="B63:I63" si="16">((B39/B38)-1)*100</f>
        <v>-60.913331712364439</v>
      </c>
      <c r="C63" s="39">
        <f t="shared" si="16"/>
        <v>51.004570530442983</v>
      </c>
      <c r="D63" s="39" t="e">
        <f t="shared" si="16"/>
        <v>#DIV/0!</v>
      </c>
      <c r="E63" s="39" t="e">
        <f t="shared" si="16"/>
        <v>#DIV/0!</v>
      </c>
      <c r="F63" s="39" t="e">
        <f t="shared" si="16"/>
        <v>#DIV/0!</v>
      </c>
      <c r="G63" s="39">
        <f t="shared" si="16"/>
        <v>-39.900569984406673</v>
      </c>
      <c r="H63" s="39" t="e">
        <f t="shared" si="16"/>
        <v>#DIV/0!</v>
      </c>
      <c r="I63" s="39" t="e">
        <f t="shared" si="16"/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 t="e">
        <f>B21/B13</f>
        <v>#DIV/0!</v>
      </c>
      <c r="C66" s="11" t="e">
        <f t="shared" ref="C66:I66" si="17">C21/C13</f>
        <v>#VALUE!</v>
      </c>
      <c r="D66" s="11" t="e">
        <f t="shared" si="17"/>
        <v>#VALUE!</v>
      </c>
      <c r="E66" s="11" t="e">
        <f t="shared" si="17"/>
        <v>#VALUE!</v>
      </c>
      <c r="F66" s="11" t="e">
        <f t="shared" si="17"/>
        <v>#VALUE!</v>
      </c>
      <c r="G66" s="11" t="e">
        <f t="shared" si="17"/>
        <v>#VALUE!</v>
      </c>
      <c r="H66" s="11" t="e">
        <f t="shared" si="17"/>
        <v>#VALUE!</v>
      </c>
      <c r="I66" s="11" t="e">
        <f t="shared" si="17"/>
        <v>#VALUE!</v>
      </c>
    </row>
    <row r="67" spans="1:9" x14ac:dyDescent="0.25">
      <c r="A67" s="11" t="s">
        <v>118</v>
      </c>
      <c r="B67" s="11">
        <f>B22/B15</f>
        <v>7731.8688101850421</v>
      </c>
      <c r="C67" s="11">
        <f t="shared" ref="C67:I67" si="18">C22/C15</f>
        <v>137933.05388903001</v>
      </c>
      <c r="D67" s="11">
        <f t="shared" si="18"/>
        <v>14110.595433697492</v>
      </c>
      <c r="E67" s="11">
        <f t="shared" si="18"/>
        <v>0</v>
      </c>
      <c r="F67" s="11">
        <f t="shared" si="18"/>
        <v>33607.78169622281</v>
      </c>
      <c r="G67" s="11">
        <f t="shared" si="18"/>
        <v>8057.810877181716</v>
      </c>
      <c r="H67" s="11">
        <f t="shared" si="18"/>
        <v>0</v>
      </c>
      <c r="I67" s="11">
        <f t="shared" si="18"/>
        <v>4844.6494279887338</v>
      </c>
    </row>
    <row r="68" spans="1:9" x14ac:dyDescent="0.25">
      <c r="A68" s="11" t="s">
        <v>46</v>
      </c>
      <c r="B68" s="39" t="e">
        <f>(B66/B67)*B50</f>
        <v>#DIV/0!</v>
      </c>
      <c r="C68" s="39" t="e">
        <f>(C66/C67)*C50</f>
        <v>#VALUE!</v>
      </c>
      <c r="D68" s="39" t="e">
        <f>(D66/D67)*D50</f>
        <v>#VALUE!</v>
      </c>
      <c r="E68" s="39" t="e">
        <f>(E66/E67)*E50</f>
        <v>#VALUE!</v>
      </c>
      <c r="F68" s="39" t="e">
        <f t="shared" ref="F68:I68" si="19">(F66/F67)*F50</f>
        <v>#VALUE!</v>
      </c>
      <c r="G68" s="39" t="e">
        <f t="shared" si="19"/>
        <v>#VALUE!</v>
      </c>
      <c r="H68" s="39" t="e">
        <f t="shared" si="19"/>
        <v>#VALUE!</v>
      </c>
      <c r="I68" s="39" t="e">
        <f t="shared" si="19"/>
        <v>#VALUE!</v>
      </c>
    </row>
    <row r="69" spans="1:9" x14ac:dyDescent="0.25">
      <c r="A69" s="11" t="s">
        <v>120</v>
      </c>
      <c r="B69" s="11">
        <f>B21/B12</f>
        <v>27333873.115577888</v>
      </c>
      <c r="C69" s="11">
        <f t="shared" ref="C69:I69" si="20">C21/C12</f>
        <v>121281571.42857143</v>
      </c>
      <c r="D69" s="11">
        <f t="shared" si="20"/>
        <v>215221333.33333334</v>
      </c>
      <c r="E69" s="11" t="e">
        <f t="shared" si="20"/>
        <v>#DIV/0!</v>
      </c>
      <c r="F69" s="11">
        <f t="shared" si="20"/>
        <v>9715437.5</v>
      </c>
      <c r="G69" s="11">
        <f t="shared" si="20"/>
        <v>311497777.77777779</v>
      </c>
      <c r="H69" s="11">
        <f t="shared" si="20"/>
        <v>69150000</v>
      </c>
      <c r="I69" s="11">
        <f t="shared" si="20"/>
        <v>1862573.0994152047</v>
      </c>
    </row>
    <row r="70" spans="1:9" x14ac:dyDescent="0.25">
      <c r="A70" s="11" t="s">
        <v>121</v>
      </c>
      <c r="B70" s="11">
        <f>B22/B14</f>
        <v>9814165.9196669962</v>
      </c>
      <c r="C70" s="11">
        <f t="shared" ref="C70:I70" si="21">C22/C14</f>
        <v>65931999.758956343</v>
      </c>
      <c r="D70" s="11">
        <f t="shared" si="21"/>
        <v>31499552.539824035</v>
      </c>
      <c r="E70" s="11">
        <f t="shared" si="21"/>
        <v>0</v>
      </c>
      <c r="F70" s="11">
        <f t="shared" si="21"/>
        <v>83859817.277499974</v>
      </c>
      <c r="G70" s="11">
        <f t="shared" si="21"/>
        <v>19816636.273413587</v>
      </c>
      <c r="H70" s="11">
        <f t="shared" si="21"/>
        <v>0</v>
      </c>
      <c r="I70" s="11">
        <f t="shared" si="21"/>
        <v>1870700.8184999998</v>
      </c>
    </row>
    <row r="71" spans="1:9" x14ac:dyDescent="0.25">
      <c r="B71" s="39"/>
      <c r="C71" s="39"/>
      <c r="D71" s="39"/>
      <c r="E71" s="39"/>
    </row>
    <row r="72" spans="1:9" x14ac:dyDescent="0.25">
      <c r="A72" s="11" t="s">
        <v>47</v>
      </c>
      <c r="B72" s="39"/>
      <c r="C72" s="39"/>
      <c r="D72" s="39"/>
      <c r="E72" s="39"/>
    </row>
    <row r="73" spans="1:9" x14ac:dyDescent="0.25">
      <c r="A73" s="11" t="s">
        <v>48</v>
      </c>
      <c r="B73" s="39">
        <f>(B28/B27)*100</f>
        <v>24.884410450100042</v>
      </c>
      <c r="C73" s="39"/>
      <c r="D73" s="39"/>
      <c r="E73" s="39"/>
    </row>
    <row r="74" spans="1:9" x14ac:dyDescent="0.25">
      <c r="A74" s="11" t="s">
        <v>49</v>
      </c>
      <c r="B74" s="39">
        <f>(B22/B28)*100</f>
        <v>85.556655000225803</v>
      </c>
      <c r="C74" s="39"/>
      <c r="D74" s="39"/>
      <c r="E74" s="39"/>
    </row>
    <row r="75" spans="1:9" ht="15.75" thickBot="1" x14ac:dyDescent="0.3">
      <c r="A75" s="28"/>
      <c r="B75" s="28"/>
      <c r="C75" s="28"/>
      <c r="D75" s="28"/>
      <c r="E75" s="28"/>
      <c r="F75" s="28"/>
      <c r="G75" s="28"/>
      <c r="H75" s="28"/>
      <c r="I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173</v>
      </c>
      <c r="C78" s="11" t="s">
        <v>237</v>
      </c>
    </row>
    <row r="79" spans="1:9" x14ac:dyDescent="0.25">
      <c r="A79" s="11" t="s">
        <v>174</v>
      </c>
    </row>
    <row r="80" spans="1:9" x14ac:dyDescent="0.25">
      <c r="A80" s="11" t="s">
        <v>134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7" t="s">
        <v>126</v>
      </c>
      <c r="B85" s="77"/>
      <c r="C85" s="77"/>
      <c r="D85" s="77"/>
      <c r="E85" s="77"/>
      <c r="F85" s="77"/>
    </row>
    <row r="86" spans="1:6" x14ac:dyDescent="0.25">
      <c r="A86" s="77"/>
      <c r="B86" s="77"/>
      <c r="C86" s="77"/>
      <c r="D86" s="77"/>
      <c r="E86" s="77"/>
      <c r="F86" s="77"/>
    </row>
    <row r="87" spans="1:6" x14ac:dyDescent="0.25">
      <c r="A87" s="77"/>
      <c r="B87" s="77"/>
      <c r="C87" s="77"/>
      <c r="D87" s="77"/>
      <c r="E87" s="77"/>
      <c r="F87" s="77"/>
    </row>
    <row r="88" spans="1:6" x14ac:dyDescent="0.25">
      <c r="A88" s="63" t="s">
        <v>238</v>
      </c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91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2" sqref="G2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19.7109375" style="11" customWidth="1"/>
    <col min="4" max="5" width="18.140625" style="11" customWidth="1"/>
    <col min="6" max="6" width="19" style="11" customWidth="1"/>
    <col min="7" max="7" width="17.85546875" style="11" customWidth="1"/>
    <col min="8" max="8" width="17.42578125" style="11" customWidth="1"/>
    <col min="9" max="9" width="18.85546875" style="11" customWidth="1"/>
    <col min="10" max="16384" width="11.42578125" style="11"/>
  </cols>
  <sheetData>
    <row r="2" spans="1:9" x14ac:dyDescent="0.25">
      <c r="A2" s="64" t="s">
        <v>228</v>
      </c>
      <c r="B2" s="64"/>
      <c r="C2" s="64"/>
      <c r="D2" s="64"/>
      <c r="E2" s="64"/>
    </row>
    <row r="4" spans="1:9" x14ac:dyDescent="0.25">
      <c r="A4" s="65" t="s">
        <v>0</v>
      </c>
      <c r="B4" s="65" t="s">
        <v>1</v>
      </c>
      <c r="C4" s="42"/>
      <c r="D4" s="42"/>
      <c r="E4" s="42"/>
      <c r="F4" s="42"/>
      <c r="G4" s="42"/>
      <c r="H4" s="75"/>
      <c r="I4" s="67"/>
    </row>
    <row r="5" spans="1:9" ht="15.75" thickBot="1" x14ac:dyDescent="0.3">
      <c r="A5" s="66"/>
      <c r="B5" s="66"/>
      <c r="C5" s="79" t="s">
        <v>122</v>
      </c>
      <c r="D5" s="79"/>
      <c r="E5" s="79"/>
      <c r="F5" s="79" t="s">
        <v>4</v>
      </c>
      <c r="G5" s="79"/>
      <c r="H5" s="79"/>
      <c r="I5" s="25" t="s">
        <v>119</v>
      </c>
    </row>
    <row r="6" spans="1:9" ht="15.75" thickTop="1" x14ac:dyDescent="0.25">
      <c r="C6" s="43" t="s">
        <v>123</v>
      </c>
      <c r="D6" s="43" t="s">
        <v>124</v>
      </c>
      <c r="E6" s="43" t="s">
        <v>125</v>
      </c>
      <c r="F6" s="43" t="s">
        <v>123</v>
      </c>
      <c r="G6" s="43" t="s">
        <v>124</v>
      </c>
      <c r="H6" s="43" t="s">
        <v>125</v>
      </c>
      <c r="I6" s="43" t="s">
        <v>123</v>
      </c>
    </row>
    <row r="7" spans="1:9" x14ac:dyDescent="0.25">
      <c r="A7" s="11" t="s">
        <v>7</v>
      </c>
    </row>
    <row r="9" spans="1:9" x14ac:dyDescent="0.25">
      <c r="A9" s="11" t="s">
        <v>113</v>
      </c>
    </row>
    <row r="10" spans="1:9" x14ac:dyDescent="0.25">
      <c r="A10" s="11" t="s">
        <v>151</v>
      </c>
      <c r="B10" s="51">
        <f>SUM(C10:I10)</f>
        <v>80</v>
      </c>
      <c r="C10" s="51">
        <f>'1 Trimestre'!C10+'2 Trimestre'!C10+'3 Trimestre'!C10+'4 Trimestre'!C10</f>
        <v>1</v>
      </c>
      <c r="D10" s="51">
        <f>'4 Trimestre'!D10</f>
        <v>1</v>
      </c>
      <c r="E10" s="51">
        <f>'4 Trimestre'!E10</f>
        <v>0</v>
      </c>
      <c r="F10" s="51">
        <f>'1 Trimestre'!F10+'2 Trimestre'!F10+'3 Trimestre'!F10+'4 Trimestre'!F10</f>
        <v>1</v>
      </c>
      <c r="G10" s="51">
        <f>'4 Trimestre'!G10</f>
        <v>0</v>
      </c>
      <c r="H10" s="51">
        <f>'4 Trimestre'!H10</f>
        <v>1</v>
      </c>
      <c r="I10" s="51">
        <f>'1 Trimestre'!I10+'2 Trimestre'!I10+'3 Trimestre'!I10+'4 Trimestre'!I10</f>
        <v>76</v>
      </c>
    </row>
    <row r="11" spans="1:9" x14ac:dyDescent="0.25">
      <c r="A11" s="40" t="s">
        <v>115</v>
      </c>
      <c r="B11" s="51">
        <f t="shared" ref="B11:B23" si="0">SUM(C11:I11)</f>
        <v>42548</v>
      </c>
      <c r="C11" s="51">
        <f>'1 Trimestre'!C11+'2 Trimestre'!C11+'3 Trimestre'!C11+'4 Trimestre'!C11</f>
        <v>9660</v>
      </c>
      <c r="D11" s="51">
        <f>'4 Trimestre'!D11</f>
        <v>1056</v>
      </c>
      <c r="E11" s="51">
        <f>'4 Trimestre'!E11</f>
        <v>0</v>
      </c>
      <c r="F11" s="51">
        <f>'1 Trimestre'!F11+'2 Trimestre'!F11+'3 Trimestre'!F11+'4 Trimestre'!F11</f>
        <v>781</v>
      </c>
      <c r="G11" s="51">
        <f>'4 Trimestre'!G11</f>
        <v>0</v>
      </c>
      <c r="H11" s="51">
        <f>'4 Trimestre'!H11</f>
        <v>799</v>
      </c>
      <c r="I11" s="51">
        <f>'1 Trimestre'!I11+'2 Trimestre'!I11+'3 Trimestre'!I11+'4 Trimestre'!I11</f>
        <v>30252</v>
      </c>
    </row>
    <row r="12" spans="1:9" x14ac:dyDescent="0.25">
      <c r="A12" s="11" t="s">
        <v>229</v>
      </c>
      <c r="B12" s="51">
        <f t="shared" si="0"/>
        <v>199</v>
      </c>
      <c r="C12" s="51">
        <f>'4 Trimestre'!C12</f>
        <v>7</v>
      </c>
      <c r="D12" s="51">
        <f>'4 Trimestre'!D12</f>
        <v>6</v>
      </c>
      <c r="E12" s="51">
        <f>'4 Trimestre'!E12</f>
        <v>0</v>
      </c>
      <c r="F12" s="51">
        <f>'4 Trimestre'!F12</f>
        <v>4</v>
      </c>
      <c r="G12" s="51">
        <f>'4 Trimestre'!G12</f>
        <v>9</v>
      </c>
      <c r="H12" s="51">
        <f>'4 Trimestre'!H12</f>
        <v>2</v>
      </c>
      <c r="I12" s="51">
        <f>'4 Trimestre'!I12</f>
        <v>171</v>
      </c>
    </row>
    <row r="13" spans="1:9" x14ac:dyDescent="0.25">
      <c r="A13" s="40" t="s">
        <v>115</v>
      </c>
      <c r="B13" s="51">
        <f t="shared" si="0"/>
        <v>0</v>
      </c>
      <c r="C13" s="51" t="str">
        <f>'4 Trimestre'!C13</f>
        <v>n.d</v>
      </c>
      <c r="D13" s="51" t="str">
        <f>'4 Trimestre'!D13</f>
        <v>n.d</v>
      </c>
      <c r="E13" s="51" t="str">
        <f>'4 Trimestre'!E13</f>
        <v>n.d</v>
      </c>
      <c r="F13" s="51" t="str">
        <f>'4 Trimestre'!F13</f>
        <v>n.d</v>
      </c>
      <c r="G13" s="51" t="str">
        <f>'4 Trimestre'!G13</f>
        <v>n.d</v>
      </c>
      <c r="H13" s="51" t="str">
        <f>'4 Trimestre'!H13</f>
        <v>n.d</v>
      </c>
      <c r="I13" s="51" t="str">
        <f>'4 Trimestre'!I13</f>
        <v>n.d</v>
      </c>
    </row>
    <row r="14" spans="1:9" x14ac:dyDescent="0.25">
      <c r="A14" s="11" t="s">
        <v>230</v>
      </c>
      <c r="B14" s="51">
        <f t="shared" si="0"/>
        <v>158</v>
      </c>
      <c r="C14" s="51">
        <f>'1 Trimestre'!C14+'2 Trimestre'!C14+'3 Trimestre'!C14+'4 Trimestre'!C14</f>
        <v>3</v>
      </c>
      <c r="D14" s="51">
        <f>'1 Trimestre'!D14+'2 Trimestre'!D14+'3 Trimestre'!D14+'4 Trimestre'!D14</f>
        <v>9</v>
      </c>
      <c r="E14" s="51">
        <f>'1 Trimestre'!E14-'4 Trimestre'!D14</f>
        <v>2</v>
      </c>
      <c r="F14" s="51">
        <f>'1 Trimestre'!F14+'2 Trimestre'!F14+'3 Trimestre'!F14+'4 Trimestre'!F14</f>
        <v>6</v>
      </c>
      <c r="G14" s="51">
        <f>'1 Trimestre'!G14+'2 Trimestre'!G14+'3 Trimestre'!G14+'4 Trimestre'!G14</f>
        <v>17</v>
      </c>
      <c r="H14" s="51">
        <f>'1 Trimestre'!H14+'2 Trimestre'!H14+'3 Trimestre'!H14+'4 Trimestre'!H14</f>
        <v>8</v>
      </c>
      <c r="I14" s="51">
        <f>'1 Trimestre'!I14+'2 Trimestre'!I14+'3 Trimestre'!I14+'4 Trimestre'!I14</f>
        <v>113</v>
      </c>
    </row>
    <row r="15" spans="1:9" x14ac:dyDescent="0.25">
      <c r="A15" s="40" t="s">
        <v>115</v>
      </c>
      <c r="B15" s="51">
        <f t="shared" si="0"/>
        <v>202506</v>
      </c>
      <c r="C15" s="51">
        <f>'1 Trimestre'!C15+'2 Trimestre'!C15+'3 Trimestre'!C15+'4 Trimestre'!C15</f>
        <v>1311</v>
      </c>
      <c r="D15" s="51">
        <f>'1 Trimestre'!D15+'2 Trimestre'!D15+'3 Trimestre'!D15+'4 Trimestre'!D15</f>
        <v>20091</v>
      </c>
      <c r="E15" s="51">
        <f>'1 Trimestre'!E15+'2 Trimestre'!E15+'3 Trimestre'!E15+'4 Trimestre'!E15</f>
        <v>4716</v>
      </c>
      <c r="F15" s="51">
        <f>'1 Trimestre'!F15+'2 Trimestre'!F15+'3 Trimestre'!F15+'4 Trimestre'!F15</f>
        <v>10693</v>
      </c>
      <c r="G15" s="51">
        <f>'1 Trimestre'!G15+'2 Trimestre'!G15+'3 Trimestre'!G15+'4 Trimestre'!G15</f>
        <v>64020</v>
      </c>
      <c r="H15" s="51">
        <f>'1 Trimestre'!H15+'2 Trimestre'!H15+'3 Trimestre'!H15+'4 Trimestre'!H15</f>
        <v>51173</v>
      </c>
      <c r="I15" s="51">
        <f>'1 Trimestre'!I15+'2 Trimestre'!I15+'3 Trimestre'!I15+'4 Trimestre'!I15</f>
        <v>50502</v>
      </c>
    </row>
    <row r="16" spans="1:9" x14ac:dyDescent="0.25">
      <c r="A16" s="11" t="s">
        <v>161</v>
      </c>
      <c r="B16" s="51">
        <f t="shared" si="0"/>
        <v>199</v>
      </c>
      <c r="C16" s="51">
        <f>'4 Trimestre'!C16</f>
        <v>7</v>
      </c>
      <c r="D16" s="51">
        <f>'4 Trimestre'!D16</f>
        <v>6</v>
      </c>
      <c r="E16" s="51">
        <f>'4 Trimestre'!E16</f>
        <v>0</v>
      </c>
      <c r="F16" s="51">
        <f>'4 Trimestre'!F16</f>
        <v>4</v>
      </c>
      <c r="G16" s="51">
        <f>'4 Trimestre'!G16</f>
        <v>9</v>
      </c>
      <c r="H16" s="51">
        <f>'4 Trimestre'!H16</f>
        <v>2</v>
      </c>
      <c r="I16" s="51">
        <f>'4 Trimestre'!I16</f>
        <v>171</v>
      </c>
    </row>
    <row r="17" spans="1:11" x14ac:dyDescent="0.25">
      <c r="A17" s="40" t="s">
        <v>115</v>
      </c>
      <c r="B17" s="51">
        <f t="shared" si="0"/>
        <v>0</v>
      </c>
      <c r="C17" s="51" t="str">
        <f>'4 Trimestre'!C17</f>
        <v>n.d</v>
      </c>
      <c r="D17" s="51" t="str">
        <f>'4 Trimestre'!D17</f>
        <v>n.d</v>
      </c>
      <c r="E17" s="51" t="str">
        <f>'4 Trimestre'!E17</f>
        <v>n.d</v>
      </c>
      <c r="F17" s="51" t="str">
        <f>'4 Trimestre'!F17</f>
        <v>n.d</v>
      </c>
      <c r="G17" s="51" t="str">
        <f>'4 Trimestre'!G17</f>
        <v>n.d</v>
      </c>
      <c r="H17" s="51" t="str">
        <f>'4 Trimestre'!H17</f>
        <v>n.d</v>
      </c>
      <c r="I17" s="51" t="str">
        <f>'4 Trimestre'!I17</f>
        <v>n.d</v>
      </c>
    </row>
    <row r="18" spans="1:11" x14ac:dyDescent="0.25">
      <c r="B18" s="51"/>
      <c r="C18" s="51"/>
      <c r="D18" s="51"/>
      <c r="E18" s="51"/>
      <c r="F18" s="51"/>
      <c r="G18" s="51"/>
      <c r="H18" s="51"/>
      <c r="I18" s="51"/>
    </row>
    <row r="19" spans="1:11" x14ac:dyDescent="0.25">
      <c r="A19" s="11" t="s">
        <v>15</v>
      </c>
      <c r="B19" s="51"/>
      <c r="C19" s="51"/>
      <c r="D19" s="51"/>
      <c r="E19" s="51"/>
      <c r="F19" s="51"/>
      <c r="G19" s="51"/>
      <c r="H19" s="51"/>
      <c r="I19" s="51"/>
    </row>
    <row r="20" spans="1:11" x14ac:dyDescent="0.25">
      <c r="A20" s="11" t="s">
        <v>152</v>
      </c>
      <c r="B20" s="51">
        <f t="shared" si="0"/>
        <v>1700412108.0008979</v>
      </c>
      <c r="C20" s="51">
        <f>'1 Trimestre'!C20+'2 Trimestre'!C20+'3 Trimestre'!C20+'4 Trimestre'!C20</f>
        <v>1403301860.3360093</v>
      </c>
      <c r="D20" s="51">
        <f>'1 Trimestre'!D20+'2 Trimestre'!D20+'3 Trimestre'!D20+'4 Trimestre'!D20</f>
        <v>0</v>
      </c>
      <c r="E20" s="51">
        <f>'1 Trimestre'!E20+'2 Trimestre'!E20+'3 Trimestre'!E20+'4 Trimestre'!E20</f>
        <v>0</v>
      </c>
      <c r="F20" s="51">
        <f>'1 Trimestre'!F20+'2 Trimestre'!F20+'3 Trimestre'!F20+'4 Trimestre'!F20</f>
        <v>113624330.16677353</v>
      </c>
      <c r="G20" s="51">
        <f>'1 Trimestre'!G20+'2 Trimestre'!G20+'3 Trimestre'!G20+'4 Trimestre'!G20</f>
        <v>183485917.49811503</v>
      </c>
      <c r="H20" s="51">
        <f>'1 Trimestre'!H20+'2 Trimestre'!H20+'3 Trimestre'!H20+'4 Trimestre'!H20</f>
        <v>0</v>
      </c>
      <c r="I20" s="51">
        <f>'1 Trimestre'!I20+'2 Trimestre'!I20+'3 Trimestre'!I20+'4 Trimestre'!I20</f>
        <v>0</v>
      </c>
    </row>
    <row r="21" spans="1:11" x14ac:dyDescent="0.25">
      <c r="A21" s="11" t="s">
        <v>231</v>
      </c>
      <c r="B21" s="51">
        <f t="shared" si="0"/>
        <v>5439440750</v>
      </c>
      <c r="C21" s="51">
        <f>'4 Trimestre'!C21</f>
        <v>848971000</v>
      </c>
      <c r="D21" s="51">
        <f>'4 Trimestre'!D21</f>
        <v>1291328000</v>
      </c>
      <c r="E21" s="51">
        <f>'4 Trimestre'!E21</f>
        <v>0</v>
      </c>
      <c r="F21" s="51">
        <f>'4 Trimestre'!F21</f>
        <v>38861750</v>
      </c>
      <c r="G21" s="51">
        <f>'4 Trimestre'!G21</f>
        <v>2803480000</v>
      </c>
      <c r="H21" s="51">
        <f>'4 Trimestre'!H21</f>
        <v>138300000</v>
      </c>
      <c r="I21" s="51">
        <f>'4 Trimestre'!I21</f>
        <v>318500000</v>
      </c>
      <c r="K21" s="47"/>
    </row>
    <row r="22" spans="1:11" x14ac:dyDescent="0.25">
      <c r="A22" s="11" t="s">
        <v>232</v>
      </c>
      <c r="B22" s="51">
        <f t="shared" si="0"/>
        <v>2693031798.9582877</v>
      </c>
      <c r="C22" s="51">
        <f>'1 Trimestre'!C22+'2 Trimestre'!C22+'3 Trimestre'!C22+'4 Trimestre'!C22</f>
        <v>833942071.51349449</v>
      </c>
      <c r="D22" s="51">
        <f>'1 Trimestre'!D22+'2 Trimestre'!D22+'3 Trimestre'!D22+'4 Trimestre'!D22</f>
        <v>283495972.85841632</v>
      </c>
      <c r="E22" s="51">
        <f>'1 Trimestre'!E22+'2 Trimestre'!E22+'3 Trimestre'!E22+'4 Trimestre'!E22</f>
        <v>0</v>
      </c>
      <c r="F22" s="51">
        <f>'1 Trimestre'!F22+'2 Trimestre'!F22+'3 Trimestre'!F22+'4 Trimestre'!F22</f>
        <v>1168321417.552</v>
      </c>
      <c r="G22" s="51">
        <f>'1 Trimestre'!G22+'2 Trimestre'!G22+'3 Trimestre'!G22+'4 Trimestre'!G22</f>
        <v>257616271.55437663</v>
      </c>
      <c r="H22" s="51">
        <f>'1 Trimestre'!H22+'2 Trimestre'!H22+'3 Trimestre'!H22+'4 Trimestre'!H22</f>
        <v>0</v>
      </c>
      <c r="I22" s="51">
        <f>'1 Trimestre'!I22+'2 Trimestre'!I22+'3 Trimestre'!I22+'4 Trimestre'!I22</f>
        <v>149656065.47999999</v>
      </c>
    </row>
    <row r="23" spans="1:11" x14ac:dyDescent="0.25">
      <c r="A23" s="11" t="s">
        <v>165</v>
      </c>
      <c r="B23" s="62">
        <f t="shared" si="0"/>
        <v>5439440750</v>
      </c>
      <c r="C23" s="51">
        <f>'4 Trimestre'!C23</f>
        <v>848971000</v>
      </c>
      <c r="D23" s="51">
        <f>'4 Trimestre'!D23</f>
        <v>1291328000</v>
      </c>
      <c r="E23" s="51">
        <f>'4 Trimestre'!E23</f>
        <v>0</v>
      </c>
      <c r="F23" s="51">
        <f>'4 Trimestre'!F23</f>
        <v>38861750</v>
      </c>
      <c r="G23" s="51">
        <f>'4 Trimestre'!G23</f>
        <v>2803480000</v>
      </c>
      <c r="H23" s="51">
        <f>'4 Trimestre'!H23</f>
        <v>138300000</v>
      </c>
      <c r="I23" s="51">
        <f>'4 Trimestre'!I23</f>
        <v>318500000</v>
      </c>
    </row>
    <row r="24" spans="1:11" x14ac:dyDescent="0.25">
      <c r="A24" s="11" t="s">
        <v>233</v>
      </c>
      <c r="B24" s="51"/>
      <c r="C24" s="51"/>
      <c r="D24" s="51"/>
      <c r="E24" s="51"/>
      <c r="F24" s="51"/>
      <c r="G24" s="51"/>
      <c r="H24" s="51"/>
      <c r="I24" s="51"/>
    </row>
    <row r="25" spans="1:11" x14ac:dyDescent="0.25">
      <c r="B25" s="51"/>
      <c r="C25" s="51"/>
      <c r="D25" s="51"/>
      <c r="E25" s="51"/>
      <c r="F25" s="51"/>
      <c r="G25" s="51"/>
      <c r="H25" s="51"/>
      <c r="I25" s="51"/>
    </row>
    <row r="26" spans="1:11" x14ac:dyDescent="0.25">
      <c r="A26" s="11" t="s">
        <v>17</v>
      </c>
      <c r="B26" s="52"/>
      <c r="C26" s="52"/>
      <c r="D26" s="52"/>
      <c r="E26" s="52"/>
      <c r="F26" s="52"/>
      <c r="G26" s="52"/>
      <c r="H26" s="52"/>
      <c r="I26" s="52"/>
    </row>
    <row r="27" spans="1:11" x14ac:dyDescent="0.25">
      <c r="A27" s="11" t="s">
        <v>231</v>
      </c>
      <c r="B27" s="51">
        <f>B21</f>
        <v>5439440750</v>
      </c>
      <c r="C27" s="52"/>
      <c r="D27" s="52"/>
      <c r="E27" s="52"/>
      <c r="F27" s="52"/>
      <c r="G27" s="52"/>
      <c r="H27" s="52"/>
      <c r="I27" s="52"/>
    </row>
    <row r="28" spans="1:11" x14ac:dyDescent="0.25">
      <c r="A28" s="11" t="s">
        <v>232</v>
      </c>
      <c r="B28" s="52">
        <f>+'1 Trimestre'!B28+'2 Trimestre'!B28+'3 Trimestre'!B28+'4 Trimestre'!B28</f>
        <v>2191631081.1800003</v>
      </c>
      <c r="C28" s="52"/>
      <c r="D28" s="52"/>
      <c r="E28" s="52"/>
      <c r="F28" s="52"/>
      <c r="G28" s="52"/>
      <c r="H28" s="52"/>
      <c r="I28" s="52"/>
    </row>
    <row r="30" spans="1:11" x14ac:dyDescent="0.25">
      <c r="A30" s="11" t="s">
        <v>18</v>
      </c>
    </row>
    <row r="31" spans="1:11" x14ac:dyDescent="0.25">
      <c r="A31" s="11" t="s">
        <v>153</v>
      </c>
      <c r="B31" s="39">
        <v>0.98</v>
      </c>
      <c r="C31" s="39">
        <v>0.98</v>
      </c>
      <c r="D31" s="39">
        <v>0.98</v>
      </c>
      <c r="E31" s="39">
        <v>0.98</v>
      </c>
      <c r="F31" s="39">
        <v>0.98</v>
      </c>
      <c r="G31" s="39">
        <v>0.98</v>
      </c>
      <c r="H31" s="39">
        <v>0.98</v>
      </c>
      <c r="I31" s="39">
        <v>0.98</v>
      </c>
    </row>
    <row r="32" spans="1:11" x14ac:dyDescent="0.25">
      <c r="A32" s="11" t="s">
        <v>234</v>
      </c>
      <c r="B32" s="39">
        <v>0.99</v>
      </c>
      <c r="C32" s="39">
        <v>0.99</v>
      </c>
      <c r="D32" s="39">
        <v>0.99</v>
      </c>
      <c r="E32" s="39">
        <v>0.99</v>
      </c>
      <c r="F32" s="39">
        <v>0.99</v>
      </c>
      <c r="G32" s="39">
        <v>0.99</v>
      </c>
      <c r="H32" s="39">
        <v>0.99</v>
      </c>
      <c r="I32" s="39">
        <v>0.99</v>
      </c>
    </row>
    <row r="33" spans="1:9" x14ac:dyDescent="0.25">
      <c r="A33" s="24" t="s">
        <v>100</v>
      </c>
      <c r="B33" s="26">
        <f>C33+F33</f>
        <v>322092</v>
      </c>
      <c r="C33" s="44">
        <v>93173</v>
      </c>
      <c r="D33" s="44">
        <v>93173</v>
      </c>
      <c r="E33" s="44">
        <v>93173</v>
      </c>
      <c r="F33" s="11">
        <v>228919</v>
      </c>
      <c r="G33" s="11">
        <v>228919</v>
      </c>
      <c r="H33" s="11">
        <v>228919</v>
      </c>
      <c r="I33" s="11" t="s">
        <v>127</v>
      </c>
    </row>
    <row r="35" spans="1:9" x14ac:dyDescent="0.25">
      <c r="A35" s="11" t="s">
        <v>21</v>
      </c>
    </row>
    <row r="36" spans="1:9" x14ac:dyDescent="0.25">
      <c r="A36" s="11" t="s">
        <v>154</v>
      </c>
      <c r="B36" s="52">
        <f t="shared" ref="B36:I36" si="1">B20/B31</f>
        <v>1735114395.9192836</v>
      </c>
      <c r="C36" s="52">
        <f t="shared" si="1"/>
        <v>1431940673.8122544</v>
      </c>
      <c r="D36" s="52">
        <f t="shared" si="1"/>
        <v>0</v>
      </c>
      <c r="E36" s="52">
        <f t="shared" si="1"/>
        <v>0</v>
      </c>
      <c r="F36" s="52">
        <f t="shared" si="1"/>
        <v>115943194.04772809</v>
      </c>
      <c r="G36" s="52">
        <f t="shared" si="1"/>
        <v>187230528.05930105</v>
      </c>
      <c r="H36" s="52">
        <f t="shared" si="1"/>
        <v>0</v>
      </c>
      <c r="I36" s="52">
        <f t="shared" si="1"/>
        <v>0</v>
      </c>
    </row>
    <row r="37" spans="1:9" x14ac:dyDescent="0.25">
      <c r="A37" s="11" t="s">
        <v>235</v>
      </c>
      <c r="B37" s="52">
        <f t="shared" ref="B37:I37" si="2">B22/B32</f>
        <v>2720234140.361907</v>
      </c>
      <c r="C37" s="52">
        <f t="shared" si="2"/>
        <v>842365728.80150962</v>
      </c>
      <c r="D37" s="52">
        <f t="shared" si="2"/>
        <v>286359568.54385489</v>
      </c>
      <c r="E37" s="52">
        <f t="shared" si="2"/>
        <v>0</v>
      </c>
      <c r="F37" s="52">
        <f t="shared" si="2"/>
        <v>1180122643.9919193</v>
      </c>
      <c r="G37" s="52">
        <f t="shared" si="2"/>
        <v>260218456.11553195</v>
      </c>
      <c r="H37" s="52">
        <f t="shared" si="2"/>
        <v>0</v>
      </c>
      <c r="I37" s="52">
        <f t="shared" si="2"/>
        <v>151167742.90909091</v>
      </c>
    </row>
    <row r="38" spans="1:9" x14ac:dyDescent="0.25">
      <c r="A38" s="26" t="s">
        <v>155</v>
      </c>
      <c r="B38" s="51">
        <f>B36/B11</f>
        <v>40780.163484048222</v>
      </c>
      <c r="C38" s="51">
        <f t="shared" ref="C38:D38" si="3">C36/C11</f>
        <v>148234.02420416713</v>
      </c>
      <c r="D38" s="51">
        <f t="shared" si="3"/>
        <v>0</v>
      </c>
      <c r="E38" s="51" t="e">
        <f t="shared" ref="E38:I38" si="4">E36/E11</f>
        <v>#DIV/0!</v>
      </c>
      <c r="F38" s="51">
        <f t="shared" si="4"/>
        <v>148454.79391514481</v>
      </c>
      <c r="G38" s="51" t="e">
        <f t="shared" si="4"/>
        <v>#DIV/0!</v>
      </c>
      <c r="H38" s="51">
        <f t="shared" si="4"/>
        <v>0</v>
      </c>
      <c r="I38" s="51">
        <f t="shared" si="4"/>
        <v>0</v>
      </c>
    </row>
    <row r="39" spans="1:9" x14ac:dyDescent="0.25">
      <c r="A39" s="26" t="s">
        <v>236</v>
      </c>
      <c r="B39" s="51">
        <f>B37/B15</f>
        <v>13432.857003554991</v>
      </c>
      <c r="C39" s="51">
        <f t="shared" ref="C39:D39" si="5">C37/C15</f>
        <v>642536.78779672738</v>
      </c>
      <c r="D39" s="51">
        <f t="shared" si="5"/>
        <v>14253.126700704539</v>
      </c>
      <c r="E39" s="51">
        <f t="shared" ref="E39:I39" si="6">E37/E15</f>
        <v>0</v>
      </c>
      <c r="F39" s="51">
        <f t="shared" si="6"/>
        <v>110364.03665874117</v>
      </c>
      <c r="G39" s="51">
        <f t="shared" si="6"/>
        <v>4064.6431758127451</v>
      </c>
      <c r="H39" s="51">
        <f t="shared" si="6"/>
        <v>0</v>
      </c>
      <c r="I39" s="51">
        <f t="shared" si="6"/>
        <v>2993.3021050471448</v>
      </c>
    </row>
    <row r="41" spans="1:9" x14ac:dyDescent="0.25">
      <c r="A41" s="11" t="s">
        <v>26</v>
      </c>
    </row>
    <row r="43" spans="1:9" x14ac:dyDescent="0.25">
      <c r="A43" s="11" t="s">
        <v>27</v>
      </c>
    </row>
    <row r="44" spans="1:9" x14ac:dyDescent="0.25">
      <c r="A44" s="11" t="s">
        <v>28</v>
      </c>
      <c r="B44" s="45">
        <f>(B13/B33)*100</f>
        <v>0</v>
      </c>
      <c r="C44" s="45" t="e">
        <f t="shared" ref="C44:I44" si="7">(C13/C33)*100</f>
        <v>#VALUE!</v>
      </c>
      <c r="D44" s="45" t="e">
        <f t="shared" si="7"/>
        <v>#VALUE!</v>
      </c>
      <c r="E44" s="45" t="e">
        <f t="shared" si="7"/>
        <v>#VALUE!</v>
      </c>
      <c r="F44" s="45" t="e">
        <f t="shared" si="7"/>
        <v>#VALUE!</v>
      </c>
      <c r="G44" s="45" t="e">
        <f t="shared" si="7"/>
        <v>#VALUE!</v>
      </c>
      <c r="H44" s="45" t="e">
        <f t="shared" si="7"/>
        <v>#VALUE!</v>
      </c>
      <c r="I44" s="45" t="e">
        <f t="shared" si="7"/>
        <v>#VALUE!</v>
      </c>
    </row>
    <row r="45" spans="1:9" x14ac:dyDescent="0.25">
      <c r="A45" s="11" t="s">
        <v>29</v>
      </c>
      <c r="B45" s="45">
        <f>(B15/B33)*100</f>
        <v>62.872098655042663</v>
      </c>
      <c r="C45" s="45">
        <f t="shared" ref="C45:I45" si="8">(C15/C33)*100</f>
        <v>1.4070599851888421</v>
      </c>
      <c r="D45" s="45">
        <f t="shared" si="8"/>
        <v>21.563113777596516</v>
      </c>
      <c r="E45" s="45">
        <f t="shared" si="8"/>
        <v>5.0615521664001371</v>
      </c>
      <c r="F45" s="45">
        <f t="shared" si="8"/>
        <v>4.6710845320834009</v>
      </c>
      <c r="G45" s="45">
        <f t="shared" si="8"/>
        <v>27.966223860841609</v>
      </c>
      <c r="H45" s="45">
        <f t="shared" si="8"/>
        <v>22.354195151996993</v>
      </c>
      <c r="I45" s="45" t="e">
        <f t="shared" si="8"/>
        <v>#VALUE!</v>
      </c>
    </row>
    <row r="46" spans="1:9" x14ac:dyDescent="0.25">
      <c r="B46" s="39"/>
      <c r="C46" s="39"/>
      <c r="D46" s="39"/>
      <c r="E46" s="39"/>
    </row>
    <row r="47" spans="1:9" x14ac:dyDescent="0.25">
      <c r="A47" s="11" t="s">
        <v>30</v>
      </c>
      <c r="B47" s="49">
        <f>B14/B12*100</f>
        <v>79.396984924623112</v>
      </c>
      <c r="C47" s="49">
        <f t="shared" ref="C47:I47" si="9">C14/C12*100</f>
        <v>42.857142857142854</v>
      </c>
      <c r="D47" s="49">
        <f t="shared" si="9"/>
        <v>150</v>
      </c>
      <c r="E47" s="49" t="e">
        <f t="shared" si="9"/>
        <v>#DIV/0!</v>
      </c>
      <c r="F47" s="49">
        <f t="shared" si="9"/>
        <v>150</v>
      </c>
      <c r="G47" s="49">
        <f t="shared" si="9"/>
        <v>188.88888888888889</v>
      </c>
      <c r="H47" s="49">
        <f t="shared" si="9"/>
        <v>400</v>
      </c>
      <c r="I47" s="49">
        <f t="shared" si="9"/>
        <v>66.081871345029242</v>
      </c>
    </row>
    <row r="48" spans="1:9" x14ac:dyDescent="0.25">
      <c r="A48" s="11" t="s">
        <v>31</v>
      </c>
      <c r="B48" s="39" t="e">
        <f>B15/B13*100</f>
        <v>#DIV/0!</v>
      </c>
      <c r="C48" s="39" t="e">
        <f t="shared" ref="C48:D48" si="10">C15/C13*100</f>
        <v>#VALUE!</v>
      </c>
      <c r="D48" s="39" t="e">
        <f t="shared" si="10"/>
        <v>#VALUE!</v>
      </c>
      <c r="E48" s="39" t="e">
        <f t="shared" ref="E48:I48" si="11">E15/E13*100</f>
        <v>#VALUE!</v>
      </c>
      <c r="F48" s="39" t="e">
        <f t="shared" si="11"/>
        <v>#VALUE!</v>
      </c>
      <c r="G48" s="39" t="e">
        <f t="shared" si="11"/>
        <v>#VALUE!</v>
      </c>
      <c r="H48" s="39" t="e">
        <f t="shared" si="11"/>
        <v>#VALUE!</v>
      </c>
      <c r="I48" s="39" t="e">
        <f t="shared" si="11"/>
        <v>#VALUE!</v>
      </c>
    </row>
    <row r="49" spans="1:9" x14ac:dyDescent="0.25">
      <c r="A49" s="11" t="s">
        <v>32</v>
      </c>
      <c r="B49" s="39">
        <f>B22/B21*100</f>
        <v>49.509350735335936</v>
      </c>
      <c r="C49" s="39">
        <f t="shared" ref="C49:I49" si="12">C22/C21*100</f>
        <v>98.229747719709451</v>
      </c>
      <c r="D49" s="39">
        <f t="shared" si="12"/>
        <v>21.953831471045028</v>
      </c>
      <c r="E49" s="39" t="e">
        <f t="shared" si="12"/>
        <v>#DIV/0!</v>
      </c>
      <c r="F49" s="39">
        <f t="shared" si="12"/>
        <v>3006.3530786750471</v>
      </c>
      <c r="G49" s="39">
        <f t="shared" si="12"/>
        <v>9.1891603134096425</v>
      </c>
      <c r="H49" s="39">
        <f t="shared" si="12"/>
        <v>0</v>
      </c>
      <c r="I49" s="39">
        <f t="shared" si="12"/>
        <v>46.987775660910515</v>
      </c>
    </row>
    <row r="50" spans="1:9" x14ac:dyDescent="0.25">
      <c r="A50" s="11" t="s">
        <v>33</v>
      </c>
      <c r="B50" s="39" t="e">
        <f t="shared" ref="B50:I50" si="13">AVERAGE(B48:B49)</f>
        <v>#DIV/0!</v>
      </c>
      <c r="C50" s="39" t="e">
        <f t="shared" si="13"/>
        <v>#VALUE!</v>
      </c>
      <c r="D50" s="39" t="e">
        <f t="shared" si="13"/>
        <v>#VALUE!</v>
      </c>
      <c r="E50" s="39" t="e">
        <f t="shared" si="13"/>
        <v>#VALUE!</v>
      </c>
      <c r="F50" s="39" t="e">
        <f t="shared" si="13"/>
        <v>#VALUE!</v>
      </c>
      <c r="G50" s="39" t="e">
        <f t="shared" si="13"/>
        <v>#VALUE!</v>
      </c>
      <c r="H50" s="39" t="e">
        <f t="shared" si="13"/>
        <v>#VALUE!</v>
      </c>
      <c r="I50" s="39" t="e">
        <f t="shared" si="13"/>
        <v>#VALUE!</v>
      </c>
    </row>
    <row r="51" spans="1:9" x14ac:dyDescent="0.25">
      <c r="B51" s="39"/>
      <c r="C51" s="39"/>
      <c r="D51" s="39"/>
      <c r="E51" s="39"/>
    </row>
    <row r="52" spans="1:9" x14ac:dyDescent="0.25">
      <c r="A52" s="11" t="s">
        <v>34</v>
      </c>
      <c r="B52" s="39"/>
      <c r="C52" s="39"/>
      <c r="D52" s="39"/>
      <c r="E52" s="39"/>
    </row>
    <row r="53" spans="1:9" x14ac:dyDescent="0.25">
      <c r="A53" s="11" t="s">
        <v>35</v>
      </c>
      <c r="B53" s="39" t="e">
        <f>B15/B17*100</f>
        <v>#DIV/0!</v>
      </c>
      <c r="C53" s="39" t="e">
        <f t="shared" ref="C53:D53" si="14">C15/C17*100</f>
        <v>#VALUE!</v>
      </c>
      <c r="D53" s="39" t="e">
        <f t="shared" si="14"/>
        <v>#VALUE!</v>
      </c>
      <c r="E53" s="39" t="e">
        <f t="shared" ref="E53:I53" si="15">E15/E17*100</f>
        <v>#VALUE!</v>
      </c>
      <c r="F53" s="39" t="e">
        <f t="shared" si="15"/>
        <v>#VALUE!</v>
      </c>
      <c r="G53" s="39" t="e">
        <f t="shared" si="15"/>
        <v>#VALUE!</v>
      </c>
      <c r="H53" s="39" t="e">
        <f t="shared" si="15"/>
        <v>#VALUE!</v>
      </c>
      <c r="I53" s="39" t="e">
        <f t="shared" si="15"/>
        <v>#VALUE!</v>
      </c>
    </row>
    <row r="54" spans="1:9" x14ac:dyDescent="0.25">
      <c r="A54" s="11" t="s">
        <v>36</v>
      </c>
      <c r="B54" s="39">
        <f t="shared" ref="B54:I54" si="16">B22/B23*100</f>
        <v>49.509350735335936</v>
      </c>
      <c r="C54" s="39">
        <f t="shared" si="16"/>
        <v>98.229747719709451</v>
      </c>
      <c r="D54" s="39">
        <f t="shared" si="16"/>
        <v>21.953831471045028</v>
      </c>
      <c r="E54" s="39" t="e">
        <f t="shared" si="16"/>
        <v>#DIV/0!</v>
      </c>
      <c r="F54" s="39">
        <f t="shared" si="16"/>
        <v>3006.3530786750471</v>
      </c>
      <c r="G54" s="39">
        <f t="shared" si="16"/>
        <v>9.1891603134096425</v>
      </c>
      <c r="H54" s="39">
        <f t="shared" si="16"/>
        <v>0</v>
      </c>
      <c r="I54" s="39">
        <f t="shared" si="16"/>
        <v>46.987775660910515</v>
      </c>
    </row>
    <row r="55" spans="1:9" x14ac:dyDescent="0.25">
      <c r="A55" s="11" t="s">
        <v>37</v>
      </c>
      <c r="B55" s="39" t="e">
        <f t="shared" ref="B55:I55" si="17">(B53+B54)/2</f>
        <v>#DIV/0!</v>
      </c>
      <c r="C55" s="39" t="e">
        <f t="shared" si="17"/>
        <v>#VALUE!</v>
      </c>
      <c r="D55" s="39" t="e">
        <f t="shared" si="17"/>
        <v>#VALUE!</v>
      </c>
      <c r="E55" s="39" t="e">
        <f t="shared" si="17"/>
        <v>#VALUE!</v>
      </c>
      <c r="F55" s="39" t="e">
        <f t="shared" si="17"/>
        <v>#VALUE!</v>
      </c>
      <c r="G55" s="39" t="e">
        <f t="shared" si="17"/>
        <v>#VALUE!</v>
      </c>
      <c r="H55" s="39" t="e">
        <f t="shared" si="17"/>
        <v>#VALUE!</v>
      </c>
      <c r="I55" s="39" t="e">
        <f t="shared" si="17"/>
        <v>#VALUE!</v>
      </c>
    </row>
    <row r="56" spans="1:9" x14ac:dyDescent="0.25">
      <c r="B56" s="39"/>
      <c r="C56" s="39"/>
      <c r="D56" s="39"/>
      <c r="E56" s="39"/>
    </row>
    <row r="57" spans="1:9" x14ac:dyDescent="0.25">
      <c r="A57" s="11" t="s">
        <v>92</v>
      </c>
      <c r="B57" s="39"/>
      <c r="C57" s="39"/>
      <c r="D57" s="39"/>
      <c r="E57" s="39"/>
    </row>
    <row r="58" spans="1:9" x14ac:dyDescent="0.25">
      <c r="A58" s="11" t="s">
        <v>38</v>
      </c>
      <c r="B58" s="39">
        <f t="shared" ref="B58" si="18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</row>
    <row r="60" spans="1:9" x14ac:dyDescent="0.25">
      <c r="A60" s="11" t="s">
        <v>39</v>
      </c>
      <c r="B60" s="48">
        <f>((B14/B10)-1)*100</f>
        <v>97.500000000000014</v>
      </c>
      <c r="C60" s="48">
        <f t="shared" ref="C60:I60" si="19">((C14/C10)-1)*100</f>
        <v>200</v>
      </c>
      <c r="D60" s="48">
        <f t="shared" si="19"/>
        <v>800</v>
      </c>
      <c r="E60" s="48" t="e">
        <f t="shared" si="19"/>
        <v>#DIV/0!</v>
      </c>
      <c r="F60" s="48">
        <f t="shared" si="19"/>
        <v>500</v>
      </c>
      <c r="G60" s="48" t="e">
        <f t="shared" si="19"/>
        <v>#DIV/0!</v>
      </c>
      <c r="H60" s="48">
        <f t="shared" si="19"/>
        <v>700</v>
      </c>
      <c r="I60" s="48">
        <f t="shared" si="19"/>
        <v>48.684210526315795</v>
      </c>
    </row>
    <row r="61" spans="1:9" x14ac:dyDescent="0.25">
      <c r="A61" s="11" t="s">
        <v>116</v>
      </c>
      <c r="B61" s="39">
        <f>((B15/B11)-1)*100</f>
        <v>375.94716555419757</v>
      </c>
      <c r="C61" s="39">
        <f t="shared" ref="C61:D61" si="20">((C15/C11)-1)*100</f>
        <v>-86.428571428571431</v>
      </c>
      <c r="D61" s="39">
        <f t="shared" si="20"/>
        <v>1802.5568181818182</v>
      </c>
      <c r="E61" s="39" t="e">
        <f t="shared" ref="E61:I61" si="21">((E15/E11)-1)*100</f>
        <v>#DIV/0!</v>
      </c>
      <c r="F61" s="39">
        <f t="shared" si="21"/>
        <v>1269.1421254801537</v>
      </c>
      <c r="G61" s="39" t="e">
        <f t="shared" si="21"/>
        <v>#DIV/0!</v>
      </c>
      <c r="H61" s="39">
        <f t="shared" si="21"/>
        <v>6304.6307884856078</v>
      </c>
      <c r="I61" s="39">
        <f t="shared" si="21"/>
        <v>66.937723125743759</v>
      </c>
    </row>
    <row r="62" spans="1:9" x14ac:dyDescent="0.25">
      <c r="A62" s="11" t="s">
        <v>41</v>
      </c>
      <c r="B62" s="39">
        <f>((B37/B36)-1)*100</f>
        <v>56.775492541556339</v>
      </c>
      <c r="C62" s="39">
        <f t="shared" ref="C62:D62" si="22">((C37/C36)-1)*100</f>
        <v>-41.173140465457969</v>
      </c>
      <c r="D62" s="39" t="e">
        <f t="shared" si="22"/>
        <v>#DIV/0!</v>
      </c>
      <c r="E62" s="39" t="e">
        <f t="shared" ref="E62:I62" si="23">((E37/E36)-1)*100</f>
        <v>#DIV/0!</v>
      </c>
      <c r="F62" s="39">
        <f t="shared" si="23"/>
        <v>917.84555245745685</v>
      </c>
      <c r="G62" s="39">
        <f t="shared" si="23"/>
        <v>38.982920580725811</v>
      </c>
      <c r="H62" s="39" t="e">
        <f t="shared" si="23"/>
        <v>#DIV/0!</v>
      </c>
      <c r="I62" s="39" t="e">
        <f t="shared" si="23"/>
        <v>#DIV/0!</v>
      </c>
    </row>
    <row r="63" spans="1:9" x14ac:dyDescent="0.25">
      <c r="A63" s="11" t="s">
        <v>42</v>
      </c>
      <c r="B63" s="39">
        <f t="shared" ref="B63:I63" si="24">((B39/B38)-1)*100</f>
        <v>-67.06031595775859</v>
      </c>
      <c r="C63" s="39">
        <f t="shared" si="24"/>
        <v>333.46107025452022</v>
      </c>
      <c r="D63" s="39" t="e">
        <f t="shared" si="24"/>
        <v>#DIV/0!</v>
      </c>
      <c r="E63" s="39" t="e">
        <f t="shared" si="24"/>
        <v>#DIV/0!</v>
      </c>
      <c r="F63" s="39">
        <f t="shared" si="24"/>
        <v>-25.658152392287114</v>
      </c>
      <c r="G63" s="39" t="e">
        <f t="shared" si="24"/>
        <v>#DIV/0!</v>
      </c>
      <c r="H63" s="39" t="e">
        <f t="shared" si="24"/>
        <v>#DIV/0!</v>
      </c>
      <c r="I63" s="39" t="e">
        <f t="shared" si="24"/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 t="e">
        <f>B21/B13</f>
        <v>#DIV/0!</v>
      </c>
      <c r="C66" s="11" t="e">
        <f t="shared" ref="C66:D66" si="25">C21/C13</f>
        <v>#VALUE!</v>
      </c>
      <c r="D66" s="11" t="e">
        <f t="shared" si="25"/>
        <v>#VALUE!</v>
      </c>
      <c r="E66" s="11" t="e">
        <f t="shared" ref="E66:I66" si="26">E21/E13</f>
        <v>#VALUE!</v>
      </c>
      <c r="F66" s="11" t="e">
        <f t="shared" si="26"/>
        <v>#VALUE!</v>
      </c>
      <c r="G66" s="11" t="e">
        <f t="shared" si="26"/>
        <v>#VALUE!</v>
      </c>
      <c r="H66" s="11" t="e">
        <f t="shared" si="26"/>
        <v>#VALUE!</v>
      </c>
      <c r="I66" s="11" t="e">
        <f t="shared" si="26"/>
        <v>#VALUE!</v>
      </c>
    </row>
    <row r="67" spans="1:9" x14ac:dyDescent="0.25">
      <c r="A67" s="11" t="s">
        <v>118</v>
      </c>
      <c r="B67" s="11">
        <f>B22/B15</f>
        <v>13298.528433519439</v>
      </c>
      <c r="C67" s="11">
        <f t="shared" ref="C67:D67" si="27">C22/C15</f>
        <v>636111.41991876008</v>
      </c>
      <c r="D67" s="11">
        <f t="shared" si="27"/>
        <v>14110.595433697492</v>
      </c>
      <c r="E67" s="11">
        <f t="shared" ref="E67:I67" si="28">E22/E15</f>
        <v>0</v>
      </c>
      <c r="F67" s="11">
        <f t="shared" si="28"/>
        <v>109260.39629215375</v>
      </c>
      <c r="G67" s="11">
        <f t="shared" si="28"/>
        <v>4023.9967440546179</v>
      </c>
      <c r="H67" s="11">
        <f t="shared" si="28"/>
        <v>0</v>
      </c>
      <c r="I67" s="11">
        <f t="shared" si="28"/>
        <v>2963.369083996673</v>
      </c>
    </row>
    <row r="68" spans="1:9" x14ac:dyDescent="0.25">
      <c r="A68" s="11" t="s">
        <v>46</v>
      </c>
      <c r="B68" s="39" t="e">
        <f>(B66/B67)*B50</f>
        <v>#DIV/0!</v>
      </c>
      <c r="C68" s="39" t="e">
        <f>(C66/C67)*C50</f>
        <v>#VALUE!</v>
      </c>
      <c r="D68" s="39" t="e">
        <f>(D66/D67)*D50</f>
        <v>#VALUE!</v>
      </c>
      <c r="E68" s="39" t="e">
        <f>(E66/E67)*E50</f>
        <v>#VALUE!</v>
      </c>
      <c r="F68" s="39" t="e">
        <f t="shared" ref="F68:I68" si="29">(F66/F67)*F50</f>
        <v>#VALUE!</v>
      </c>
      <c r="G68" s="39" t="e">
        <f t="shared" si="29"/>
        <v>#VALUE!</v>
      </c>
      <c r="H68" s="39" t="e">
        <f t="shared" si="29"/>
        <v>#VALUE!</v>
      </c>
      <c r="I68" s="39" t="e">
        <f t="shared" si="29"/>
        <v>#VALUE!</v>
      </c>
    </row>
    <row r="69" spans="1:9" x14ac:dyDescent="0.25">
      <c r="A69" s="11" t="s">
        <v>120</v>
      </c>
      <c r="B69" s="11">
        <f>B21/B12</f>
        <v>27333873.115577888</v>
      </c>
      <c r="C69" s="11">
        <f t="shared" ref="C69:I69" si="30">C21/C12</f>
        <v>121281571.42857143</v>
      </c>
      <c r="D69" s="11">
        <f t="shared" si="30"/>
        <v>215221333.33333334</v>
      </c>
      <c r="E69" s="11" t="e">
        <f t="shared" si="30"/>
        <v>#DIV/0!</v>
      </c>
      <c r="F69" s="11">
        <f t="shared" si="30"/>
        <v>9715437.5</v>
      </c>
      <c r="G69" s="11">
        <f t="shared" si="30"/>
        <v>311497777.77777779</v>
      </c>
      <c r="H69" s="11">
        <f t="shared" si="30"/>
        <v>69150000</v>
      </c>
      <c r="I69" s="11">
        <f t="shared" si="30"/>
        <v>1862573.0994152047</v>
      </c>
    </row>
    <row r="70" spans="1:9" x14ac:dyDescent="0.25">
      <c r="A70" s="11" t="s">
        <v>121</v>
      </c>
      <c r="B70" s="11">
        <f>B22/B14</f>
        <v>17044505.056698024</v>
      </c>
      <c r="C70" s="11">
        <f t="shared" ref="C70:I70" si="31">C22/C14</f>
        <v>277980690.50449818</v>
      </c>
      <c r="D70" s="11">
        <f t="shared" si="31"/>
        <v>31499552.539824035</v>
      </c>
      <c r="E70" s="11">
        <f t="shared" si="31"/>
        <v>0</v>
      </c>
      <c r="F70" s="11">
        <f t="shared" si="31"/>
        <v>194720236.25866666</v>
      </c>
      <c r="G70" s="11">
        <f t="shared" si="31"/>
        <v>15153898.326728037</v>
      </c>
      <c r="H70" s="11">
        <f t="shared" si="31"/>
        <v>0</v>
      </c>
      <c r="I70" s="11">
        <f t="shared" si="31"/>
        <v>1324389.96</v>
      </c>
    </row>
    <row r="71" spans="1:9" x14ac:dyDescent="0.25">
      <c r="B71" s="50">
        <f>(B70/B69)-1</f>
        <v>-0.37643286099165485</v>
      </c>
      <c r="C71" s="50">
        <f>(C70/C69)-1</f>
        <v>1.2920274467932207</v>
      </c>
      <c r="D71" s="50">
        <f>(D70/D69)-1</f>
        <v>-0.85364112352636656</v>
      </c>
      <c r="E71" s="50" t="e">
        <f t="shared" ref="E71:I71" si="32">(E70/E69)-1</f>
        <v>#DIV/0!</v>
      </c>
      <c r="F71" s="50">
        <f t="shared" si="32"/>
        <v>19.042353857833646</v>
      </c>
      <c r="G71" s="50">
        <f t="shared" si="32"/>
        <v>-0.95135150422312542</v>
      </c>
      <c r="H71" s="50">
        <f t="shared" si="32"/>
        <v>-1</v>
      </c>
      <c r="I71" s="50">
        <f t="shared" si="32"/>
        <v>-0.2889460497331241</v>
      </c>
    </row>
    <row r="72" spans="1:9" x14ac:dyDescent="0.25">
      <c r="A72" s="11" t="s">
        <v>47</v>
      </c>
      <c r="B72" s="39"/>
      <c r="C72" s="39"/>
      <c r="D72" s="39"/>
      <c r="E72" s="39"/>
    </row>
    <row r="73" spans="1:9" x14ac:dyDescent="0.25">
      <c r="A73" s="11" t="s">
        <v>48</v>
      </c>
      <c r="B73" s="39">
        <f>(B28/B27)*100</f>
        <v>40.29147814837399</v>
      </c>
      <c r="C73" s="39"/>
      <c r="D73" s="39"/>
      <c r="E73" s="39"/>
    </row>
    <row r="74" spans="1:9" x14ac:dyDescent="0.25">
      <c r="A74" s="11" t="s">
        <v>49</v>
      </c>
      <c r="B74" s="39">
        <f>(B22/B28)*100</f>
        <v>122.87797075355982</v>
      </c>
      <c r="C74" s="39"/>
      <c r="D74" s="39"/>
      <c r="E74" s="39"/>
    </row>
    <row r="75" spans="1:9" ht="15.75" thickBot="1" x14ac:dyDescent="0.3">
      <c r="A75" s="28"/>
      <c r="B75" s="28"/>
      <c r="C75" s="28"/>
      <c r="D75" s="28"/>
      <c r="E75" s="28"/>
      <c r="F75" s="28"/>
      <c r="G75" s="28"/>
      <c r="H75" s="28"/>
      <c r="I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173</v>
      </c>
      <c r="C78" s="11" t="s">
        <v>237</v>
      </c>
    </row>
    <row r="79" spans="1:9" x14ac:dyDescent="0.25">
      <c r="A79" s="11" t="s">
        <v>174</v>
      </c>
    </row>
    <row r="80" spans="1:9" x14ac:dyDescent="0.25">
      <c r="A80" s="11" t="s">
        <v>134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7" t="s">
        <v>126</v>
      </c>
      <c r="B85" s="77"/>
      <c r="C85" s="77"/>
      <c r="D85" s="77"/>
      <c r="E85" s="77"/>
      <c r="F85" s="77"/>
    </row>
    <row r="86" spans="1:6" x14ac:dyDescent="0.25">
      <c r="A86" s="77"/>
      <c r="B86" s="77"/>
      <c r="C86" s="77"/>
      <c r="D86" s="77"/>
      <c r="E86" s="77"/>
      <c r="F86" s="77"/>
    </row>
    <row r="87" spans="1:6" x14ac:dyDescent="0.25">
      <c r="A87" s="77"/>
      <c r="B87" s="77"/>
      <c r="C87" s="77"/>
      <c r="D87" s="77"/>
      <c r="E87" s="77"/>
      <c r="F87" s="77"/>
    </row>
    <row r="88" spans="1:6" x14ac:dyDescent="0.25">
      <c r="A88" s="63" t="s">
        <v>238</v>
      </c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2"/>
  <sheetViews>
    <sheetView topLeftCell="A34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0.7109375" customWidth="1"/>
    <col min="3" max="4" width="18.5703125" customWidth="1"/>
    <col min="5" max="5" width="18.140625" bestFit="1" customWidth="1"/>
    <col min="6" max="6" width="26.140625" customWidth="1"/>
    <col min="7" max="7" width="24.28515625" customWidth="1"/>
  </cols>
  <sheetData>
    <row r="2" spans="1:8" x14ac:dyDescent="0.25">
      <c r="A2" s="68" t="s">
        <v>102</v>
      </c>
      <c r="B2" s="68"/>
      <c r="C2" s="68"/>
      <c r="D2" s="68"/>
      <c r="E2" s="68"/>
      <c r="F2" s="68"/>
      <c r="G2" s="68"/>
    </row>
    <row r="4" spans="1:8" x14ac:dyDescent="0.25">
      <c r="A4" s="70" t="s">
        <v>0</v>
      </c>
      <c r="B4" s="1"/>
      <c r="C4" s="70" t="s">
        <v>1</v>
      </c>
      <c r="D4" s="72" t="s">
        <v>2</v>
      </c>
      <c r="E4" s="72"/>
      <c r="F4" s="72"/>
      <c r="G4" s="72"/>
      <c r="H4" s="2"/>
    </row>
    <row r="5" spans="1:8" ht="15.75" thickBot="1" x14ac:dyDescent="0.3">
      <c r="A5" s="71"/>
      <c r="B5" s="3"/>
      <c r="C5" s="71"/>
      <c r="D5" s="7" t="s">
        <v>3</v>
      </c>
      <c r="E5" s="7" t="s">
        <v>4</v>
      </c>
      <c r="F5" s="7" t="s">
        <v>5</v>
      </c>
      <c r="G5" s="7" t="s">
        <v>6</v>
      </c>
      <c r="H5" s="4"/>
    </row>
    <row r="6" spans="1:8" ht="15.75" thickTop="1" x14ac:dyDescent="0.25"/>
    <row r="7" spans="1:8" x14ac:dyDescent="0.25">
      <c r="A7" s="5" t="s">
        <v>7</v>
      </c>
    </row>
    <row r="8" spans="1:8" x14ac:dyDescent="0.25">
      <c r="B8" t="s">
        <v>8</v>
      </c>
    </row>
    <row r="9" spans="1:8" x14ac:dyDescent="0.25">
      <c r="A9" t="s">
        <v>9</v>
      </c>
      <c r="B9" t="s">
        <v>10</v>
      </c>
      <c r="C9" s="6"/>
      <c r="D9" s="6"/>
      <c r="E9" s="6"/>
      <c r="F9" s="6"/>
      <c r="G9" s="6"/>
    </row>
    <row r="10" spans="1:8" x14ac:dyDescent="0.25">
      <c r="A10" t="s">
        <v>60</v>
      </c>
      <c r="C10" s="19">
        <f t="shared" ref="C10:C11" si="0">SUM(D10:G10)</f>
        <v>0</v>
      </c>
      <c r="D10" s="18"/>
      <c r="E10" s="18"/>
      <c r="F10" s="18"/>
      <c r="G10" s="18"/>
    </row>
    <row r="11" spans="1:8" x14ac:dyDescent="0.25">
      <c r="A11" t="s">
        <v>58</v>
      </c>
      <c r="C11" s="11">
        <f t="shared" si="0"/>
        <v>72</v>
      </c>
      <c r="D11" s="11">
        <v>17</v>
      </c>
      <c r="E11" s="11">
        <v>7</v>
      </c>
      <c r="F11" s="11">
        <v>48</v>
      </c>
      <c r="G11" s="6"/>
    </row>
    <row r="12" spans="1:8" x14ac:dyDescent="0.25">
      <c r="A12" t="s">
        <v>57</v>
      </c>
      <c r="B12" s="10"/>
      <c r="C12" s="11">
        <f>SUM(D12:G12)</f>
        <v>22</v>
      </c>
      <c r="D12" s="11">
        <v>6</v>
      </c>
      <c r="E12" s="11">
        <v>1</v>
      </c>
      <c r="F12" s="13">
        <v>8</v>
      </c>
      <c r="G12" s="11">
        <v>7</v>
      </c>
    </row>
    <row r="13" spans="1:8" x14ac:dyDescent="0.25">
      <c r="A13" t="s">
        <v>14</v>
      </c>
      <c r="C13" s="11">
        <f>+D13+E13+F13</f>
        <v>72</v>
      </c>
      <c r="D13" s="11">
        <v>17</v>
      </c>
      <c r="E13" s="11">
        <v>7</v>
      </c>
      <c r="F13" s="17">
        <v>48</v>
      </c>
      <c r="G13" s="17"/>
    </row>
    <row r="14" spans="1:8" x14ac:dyDescent="0.25">
      <c r="C14" s="6"/>
      <c r="D14" s="6"/>
      <c r="E14" s="6"/>
      <c r="F14" s="6"/>
      <c r="G14" s="6"/>
    </row>
    <row r="15" spans="1:8" x14ac:dyDescent="0.25">
      <c r="A15" t="s">
        <v>15</v>
      </c>
      <c r="C15" s="6"/>
      <c r="D15" s="6"/>
      <c r="E15" s="6"/>
      <c r="F15" s="6"/>
      <c r="G15" s="6"/>
    </row>
    <row r="16" spans="1:8" x14ac:dyDescent="0.25">
      <c r="A16" t="s">
        <v>60</v>
      </c>
      <c r="C16" s="18"/>
      <c r="D16" s="18"/>
      <c r="E16" s="18"/>
      <c r="F16" s="18"/>
      <c r="G16" s="18"/>
    </row>
    <row r="17" spans="1:7" x14ac:dyDescent="0.25">
      <c r="A17" t="s">
        <v>58</v>
      </c>
      <c r="C17" s="18"/>
      <c r="D17" s="18"/>
      <c r="E17" s="18"/>
      <c r="F17" s="18"/>
      <c r="G17" s="18"/>
    </row>
    <row r="18" spans="1:7" x14ac:dyDescent="0.25">
      <c r="A18" t="s">
        <v>57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73">
        <v>80000000</v>
      </c>
      <c r="G19" s="73"/>
    </row>
    <row r="20" spans="1:7" x14ac:dyDescent="0.25">
      <c r="A20" t="s">
        <v>59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  <c r="D22" s="6"/>
      <c r="E22" s="6"/>
      <c r="F22" s="6"/>
      <c r="G22" s="6"/>
    </row>
    <row r="23" spans="1:7" x14ac:dyDescent="0.25">
      <c r="A23" t="s">
        <v>58</v>
      </c>
      <c r="C23" s="18"/>
      <c r="D23" s="6"/>
      <c r="E23" s="6"/>
      <c r="F23" s="69"/>
      <c r="G23" s="69"/>
    </row>
    <row r="24" spans="1:7" x14ac:dyDescent="0.25">
      <c r="A24" t="s">
        <v>57</v>
      </c>
      <c r="C24" s="18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C25" s="6"/>
      <c r="D25" s="6"/>
      <c r="E25" s="6"/>
      <c r="F25" s="6"/>
      <c r="G25" s="6"/>
    </row>
    <row r="26" spans="1:7" x14ac:dyDescent="0.25">
      <c r="A26" s="5" t="s">
        <v>18</v>
      </c>
      <c r="C26" s="6"/>
      <c r="D26" s="6"/>
      <c r="E26" s="6"/>
      <c r="F26" s="6"/>
      <c r="G26" s="6"/>
    </row>
    <row r="27" spans="1:7" x14ac:dyDescent="0.25">
      <c r="A27" t="s">
        <v>56</v>
      </c>
      <c r="C27" s="6">
        <v>1.3936338904333334</v>
      </c>
      <c r="D27" s="6">
        <v>1.3936338904333334</v>
      </c>
      <c r="E27" s="6">
        <v>1.3936338904333334</v>
      </c>
      <c r="F27" s="16">
        <v>1.3936338904333334</v>
      </c>
      <c r="G27" s="6">
        <v>1.3936338904333334</v>
      </c>
    </row>
    <row r="28" spans="1:7" x14ac:dyDescent="0.25">
      <c r="A28" t="s">
        <v>55</v>
      </c>
      <c r="C28" s="6">
        <v>1.4619442416999999</v>
      </c>
      <c r="D28" s="6">
        <v>1.4619442416999999</v>
      </c>
      <c r="E28" s="6">
        <v>1.4619442416999999</v>
      </c>
      <c r="F28" s="6">
        <v>1.4619442416999999</v>
      </c>
      <c r="G28" s="6">
        <v>1.4619442416999999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0" spans="1:7" x14ac:dyDescent="0.25">
      <c r="C30" s="6"/>
      <c r="D30" s="6"/>
      <c r="E30" s="6"/>
      <c r="F30" s="6"/>
      <c r="G30" s="6"/>
    </row>
    <row r="31" spans="1:7" x14ac:dyDescent="0.25">
      <c r="A31" t="s">
        <v>21</v>
      </c>
      <c r="C31" s="6"/>
      <c r="D31" s="6"/>
      <c r="E31" s="6"/>
      <c r="F31" s="6"/>
      <c r="G31" s="6"/>
    </row>
    <row r="32" spans="1:7" x14ac:dyDescent="0.25">
      <c r="A32" t="s">
        <v>54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53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52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51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s="5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2.2647258652282225E-2</v>
      </c>
      <c r="D41" s="8">
        <f>D12/D29*100</f>
        <v>1.6441509330556544E-2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30.555555555555557</v>
      </c>
      <c r="D44" s="8">
        <f>D12/D11*100</f>
        <v>35.294117647058826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30.555555555555557</v>
      </c>
      <c r="D49" s="8">
        <f>D12/D13*100</f>
        <v>35.294117647058826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15.277777777777779</v>
      </c>
      <c r="D51" s="8">
        <f>(D49+D50)/2</f>
        <v>17.647058823529413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1">((D33/D32)-1)*100</f>
        <v>#DIV/0!</v>
      </c>
      <c r="E58" s="8" t="e">
        <f t="shared" si="1"/>
        <v>#DIV/0!</v>
      </c>
      <c r="F58" s="8" t="e">
        <f t="shared" si="1"/>
        <v>#DIV/0!</v>
      </c>
      <c r="G58" s="8" t="e">
        <f t="shared" si="1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2">C17/C11</f>
        <v>0</v>
      </c>
      <c r="D62" s="8">
        <f t="shared" si="2"/>
        <v>0</v>
      </c>
      <c r="E62" s="8">
        <f t="shared" si="2"/>
        <v>0</v>
      </c>
      <c r="F62" s="8">
        <f t="shared" si="2"/>
        <v>0</v>
      </c>
      <c r="G62" s="8" t="e">
        <f t="shared" si="2"/>
        <v>#DIV/0!</v>
      </c>
    </row>
    <row r="63" spans="1:7" x14ac:dyDescent="0.25">
      <c r="A63" t="s">
        <v>45</v>
      </c>
      <c r="C63" s="8">
        <f t="shared" si="2"/>
        <v>0</v>
      </c>
      <c r="D63" s="8">
        <f t="shared" si="2"/>
        <v>0</v>
      </c>
      <c r="E63" s="8">
        <f>E18/E12</f>
        <v>0</v>
      </c>
      <c r="F63" s="8">
        <f>F18/F12</f>
        <v>0</v>
      </c>
      <c r="G63" s="8">
        <f t="shared" si="2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 t="e">
        <f>(C18/C24)*100</f>
        <v>#DIV/0!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6">
    <mergeCell ref="A2:G2"/>
    <mergeCell ref="F23:G23"/>
    <mergeCell ref="A4:A5"/>
    <mergeCell ref="C4:C5"/>
    <mergeCell ref="D4:G4"/>
    <mergeCell ref="F19:G19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3"/>
  <sheetViews>
    <sheetView topLeftCell="A31" zoomScale="90" zoomScaleNormal="90" workbookViewId="0">
      <selection activeCell="J14" sqref="J14"/>
    </sheetView>
  </sheetViews>
  <sheetFormatPr baseColWidth="10" defaultColWidth="11.42578125" defaultRowHeight="15" x14ac:dyDescent="0.25"/>
  <cols>
    <col min="1" max="1" width="34.5703125" style="11" customWidth="1"/>
    <col min="2" max="2" width="11.42578125" style="11"/>
    <col min="3" max="4" width="18.5703125" style="11" bestFit="1" customWidth="1"/>
    <col min="5" max="5" width="18.140625" style="11" customWidth="1"/>
    <col min="6" max="6" width="16.140625" style="11" customWidth="1"/>
    <col min="7" max="7" width="15.42578125" style="11" customWidth="1"/>
    <col min="8" max="16384" width="11.42578125" style="11"/>
  </cols>
  <sheetData>
    <row r="2" spans="1:8" x14ac:dyDescent="0.25">
      <c r="A2" s="64" t="s">
        <v>103</v>
      </c>
      <c r="B2" s="64"/>
      <c r="C2" s="64"/>
      <c r="D2" s="64"/>
      <c r="E2" s="64"/>
      <c r="F2" s="64"/>
      <c r="G2" s="64"/>
    </row>
    <row r="4" spans="1:8" x14ac:dyDescent="0.25">
      <c r="A4" s="65" t="s">
        <v>0</v>
      </c>
      <c r="B4" s="30"/>
      <c r="C4" s="65" t="s">
        <v>1</v>
      </c>
      <c r="D4" s="75" t="s">
        <v>2</v>
      </c>
      <c r="E4" s="75"/>
      <c r="F4" s="75"/>
      <c r="G4" s="75"/>
      <c r="H4" s="33"/>
    </row>
    <row r="5" spans="1:8" ht="33.75" customHeight="1" thickBot="1" x14ac:dyDescent="0.3">
      <c r="A5" s="66"/>
      <c r="B5" s="31"/>
      <c r="C5" s="66"/>
      <c r="D5" s="34" t="s">
        <v>3</v>
      </c>
      <c r="E5" s="34" t="s">
        <v>4</v>
      </c>
      <c r="F5" s="34" t="s">
        <v>5</v>
      </c>
      <c r="G5" s="34" t="s">
        <v>6</v>
      </c>
      <c r="H5" s="35"/>
    </row>
    <row r="6" spans="1:8" ht="15.75" thickTop="1" x14ac:dyDescent="0.25"/>
    <row r="7" spans="1:8" x14ac:dyDescent="0.25">
      <c r="A7" s="32" t="s">
        <v>7</v>
      </c>
    </row>
    <row r="8" spans="1:8" x14ac:dyDescent="0.25">
      <c r="B8" s="11" t="s">
        <v>8</v>
      </c>
    </row>
    <row r="9" spans="1:8" x14ac:dyDescent="0.25">
      <c r="A9" s="11" t="s">
        <v>9</v>
      </c>
      <c r="B9" s="11" t="s">
        <v>10</v>
      </c>
    </row>
    <row r="10" spans="1:8" x14ac:dyDescent="0.25">
      <c r="A10" s="11" t="s">
        <v>11</v>
      </c>
      <c r="C10" s="19"/>
      <c r="D10" s="19"/>
      <c r="E10" s="19"/>
      <c r="F10" s="19"/>
      <c r="G10" s="19"/>
    </row>
    <row r="11" spans="1:8" x14ac:dyDescent="0.25">
      <c r="A11" s="11" t="s">
        <v>12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8" x14ac:dyDescent="0.25">
      <c r="A12" s="11" t="s">
        <v>13</v>
      </c>
      <c r="C12" s="11">
        <f>SUM(D12:G12)</f>
        <v>9</v>
      </c>
      <c r="D12" s="11">
        <v>0</v>
      </c>
      <c r="E12" s="11">
        <v>0</v>
      </c>
      <c r="F12" s="11">
        <v>7</v>
      </c>
      <c r="G12" s="11">
        <v>2</v>
      </c>
    </row>
    <row r="13" spans="1:8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7">
        <v>46</v>
      </c>
      <c r="G13" s="17"/>
    </row>
    <row r="15" spans="1:8" x14ac:dyDescent="0.25">
      <c r="A15" s="11" t="s">
        <v>15</v>
      </c>
    </row>
    <row r="16" spans="1:8" x14ac:dyDescent="0.25">
      <c r="A16" s="11" t="s">
        <v>11</v>
      </c>
      <c r="C16" s="19"/>
      <c r="D16" s="19"/>
      <c r="E16" s="19"/>
      <c r="F16" s="19"/>
      <c r="G16" s="19"/>
    </row>
    <row r="17" spans="1:7" x14ac:dyDescent="0.25">
      <c r="A17" s="11" t="s">
        <v>12</v>
      </c>
      <c r="C17" s="19"/>
      <c r="D17" s="19"/>
      <c r="E17" s="19"/>
      <c r="F17" s="19"/>
      <c r="G17" s="19"/>
    </row>
    <row r="18" spans="1:7" x14ac:dyDescent="0.25">
      <c r="A18" s="11" t="s">
        <v>13</v>
      </c>
      <c r="C18" s="11">
        <f>SUM(D18:G18)</f>
        <v>146844097.84</v>
      </c>
      <c r="D18" s="11">
        <v>33839031.969999999</v>
      </c>
      <c r="E18" s="11">
        <v>39911892.969999999</v>
      </c>
      <c r="F18" s="11">
        <v>0</v>
      </c>
      <c r="G18" s="11">
        <v>73093172.900000006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36">
        <v>343200000</v>
      </c>
      <c r="G19" s="37"/>
    </row>
    <row r="20" spans="1:7" x14ac:dyDescent="0.25">
      <c r="A20" s="11" t="s">
        <v>16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12</v>
      </c>
      <c r="C23" s="19"/>
      <c r="F23" s="74"/>
      <c r="G23" s="74"/>
    </row>
    <row r="24" spans="1:7" x14ac:dyDescent="0.25">
      <c r="A24" s="11" t="s">
        <v>13</v>
      </c>
      <c r="C24" s="11">
        <v>277262895.75</v>
      </c>
      <c r="D24" s="11">
        <v>0</v>
      </c>
      <c r="E24" s="11">
        <v>0</v>
      </c>
      <c r="F24" s="11">
        <v>0</v>
      </c>
      <c r="G24" s="11">
        <v>0</v>
      </c>
    </row>
    <row r="26" spans="1:7" x14ac:dyDescent="0.25">
      <c r="A26" s="32" t="s">
        <v>18</v>
      </c>
    </row>
    <row r="27" spans="1:7" x14ac:dyDescent="0.25">
      <c r="A27" s="11" t="s">
        <v>19</v>
      </c>
      <c r="C27" s="11">
        <v>140.41999999999999</v>
      </c>
      <c r="D27" s="11">
        <v>140.41999999999999</v>
      </c>
      <c r="E27" s="11">
        <v>140.41999999999999</v>
      </c>
      <c r="F27" s="11">
        <v>140.41999999999999</v>
      </c>
      <c r="G27" s="11">
        <v>140.41999999999999</v>
      </c>
    </row>
    <row r="28" spans="1:7" x14ac:dyDescent="0.25">
      <c r="A28" s="11" t="s">
        <v>20</v>
      </c>
      <c r="C28" s="11">
        <v>147.74</v>
      </c>
      <c r="D28" s="11">
        <v>147.74</v>
      </c>
      <c r="E28" s="11">
        <v>147.74</v>
      </c>
      <c r="F28" s="11">
        <v>147.74</v>
      </c>
      <c r="G28" s="11">
        <v>147.74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22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8" x14ac:dyDescent="0.25">
      <c r="A33" s="11" t="s">
        <v>23</v>
      </c>
      <c r="C33" s="11">
        <f>C18/C28</f>
        <v>993935.9539731961</v>
      </c>
      <c r="D33" s="11">
        <f>D18/D28</f>
        <v>229044.48334912682</v>
      </c>
      <c r="E33" s="11">
        <f>E18/E28</f>
        <v>270149.5395289021</v>
      </c>
      <c r="F33" s="11">
        <f>F18/F28</f>
        <v>0</v>
      </c>
      <c r="G33" s="11">
        <f>G18/G28</f>
        <v>494741.93109516718</v>
      </c>
    </row>
    <row r="34" spans="1:8" x14ac:dyDescent="0.25">
      <c r="A34" s="11" t="s">
        <v>24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8" x14ac:dyDescent="0.25">
      <c r="A35" s="11" t="s">
        <v>25</v>
      </c>
      <c r="C35" s="11">
        <f>C33/C12</f>
        <v>110437.32821924401</v>
      </c>
      <c r="D35" s="11" t="e">
        <f>D33/D12</f>
        <v>#DIV/0!</v>
      </c>
      <c r="E35" s="11" t="e">
        <f>E33/E12</f>
        <v>#DIV/0!</v>
      </c>
      <c r="F35" s="11">
        <f>F33/F12</f>
        <v>0</v>
      </c>
      <c r="G35" s="11">
        <f>G33/G12</f>
        <v>247370.96554758359</v>
      </c>
    </row>
    <row r="37" spans="1:8" x14ac:dyDescent="0.25">
      <c r="A37" s="32" t="s">
        <v>26</v>
      </c>
    </row>
    <row r="39" spans="1:8" x14ac:dyDescent="0.25">
      <c r="A39" s="11" t="s">
        <v>27</v>
      </c>
    </row>
    <row r="40" spans="1:8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  <c r="H40" s="26"/>
    </row>
    <row r="41" spans="1:8" x14ac:dyDescent="0.25">
      <c r="A41" s="11" t="s">
        <v>29</v>
      </c>
      <c r="C41" s="11">
        <f>C12/C29*100</f>
        <v>9.2647876304790926E-3</v>
      </c>
      <c r="D41" s="11">
        <f>D12/D29*100</f>
        <v>0</v>
      </c>
      <c r="E41" s="11">
        <f>E12/E29*100</f>
        <v>0</v>
      </c>
      <c r="F41" s="11" t="e">
        <f>F12/F29*100</f>
        <v>#DIV/0!</v>
      </c>
      <c r="G41" s="11" t="e">
        <f>G12/G29*100</f>
        <v>#DIV/0!</v>
      </c>
      <c r="H41" s="26"/>
    </row>
    <row r="42" spans="1:8" x14ac:dyDescent="0.25">
      <c r="H42" s="26"/>
    </row>
    <row r="43" spans="1:8" x14ac:dyDescent="0.25">
      <c r="A43" s="11" t="s">
        <v>30</v>
      </c>
      <c r="H43" s="26"/>
    </row>
    <row r="44" spans="1:8" x14ac:dyDescent="0.25">
      <c r="A44" s="11" t="s">
        <v>31</v>
      </c>
      <c r="C44" s="11">
        <f>C12/C11*100</f>
        <v>10.588235294117647</v>
      </c>
      <c r="D44" s="11">
        <f>D12/D11*100</f>
        <v>0</v>
      </c>
      <c r="E44" s="11">
        <f>E12/E11*100</f>
        <v>0</v>
      </c>
      <c r="F44" s="11">
        <f>F12/F11*100</f>
        <v>15.217391304347828</v>
      </c>
      <c r="G44" s="11" t="e">
        <f>G12/G11*100</f>
        <v>#DIV/0!</v>
      </c>
      <c r="H44" s="26"/>
    </row>
    <row r="45" spans="1:8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  <c r="H45" s="26"/>
    </row>
    <row r="46" spans="1:8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  <c r="H46" s="26"/>
    </row>
    <row r="47" spans="1:8" x14ac:dyDescent="0.25">
      <c r="H47" s="26"/>
    </row>
    <row r="48" spans="1:8" x14ac:dyDescent="0.25">
      <c r="A48" s="11" t="s">
        <v>34</v>
      </c>
      <c r="H48" s="26"/>
    </row>
    <row r="49" spans="1:8" x14ac:dyDescent="0.25">
      <c r="A49" s="11" t="s">
        <v>35</v>
      </c>
      <c r="C49" s="11">
        <f>C12/C13*100</f>
        <v>10.588235294117647</v>
      </c>
      <c r="D49" s="11">
        <f>D12/D13*100</f>
        <v>0</v>
      </c>
      <c r="E49" s="11">
        <f>E12/E13*100</f>
        <v>0</v>
      </c>
      <c r="F49" s="11">
        <f>F12/F13*100</f>
        <v>15.217391304347828</v>
      </c>
      <c r="G49" s="11" t="e">
        <f>G12/G13*100</f>
        <v>#DIV/0!</v>
      </c>
      <c r="H49" s="26"/>
    </row>
    <row r="50" spans="1:8" x14ac:dyDescent="0.25">
      <c r="A50" s="11" t="s">
        <v>36</v>
      </c>
      <c r="C50" s="11">
        <f>C18/C19*100</f>
        <v>8.4552101009196985</v>
      </c>
      <c r="D50" s="11">
        <f>D18/D19*100</f>
        <v>2.8934388586421158</v>
      </c>
      <c r="E50" s="11">
        <f>E18/E19*100</f>
        <v>3.2607222896684696</v>
      </c>
      <c r="F50" s="11">
        <f>F18/F19*100</f>
        <v>0</v>
      </c>
      <c r="G50" s="11" t="e">
        <f>G18/G19*100</f>
        <v>#DIV/0!</v>
      </c>
      <c r="H50" s="26"/>
    </row>
    <row r="51" spans="1:8" x14ac:dyDescent="0.25">
      <c r="A51" s="11" t="s">
        <v>37</v>
      </c>
      <c r="C51" s="11">
        <f>(C49+C50)/2</f>
        <v>9.5217226975186726</v>
      </c>
      <c r="D51" s="11">
        <f>(D49+D50)/2</f>
        <v>1.4467194293210579</v>
      </c>
      <c r="E51" s="11">
        <f>(E49+E50)/2</f>
        <v>1.6303611448342348</v>
      </c>
      <c r="F51" s="11">
        <f>(F49+F50)/2</f>
        <v>7.608695652173914</v>
      </c>
      <c r="G51" s="11" t="e">
        <f>(G49+G50)/2</f>
        <v>#DIV/0!</v>
      </c>
      <c r="H51" s="26"/>
    </row>
    <row r="52" spans="1:8" x14ac:dyDescent="0.25">
      <c r="H52" s="26"/>
    </row>
    <row r="53" spans="1:8" x14ac:dyDescent="0.25">
      <c r="A53" s="11" t="s">
        <v>92</v>
      </c>
      <c r="H53" s="26"/>
    </row>
    <row r="54" spans="1:8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  <c r="H54" s="26"/>
    </row>
    <row r="55" spans="1:8" x14ac:dyDescent="0.25">
      <c r="H55" s="26"/>
    </row>
    <row r="56" spans="1:8" x14ac:dyDescent="0.25">
      <c r="A56" s="11" t="s">
        <v>39</v>
      </c>
      <c r="H56" s="26"/>
    </row>
    <row r="57" spans="1:8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  <c r="H57" s="26"/>
    </row>
    <row r="58" spans="1:8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  <c r="H58" s="26"/>
    </row>
    <row r="59" spans="1:8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  <c r="H59" s="26"/>
    </row>
    <row r="60" spans="1:8" x14ac:dyDescent="0.25">
      <c r="H60" s="26"/>
    </row>
    <row r="61" spans="1:8" x14ac:dyDescent="0.25">
      <c r="A61" s="11" t="s">
        <v>43</v>
      </c>
      <c r="H61" s="26"/>
    </row>
    <row r="62" spans="1:8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  <c r="H62" s="26"/>
    </row>
    <row r="63" spans="1:8" x14ac:dyDescent="0.25">
      <c r="A63" s="11" t="s">
        <v>45</v>
      </c>
      <c r="C63" s="11">
        <f t="shared" si="1"/>
        <v>16316010.871111112</v>
      </c>
      <c r="D63" s="11" t="e">
        <f t="shared" si="1"/>
        <v>#DIV/0!</v>
      </c>
      <c r="E63" s="11" t="e">
        <f>E18/E12</f>
        <v>#DIV/0!</v>
      </c>
      <c r="F63" s="11">
        <f>F18/F12</f>
        <v>0</v>
      </c>
      <c r="G63" s="11">
        <f t="shared" si="1"/>
        <v>36546586.450000003</v>
      </c>
      <c r="H63" s="26"/>
    </row>
    <row r="64" spans="1:8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  <c r="H64" s="26"/>
    </row>
    <row r="65" spans="1:8" x14ac:dyDescent="0.25">
      <c r="H65" s="26"/>
    </row>
    <row r="66" spans="1:8" x14ac:dyDescent="0.25">
      <c r="A66" s="11" t="s">
        <v>47</v>
      </c>
      <c r="H66" s="26"/>
    </row>
    <row r="67" spans="1:8" x14ac:dyDescent="0.25">
      <c r="A67" s="11" t="s">
        <v>48</v>
      </c>
      <c r="C67" s="11" t="e">
        <f>(C24/C23)*100</f>
        <v>#DIV/0!</v>
      </c>
      <c r="H67" s="26"/>
    </row>
    <row r="68" spans="1:8" x14ac:dyDescent="0.25">
      <c r="A68" s="11" t="s">
        <v>49</v>
      </c>
      <c r="C68" s="11">
        <f>(C18/C24)*100</f>
        <v>52.962044359662578</v>
      </c>
      <c r="H68" s="26"/>
    </row>
    <row r="69" spans="1:8" x14ac:dyDescent="0.25">
      <c r="C69" s="38"/>
      <c r="D69" s="38"/>
      <c r="E69" s="38"/>
      <c r="F69" s="38"/>
      <c r="G69" s="38"/>
    </row>
    <row r="70" spans="1:8" ht="15.75" thickBot="1" x14ac:dyDescent="0.3">
      <c r="A70" s="28"/>
      <c r="B70" s="28"/>
      <c r="C70" s="28"/>
      <c r="D70" s="28"/>
      <c r="E70" s="28"/>
      <c r="F70" s="28"/>
      <c r="G70" s="28"/>
    </row>
    <row r="71" spans="1:8" ht="15.75" thickTop="1" x14ac:dyDescent="0.25"/>
    <row r="72" spans="1:8" x14ac:dyDescent="0.25">
      <c r="A72" s="11" t="s">
        <v>50</v>
      </c>
    </row>
    <row r="73" spans="1:8" x14ac:dyDescent="0.25">
      <c r="A73" s="11" t="s">
        <v>93</v>
      </c>
    </row>
    <row r="74" spans="1:8" x14ac:dyDescent="0.25">
      <c r="A74" s="11" t="s">
        <v>96</v>
      </c>
    </row>
    <row r="76" spans="1:8" x14ac:dyDescent="0.25">
      <c r="A76" s="11" t="s">
        <v>94</v>
      </c>
    </row>
    <row r="77" spans="1:8" x14ac:dyDescent="0.25">
      <c r="A77" s="11" t="s">
        <v>95</v>
      </c>
    </row>
    <row r="78" spans="1:8" x14ac:dyDescent="0.25">
      <c r="A78" s="11" t="s">
        <v>97</v>
      </c>
    </row>
    <row r="79" spans="1:8" x14ac:dyDescent="0.25">
      <c r="A79" s="11" t="s">
        <v>98</v>
      </c>
    </row>
    <row r="80" spans="1:8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9" t="s">
        <v>107</v>
      </c>
    </row>
    <row r="83" spans="1:1" x14ac:dyDescent="0.25">
      <c r="A83" s="29" t="s">
        <v>108</v>
      </c>
    </row>
  </sheetData>
  <mergeCells count="5">
    <mergeCell ref="A2:G2"/>
    <mergeCell ref="F23:G23"/>
    <mergeCell ref="A4:A5"/>
    <mergeCell ref="C4:C5"/>
    <mergeCell ref="D4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3"/>
  <sheetViews>
    <sheetView topLeftCell="A49" zoomScale="90" zoomScaleNormal="90" workbookViewId="0">
      <selection activeCell="F78" sqref="F78"/>
    </sheetView>
  </sheetViews>
  <sheetFormatPr baseColWidth="10" defaultColWidth="11.42578125" defaultRowHeight="15" x14ac:dyDescent="0.25"/>
  <cols>
    <col min="1" max="1" width="57.85546875" style="11" bestFit="1" customWidth="1"/>
    <col min="2" max="2" width="7.28515625" style="11" bestFit="1" customWidth="1"/>
    <col min="3" max="4" width="18.5703125" style="11" bestFit="1" customWidth="1"/>
    <col min="5" max="5" width="18.140625" style="11" bestFit="1" customWidth="1"/>
    <col min="6" max="6" width="26.7109375" style="11" bestFit="1" customWidth="1"/>
    <col min="7" max="7" width="24.5703125" style="11" bestFit="1" customWidth="1"/>
    <col min="8" max="16384" width="11.42578125" style="11"/>
  </cols>
  <sheetData>
    <row r="2" spans="1:7" x14ac:dyDescent="0.25">
      <c r="A2" s="64" t="s">
        <v>104</v>
      </c>
      <c r="B2" s="64"/>
      <c r="C2" s="64"/>
      <c r="D2" s="64"/>
      <c r="E2" s="64"/>
      <c r="F2" s="64"/>
      <c r="G2" s="64"/>
    </row>
    <row r="4" spans="1:7" x14ac:dyDescent="0.25">
      <c r="A4" s="65" t="s">
        <v>0</v>
      </c>
      <c r="B4" s="30"/>
      <c r="C4" s="65" t="s">
        <v>1</v>
      </c>
      <c r="D4" s="67" t="s">
        <v>2</v>
      </c>
      <c r="E4" s="67"/>
      <c r="F4" s="67"/>
      <c r="G4" s="67"/>
    </row>
    <row r="5" spans="1:7" ht="15.75" thickBot="1" x14ac:dyDescent="0.3">
      <c r="A5" s="66"/>
      <c r="B5" s="31"/>
      <c r="C5" s="66"/>
      <c r="D5" s="25" t="s">
        <v>3</v>
      </c>
      <c r="E5" s="25" t="s">
        <v>4</v>
      </c>
      <c r="F5" s="25" t="s">
        <v>5</v>
      </c>
      <c r="G5" s="25" t="s">
        <v>6</v>
      </c>
    </row>
    <row r="6" spans="1:7" ht="15.75" thickTop="1" x14ac:dyDescent="0.25"/>
    <row r="7" spans="1:7" x14ac:dyDescent="0.25">
      <c r="A7" s="11" t="s">
        <v>7</v>
      </c>
    </row>
    <row r="8" spans="1:7" x14ac:dyDescent="0.25">
      <c r="B8" s="11" t="s">
        <v>8</v>
      </c>
    </row>
    <row r="9" spans="1:7" x14ac:dyDescent="0.25">
      <c r="A9" s="11" t="s">
        <v>9</v>
      </c>
      <c r="B9" s="11" t="s">
        <v>10</v>
      </c>
      <c r="C9" s="19"/>
      <c r="D9" s="19"/>
      <c r="E9" s="19"/>
      <c r="F9" s="19"/>
      <c r="G9" s="19"/>
    </row>
    <row r="10" spans="1:7" x14ac:dyDescent="0.25">
      <c r="A10" s="11" t="s">
        <v>71</v>
      </c>
      <c r="C10" s="19"/>
      <c r="D10" s="19"/>
      <c r="E10" s="19"/>
      <c r="F10" s="19"/>
      <c r="G10" s="19"/>
    </row>
    <row r="11" spans="1:7" x14ac:dyDescent="0.25">
      <c r="A11" s="11" t="s">
        <v>72</v>
      </c>
      <c r="C11" s="11">
        <f>SUM(D11:G11)</f>
        <v>85</v>
      </c>
      <c r="D11" s="19">
        <v>25</v>
      </c>
      <c r="E11" s="19">
        <v>14</v>
      </c>
      <c r="F11" s="19">
        <v>46</v>
      </c>
      <c r="G11" s="19"/>
    </row>
    <row r="12" spans="1:7" x14ac:dyDescent="0.25">
      <c r="A12" s="11" t="s">
        <v>73</v>
      </c>
      <c r="C12" s="11">
        <f>SUM(D12:G12)</f>
        <v>22</v>
      </c>
      <c r="D12" s="11">
        <v>9</v>
      </c>
      <c r="E12" s="11">
        <v>1</v>
      </c>
      <c r="F12" s="11">
        <v>3</v>
      </c>
      <c r="G12" s="11">
        <v>9</v>
      </c>
    </row>
    <row r="13" spans="1:7" x14ac:dyDescent="0.25">
      <c r="A13" s="11" t="s">
        <v>14</v>
      </c>
      <c r="C13" s="11">
        <f>SUM(D13:G13)</f>
        <v>85</v>
      </c>
      <c r="D13" s="11">
        <v>25</v>
      </c>
      <c r="E13" s="11">
        <v>14</v>
      </c>
      <c r="F13" s="11">
        <v>46</v>
      </c>
    </row>
    <row r="15" spans="1:7" x14ac:dyDescent="0.25">
      <c r="A15" s="11" t="s">
        <v>15</v>
      </c>
    </row>
    <row r="16" spans="1:7" x14ac:dyDescent="0.25">
      <c r="A16" s="11" t="s">
        <v>71</v>
      </c>
      <c r="C16" s="19"/>
      <c r="D16" s="19"/>
      <c r="E16" s="19"/>
      <c r="F16" s="19"/>
      <c r="G16" s="19"/>
    </row>
    <row r="17" spans="1:7" x14ac:dyDescent="0.25">
      <c r="A17" s="11" t="s">
        <v>72</v>
      </c>
      <c r="C17" s="19"/>
      <c r="D17" s="19"/>
      <c r="E17" s="19"/>
      <c r="F17" s="19"/>
      <c r="G17" s="19"/>
    </row>
    <row r="18" spans="1:7" x14ac:dyDescent="0.25">
      <c r="A18" s="11" t="s">
        <v>73</v>
      </c>
      <c r="C18" s="11">
        <f>SUM(D18:G18)</f>
        <v>594948176.90999997</v>
      </c>
      <c r="D18" s="11">
        <v>427787470.74000001</v>
      </c>
      <c r="E18" s="11">
        <v>154318881.05000001</v>
      </c>
      <c r="G18" s="11">
        <v>12841825.119999999</v>
      </c>
    </row>
    <row r="19" spans="1:7" x14ac:dyDescent="0.25">
      <c r="A19" s="11" t="s">
        <v>14</v>
      </c>
      <c r="C19" s="11">
        <v>1736729142</v>
      </c>
      <c r="D19" s="19">
        <v>1169509142</v>
      </c>
      <c r="E19" s="19">
        <v>1224020000</v>
      </c>
      <c r="F19" s="19">
        <v>343200000</v>
      </c>
    </row>
    <row r="20" spans="1:7" x14ac:dyDescent="0.25">
      <c r="A20" s="11" t="s">
        <v>74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</row>
    <row r="22" spans="1:7" x14ac:dyDescent="0.25">
      <c r="A22" s="11" t="s">
        <v>17</v>
      </c>
    </row>
    <row r="23" spans="1:7" x14ac:dyDescent="0.25">
      <c r="A23" s="11" t="s">
        <v>72</v>
      </c>
      <c r="C23" s="19"/>
    </row>
    <row r="24" spans="1:7" x14ac:dyDescent="0.25">
      <c r="A24" s="11" t="s">
        <v>73</v>
      </c>
      <c r="C24" s="11">
        <v>586386069.85000002</v>
      </c>
    </row>
    <row r="26" spans="1:7" x14ac:dyDescent="0.25">
      <c r="A26" s="11" t="s">
        <v>18</v>
      </c>
    </row>
    <row r="27" spans="1:7" x14ac:dyDescent="0.25">
      <c r="A27" s="11" t="s">
        <v>75</v>
      </c>
      <c r="C27" s="11">
        <v>1.4207485692333333</v>
      </c>
      <c r="D27" s="11">
        <v>1.4207485692333333</v>
      </c>
      <c r="E27" s="11">
        <v>1.4207485692333333</v>
      </c>
      <c r="F27" s="11">
        <v>1.4207485692333333</v>
      </c>
      <c r="G27" s="11">
        <v>1.4207485692333333</v>
      </c>
    </row>
    <row r="28" spans="1:7" x14ac:dyDescent="0.25">
      <c r="A28" s="11" t="s">
        <v>76</v>
      </c>
      <c r="C28" s="11">
        <v>1.4880743485666665</v>
      </c>
      <c r="D28" s="11">
        <v>1.4880743485666665</v>
      </c>
      <c r="E28" s="11">
        <v>1.4880743485666665</v>
      </c>
      <c r="F28" s="11">
        <v>1.4880743485666665</v>
      </c>
      <c r="G28" s="11">
        <v>1.4880743485666665</v>
      </c>
    </row>
    <row r="29" spans="1:7" s="24" customFormat="1" x14ac:dyDescent="0.25">
      <c r="A29" s="24" t="s">
        <v>100</v>
      </c>
      <c r="C29" s="24">
        <f>+D29+E29</f>
        <v>97142</v>
      </c>
      <c r="D29" s="24">
        <v>36493</v>
      </c>
      <c r="E29" s="24">
        <v>60649</v>
      </c>
    </row>
    <row r="31" spans="1:7" x14ac:dyDescent="0.25">
      <c r="A31" s="11" t="s">
        <v>21</v>
      </c>
    </row>
    <row r="32" spans="1:7" x14ac:dyDescent="0.25">
      <c r="A32" s="11" t="s">
        <v>77</v>
      </c>
      <c r="C32" s="11">
        <f>C16/C27</f>
        <v>0</v>
      </c>
      <c r="D32" s="11">
        <f>D16/D27</f>
        <v>0</v>
      </c>
      <c r="E32" s="11">
        <f>E16/E27</f>
        <v>0</v>
      </c>
      <c r="F32" s="11">
        <f>F16/F27</f>
        <v>0</v>
      </c>
      <c r="G32" s="11">
        <f>G16/G27</f>
        <v>0</v>
      </c>
    </row>
    <row r="33" spans="1:7" x14ac:dyDescent="0.25">
      <c r="A33" s="11" t="s">
        <v>78</v>
      </c>
      <c r="C33" s="11">
        <f>C18/C28</f>
        <v>399810787.33267736</v>
      </c>
      <c r="D33" s="11">
        <f>D18/D28</f>
        <v>287477215.87436187</v>
      </c>
      <c r="E33" s="11">
        <f>E18/E28</f>
        <v>103703743.83419892</v>
      </c>
      <c r="F33" s="11">
        <f>F18/F28</f>
        <v>0</v>
      </c>
      <c r="G33" s="11">
        <f>G18/G28</f>
        <v>8629827.6241166443</v>
      </c>
    </row>
    <row r="34" spans="1:7" x14ac:dyDescent="0.25">
      <c r="A34" s="11" t="s">
        <v>79</v>
      </c>
      <c r="C34" s="11" t="e">
        <f>C32/C10</f>
        <v>#DIV/0!</v>
      </c>
      <c r="D34" s="11" t="e">
        <f>D32/D10</f>
        <v>#DIV/0!</v>
      </c>
      <c r="E34" s="11" t="e">
        <f>E32/E10</f>
        <v>#DIV/0!</v>
      </c>
      <c r="F34" s="11" t="e">
        <f>F32/F10</f>
        <v>#DIV/0!</v>
      </c>
      <c r="G34" s="11" t="e">
        <f>G32/G10</f>
        <v>#DIV/0!</v>
      </c>
    </row>
    <row r="35" spans="1:7" x14ac:dyDescent="0.25">
      <c r="A35" s="11" t="s">
        <v>80</v>
      </c>
      <c r="C35" s="11">
        <f>C33/C12</f>
        <v>18173217.606030788</v>
      </c>
      <c r="D35" s="11">
        <f>D33/D12</f>
        <v>31941912.874929097</v>
      </c>
      <c r="E35" s="11">
        <f>E33/E12</f>
        <v>103703743.83419892</v>
      </c>
      <c r="F35" s="11">
        <f>F33/F12</f>
        <v>0</v>
      </c>
      <c r="G35" s="11">
        <f>G33/G12</f>
        <v>958869.73601296043</v>
      </c>
    </row>
    <row r="37" spans="1:7" x14ac:dyDescent="0.25">
      <c r="A37" s="11" t="s">
        <v>26</v>
      </c>
    </row>
    <row r="39" spans="1:7" x14ac:dyDescent="0.25">
      <c r="A39" s="11" t="s">
        <v>27</v>
      </c>
    </row>
    <row r="40" spans="1:7" x14ac:dyDescent="0.25">
      <c r="A40" s="11" t="s">
        <v>28</v>
      </c>
      <c r="C40" s="11">
        <f>C11/C29*100</f>
        <v>8.7500772065635876E-2</v>
      </c>
      <c r="D40" s="11">
        <f>D11/D29*100</f>
        <v>6.8506288877318938E-2</v>
      </c>
      <c r="E40" s="11">
        <f>E11/E29*100</f>
        <v>2.3083645237349338E-2</v>
      </c>
      <c r="F40" s="11" t="e">
        <f>F11/F29*100</f>
        <v>#DIV/0!</v>
      </c>
      <c r="G40" s="11" t="e">
        <f>G11/G29*100</f>
        <v>#DIV/0!</v>
      </c>
    </row>
    <row r="41" spans="1:7" x14ac:dyDescent="0.25">
      <c r="A41" s="11" t="s">
        <v>29</v>
      </c>
      <c r="C41" s="11">
        <f>C12/C29*100</f>
        <v>2.2647258652282225E-2</v>
      </c>
      <c r="D41" s="11">
        <f>D12/D29*100</f>
        <v>2.4662263995834821E-2</v>
      </c>
      <c r="E41" s="11">
        <f>E12/E29*100</f>
        <v>1.6488318026678097E-3</v>
      </c>
      <c r="F41" s="11" t="e">
        <f>F12/F29*100</f>
        <v>#DIV/0!</v>
      </c>
      <c r="G41" s="11" t="e">
        <f>G12/G29*100</f>
        <v>#DIV/0!</v>
      </c>
    </row>
    <row r="43" spans="1:7" x14ac:dyDescent="0.25">
      <c r="A43" s="11" t="s">
        <v>30</v>
      </c>
    </row>
    <row r="44" spans="1:7" x14ac:dyDescent="0.25">
      <c r="A44" s="11" t="s">
        <v>31</v>
      </c>
      <c r="C44" s="11">
        <f>C12/C11*100</f>
        <v>25.882352941176475</v>
      </c>
      <c r="D44" s="11">
        <f>D12/D11*100</f>
        <v>36</v>
      </c>
      <c r="E44" s="11">
        <f>E12/E11*100</f>
        <v>7.1428571428571423</v>
      </c>
      <c r="F44" s="11">
        <f>F12/F11*100</f>
        <v>6.5217391304347823</v>
      </c>
      <c r="G44" s="11" t="e">
        <f>G12/G11*100</f>
        <v>#DIV/0!</v>
      </c>
    </row>
    <row r="45" spans="1:7" x14ac:dyDescent="0.25">
      <c r="A45" s="11" t="s">
        <v>32</v>
      </c>
      <c r="C45" s="11" t="e">
        <f>C18/C17*100</f>
        <v>#DIV/0!</v>
      </c>
      <c r="D45" s="11" t="e">
        <f>D18/D17*100</f>
        <v>#DIV/0!</v>
      </c>
      <c r="E45" s="11" t="e">
        <f>E18/E17*100</f>
        <v>#DIV/0!</v>
      </c>
      <c r="F45" s="11" t="e">
        <f>F18/F17*100</f>
        <v>#DIV/0!</v>
      </c>
      <c r="G45" s="11" t="e">
        <f>G18/G17*100</f>
        <v>#DIV/0!</v>
      </c>
    </row>
    <row r="46" spans="1:7" x14ac:dyDescent="0.25">
      <c r="A46" s="11" t="s">
        <v>33</v>
      </c>
      <c r="C46" s="11" t="e">
        <f>AVERAGE(C44:C45)</f>
        <v>#DIV/0!</v>
      </c>
      <c r="D46" s="11" t="e">
        <f>AVERAGE(D44:D45)</f>
        <v>#DIV/0!</v>
      </c>
      <c r="E46" s="11" t="e">
        <f>AVERAGE(E44:E45)</f>
        <v>#DIV/0!</v>
      </c>
      <c r="F46" s="11" t="e">
        <f>AVERAGE(F44:F45)</f>
        <v>#DIV/0!</v>
      </c>
      <c r="G46" s="11" t="e">
        <f>AVERAGE(G44:G45)</f>
        <v>#DIV/0!</v>
      </c>
    </row>
    <row r="48" spans="1:7" x14ac:dyDescent="0.25">
      <c r="A48" s="11" t="s">
        <v>34</v>
      </c>
    </row>
    <row r="49" spans="1:7" x14ac:dyDescent="0.25">
      <c r="A49" s="11" t="s">
        <v>35</v>
      </c>
      <c r="C49" s="11">
        <f>C12/C13*100</f>
        <v>25.882352941176475</v>
      </c>
      <c r="D49" s="11">
        <f>D12/D13*100</f>
        <v>36</v>
      </c>
      <c r="E49" s="11">
        <f>E12/E13*100</f>
        <v>7.1428571428571423</v>
      </c>
      <c r="F49" s="11">
        <f>F12/F13*100</f>
        <v>6.5217391304347823</v>
      </c>
      <c r="G49" s="11" t="e">
        <f>G12/G13*100</f>
        <v>#DIV/0!</v>
      </c>
    </row>
    <row r="50" spans="1:7" x14ac:dyDescent="0.25">
      <c r="A50" s="11" t="s">
        <v>36</v>
      </c>
      <c r="C50" s="11">
        <f>C18/C19*100</f>
        <v>34.256820048799526</v>
      </c>
      <c r="D50" s="11">
        <f>D18/D19*100</f>
        <v>36.57837766094179</v>
      </c>
      <c r="E50" s="11">
        <f>E18/E19*100</f>
        <v>12.60754571412232</v>
      </c>
      <c r="F50" s="11">
        <f>F18/F19*100</f>
        <v>0</v>
      </c>
      <c r="G50" s="11" t="e">
        <f>G18/G19*100</f>
        <v>#DIV/0!</v>
      </c>
    </row>
    <row r="51" spans="1:7" x14ac:dyDescent="0.25">
      <c r="A51" s="11" t="s">
        <v>37</v>
      </c>
      <c r="C51" s="11">
        <f>(C49+C50)/2</f>
        <v>30.069586494988002</v>
      </c>
      <c r="D51" s="11">
        <f>(D49+D50)/2</f>
        <v>36.289188830470891</v>
      </c>
      <c r="E51" s="11">
        <f>(E49+E50)/2</f>
        <v>9.8752014284897314</v>
      </c>
      <c r="F51" s="11">
        <f>(F49+F50)/2</f>
        <v>3.2608695652173911</v>
      </c>
      <c r="G51" s="11" t="e">
        <f>(G49+G50)/2</f>
        <v>#DIV/0!</v>
      </c>
    </row>
    <row r="53" spans="1:7" x14ac:dyDescent="0.25">
      <c r="A53" s="11" t="s">
        <v>92</v>
      </c>
    </row>
    <row r="54" spans="1:7" x14ac:dyDescent="0.25">
      <c r="A54" s="11" t="s">
        <v>38</v>
      </c>
      <c r="C54" s="11">
        <f>C20/C18*100</f>
        <v>0</v>
      </c>
      <c r="D54" s="11">
        <f>D20/D18*100</f>
        <v>0</v>
      </c>
      <c r="E54" s="11">
        <f>E20/E18*100</f>
        <v>0</v>
      </c>
      <c r="F54" s="11" t="e">
        <f>F20/F18*100</f>
        <v>#DIV/0!</v>
      </c>
      <c r="G54" s="11">
        <f>G20/G18*100</f>
        <v>0</v>
      </c>
    </row>
    <row r="56" spans="1:7" x14ac:dyDescent="0.25">
      <c r="A56" s="11" t="s">
        <v>39</v>
      </c>
    </row>
    <row r="57" spans="1:7" x14ac:dyDescent="0.25">
      <c r="A57" s="11" t="s">
        <v>40</v>
      </c>
      <c r="C57" s="11" t="e">
        <f>((C12/C10)-1)*100</f>
        <v>#DIV/0!</v>
      </c>
      <c r="D57" s="11" t="e">
        <f>((D12/D10)-1)*100</f>
        <v>#DIV/0!</v>
      </c>
      <c r="E57" s="11" t="e">
        <f>((E12/E10)-1)*100</f>
        <v>#DIV/0!</v>
      </c>
      <c r="F57" s="11" t="e">
        <f>((F12/F10)-1)*100</f>
        <v>#DIV/0!</v>
      </c>
      <c r="G57" s="11" t="e">
        <f>((G12/G10)-1)*100</f>
        <v>#DIV/0!</v>
      </c>
    </row>
    <row r="58" spans="1:7" x14ac:dyDescent="0.25">
      <c r="A58" s="11" t="s">
        <v>41</v>
      </c>
      <c r="C58" s="11" t="e">
        <f>((C33/C32)-1)*100</f>
        <v>#DIV/0!</v>
      </c>
      <c r="D58" s="11" t="e">
        <f t="shared" ref="D58:G58" si="0">((D33/D32)-1)*100</f>
        <v>#DIV/0!</v>
      </c>
      <c r="E58" s="11" t="e">
        <f t="shared" si="0"/>
        <v>#DIV/0!</v>
      </c>
      <c r="F58" s="11" t="e">
        <f t="shared" si="0"/>
        <v>#DIV/0!</v>
      </c>
      <c r="G58" s="11" t="e">
        <f t="shared" si="0"/>
        <v>#DIV/0!</v>
      </c>
    </row>
    <row r="59" spans="1:7" x14ac:dyDescent="0.25">
      <c r="A59" s="11" t="s">
        <v>42</v>
      </c>
      <c r="C59" s="11" t="e">
        <f>((C35/C34)-1)*100</f>
        <v>#DIV/0!</v>
      </c>
      <c r="D59" s="11" t="e">
        <f>((D35/D34)-1)*100</f>
        <v>#DIV/0!</v>
      </c>
      <c r="E59" s="11" t="e">
        <f>((E35/E34)-1)*100</f>
        <v>#DIV/0!</v>
      </c>
      <c r="F59" s="11" t="e">
        <f>((F35/F34)-1)*100</f>
        <v>#DIV/0!</v>
      </c>
      <c r="G59" s="11" t="e">
        <f>((G35/G34)-1)*100</f>
        <v>#DIV/0!</v>
      </c>
    </row>
    <row r="61" spans="1:7" x14ac:dyDescent="0.25">
      <c r="A61" s="11" t="s">
        <v>43</v>
      </c>
    </row>
    <row r="62" spans="1:7" x14ac:dyDescent="0.25">
      <c r="A62" s="11" t="s">
        <v>44</v>
      </c>
      <c r="C62" s="11">
        <f t="shared" ref="C62:G63" si="1">C17/C11</f>
        <v>0</v>
      </c>
      <c r="D62" s="11">
        <f t="shared" si="1"/>
        <v>0</v>
      </c>
      <c r="E62" s="11">
        <f t="shared" si="1"/>
        <v>0</v>
      </c>
      <c r="F62" s="11">
        <f t="shared" si="1"/>
        <v>0</v>
      </c>
      <c r="G62" s="11" t="e">
        <f t="shared" si="1"/>
        <v>#DIV/0!</v>
      </c>
    </row>
    <row r="63" spans="1:7" x14ac:dyDescent="0.25">
      <c r="A63" s="11" t="s">
        <v>45</v>
      </c>
      <c r="C63" s="11">
        <f t="shared" si="1"/>
        <v>27043098.950454544</v>
      </c>
      <c r="D63" s="11">
        <f t="shared" si="1"/>
        <v>47531941.193333335</v>
      </c>
      <c r="E63" s="11">
        <f>E18/E12</f>
        <v>154318881.05000001</v>
      </c>
      <c r="F63" s="11">
        <f>F18/F12</f>
        <v>0</v>
      </c>
      <c r="G63" s="11">
        <f t="shared" si="1"/>
        <v>1426869.4577777777</v>
      </c>
    </row>
    <row r="64" spans="1:7" x14ac:dyDescent="0.25">
      <c r="A64" s="11" t="s">
        <v>46</v>
      </c>
      <c r="C64" s="11" t="e">
        <f>(C62/C63)*C46</f>
        <v>#DIV/0!</v>
      </c>
      <c r="D64" s="11" t="e">
        <f>(D62/D63)*D46</f>
        <v>#DIV/0!</v>
      </c>
      <c r="E64" s="11" t="e">
        <f>(E62/E63)*E46</f>
        <v>#DIV/0!</v>
      </c>
      <c r="F64" s="11" t="e">
        <f>F62/F63*F46</f>
        <v>#DIV/0!</v>
      </c>
      <c r="G64" s="11" t="e">
        <f>G62/G63*G46</f>
        <v>#DIV/0!</v>
      </c>
    </row>
    <row r="66" spans="1:7" x14ac:dyDescent="0.25">
      <c r="A66" s="11" t="s">
        <v>47</v>
      </c>
    </row>
    <row r="67" spans="1:7" x14ac:dyDescent="0.25">
      <c r="A67" s="11" t="s">
        <v>48</v>
      </c>
      <c r="C67" s="11" t="e">
        <f>(C24/C23)*100</f>
        <v>#DIV/0!</v>
      </c>
    </row>
    <row r="68" spans="1:7" x14ac:dyDescent="0.25">
      <c r="A68" s="11" t="s">
        <v>49</v>
      </c>
      <c r="C68" s="11">
        <f>(C18/C24)*100</f>
        <v>101.460148441485</v>
      </c>
    </row>
    <row r="70" spans="1:7" ht="15.75" thickBot="1" x14ac:dyDescent="0.3">
      <c r="A70" s="28"/>
      <c r="B70" s="28"/>
      <c r="C70" s="28"/>
      <c r="D70" s="28"/>
      <c r="E70" s="28"/>
      <c r="F70" s="28"/>
      <c r="G70" s="28"/>
    </row>
    <row r="71" spans="1:7" ht="15.75" thickTop="1" x14ac:dyDescent="0.25"/>
    <row r="72" spans="1:7" x14ac:dyDescent="0.25">
      <c r="A72" s="11" t="s">
        <v>50</v>
      </c>
    </row>
    <row r="73" spans="1:7" x14ac:dyDescent="0.25">
      <c r="A73" s="11" t="s">
        <v>93</v>
      </c>
    </row>
    <row r="74" spans="1:7" x14ac:dyDescent="0.25">
      <c r="A74" s="11" t="s">
        <v>96</v>
      </c>
    </row>
    <row r="76" spans="1:7" x14ac:dyDescent="0.25">
      <c r="A76" s="11" t="s">
        <v>94</v>
      </c>
    </row>
    <row r="77" spans="1:7" x14ac:dyDescent="0.25">
      <c r="A77" s="11" t="s">
        <v>95</v>
      </c>
    </row>
    <row r="78" spans="1:7" x14ac:dyDescent="0.25">
      <c r="A78" s="11" t="s">
        <v>97</v>
      </c>
    </row>
    <row r="79" spans="1:7" x14ac:dyDescent="0.25">
      <c r="A79" s="11" t="s">
        <v>98</v>
      </c>
    </row>
    <row r="80" spans="1:7" x14ac:dyDescent="0.25">
      <c r="A80" s="11" t="s">
        <v>99</v>
      </c>
    </row>
    <row r="81" spans="1:1" x14ac:dyDescent="0.25">
      <c r="A81" s="11" t="s">
        <v>106</v>
      </c>
    </row>
    <row r="82" spans="1:1" x14ac:dyDescent="0.25">
      <c r="A82" s="29" t="s">
        <v>107</v>
      </c>
    </row>
    <row r="83" spans="1:1" x14ac:dyDescent="0.25">
      <c r="A83" s="29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opLeftCell="A37" zoomScale="90" zoomScaleNormal="90" workbookViewId="0">
      <selection activeCell="A80" sqref="A80:A82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68" t="s">
        <v>105</v>
      </c>
      <c r="B2" s="68"/>
      <c r="C2" s="68"/>
      <c r="D2" s="68"/>
      <c r="E2" s="68"/>
      <c r="F2" s="68"/>
      <c r="G2" s="68"/>
    </row>
    <row r="4" spans="1:7" x14ac:dyDescent="0.25">
      <c r="A4" s="70" t="s">
        <v>0</v>
      </c>
      <c r="B4" s="1"/>
      <c r="C4" s="70" t="s">
        <v>1</v>
      </c>
      <c r="D4" s="76" t="s">
        <v>2</v>
      </c>
      <c r="E4" s="76"/>
      <c r="F4" s="76"/>
      <c r="G4" s="76"/>
    </row>
    <row r="5" spans="1:7" ht="15.75" thickBot="1" x14ac:dyDescent="0.3">
      <c r="A5" s="71"/>
      <c r="B5" s="3"/>
      <c r="C5" s="71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>SUM(D10:G10)</f>
        <v>0</v>
      </c>
      <c r="D10" s="12">
        <f>+'I Trimestre'!D10+'II Trimestre'!D10</f>
        <v>0</v>
      </c>
      <c r="E10" s="12">
        <f>+'I Trimestre'!E10+'II Trimestre'!E10</f>
        <v>0</v>
      </c>
      <c r="F10" s="12">
        <f>+'I Trimestre'!F10+'II Trimestre'!F10</f>
        <v>0</v>
      </c>
      <c r="G10" s="12">
        <f>+'I Trimestre'!G10+'II Trimestre'!G10</f>
        <v>0</v>
      </c>
    </row>
    <row r="11" spans="1:7" x14ac:dyDescent="0.25">
      <c r="A11" t="s">
        <v>82</v>
      </c>
      <c r="C11" s="12">
        <f t="shared" ref="C11" si="0">SUM(D11:G11)</f>
        <v>72</v>
      </c>
      <c r="D11" s="12">
        <v>17</v>
      </c>
      <c r="E11" s="12">
        <v>7</v>
      </c>
      <c r="F11" s="12">
        <v>48</v>
      </c>
      <c r="G11" s="12">
        <f>+'I Trimestre'!G11+'II Trimestre'!G11</f>
        <v>0</v>
      </c>
    </row>
    <row r="12" spans="1:7" x14ac:dyDescent="0.25">
      <c r="A12" t="s">
        <v>83</v>
      </c>
      <c r="C12" s="12">
        <f>SUM(D12:G12)</f>
        <v>23</v>
      </c>
      <c r="D12" s="12">
        <f>+'I Trimestre'!D12+'II Trimestre'!D12</f>
        <v>7</v>
      </c>
      <c r="E12" s="12">
        <f>+'I Trimestre'!E12+'II Trimestre'!E12</f>
        <v>1</v>
      </c>
      <c r="F12" s="12">
        <f>+'I Trimestre'!F12+'II Trimestre'!F12</f>
        <v>8</v>
      </c>
      <c r="G12" s="12">
        <f>+'I Trimestre'!G12+'II Trimestre'!G12</f>
        <v>7</v>
      </c>
    </row>
    <row r="13" spans="1:7" x14ac:dyDescent="0.25">
      <c r="A13" t="s">
        <v>14</v>
      </c>
      <c r="C13" s="12">
        <f>SUM(D13:G13)</f>
        <v>72</v>
      </c>
      <c r="D13" s="12">
        <v>17</v>
      </c>
      <c r="E13" s="12">
        <v>7</v>
      </c>
      <c r="F13" s="12">
        <v>48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</f>
        <v>0</v>
      </c>
      <c r="E16" s="12">
        <f>+'I Trimestre'!E16+'II Trimestre'!E16</f>
        <v>0</v>
      </c>
      <c r="F16" s="12">
        <f>+'I Trimestre'!F16+'II Trimestre'!F16</f>
        <v>0</v>
      </c>
      <c r="G16" s="12">
        <f>+'I Trimestre'!G16+'II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</f>
        <v>0</v>
      </c>
      <c r="E17" s="12">
        <f>+'I Trimestre'!E17+'II Trimestre'!E17</f>
        <v>0</v>
      </c>
      <c r="F17" s="12">
        <f>+'I Trimestre'!F17+'II Trimestre'!F17</f>
        <v>0</v>
      </c>
      <c r="G17" s="12">
        <f>+'I Trimestre'!G17+'II Trimestre'!G17</f>
        <v>0</v>
      </c>
    </row>
    <row r="18" spans="1:7" x14ac:dyDescent="0.25">
      <c r="A18" t="s">
        <v>83</v>
      </c>
      <c r="C18" s="6">
        <f>SUM(D18:G18)</f>
        <v>0</v>
      </c>
      <c r="D18" s="12">
        <f>+'I Trimestre'!D18+'II Trimestre'!D18</f>
        <v>0</v>
      </c>
      <c r="E18" s="12">
        <f>+'I Trimestre'!E18+'II Trimestre'!E18</f>
        <v>0</v>
      </c>
      <c r="F18" s="12">
        <f>+'I Trimestre'!F18+'II Trimestre'!F18</f>
        <v>0</v>
      </c>
      <c r="G18" s="12">
        <f>+'I Trimestre'!G18+'II Trimestre'!G18</f>
        <v>0</v>
      </c>
    </row>
    <row r="19" spans="1:7" x14ac:dyDescent="0.25">
      <c r="A19" t="s">
        <v>14</v>
      </c>
      <c r="C19" s="6">
        <f>SUM(D19:G19)</f>
        <v>1736729142</v>
      </c>
      <c r="D19" s="6">
        <v>1143619142</v>
      </c>
      <c r="E19" s="6">
        <v>513110000</v>
      </c>
      <c r="F19" s="6">
        <v>80000000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1.3875734139666667</v>
      </c>
      <c r="D27" s="9">
        <v>1.3875734139666667</v>
      </c>
      <c r="E27" s="9">
        <v>1.3875734139666667</v>
      </c>
      <c r="F27" s="9">
        <v>1.3875734139666667</v>
      </c>
      <c r="G27" s="9">
        <v>1.3875734139666667</v>
      </c>
    </row>
    <row r="28" spans="1:7" x14ac:dyDescent="0.25">
      <c r="A28" t="s">
        <v>86</v>
      </c>
      <c r="C28" s="9">
        <v>1.45394391315</v>
      </c>
      <c r="D28" s="9">
        <v>1.45394391315</v>
      </c>
      <c r="E28" s="9">
        <v>1.45394391315</v>
      </c>
      <c r="F28" s="9">
        <v>1.45394391315</v>
      </c>
      <c r="G28" s="9">
        <v>1.45394391315</v>
      </c>
    </row>
    <row r="29" spans="1:7" s="20" customFormat="1" x14ac:dyDescent="0.25">
      <c r="A29" s="20" t="s">
        <v>100</v>
      </c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0</v>
      </c>
      <c r="D33" s="8">
        <f>D18/D28</f>
        <v>0</v>
      </c>
      <c r="E33" s="8">
        <f>E18/E28</f>
        <v>0</v>
      </c>
      <c r="F33" s="8">
        <f>F18/F28</f>
        <v>0</v>
      </c>
      <c r="G33" s="8">
        <f>G18/G28</f>
        <v>0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0</v>
      </c>
      <c r="D35" s="8">
        <f>D33/D12</f>
        <v>0</v>
      </c>
      <c r="E35" s="8">
        <f>E33/E12</f>
        <v>0</v>
      </c>
      <c r="F35" s="8">
        <f>F33/F12</f>
        <v>0</v>
      </c>
      <c r="G35" s="8">
        <f>G33/G12</f>
        <v>0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7.4118301043832741E-2</v>
      </c>
      <c r="D40" s="8">
        <f>D11/D29*100</f>
        <v>4.658427643657688E-2</v>
      </c>
      <c r="E40" s="8">
        <f>E11/E29*100</f>
        <v>1.1541822618674669E-2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2.3676679500113235E-2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31.944444444444443</v>
      </c>
      <c r="D44" s="8">
        <f>D12/D11*100</f>
        <v>41.17647058823529</v>
      </c>
      <c r="E44" s="8">
        <f>E12/E11*100</f>
        <v>14.285714285714285</v>
      </c>
      <c r="F44" s="8">
        <f>F12/F11*100</f>
        <v>16.666666666666664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31.944444444444443</v>
      </c>
      <c r="D49" s="8">
        <f>D12/D13*100</f>
        <v>41.17647058823529</v>
      </c>
      <c r="E49" s="8">
        <f>E12/E13*100</f>
        <v>14.285714285714285</v>
      </c>
      <c r="F49" s="8">
        <f>F12/F13*100</f>
        <v>16.666666666666664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0</v>
      </c>
      <c r="D50" s="8">
        <f>D18/D19*100</f>
        <v>0</v>
      </c>
      <c r="E50" s="8">
        <f>E18/E19*100</f>
        <v>0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15.972222222222221</v>
      </c>
      <c r="D51" s="8">
        <f>(D49+D50)/2</f>
        <v>20.588235294117645</v>
      </c>
      <c r="E51" s="8">
        <f>(E49+E50)/2</f>
        <v>7.1428571428571423</v>
      </c>
      <c r="F51" s="8">
        <f>(F49+F50)/2</f>
        <v>8.3333333333333321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 t="e">
        <f>C20/C18*100</f>
        <v>#DIV/0!</v>
      </c>
      <c r="D54" s="8" t="e">
        <f>D20/D18*100</f>
        <v>#DIV/0!</v>
      </c>
      <c r="E54" s="8" t="e">
        <f>E20/E18*100</f>
        <v>#DIV/0!</v>
      </c>
      <c r="F54" s="8" t="e">
        <f>F20/F18*100</f>
        <v>#DIV/0!</v>
      </c>
      <c r="G54" s="8" t="e">
        <f>G20/G18*100</f>
        <v>#DIV/0!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0</v>
      </c>
      <c r="D63" s="8">
        <f t="shared" si="3"/>
        <v>0</v>
      </c>
      <c r="E63" s="8">
        <f>E18/E12</f>
        <v>0</v>
      </c>
      <c r="F63" s="8">
        <f>F18/F12</f>
        <v>0</v>
      </c>
      <c r="G63" s="8">
        <f t="shared" si="3"/>
        <v>0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0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106</v>
      </c>
    </row>
    <row r="81" spans="1:1" x14ac:dyDescent="0.25">
      <c r="A81" s="22" t="s">
        <v>107</v>
      </c>
    </row>
    <row r="82" spans="1:1" x14ac:dyDescent="0.25">
      <c r="A82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topLeftCell="A34" zoomScale="90" zoomScaleNormal="90" workbookViewId="0">
      <selection activeCell="A81" sqref="A81:A83"/>
    </sheetView>
  </sheetViews>
  <sheetFormatPr baseColWidth="10" defaultColWidth="11.42578125" defaultRowHeight="15" x14ac:dyDescent="0.25"/>
  <cols>
    <col min="1" max="1" width="58.140625" bestFit="1" customWidth="1"/>
    <col min="2" max="2" width="7.28515625" bestFit="1" customWidth="1"/>
    <col min="3" max="4" width="18.5703125" bestFit="1" customWidth="1"/>
    <col min="5" max="5" width="20.42578125" bestFit="1" customWidth="1"/>
    <col min="6" max="6" width="29.5703125" bestFit="1" customWidth="1"/>
    <col min="7" max="7" width="27.140625" bestFit="1" customWidth="1"/>
  </cols>
  <sheetData>
    <row r="2" spans="1:7" x14ac:dyDescent="0.25">
      <c r="A2" s="68" t="s">
        <v>105</v>
      </c>
      <c r="B2" s="68"/>
      <c r="C2" s="68"/>
      <c r="D2" s="68"/>
      <c r="E2" s="68"/>
      <c r="F2" s="68"/>
      <c r="G2" s="68"/>
    </row>
    <row r="4" spans="1:7" x14ac:dyDescent="0.25">
      <c r="A4" s="70" t="s">
        <v>0</v>
      </c>
      <c r="B4" s="1"/>
      <c r="C4" s="70" t="s">
        <v>1</v>
      </c>
      <c r="D4" s="76" t="s">
        <v>2</v>
      </c>
      <c r="E4" s="76"/>
      <c r="F4" s="76"/>
      <c r="G4" s="76"/>
    </row>
    <row r="5" spans="1:7" ht="15.75" thickBot="1" x14ac:dyDescent="0.3">
      <c r="A5" s="71"/>
      <c r="B5" s="3"/>
      <c r="C5" s="71"/>
      <c r="D5" s="3" t="s">
        <v>3</v>
      </c>
      <c r="E5" s="3" t="s">
        <v>4</v>
      </c>
      <c r="F5" s="3" t="s">
        <v>5</v>
      </c>
      <c r="G5" s="3" t="s">
        <v>6</v>
      </c>
    </row>
    <row r="6" spans="1:7" ht="15.75" thickTop="1" x14ac:dyDescent="0.25"/>
    <row r="7" spans="1:7" x14ac:dyDescent="0.25">
      <c r="A7" t="s">
        <v>7</v>
      </c>
    </row>
    <row r="8" spans="1:7" x14ac:dyDescent="0.25">
      <c r="B8" t="s">
        <v>8</v>
      </c>
    </row>
    <row r="9" spans="1:7" x14ac:dyDescent="0.25">
      <c r="A9" t="s">
        <v>9</v>
      </c>
      <c r="B9" t="s">
        <v>10</v>
      </c>
    </row>
    <row r="10" spans="1:7" x14ac:dyDescent="0.25">
      <c r="A10" t="s">
        <v>81</v>
      </c>
      <c r="C10" s="12">
        <f t="shared" ref="C10:C11" si="0">SUM(D10:G10)</f>
        <v>0</v>
      </c>
      <c r="D10" s="12">
        <f>+'I Trimestre'!D10+'II Trimestre'!D10+'III Trimestre'!D10</f>
        <v>0</v>
      </c>
      <c r="E10" s="12">
        <f>+'I Trimestre'!E10+'II Trimestre'!E10+'III Trimestre'!E10</f>
        <v>0</v>
      </c>
      <c r="F10" s="12">
        <f>+'I Trimestre'!F10+'II Trimestre'!F10+'III Trimestre'!F10</f>
        <v>0</v>
      </c>
      <c r="G10" s="12">
        <f>+'I Trimestre'!G10+'II Trimestre'!G10+'III Trimestre'!G10</f>
        <v>0</v>
      </c>
    </row>
    <row r="11" spans="1:7" x14ac:dyDescent="0.25">
      <c r="A11" t="s">
        <v>82</v>
      </c>
      <c r="C11" s="12">
        <f t="shared" si="0"/>
        <v>85</v>
      </c>
      <c r="D11" s="12">
        <v>25</v>
      </c>
      <c r="E11" s="12">
        <v>14</v>
      </c>
      <c r="F11" s="12">
        <v>46</v>
      </c>
      <c r="G11" s="12">
        <f>+'I Trimestre'!G11+'II Trimestre'!G11+'III Trimestre'!G11</f>
        <v>0</v>
      </c>
    </row>
    <row r="12" spans="1:7" x14ac:dyDescent="0.25">
      <c r="A12" t="s">
        <v>83</v>
      </c>
      <c r="C12" s="12">
        <f>SUM(D12:G12)</f>
        <v>32</v>
      </c>
      <c r="D12" s="12">
        <f>+'I Trimestre'!D12+'II Trimestre'!D12+'III Trimestre'!D12</f>
        <v>7</v>
      </c>
      <c r="E12" s="12">
        <f>+'I Trimestre'!E12+'II Trimestre'!E12+'III Trimestre'!E12</f>
        <v>1</v>
      </c>
      <c r="F12" s="12">
        <f>+'I Trimestre'!F12+'II Trimestre'!F12+'III Trimestre'!F12</f>
        <v>15</v>
      </c>
      <c r="G12" s="12">
        <f>+'I Trimestre'!G12+'II Trimestre'!G12+'III Trimestre'!G12</f>
        <v>9</v>
      </c>
    </row>
    <row r="13" spans="1:7" x14ac:dyDescent="0.25">
      <c r="A13" t="s">
        <v>14</v>
      </c>
      <c r="C13" s="12">
        <f>SUM(D13:G13)</f>
        <v>85</v>
      </c>
      <c r="D13" s="12">
        <v>25</v>
      </c>
      <c r="E13" s="12">
        <v>14</v>
      </c>
      <c r="F13" s="12">
        <v>46</v>
      </c>
      <c r="G13" s="12"/>
    </row>
    <row r="15" spans="1:7" x14ac:dyDescent="0.25">
      <c r="A15" t="s">
        <v>15</v>
      </c>
    </row>
    <row r="16" spans="1:7" x14ac:dyDescent="0.25">
      <c r="A16" t="s">
        <v>81</v>
      </c>
      <c r="C16" s="6">
        <f t="shared" ref="C16:C17" si="1">SUM(D16:G16)</f>
        <v>0</v>
      </c>
      <c r="D16" s="12">
        <f>+'I Trimestre'!D16+'II Trimestre'!D16+'III Trimestre'!D16</f>
        <v>0</v>
      </c>
      <c r="E16" s="12">
        <f>+'I Trimestre'!E16+'II Trimestre'!E16+'III Trimestre'!E16</f>
        <v>0</v>
      </c>
      <c r="F16" s="12">
        <f>+'I Trimestre'!F16+'II Trimestre'!F16+'III Trimestre'!F16</f>
        <v>0</v>
      </c>
      <c r="G16" s="12">
        <f>+'I Trimestre'!G16+'II Trimestre'!G16+'III Trimestre'!G16</f>
        <v>0</v>
      </c>
    </row>
    <row r="17" spans="1:7" x14ac:dyDescent="0.25">
      <c r="A17" t="s">
        <v>82</v>
      </c>
      <c r="C17" s="6">
        <f t="shared" si="1"/>
        <v>0</v>
      </c>
      <c r="D17" s="12">
        <f>+'I Trimestre'!D17+'II Trimestre'!D17+'III Trimestre'!D17</f>
        <v>0</v>
      </c>
      <c r="E17" s="12">
        <f>+'I Trimestre'!E17+'II Trimestre'!E17+'III Trimestre'!E17</f>
        <v>0</v>
      </c>
      <c r="F17" s="12">
        <f>+'I Trimestre'!F17+'II Trimestre'!F17+'III Trimestre'!F17</f>
        <v>0</v>
      </c>
      <c r="G17" s="12">
        <f>+'I Trimestre'!G17+'II Trimestre'!G17+'III Trimestre'!G17</f>
        <v>0</v>
      </c>
    </row>
    <row r="18" spans="1:7" x14ac:dyDescent="0.25">
      <c r="A18" t="s">
        <v>83</v>
      </c>
      <c r="C18" s="6">
        <f>SUM(D18:G18)</f>
        <v>146844097.84</v>
      </c>
      <c r="D18" s="12">
        <f>+'I Trimestre'!D18+'II Trimestre'!D18+'III Trimestre'!D18</f>
        <v>33839031.969999999</v>
      </c>
      <c r="E18" s="12">
        <f>+'I Trimestre'!E18+'II Trimestre'!E18+'III Trimestre'!E18</f>
        <v>39911892.969999999</v>
      </c>
      <c r="F18" s="12">
        <f>+'I Trimestre'!F18+'II Trimestre'!F18+'III Trimestre'!F18</f>
        <v>0</v>
      </c>
      <c r="G18" s="12">
        <f>+'I Trimestre'!G18+'II Trimestre'!G18+'III Trimestre'!G18</f>
        <v>73093172.900000006</v>
      </c>
    </row>
    <row r="19" spans="1:7" x14ac:dyDescent="0.25">
      <c r="A19" t="s">
        <v>14</v>
      </c>
      <c r="C19" s="18">
        <f>SUM(D19:G19)</f>
        <v>2736729142</v>
      </c>
      <c r="D19" s="18">
        <v>1169509142</v>
      </c>
      <c r="E19" s="18">
        <v>1224020000</v>
      </c>
      <c r="F19" s="18">
        <v>343200000</v>
      </c>
      <c r="G19" s="6"/>
    </row>
    <row r="20" spans="1:7" x14ac:dyDescent="0.25">
      <c r="A20" t="s">
        <v>84</v>
      </c>
      <c r="C20" s="6"/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C21" s="6"/>
      <c r="D21" s="6"/>
      <c r="E21" s="6"/>
      <c r="F21" s="6"/>
      <c r="G21" s="6"/>
    </row>
    <row r="22" spans="1:7" x14ac:dyDescent="0.25">
      <c r="A22" t="s">
        <v>17</v>
      </c>
      <c r="C22" s="6"/>
    </row>
    <row r="23" spans="1:7" x14ac:dyDescent="0.25">
      <c r="A23" t="s">
        <v>82</v>
      </c>
      <c r="C23" s="6"/>
    </row>
    <row r="24" spans="1:7" x14ac:dyDescent="0.25">
      <c r="A24" t="s">
        <v>83</v>
      </c>
      <c r="C24" s="12">
        <f>+'I Trimestre'!C24+'II Trimestre'!C24+'III Trimestre'!C24</f>
        <v>277262895.75</v>
      </c>
    </row>
    <row r="26" spans="1:7" x14ac:dyDescent="0.25">
      <c r="A26" t="s">
        <v>18</v>
      </c>
    </row>
    <row r="27" spans="1:7" x14ac:dyDescent="0.25">
      <c r="A27" t="s">
        <v>85</v>
      </c>
      <c r="C27" s="9">
        <v>1.3931300646666669</v>
      </c>
      <c r="D27" s="9">
        <v>1.3931300646666669</v>
      </c>
      <c r="E27" s="9">
        <v>1.3931300646666669</v>
      </c>
      <c r="F27" s="9">
        <v>1.3931300646666669</v>
      </c>
      <c r="G27" s="9">
        <v>1.3931300646666669</v>
      </c>
    </row>
    <row r="28" spans="1:7" x14ac:dyDescent="0.25">
      <c r="A28" t="s">
        <v>86</v>
      </c>
      <c r="C28" s="9">
        <v>1.4617491794222224</v>
      </c>
      <c r="D28" s="9">
        <v>1.4617491794222224</v>
      </c>
      <c r="E28" s="9">
        <v>1.4617491794222224</v>
      </c>
      <c r="F28" s="9">
        <v>1.4617491794222224</v>
      </c>
      <c r="G28" s="9">
        <v>1.4617491794222224</v>
      </c>
    </row>
    <row r="29" spans="1:7" x14ac:dyDescent="0.25">
      <c r="A29" s="20" t="s">
        <v>100</v>
      </c>
      <c r="B29" s="20"/>
      <c r="C29" s="23">
        <f>+D29+E29</f>
        <v>97142</v>
      </c>
      <c r="D29" s="24">
        <v>36493</v>
      </c>
      <c r="E29" s="24">
        <v>60649</v>
      </c>
      <c r="F29" s="21"/>
      <c r="G29" s="21"/>
    </row>
    <row r="31" spans="1:7" x14ac:dyDescent="0.25">
      <c r="A31" t="s">
        <v>21</v>
      </c>
    </row>
    <row r="32" spans="1:7" x14ac:dyDescent="0.25">
      <c r="A32" t="s">
        <v>87</v>
      </c>
      <c r="C32" s="8">
        <f>C16/C27</f>
        <v>0</v>
      </c>
      <c r="D32" s="8">
        <f>D16/D27</f>
        <v>0</v>
      </c>
      <c r="E32" s="8">
        <f>E16/E27</f>
        <v>0</v>
      </c>
      <c r="F32" s="8">
        <f>F16/F27</f>
        <v>0</v>
      </c>
      <c r="G32" s="8">
        <f>G16/G27</f>
        <v>0</v>
      </c>
    </row>
    <row r="33" spans="1:7" x14ac:dyDescent="0.25">
      <c r="A33" t="s">
        <v>88</v>
      </c>
      <c r="C33" s="8">
        <f>C18/C28</f>
        <v>100457793.92743854</v>
      </c>
      <c r="D33" s="8">
        <f>D18/D28</f>
        <v>23149684.259357933</v>
      </c>
      <c r="E33" s="8">
        <f>E18/E28</f>
        <v>27304200.701365028</v>
      </c>
      <c r="F33" s="8">
        <f>F18/F28</f>
        <v>0</v>
      </c>
      <c r="G33" s="8">
        <f>G18/G28</f>
        <v>50003908.966715582</v>
      </c>
    </row>
    <row r="34" spans="1:7" x14ac:dyDescent="0.25">
      <c r="A34" t="s">
        <v>89</v>
      </c>
      <c r="C34" s="8" t="e">
        <f>C32/C10</f>
        <v>#DIV/0!</v>
      </c>
      <c r="D34" s="8" t="e">
        <f>D32/D10</f>
        <v>#DIV/0!</v>
      </c>
      <c r="E34" s="8" t="e">
        <f>E32/E10</f>
        <v>#DIV/0!</v>
      </c>
      <c r="F34" s="8" t="e">
        <f>F32/F10</f>
        <v>#DIV/0!</v>
      </c>
      <c r="G34" s="8" t="e">
        <f>G32/G10</f>
        <v>#DIV/0!</v>
      </c>
    </row>
    <row r="35" spans="1:7" x14ac:dyDescent="0.25">
      <c r="A35" t="s">
        <v>90</v>
      </c>
      <c r="C35" s="8">
        <f>C33/C12</f>
        <v>3139306.0602324544</v>
      </c>
      <c r="D35" s="8">
        <f>D33/D12</f>
        <v>3307097.7513368474</v>
      </c>
      <c r="E35" s="8">
        <f>E33/E12</f>
        <v>27304200.701365028</v>
      </c>
      <c r="F35" s="8">
        <f>F33/F12</f>
        <v>0</v>
      </c>
      <c r="G35" s="8">
        <f>G33/G12</f>
        <v>5555989.8851906201</v>
      </c>
    </row>
    <row r="36" spans="1:7" x14ac:dyDescent="0.25">
      <c r="C36" s="8"/>
      <c r="D36" s="8"/>
      <c r="E36" s="8"/>
      <c r="F36" s="8"/>
      <c r="G36" s="8"/>
    </row>
    <row r="37" spans="1:7" x14ac:dyDescent="0.25">
      <c r="A37" t="s">
        <v>26</v>
      </c>
      <c r="C37" s="8"/>
      <c r="D37" s="8"/>
      <c r="E37" s="8"/>
      <c r="F37" s="8"/>
      <c r="G37" s="8"/>
    </row>
    <row r="38" spans="1:7" x14ac:dyDescent="0.25">
      <c r="C38" s="8"/>
      <c r="D38" s="8"/>
      <c r="E38" s="8"/>
      <c r="F38" s="8"/>
      <c r="G38" s="8"/>
    </row>
    <row r="39" spans="1:7" x14ac:dyDescent="0.25">
      <c r="A39" t="s">
        <v>27</v>
      </c>
      <c r="C39" s="8"/>
      <c r="D39" s="8"/>
      <c r="E39" s="8"/>
      <c r="F39" s="8"/>
      <c r="G39" s="8"/>
    </row>
    <row r="40" spans="1:7" x14ac:dyDescent="0.25">
      <c r="A40" t="s">
        <v>28</v>
      </c>
      <c r="C40" s="8">
        <f>C11/C29*100</f>
        <v>8.7500772065635876E-2</v>
      </c>
      <c r="D40" s="8">
        <f>D11/D29*100</f>
        <v>6.8506288877318938E-2</v>
      </c>
      <c r="E40" s="8">
        <f>E11/E29*100</f>
        <v>2.3083645237349338E-2</v>
      </c>
      <c r="F40" s="8" t="e">
        <f>F11/F29*100</f>
        <v>#DIV/0!</v>
      </c>
      <c r="G40" s="8" t="e">
        <f>G11/G29*100</f>
        <v>#DIV/0!</v>
      </c>
    </row>
    <row r="41" spans="1:7" x14ac:dyDescent="0.25">
      <c r="A41" t="s">
        <v>29</v>
      </c>
      <c r="C41" s="8">
        <f>C12/C29*100</f>
        <v>3.2941467130592331E-2</v>
      </c>
      <c r="D41" s="8">
        <f>D12/D29*100</f>
        <v>1.9181760885649303E-2</v>
      </c>
      <c r="E41" s="8">
        <f>E12/E29*100</f>
        <v>1.6488318026678097E-3</v>
      </c>
      <c r="F41" s="8" t="e">
        <f>F12/F29*100</f>
        <v>#DIV/0!</v>
      </c>
      <c r="G41" s="8" t="e">
        <f>G12/G29*100</f>
        <v>#DIV/0!</v>
      </c>
    </row>
    <row r="42" spans="1:7" x14ac:dyDescent="0.25">
      <c r="C42" s="8"/>
      <c r="D42" s="8"/>
      <c r="E42" s="8"/>
      <c r="F42" s="8"/>
      <c r="G42" s="8"/>
    </row>
    <row r="43" spans="1:7" x14ac:dyDescent="0.25">
      <c r="A43" t="s">
        <v>30</v>
      </c>
      <c r="C43" s="8"/>
      <c r="D43" s="8"/>
      <c r="E43" s="8"/>
      <c r="F43" s="8"/>
      <c r="G43" s="8"/>
    </row>
    <row r="44" spans="1:7" x14ac:dyDescent="0.25">
      <c r="A44" t="s">
        <v>31</v>
      </c>
      <c r="C44" s="8">
        <f>C12/C11*100</f>
        <v>37.647058823529413</v>
      </c>
      <c r="D44" s="8">
        <f>D12/D11*100</f>
        <v>28.000000000000004</v>
      </c>
      <c r="E44" s="8">
        <f>E12/E11*100</f>
        <v>7.1428571428571423</v>
      </c>
      <c r="F44" s="8">
        <f>F12/F11*100</f>
        <v>32.608695652173914</v>
      </c>
      <c r="G44" s="8" t="e">
        <f>G12/G11*100</f>
        <v>#DIV/0!</v>
      </c>
    </row>
    <row r="45" spans="1:7" x14ac:dyDescent="0.25">
      <c r="A45" t="s">
        <v>32</v>
      </c>
      <c r="C45" s="8" t="e">
        <f>C18/C17*100</f>
        <v>#DIV/0!</v>
      </c>
      <c r="D45" s="8" t="e">
        <f>D18/D17*100</f>
        <v>#DIV/0!</v>
      </c>
      <c r="E45" s="8" t="e">
        <f>E18/E17*100</f>
        <v>#DIV/0!</v>
      </c>
      <c r="F45" s="8" t="e">
        <f>F18/F17*100</f>
        <v>#DIV/0!</v>
      </c>
      <c r="G45" s="8" t="e">
        <f>G18/G17*100</f>
        <v>#DIV/0!</v>
      </c>
    </row>
    <row r="46" spans="1:7" x14ac:dyDescent="0.25">
      <c r="A46" t="s">
        <v>33</v>
      </c>
      <c r="C46" s="8" t="e">
        <f>AVERAGE(C44:C45)</f>
        <v>#DIV/0!</v>
      </c>
      <c r="D46" s="8" t="e">
        <f>AVERAGE(D44:D45)</f>
        <v>#DIV/0!</v>
      </c>
      <c r="E46" s="8" t="e">
        <f>AVERAGE(E44:E45)</f>
        <v>#DIV/0!</v>
      </c>
      <c r="F46" s="8" t="e">
        <f>AVERAGE(F44:F45)</f>
        <v>#DIV/0!</v>
      </c>
      <c r="G46" s="8" t="e">
        <f>AVERAGE(G44:G45)</f>
        <v>#DIV/0!</v>
      </c>
    </row>
    <row r="47" spans="1:7" x14ac:dyDescent="0.25">
      <c r="C47" s="8"/>
      <c r="D47" s="8"/>
      <c r="E47" s="8"/>
      <c r="F47" s="8"/>
      <c r="G47" s="8"/>
    </row>
    <row r="48" spans="1:7" x14ac:dyDescent="0.25">
      <c r="A48" t="s">
        <v>34</v>
      </c>
      <c r="C48" s="8"/>
      <c r="D48" s="8"/>
      <c r="E48" s="8"/>
      <c r="F48" s="8"/>
      <c r="G48" s="8"/>
    </row>
    <row r="49" spans="1:7" x14ac:dyDescent="0.25">
      <c r="A49" t="s">
        <v>35</v>
      </c>
      <c r="C49" s="8">
        <f>C12/C13*100</f>
        <v>37.647058823529413</v>
      </c>
      <c r="D49" s="8">
        <f>D12/D13*100</f>
        <v>28.000000000000004</v>
      </c>
      <c r="E49" s="8">
        <f>E12/E13*100</f>
        <v>7.1428571428571423</v>
      </c>
      <c r="F49" s="8">
        <f>F12/F13*100</f>
        <v>32.608695652173914</v>
      </c>
      <c r="G49" s="8" t="e">
        <f>G12/G13*100</f>
        <v>#DIV/0!</v>
      </c>
    </row>
    <row r="50" spans="1:7" x14ac:dyDescent="0.25">
      <c r="A50" t="s">
        <v>36</v>
      </c>
      <c r="C50" s="8">
        <f>C18/C19*100</f>
        <v>5.3656788896794669</v>
      </c>
      <c r="D50" s="8">
        <f>D18/D19*100</f>
        <v>2.8934388586421158</v>
      </c>
      <c r="E50" s="8">
        <f>E18/E19*100</f>
        <v>3.2607222896684696</v>
      </c>
      <c r="F50" s="8">
        <f>F18/F19*100</f>
        <v>0</v>
      </c>
      <c r="G50" s="8" t="e">
        <f>G18/G19*100</f>
        <v>#DIV/0!</v>
      </c>
    </row>
    <row r="51" spans="1:7" x14ac:dyDescent="0.25">
      <c r="A51" t="s">
        <v>37</v>
      </c>
      <c r="C51" s="8">
        <f>(C49+C50)/2</f>
        <v>21.506368856604439</v>
      </c>
      <c r="D51" s="8">
        <f>(D49+D50)/2</f>
        <v>15.44671942932106</v>
      </c>
      <c r="E51" s="8">
        <f>(E49+E50)/2</f>
        <v>5.2017897162628062</v>
      </c>
      <c r="F51" s="8">
        <f>(F49+F50)/2</f>
        <v>16.304347826086957</v>
      </c>
      <c r="G51" s="8" t="e">
        <f>(G49+G50)/2</f>
        <v>#DIV/0!</v>
      </c>
    </row>
    <row r="52" spans="1:7" x14ac:dyDescent="0.25">
      <c r="C52" s="8"/>
      <c r="D52" s="8"/>
      <c r="E52" s="8"/>
      <c r="F52" s="8"/>
      <c r="G52" s="8"/>
    </row>
    <row r="53" spans="1:7" x14ac:dyDescent="0.25">
      <c r="A53" t="s">
        <v>92</v>
      </c>
      <c r="C53" s="8"/>
      <c r="D53" s="8"/>
      <c r="E53" s="8"/>
      <c r="F53" s="8"/>
      <c r="G53" s="8"/>
    </row>
    <row r="54" spans="1:7" x14ac:dyDescent="0.25">
      <c r="A54" t="s">
        <v>38</v>
      </c>
      <c r="C54" s="8">
        <f>C20/C18*100</f>
        <v>0</v>
      </c>
      <c r="D54" s="8">
        <f>D20/D18*100</f>
        <v>0</v>
      </c>
      <c r="E54" s="8">
        <f>E20/E18*100</f>
        <v>0</v>
      </c>
      <c r="F54" s="8" t="e">
        <f>F20/F18*100</f>
        <v>#DIV/0!</v>
      </c>
      <c r="G54" s="8">
        <f>G20/G18*100</f>
        <v>0</v>
      </c>
    </row>
    <row r="55" spans="1:7" x14ac:dyDescent="0.25">
      <c r="C55" s="8"/>
      <c r="D55" s="8"/>
      <c r="E55" s="8"/>
      <c r="F55" s="8"/>
      <c r="G55" s="8"/>
    </row>
    <row r="56" spans="1:7" x14ac:dyDescent="0.25">
      <c r="A56" t="s">
        <v>39</v>
      </c>
      <c r="C56" s="8"/>
      <c r="D56" s="8"/>
      <c r="E56" s="8"/>
      <c r="F56" s="8"/>
      <c r="G56" s="8"/>
    </row>
    <row r="57" spans="1:7" x14ac:dyDescent="0.25">
      <c r="A57" t="s">
        <v>40</v>
      </c>
      <c r="C57" s="8" t="e">
        <f>((C12/C10)-1)*100</f>
        <v>#DIV/0!</v>
      </c>
      <c r="D57" s="8" t="e">
        <f>((D12/D10)-1)*100</f>
        <v>#DIV/0!</v>
      </c>
      <c r="E57" s="8" t="e">
        <f>((E12/E10)-1)*100</f>
        <v>#DIV/0!</v>
      </c>
      <c r="F57" s="8" t="e">
        <f>((F12/F10)-1)*100</f>
        <v>#DIV/0!</v>
      </c>
      <c r="G57" s="8" t="e">
        <f>((G12/G10)-1)*100</f>
        <v>#DIV/0!</v>
      </c>
    </row>
    <row r="58" spans="1:7" x14ac:dyDescent="0.25">
      <c r="A58" t="s">
        <v>41</v>
      </c>
      <c r="C58" s="8" t="e">
        <f>((C33/C32)-1)*100</f>
        <v>#DIV/0!</v>
      </c>
      <c r="D58" s="8" t="e">
        <f t="shared" ref="D58:G58" si="2">((D33/D32)-1)*100</f>
        <v>#DIV/0!</v>
      </c>
      <c r="E58" s="8" t="e">
        <f t="shared" si="2"/>
        <v>#DIV/0!</v>
      </c>
      <c r="F58" s="8" t="e">
        <f t="shared" si="2"/>
        <v>#DIV/0!</v>
      </c>
      <c r="G58" s="8" t="e">
        <f t="shared" si="2"/>
        <v>#DIV/0!</v>
      </c>
    </row>
    <row r="59" spans="1:7" x14ac:dyDescent="0.25">
      <c r="A59" t="s">
        <v>42</v>
      </c>
      <c r="C59" s="8" t="e">
        <f>((C35/C34)-1)*100</f>
        <v>#DIV/0!</v>
      </c>
      <c r="D59" s="8" t="e">
        <f>((D35/D34)-1)*100</f>
        <v>#DIV/0!</v>
      </c>
      <c r="E59" s="8" t="e">
        <f>((E35/E34)-1)*100</f>
        <v>#DIV/0!</v>
      </c>
      <c r="F59" s="8" t="e">
        <f>((F35/F34)-1)*100</f>
        <v>#DIV/0!</v>
      </c>
      <c r="G59" s="8" t="e">
        <f>((G35/G34)-1)*100</f>
        <v>#DIV/0!</v>
      </c>
    </row>
    <row r="60" spans="1:7" x14ac:dyDescent="0.25">
      <c r="C60" s="8"/>
      <c r="D60" s="8"/>
      <c r="E60" s="8"/>
      <c r="F60" s="8"/>
      <c r="G60" s="8"/>
    </row>
    <row r="61" spans="1:7" x14ac:dyDescent="0.25">
      <c r="A61" t="s">
        <v>43</v>
      </c>
      <c r="C61" s="8"/>
      <c r="D61" s="8"/>
      <c r="E61" s="8"/>
      <c r="F61" s="8"/>
      <c r="G61" s="8"/>
    </row>
    <row r="62" spans="1:7" x14ac:dyDescent="0.25">
      <c r="A62" t="s">
        <v>44</v>
      </c>
      <c r="C62" s="8">
        <f t="shared" ref="C62:G63" si="3">C17/C11</f>
        <v>0</v>
      </c>
      <c r="D62" s="8">
        <f t="shared" si="3"/>
        <v>0</v>
      </c>
      <c r="E62" s="8">
        <f t="shared" si="3"/>
        <v>0</v>
      </c>
      <c r="F62" s="8">
        <f t="shared" si="3"/>
        <v>0</v>
      </c>
      <c r="G62" s="8" t="e">
        <f t="shared" si="3"/>
        <v>#DIV/0!</v>
      </c>
    </row>
    <row r="63" spans="1:7" x14ac:dyDescent="0.25">
      <c r="A63" t="s">
        <v>45</v>
      </c>
      <c r="C63" s="8">
        <f t="shared" si="3"/>
        <v>4588878.0575000001</v>
      </c>
      <c r="D63" s="8">
        <f t="shared" si="3"/>
        <v>4834147.4242857145</v>
      </c>
      <c r="E63" s="8">
        <f>E18/E12</f>
        <v>39911892.969999999</v>
      </c>
      <c r="F63" s="8">
        <f>F18/F12</f>
        <v>0</v>
      </c>
      <c r="G63" s="8">
        <f t="shared" si="3"/>
        <v>8121463.6555555565</v>
      </c>
    </row>
    <row r="64" spans="1:7" x14ac:dyDescent="0.25">
      <c r="A64" t="s">
        <v>46</v>
      </c>
      <c r="C64" s="8" t="e">
        <f>(C62/C63)*C46</f>
        <v>#DIV/0!</v>
      </c>
      <c r="D64" s="8" t="e">
        <f>(D62/D63)*D46</f>
        <v>#DIV/0!</v>
      </c>
      <c r="E64" s="8" t="e">
        <f>(E62/E63)*E46</f>
        <v>#DIV/0!</v>
      </c>
      <c r="F64" s="8" t="e">
        <f>F62/F63*F46</f>
        <v>#DIV/0!</v>
      </c>
      <c r="G64" s="8" t="e">
        <f>G62/G63*G46</f>
        <v>#DIV/0!</v>
      </c>
    </row>
    <row r="65" spans="1:7" x14ac:dyDescent="0.25">
      <c r="C65" s="8"/>
      <c r="D65" s="8"/>
      <c r="E65" s="8"/>
      <c r="F65" s="8"/>
      <c r="G65" s="8"/>
    </row>
    <row r="66" spans="1:7" x14ac:dyDescent="0.25">
      <c r="A66" t="s">
        <v>47</v>
      </c>
      <c r="C66" s="8"/>
      <c r="D66" s="8"/>
      <c r="E66" s="8"/>
      <c r="F66" s="8"/>
      <c r="G66" s="8"/>
    </row>
    <row r="67" spans="1:7" x14ac:dyDescent="0.25">
      <c r="A67" t="s">
        <v>48</v>
      </c>
      <c r="C67" s="8" t="e">
        <f>(C24/C23)*100</f>
        <v>#DIV/0!</v>
      </c>
      <c r="D67" s="8"/>
      <c r="E67" s="8"/>
      <c r="F67" s="8"/>
      <c r="G67" s="8"/>
    </row>
    <row r="68" spans="1:7" x14ac:dyDescent="0.25">
      <c r="A68" t="s">
        <v>49</v>
      </c>
      <c r="C68" s="8">
        <f>(C18/C24)*100</f>
        <v>52.962044359662578</v>
      </c>
      <c r="D68" s="8"/>
      <c r="E68" s="8"/>
      <c r="F68" s="8"/>
      <c r="G68" s="8"/>
    </row>
    <row r="70" spans="1:7" ht="15.75" thickBot="1" x14ac:dyDescent="0.3">
      <c r="A70" s="14"/>
      <c r="B70" s="14"/>
      <c r="C70" s="14"/>
      <c r="D70" s="14"/>
      <c r="E70" s="14"/>
      <c r="F70" s="14"/>
      <c r="G70" s="14"/>
    </row>
    <row r="71" spans="1:7" ht="15.75" thickTop="1" x14ac:dyDescent="0.25"/>
    <row r="72" spans="1:7" x14ac:dyDescent="0.25">
      <c r="A72" t="s">
        <v>50</v>
      </c>
    </row>
    <row r="73" spans="1:7" x14ac:dyDescent="0.25">
      <c r="A73" t="s">
        <v>93</v>
      </c>
    </row>
    <row r="74" spans="1:7" x14ac:dyDescent="0.25">
      <c r="A74" t="s">
        <v>96</v>
      </c>
    </row>
    <row r="76" spans="1:7" x14ac:dyDescent="0.25">
      <c r="A76" t="s">
        <v>94</v>
      </c>
    </row>
    <row r="77" spans="1:7" x14ac:dyDescent="0.25">
      <c r="A77" t="s">
        <v>95</v>
      </c>
    </row>
    <row r="78" spans="1:7" x14ac:dyDescent="0.25">
      <c r="A78" t="s">
        <v>97</v>
      </c>
    </row>
    <row r="79" spans="1:7" x14ac:dyDescent="0.25">
      <c r="A79" t="s">
        <v>98</v>
      </c>
    </row>
    <row r="80" spans="1:7" x14ac:dyDescent="0.25">
      <c r="A80" t="s">
        <v>99</v>
      </c>
    </row>
    <row r="81" spans="1:1" x14ac:dyDescent="0.25">
      <c r="A81" t="s">
        <v>106</v>
      </c>
    </row>
    <row r="82" spans="1:1" x14ac:dyDescent="0.25">
      <c r="A82" s="22" t="s">
        <v>107</v>
      </c>
    </row>
    <row r="83" spans="1:1" x14ac:dyDescent="0.25">
      <c r="A83" s="22" t="s">
        <v>108</v>
      </c>
    </row>
  </sheetData>
  <mergeCells count="4">
    <mergeCell ref="A2:G2"/>
    <mergeCell ref="A4:A5"/>
    <mergeCell ref="C4:C5"/>
    <mergeCell ref="D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1"/>
  <sheetViews>
    <sheetView zoomScale="90" zoomScaleNormal="90" workbookViewId="0">
      <pane ySplit="6" topLeftCell="A7" activePane="bottomLeft" state="frozen"/>
      <selection pane="bottomLeft" activeCell="A88" sqref="A88"/>
    </sheetView>
  </sheetViews>
  <sheetFormatPr baseColWidth="10" defaultColWidth="11.42578125" defaultRowHeight="15" x14ac:dyDescent="0.25"/>
  <cols>
    <col min="1" max="1" width="58.140625" style="11" bestFit="1" customWidth="1"/>
    <col min="2" max="7" width="18.5703125" style="11" customWidth="1"/>
    <col min="8" max="8" width="18.140625" style="11" bestFit="1" customWidth="1"/>
    <col min="9" max="9" width="18.140625" style="11" customWidth="1"/>
    <col min="10" max="16384" width="11.42578125" style="11"/>
  </cols>
  <sheetData>
    <row r="2" spans="1:11" x14ac:dyDescent="0.25">
      <c r="A2" s="64" t="s">
        <v>157</v>
      </c>
      <c r="B2" s="64"/>
      <c r="C2" s="64"/>
      <c r="D2" s="64"/>
      <c r="E2" s="64"/>
      <c r="F2" s="64"/>
      <c r="G2" s="64"/>
      <c r="H2" s="64"/>
      <c r="I2" s="64"/>
    </row>
    <row r="4" spans="1:11" x14ac:dyDescent="0.25">
      <c r="A4" s="65" t="s">
        <v>0</v>
      </c>
      <c r="B4" s="65" t="s">
        <v>1</v>
      </c>
      <c r="C4" s="41"/>
      <c r="D4" s="41"/>
      <c r="E4" s="41"/>
      <c r="F4" s="41"/>
      <c r="G4" s="41"/>
      <c r="H4" s="75"/>
      <c r="I4" s="67"/>
    </row>
    <row r="5" spans="1:11" ht="15.75" thickBot="1" x14ac:dyDescent="0.3">
      <c r="A5" s="66"/>
      <c r="B5" s="78"/>
      <c r="C5" s="79" t="s">
        <v>122</v>
      </c>
      <c r="D5" s="79"/>
      <c r="E5" s="79"/>
      <c r="F5" s="79" t="s">
        <v>4</v>
      </c>
      <c r="G5" s="79"/>
      <c r="H5" s="79"/>
      <c r="I5" s="25" t="s">
        <v>119</v>
      </c>
    </row>
    <row r="6" spans="1:11" ht="15.75" thickTop="1" x14ac:dyDescent="0.25">
      <c r="C6" s="43" t="s">
        <v>123</v>
      </c>
      <c r="D6" s="43" t="s">
        <v>124</v>
      </c>
      <c r="E6" s="43" t="s">
        <v>125</v>
      </c>
      <c r="F6" s="43" t="s">
        <v>123</v>
      </c>
      <c r="G6" s="43" t="s">
        <v>124</v>
      </c>
      <c r="H6" s="43" t="s">
        <v>125</v>
      </c>
      <c r="I6" s="43" t="s">
        <v>123</v>
      </c>
    </row>
    <row r="7" spans="1:11" x14ac:dyDescent="0.25">
      <c r="A7" s="11" t="s">
        <v>7</v>
      </c>
    </row>
    <row r="9" spans="1:11" x14ac:dyDescent="0.25">
      <c r="A9" s="11" t="s">
        <v>9</v>
      </c>
      <c r="K9" s="11" t="s">
        <v>128</v>
      </c>
    </row>
    <row r="10" spans="1:11" x14ac:dyDescent="0.25">
      <c r="A10" s="11" t="s">
        <v>158</v>
      </c>
      <c r="B10" s="51">
        <f>SUM(C10:I10)</f>
        <v>60</v>
      </c>
      <c r="C10" s="52">
        <v>0</v>
      </c>
      <c r="D10" s="52">
        <v>6</v>
      </c>
      <c r="E10" s="52">
        <v>8</v>
      </c>
      <c r="F10" s="52">
        <v>0</v>
      </c>
      <c r="G10" s="52">
        <v>12</v>
      </c>
      <c r="H10" s="52">
        <v>11</v>
      </c>
      <c r="I10" s="52">
        <v>23</v>
      </c>
    </row>
    <row r="11" spans="1:11" x14ac:dyDescent="0.25">
      <c r="A11" s="40" t="s">
        <v>115</v>
      </c>
      <c r="B11" s="51">
        <f t="shared" ref="B11:B17" si="0">SUM(C11:I11)</f>
        <v>138227</v>
      </c>
      <c r="C11" s="52">
        <v>0</v>
      </c>
      <c r="D11" s="52">
        <v>16431</v>
      </c>
      <c r="E11" s="52">
        <v>16431</v>
      </c>
      <c r="F11" s="52">
        <v>0</v>
      </c>
      <c r="G11" s="52">
        <v>31958</v>
      </c>
      <c r="H11" s="52">
        <v>62991</v>
      </c>
      <c r="I11" s="52">
        <v>10416</v>
      </c>
    </row>
    <row r="12" spans="1:11" x14ac:dyDescent="0.25">
      <c r="A12" s="11" t="s">
        <v>159</v>
      </c>
      <c r="B12" s="51">
        <f t="shared" si="0"/>
        <v>199</v>
      </c>
      <c r="C12" s="52">
        <v>7</v>
      </c>
      <c r="D12" s="52">
        <v>6</v>
      </c>
      <c r="E12" s="52">
        <v>0</v>
      </c>
      <c r="F12" s="52">
        <v>4</v>
      </c>
      <c r="G12" s="52">
        <v>9</v>
      </c>
      <c r="H12" s="52">
        <v>2</v>
      </c>
      <c r="I12" s="52">
        <v>171</v>
      </c>
    </row>
    <row r="13" spans="1:11" x14ac:dyDescent="0.25">
      <c r="A13" s="40" t="s">
        <v>115</v>
      </c>
      <c r="B13" s="51">
        <f t="shared" si="0"/>
        <v>0</v>
      </c>
      <c r="C13" s="53" t="s">
        <v>156</v>
      </c>
      <c r="D13" s="53" t="s">
        <v>156</v>
      </c>
      <c r="E13" s="53" t="s">
        <v>156</v>
      </c>
      <c r="F13" s="53" t="s">
        <v>156</v>
      </c>
      <c r="G13" s="53" t="s">
        <v>156</v>
      </c>
      <c r="H13" s="53" t="s">
        <v>156</v>
      </c>
      <c r="I13" s="53" t="s">
        <v>156</v>
      </c>
    </row>
    <row r="14" spans="1:11" x14ac:dyDescent="0.25">
      <c r="A14" s="11" t="s">
        <v>160</v>
      </c>
      <c r="B14" s="51">
        <f t="shared" si="0"/>
        <v>51</v>
      </c>
      <c r="C14" s="52">
        <v>0</v>
      </c>
      <c r="D14" s="52">
        <v>9</v>
      </c>
      <c r="E14" s="52">
        <v>2</v>
      </c>
      <c r="F14" s="52">
        <v>2</v>
      </c>
      <c r="G14" s="52">
        <v>11</v>
      </c>
      <c r="H14" s="52">
        <v>8</v>
      </c>
      <c r="I14" s="52">
        <v>19</v>
      </c>
    </row>
    <row r="15" spans="1:11" x14ac:dyDescent="0.25">
      <c r="A15" s="40" t="s">
        <v>115</v>
      </c>
      <c r="B15" s="51">
        <f t="shared" si="0"/>
        <v>116452</v>
      </c>
      <c r="C15" s="52">
        <v>0</v>
      </c>
      <c r="D15" s="52">
        <v>20091</v>
      </c>
      <c r="E15" s="52">
        <v>4716</v>
      </c>
      <c r="F15" s="52">
        <v>7411</v>
      </c>
      <c r="G15" s="52">
        <v>25149</v>
      </c>
      <c r="H15" s="52">
        <v>51173</v>
      </c>
      <c r="I15" s="52">
        <v>7912</v>
      </c>
    </row>
    <row r="16" spans="1:11" x14ac:dyDescent="0.25">
      <c r="A16" s="11" t="s">
        <v>161</v>
      </c>
      <c r="B16" s="51">
        <f t="shared" si="0"/>
        <v>199</v>
      </c>
      <c r="C16" s="52">
        <v>7</v>
      </c>
      <c r="D16" s="52">
        <v>6</v>
      </c>
      <c r="E16" s="52">
        <v>0</v>
      </c>
      <c r="F16" s="52">
        <v>4</v>
      </c>
      <c r="G16" s="52">
        <v>9</v>
      </c>
      <c r="H16" s="52">
        <v>2</v>
      </c>
      <c r="I16" s="52">
        <v>171</v>
      </c>
    </row>
    <row r="17" spans="1:9" x14ac:dyDescent="0.25">
      <c r="A17" s="40" t="s">
        <v>115</v>
      </c>
      <c r="B17" s="51">
        <f t="shared" si="0"/>
        <v>0</v>
      </c>
      <c r="C17" s="53" t="s">
        <v>156</v>
      </c>
      <c r="D17" s="53" t="s">
        <v>156</v>
      </c>
      <c r="E17" s="53" t="s">
        <v>156</v>
      </c>
      <c r="F17" s="53" t="s">
        <v>156</v>
      </c>
      <c r="G17" s="53" t="s">
        <v>156</v>
      </c>
      <c r="H17" s="53" t="s">
        <v>156</v>
      </c>
      <c r="I17" s="53" t="s">
        <v>156</v>
      </c>
    </row>
    <row r="18" spans="1:9" x14ac:dyDescent="0.25">
      <c r="B18" s="26"/>
    </row>
    <row r="19" spans="1:9" x14ac:dyDescent="0.25">
      <c r="A19" s="11" t="s">
        <v>15</v>
      </c>
      <c r="B19" s="26"/>
    </row>
    <row r="20" spans="1:9" x14ac:dyDescent="0.25">
      <c r="A20" s="11" t="s">
        <v>162</v>
      </c>
      <c r="B20" s="54">
        <f>SUM(C20:I20)</f>
        <v>0</v>
      </c>
      <c r="C20" s="80">
        <v>0</v>
      </c>
      <c r="D20" s="80"/>
      <c r="E20" s="80"/>
      <c r="F20" s="80">
        <v>0</v>
      </c>
      <c r="G20" s="80"/>
      <c r="H20" s="80"/>
      <c r="I20" s="54">
        <v>0</v>
      </c>
    </row>
    <row r="21" spans="1:9" x14ac:dyDescent="0.25">
      <c r="A21" s="11" t="s">
        <v>163</v>
      </c>
      <c r="B21" s="54">
        <f t="shared" ref="B21:B23" si="1">SUM(C21:I21)</f>
        <v>5439440750</v>
      </c>
      <c r="C21" s="54">
        <v>848971000</v>
      </c>
      <c r="D21" s="54">
        <v>1291328000</v>
      </c>
      <c r="E21" s="54">
        <v>0</v>
      </c>
      <c r="F21" s="54">
        <v>38861750</v>
      </c>
      <c r="G21" s="54">
        <v>2803480000</v>
      </c>
      <c r="H21" s="54">
        <v>138300000</v>
      </c>
      <c r="I21" s="54">
        <v>318500000</v>
      </c>
    </row>
    <row r="22" spans="1:9" x14ac:dyDescent="0.25">
      <c r="A22" s="11" t="s">
        <v>164</v>
      </c>
      <c r="B22" s="54">
        <f t="shared" si="1"/>
        <v>318992553.93495041</v>
      </c>
      <c r="C22" s="54">
        <v>0</v>
      </c>
      <c r="D22" s="54">
        <v>172182561.37495041</v>
      </c>
      <c r="E22" s="54">
        <v>0</v>
      </c>
      <c r="F22" s="54">
        <v>32843824.479999997</v>
      </c>
      <c r="G22" s="54">
        <v>0</v>
      </c>
      <c r="H22" s="54">
        <v>0</v>
      </c>
      <c r="I22" s="54">
        <v>113966168.08</v>
      </c>
    </row>
    <row r="23" spans="1:9" x14ac:dyDescent="0.25">
      <c r="A23" s="11" t="s">
        <v>165</v>
      </c>
      <c r="B23" s="54">
        <f t="shared" si="1"/>
        <v>5439440750</v>
      </c>
      <c r="C23" s="54">
        <v>846246000</v>
      </c>
      <c r="D23" s="54">
        <v>1147103500</v>
      </c>
      <c r="E23" s="54">
        <v>0</v>
      </c>
      <c r="F23" s="54">
        <v>185811250</v>
      </c>
      <c r="G23" s="54">
        <v>2803480000</v>
      </c>
      <c r="H23" s="54">
        <v>138300000</v>
      </c>
      <c r="I23" s="54">
        <v>318500000</v>
      </c>
    </row>
    <row r="24" spans="1:9" x14ac:dyDescent="0.25">
      <c r="A24" s="11" t="s">
        <v>166</v>
      </c>
      <c r="B24" s="54"/>
      <c r="C24" s="55"/>
      <c r="D24" s="55"/>
      <c r="E24" s="55"/>
      <c r="F24" s="55"/>
      <c r="G24" s="55"/>
      <c r="H24" s="55"/>
      <c r="I24" s="55"/>
    </row>
    <row r="25" spans="1:9" x14ac:dyDescent="0.25">
      <c r="B25" s="26"/>
    </row>
    <row r="26" spans="1:9" x14ac:dyDescent="0.25">
      <c r="A26" s="11" t="s">
        <v>17</v>
      </c>
      <c r="B26" s="26"/>
    </row>
    <row r="27" spans="1:9" x14ac:dyDescent="0.25">
      <c r="A27" s="11" t="s">
        <v>163</v>
      </c>
      <c r="B27" s="54">
        <f>B21</f>
        <v>5439440750</v>
      </c>
    </row>
    <row r="28" spans="1:9" x14ac:dyDescent="0.25">
      <c r="A28" s="11" t="s">
        <v>167</v>
      </c>
      <c r="B28" s="46">
        <v>0</v>
      </c>
      <c r="C28" s="44"/>
      <c r="D28" s="44"/>
      <c r="E28" s="44"/>
    </row>
    <row r="30" spans="1:9" x14ac:dyDescent="0.25">
      <c r="A30" s="11" t="s">
        <v>18</v>
      </c>
    </row>
    <row r="31" spans="1:9" x14ac:dyDescent="0.25">
      <c r="A31" s="11" t="s">
        <v>129</v>
      </c>
      <c r="B31" s="39">
        <v>0.96</v>
      </c>
      <c r="C31" s="39">
        <v>0.96</v>
      </c>
      <c r="D31" s="39">
        <v>0.96</v>
      </c>
      <c r="E31" s="39">
        <v>0.96</v>
      </c>
      <c r="F31" s="39">
        <v>0.96</v>
      </c>
      <c r="G31" s="39">
        <v>0.96</v>
      </c>
      <c r="H31" s="39">
        <v>0.96</v>
      </c>
      <c r="I31" s="39">
        <v>0.96</v>
      </c>
    </row>
    <row r="32" spans="1:9" x14ac:dyDescent="0.25">
      <c r="A32" s="11" t="s">
        <v>168</v>
      </c>
      <c r="B32" s="39">
        <v>1</v>
      </c>
      <c r="C32" s="39">
        <v>1</v>
      </c>
      <c r="D32" s="39">
        <v>1</v>
      </c>
      <c r="E32" s="39">
        <v>1</v>
      </c>
      <c r="F32" s="39">
        <v>1</v>
      </c>
      <c r="G32" s="39">
        <v>1</v>
      </c>
      <c r="H32" s="39">
        <v>1</v>
      </c>
      <c r="I32" s="39">
        <v>1</v>
      </c>
    </row>
    <row r="33" spans="1:10" x14ac:dyDescent="0.25">
      <c r="A33" s="24" t="s">
        <v>100</v>
      </c>
      <c r="B33" s="26">
        <f>C33+F33</f>
        <v>322092</v>
      </c>
      <c r="C33" s="44">
        <v>93173</v>
      </c>
      <c r="D33" s="44">
        <v>93173</v>
      </c>
      <c r="E33" s="44">
        <v>93173</v>
      </c>
      <c r="F33" s="11">
        <v>228919</v>
      </c>
      <c r="G33" s="11">
        <v>228919</v>
      </c>
      <c r="H33" s="11">
        <v>228919</v>
      </c>
      <c r="I33" s="11" t="s">
        <v>127</v>
      </c>
      <c r="J33" s="27"/>
    </row>
    <row r="35" spans="1:10" x14ac:dyDescent="0.25">
      <c r="A35" s="11" t="s">
        <v>21</v>
      </c>
    </row>
    <row r="36" spans="1:10" x14ac:dyDescent="0.25">
      <c r="A36" s="11" t="s">
        <v>169</v>
      </c>
      <c r="B36" s="52">
        <f t="shared" ref="B36:I36" si="2">B20/B31</f>
        <v>0</v>
      </c>
      <c r="C36" s="52">
        <f t="shared" ref="C36:G36" si="3">C20/C31</f>
        <v>0</v>
      </c>
      <c r="D36" s="52">
        <f t="shared" si="3"/>
        <v>0</v>
      </c>
      <c r="E36" s="52">
        <f t="shared" si="3"/>
        <v>0</v>
      </c>
      <c r="F36" s="52">
        <f t="shared" si="3"/>
        <v>0</v>
      </c>
      <c r="G36" s="52">
        <f t="shared" si="3"/>
        <v>0</v>
      </c>
      <c r="H36" s="52">
        <f t="shared" si="2"/>
        <v>0</v>
      </c>
      <c r="I36" s="52">
        <f t="shared" si="2"/>
        <v>0</v>
      </c>
    </row>
    <row r="37" spans="1:10" x14ac:dyDescent="0.25">
      <c r="A37" s="11" t="s">
        <v>170</v>
      </c>
      <c r="B37" s="52">
        <f t="shared" ref="B37:I37" si="4">B22/B32</f>
        <v>318992553.93495041</v>
      </c>
      <c r="C37" s="52">
        <f t="shared" ref="C37:G37" si="5">C22/C32</f>
        <v>0</v>
      </c>
      <c r="D37" s="52">
        <f t="shared" si="5"/>
        <v>172182561.37495041</v>
      </c>
      <c r="E37" s="52">
        <f t="shared" si="5"/>
        <v>0</v>
      </c>
      <c r="F37" s="52">
        <f t="shared" si="5"/>
        <v>32843824.479999997</v>
      </c>
      <c r="G37" s="52">
        <f t="shared" si="5"/>
        <v>0</v>
      </c>
      <c r="H37" s="52">
        <f t="shared" si="4"/>
        <v>0</v>
      </c>
      <c r="I37" s="52">
        <f t="shared" si="4"/>
        <v>113966168.08</v>
      </c>
    </row>
    <row r="38" spans="1:10" x14ac:dyDescent="0.25">
      <c r="A38" s="26" t="s">
        <v>171</v>
      </c>
      <c r="B38" s="51">
        <f>B36/B11</f>
        <v>0</v>
      </c>
      <c r="C38" s="51" t="e">
        <f t="shared" ref="C38:G38" si="6">C36/C11</f>
        <v>#DIV/0!</v>
      </c>
      <c r="D38" s="51">
        <f t="shared" si="6"/>
        <v>0</v>
      </c>
      <c r="E38" s="51">
        <f t="shared" si="6"/>
        <v>0</v>
      </c>
      <c r="F38" s="51" t="e">
        <f t="shared" si="6"/>
        <v>#DIV/0!</v>
      </c>
      <c r="G38" s="51">
        <f t="shared" si="6"/>
        <v>0</v>
      </c>
      <c r="H38" s="51">
        <f t="shared" ref="H38:I38" si="7">H36/H11</f>
        <v>0</v>
      </c>
      <c r="I38" s="51">
        <f t="shared" si="7"/>
        <v>0</v>
      </c>
    </row>
    <row r="39" spans="1:10" x14ac:dyDescent="0.25">
      <c r="A39" s="26" t="s">
        <v>172</v>
      </c>
      <c r="B39" s="51">
        <f>B37/B15</f>
        <v>2739.2621331960845</v>
      </c>
      <c r="C39" s="51" t="e">
        <f t="shared" ref="C39:G39" si="8">C37/C15</f>
        <v>#DIV/0!</v>
      </c>
      <c r="D39" s="51">
        <f t="shared" si="8"/>
        <v>8570.1339592330096</v>
      </c>
      <c r="E39" s="51">
        <f t="shared" si="8"/>
        <v>0</v>
      </c>
      <c r="F39" s="51">
        <f t="shared" si="8"/>
        <v>4431.7668978545398</v>
      </c>
      <c r="G39" s="51">
        <f t="shared" si="8"/>
        <v>0</v>
      </c>
      <c r="H39" s="51">
        <f t="shared" ref="H39:I39" si="9">H37/H15</f>
        <v>0</v>
      </c>
      <c r="I39" s="51">
        <f t="shared" si="9"/>
        <v>14404.217401415572</v>
      </c>
    </row>
    <row r="41" spans="1:10" x14ac:dyDescent="0.25">
      <c r="A41" s="11" t="s">
        <v>26</v>
      </c>
    </row>
    <row r="43" spans="1:10" x14ac:dyDescent="0.25">
      <c r="A43" s="11" t="s">
        <v>27</v>
      </c>
    </row>
    <row r="44" spans="1:10" x14ac:dyDescent="0.25">
      <c r="A44" s="26" t="s">
        <v>28</v>
      </c>
      <c r="B44" s="56">
        <f>(B13/B33)*100</f>
        <v>0</v>
      </c>
      <c r="C44" s="56" t="e">
        <f t="shared" ref="C44:I44" si="10">(C13/C33)*100</f>
        <v>#VALUE!</v>
      </c>
      <c r="D44" s="56" t="e">
        <f t="shared" si="10"/>
        <v>#VALUE!</v>
      </c>
      <c r="E44" s="56" t="e">
        <f t="shared" si="10"/>
        <v>#VALUE!</v>
      </c>
      <c r="F44" s="56" t="e">
        <f t="shared" si="10"/>
        <v>#VALUE!</v>
      </c>
      <c r="G44" s="56" t="e">
        <f t="shared" si="10"/>
        <v>#VALUE!</v>
      </c>
      <c r="H44" s="56" t="e">
        <f t="shared" si="10"/>
        <v>#VALUE!</v>
      </c>
      <c r="I44" s="56" t="e">
        <f t="shared" si="10"/>
        <v>#VALUE!</v>
      </c>
    </row>
    <row r="45" spans="1:10" x14ac:dyDescent="0.25">
      <c r="A45" s="26" t="s">
        <v>29</v>
      </c>
      <c r="B45" s="56">
        <f>(B15/B33)*100</f>
        <v>36.15488742346907</v>
      </c>
      <c r="C45" s="56">
        <f t="shared" ref="C45:I45" si="11">(C15/C33)*100</f>
        <v>0</v>
      </c>
      <c r="D45" s="56">
        <f t="shared" si="11"/>
        <v>21.563113777596516</v>
      </c>
      <c r="E45" s="56">
        <f t="shared" si="11"/>
        <v>5.0615521664001371</v>
      </c>
      <c r="F45" s="56">
        <f t="shared" si="11"/>
        <v>3.2373896443720267</v>
      </c>
      <c r="G45" s="56">
        <f t="shared" si="11"/>
        <v>10.985981941210648</v>
      </c>
      <c r="H45" s="56">
        <f t="shared" si="11"/>
        <v>22.354195151996993</v>
      </c>
      <c r="I45" s="56" t="e">
        <f t="shared" si="11"/>
        <v>#VALUE!</v>
      </c>
    </row>
    <row r="46" spans="1:10" x14ac:dyDescent="0.25">
      <c r="B46" s="39"/>
      <c r="C46" s="39"/>
      <c r="D46" s="39"/>
      <c r="E46" s="39"/>
      <c r="F46" s="39"/>
      <c r="G46" s="39"/>
      <c r="H46" s="39"/>
      <c r="I46" s="39"/>
    </row>
    <row r="47" spans="1:10" x14ac:dyDescent="0.25">
      <c r="A47" s="11" t="s">
        <v>30</v>
      </c>
      <c r="B47" s="39"/>
      <c r="C47" s="39"/>
      <c r="D47" s="39"/>
      <c r="E47" s="39"/>
      <c r="F47" s="39"/>
      <c r="G47" s="39"/>
      <c r="H47" s="39"/>
      <c r="I47" s="39"/>
    </row>
    <row r="48" spans="1:10" x14ac:dyDescent="0.25">
      <c r="A48" s="11" t="s">
        <v>31</v>
      </c>
      <c r="B48" s="39" t="e">
        <f>B15/B13*100</f>
        <v>#DIV/0!</v>
      </c>
      <c r="C48" s="39" t="e">
        <f t="shared" ref="C48:G48" si="12">C15/C13*100</f>
        <v>#VALUE!</v>
      </c>
      <c r="D48" s="39" t="e">
        <f t="shared" si="12"/>
        <v>#VALUE!</v>
      </c>
      <c r="E48" s="39" t="e">
        <f t="shared" si="12"/>
        <v>#VALUE!</v>
      </c>
      <c r="F48" s="39" t="e">
        <f t="shared" si="12"/>
        <v>#VALUE!</v>
      </c>
      <c r="G48" s="39" t="e">
        <f t="shared" si="12"/>
        <v>#VALUE!</v>
      </c>
      <c r="H48" s="39" t="e">
        <f t="shared" ref="H48:I48" si="13">H15/H13*100</f>
        <v>#VALUE!</v>
      </c>
      <c r="I48" s="39" t="e">
        <f t="shared" si="13"/>
        <v>#VALUE!</v>
      </c>
    </row>
    <row r="49" spans="1:9" x14ac:dyDescent="0.25">
      <c r="A49" s="11" t="s">
        <v>32</v>
      </c>
      <c r="B49" s="39">
        <f>B22/B21*100</f>
        <v>5.8644365955259357</v>
      </c>
      <c r="C49" s="39">
        <f t="shared" ref="C49:G49" si="14">C22/C21*100</f>
        <v>0</v>
      </c>
      <c r="D49" s="39">
        <f t="shared" si="14"/>
        <v>13.333758841669226</v>
      </c>
      <c r="E49" s="39" t="e">
        <f t="shared" si="14"/>
        <v>#DIV/0!</v>
      </c>
      <c r="F49" s="39">
        <f t="shared" si="14"/>
        <v>84.514527729708504</v>
      </c>
      <c r="G49" s="39">
        <f t="shared" si="14"/>
        <v>0</v>
      </c>
      <c r="H49" s="39">
        <f t="shared" ref="H49:I49" si="15">H22/H21*100</f>
        <v>0</v>
      </c>
      <c r="I49" s="39">
        <f t="shared" si="15"/>
        <v>35.782156383045525</v>
      </c>
    </row>
    <row r="50" spans="1:9" x14ac:dyDescent="0.25">
      <c r="A50" s="11" t="s">
        <v>33</v>
      </c>
      <c r="B50" s="39" t="e">
        <f t="shared" ref="B50:I50" si="16">AVERAGE(B48:B49)</f>
        <v>#DIV/0!</v>
      </c>
      <c r="C50" s="39" t="e">
        <f t="shared" ref="C50:G50" si="17">AVERAGE(C48:C49)</f>
        <v>#VALUE!</v>
      </c>
      <c r="D50" s="39" t="e">
        <f t="shared" si="17"/>
        <v>#VALUE!</v>
      </c>
      <c r="E50" s="39" t="e">
        <f t="shared" si="17"/>
        <v>#VALUE!</v>
      </c>
      <c r="F50" s="39" t="e">
        <f t="shared" si="17"/>
        <v>#VALUE!</v>
      </c>
      <c r="G50" s="39" t="e">
        <f t="shared" si="17"/>
        <v>#VALUE!</v>
      </c>
      <c r="H50" s="39" t="e">
        <f t="shared" si="16"/>
        <v>#VALUE!</v>
      </c>
      <c r="I50" s="39" t="e">
        <f t="shared" si="16"/>
        <v>#VALUE!</v>
      </c>
    </row>
    <row r="51" spans="1:9" x14ac:dyDescent="0.25">
      <c r="B51" s="39"/>
      <c r="C51" s="39"/>
      <c r="D51" s="39"/>
      <c r="E51" s="39"/>
      <c r="F51" s="39"/>
      <c r="G51" s="39"/>
      <c r="H51" s="39"/>
      <c r="I51" s="39"/>
    </row>
    <row r="52" spans="1:9" x14ac:dyDescent="0.25">
      <c r="A52" s="11" t="s">
        <v>34</v>
      </c>
      <c r="B52" s="39"/>
      <c r="C52" s="39"/>
      <c r="D52" s="39"/>
      <c r="E52" s="39"/>
      <c r="F52" s="39"/>
      <c r="G52" s="39"/>
      <c r="H52" s="39"/>
      <c r="I52" s="39"/>
    </row>
    <row r="53" spans="1:9" x14ac:dyDescent="0.25">
      <c r="A53" s="11" t="s">
        <v>35</v>
      </c>
      <c r="B53" s="39" t="e">
        <f>B15/B17*100</f>
        <v>#DIV/0!</v>
      </c>
      <c r="C53" s="39" t="e">
        <f t="shared" ref="C53:G53" si="18">C15/C17*100</f>
        <v>#VALUE!</v>
      </c>
      <c r="D53" s="39" t="e">
        <f t="shared" si="18"/>
        <v>#VALUE!</v>
      </c>
      <c r="E53" s="39" t="e">
        <f t="shared" si="18"/>
        <v>#VALUE!</v>
      </c>
      <c r="F53" s="39" t="e">
        <f t="shared" si="18"/>
        <v>#VALUE!</v>
      </c>
      <c r="G53" s="39" t="e">
        <f t="shared" si="18"/>
        <v>#VALUE!</v>
      </c>
      <c r="H53" s="39" t="e">
        <f t="shared" ref="H53:I53" si="19">H15/H17*100</f>
        <v>#VALUE!</v>
      </c>
      <c r="I53" s="39" t="e">
        <f t="shared" si="19"/>
        <v>#VALUE!</v>
      </c>
    </row>
    <row r="54" spans="1:9" x14ac:dyDescent="0.25">
      <c r="A54" s="11" t="s">
        <v>36</v>
      </c>
      <c r="B54" s="39">
        <f t="shared" ref="B54:I54" si="20">B22/B23*100</f>
        <v>5.8644365955259357</v>
      </c>
      <c r="C54" s="39">
        <f t="shared" ref="C54:G54" si="21">C22/C23*100</f>
        <v>0</v>
      </c>
      <c r="D54" s="39">
        <f t="shared" si="21"/>
        <v>15.010202773764563</v>
      </c>
      <c r="E54" s="39" t="e">
        <f t="shared" si="21"/>
        <v>#DIV/0!</v>
      </c>
      <c r="F54" s="39">
        <f t="shared" si="21"/>
        <v>17.675907395273427</v>
      </c>
      <c r="G54" s="39">
        <f t="shared" si="21"/>
        <v>0</v>
      </c>
      <c r="H54" s="39">
        <f t="shared" si="20"/>
        <v>0</v>
      </c>
      <c r="I54" s="39">
        <f t="shared" si="20"/>
        <v>35.782156383045525</v>
      </c>
    </row>
    <row r="55" spans="1:9" x14ac:dyDescent="0.25">
      <c r="A55" s="11" t="s">
        <v>37</v>
      </c>
      <c r="B55" s="39" t="e">
        <f t="shared" ref="B55:I55" si="22">(B53+B54)/2</f>
        <v>#DIV/0!</v>
      </c>
      <c r="C55" s="39" t="e">
        <f t="shared" ref="C55:G55" si="23">(C53+C54)/2</f>
        <v>#VALUE!</v>
      </c>
      <c r="D55" s="39" t="e">
        <f t="shared" si="23"/>
        <v>#VALUE!</v>
      </c>
      <c r="E55" s="39" t="e">
        <f t="shared" si="23"/>
        <v>#VALUE!</v>
      </c>
      <c r="F55" s="39" t="e">
        <f t="shared" si="23"/>
        <v>#VALUE!</v>
      </c>
      <c r="G55" s="39" t="e">
        <f t="shared" si="23"/>
        <v>#VALUE!</v>
      </c>
      <c r="H55" s="39" t="e">
        <f t="shared" si="22"/>
        <v>#VALUE!</v>
      </c>
      <c r="I55" s="39" t="e">
        <f t="shared" si="22"/>
        <v>#VALUE!</v>
      </c>
    </row>
    <row r="56" spans="1:9" x14ac:dyDescent="0.25">
      <c r="B56" s="39"/>
      <c r="C56" s="39"/>
      <c r="D56" s="39"/>
      <c r="E56" s="39"/>
      <c r="F56" s="39"/>
      <c r="G56" s="39"/>
      <c r="H56" s="39"/>
      <c r="I56" s="39"/>
    </row>
    <row r="57" spans="1:9" x14ac:dyDescent="0.25">
      <c r="A57" s="11" t="s">
        <v>92</v>
      </c>
      <c r="B57" s="39"/>
      <c r="C57" s="39"/>
      <c r="D57" s="39"/>
      <c r="E57" s="39"/>
      <c r="F57" s="39"/>
      <c r="G57" s="39"/>
      <c r="H57" s="39"/>
      <c r="I57" s="39"/>
    </row>
    <row r="58" spans="1:9" x14ac:dyDescent="0.25">
      <c r="A58" s="11" t="s">
        <v>38</v>
      </c>
      <c r="B58" s="39">
        <f t="shared" ref="B58" si="24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  <c r="F59" s="39"/>
      <c r="G59" s="39"/>
      <c r="H59" s="39"/>
      <c r="I59" s="39"/>
    </row>
    <row r="60" spans="1:9" x14ac:dyDescent="0.25">
      <c r="A60" s="11" t="s">
        <v>39</v>
      </c>
      <c r="B60" s="39"/>
      <c r="C60" s="39"/>
      <c r="D60" s="39"/>
      <c r="E60" s="39"/>
      <c r="F60" s="39"/>
      <c r="G60" s="39"/>
      <c r="H60" s="39"/>
      <c r="I60" s="39"/>
    </row>
    <row r="61" spans="1:9" x14ac:dyDescent="0.25">
      <c r="A61" s="11" t="s">
        <v>116</v>
      </c>
      <c r="B61" s="39">
        <f>((B15/B11)-1)*100</f>
        <v>-15.753072843945104</v>
      </c>
      <c r="C61" s="39" t="e">
        <f t="shared" ref="C61:G61" si="25">((C15/C11)-1)*100</f>
        <v>#DIV/0!</v>
      </c>
      <c r="D61" s="39">
        <f t="shared" si="25"/>
        <v>22.274968048201572</v>
      </c>
      <c r="E61" s="39">
        <f t="shared" si="25"/>
        <v>-71.298155924776324</v>
      </c>
      <c r="F61" s="39" t="e">
        <f t="shared" si="25"/>
        <v>#DIV/0!</v>
      </c>
      <c r="G61" s="39">
        <f t="shared" si="25"/>
        <v>-21.306089242130298</v>
      </c>
      <c r="H61" s="39">
        <f t="shared" ref="H61:I61" si="26">((H15/H11)-1)*100</f>
        <v>-18.761410360210185</v>
      </c>
      <c r="I61" s="39">
        <f t="shared" si="26"/>
        <v>-24.039938556067586</v>
      </c>
    </row>
    <row r="62" spans="1:9" x14ac:dyDescent="0.25">
      <c r="A62" s="11" t="s">
        <v>41</v>
      </c>
      <c r="B62" s="39" t="e">
        <f>((B37/B36)-1)*100</f>
        <v>#DIV/0!</v>
      </c>
      <c r="C62" s="39" t="e">
        <f t="shared" ref="C62:G62" si="27">((C37/C36)-1)*100</f>
        <v>#DIV/0!</v>
      </c>
      <c r="D62" s="39" t="e">
        <f t="shared" si="27"/>
        <v>#DIV/0!</v>
      </c>
      <c r="E62" s="39" t="e">
        <f t="shared" si="27"/>
        <v>#DIV/0!</v>
      </c>
      <c r="F62" s="39" t="e">
        <f t="shared" si="27"/>
        <v>#DIV/0!</v>
      </c>
      <c r="G62" s="39" t="e">
        <f t="shared" si="27"/>
        <v>#DIV/0!</v>
      </c>
      <c r="H62" s="39" t="e">
        <f t="shared" ref="H62:I62" si="28">((H37/H36)-1)*100</f>
        <v>#DIV/0!</v>
      </c>
      <c r="I62" s="39" t="e">
        <f t="shared" si="28"/>
        <v>#DIV/0!</v>
      </c>
    </row>
    <row r="63" spans="1:9" x14ac:dyDescent="0.25">
      <c r="A63" s="11" t="s">
        <v>42</v>
      </c>
      <c r="B63" s="39" t="e">
        <f t="shared" ref="B63:H63" si="29">((B39/B38)-1)*100</f>
        <v>#DIV/0!</v>
      </c>
      <c r="C63" s="39" t="e">
        <f t="shared" ref="C63:G63" si="30">((C39/C38)-1)*100</f>
        <v>#DIV/0!</v>
      </c>
      <c r="D63" s="39" t="e">
        <f t="shared" si="30"/>
        <v>#DIV/0!</v>
      </c>
      <c r="E63" s="39" t="e">
        <f t="shared" si="30"/>
        <v>#DIV/0!</v>
      </c>
      <c r="F63" s="39" t="e">
        <f t="shared" si="30"/>
        <v>#DIV/0!</v>
      </c>
      <c r="G63" s="39" t="e">
        <f t="shared" si="30"/>
        <v>#DIV/0!</v>
      </c>
      <c r="H63" s="39" t="e">
        <f t="shared" si="29"/>
        <v>#DIV/0!</v>
      </c>
      <c r="I63" s="39" t="e">
        <f>((I39/I38)-1)*100</f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 t="e">
        <f>B21/B13</f>
        <v>#DIV/0!</v>
      </c>
      <c r="C66" s="11" t="e">
        <f t="shared" ref="C66:G66" si="31">C21/C13</f>
        <v>#VALUE!</v>
      </c>
      <c r="D66" s="11" t="e">
        <f t="shared" si="31"/>
        <v>#VALUE!</v>
      </c>
      <c r="E66" s="11" t="e">
        <f t="shared" si="31"/>
        <v>#VALUE!</v>
      </c>
      <c r="F66" s="11" t="e">
        <f t="shared" si="31"/>
        <v>#VALUE!</v>
      </c>
      <c r="G66" s="11" t="e">
        <f t="shared" si="31"/>
        <v>#VALUE!</v>
      </c>
      <c r="H66" s="11" t="e">
        <f t="shared" ref="H66:I66" si="32">H21/H13</f>
        <v>#VALUE!</v>
      </c>
      <c r="I66" s="11" t="e">
        <f t="shared" si="32"/>
        <v>#VALUE!</v>
      </c>
    </row>
    <row r="67" spans="1:9" x14ac:dyDescent="0.25">
      <c r="A67" s="11" t="s">
        <v>118</v>
      </c>
      <c r="B67" s="11">
        <f>B22/B15</f>
        <v>2739.2621331960845</v>
      </c>
      <c r="C67" s="11" t="e">
        <f t="shared" ref="C67:G67" si="33">C22/C15</f>
        <v>#DIV/0!</v>
      </c>
      <c r="D67" s="11">
        <f t="shared" si="33"/>
        <v>8570.1339592330096</v>
      </c>
      <c r="E67" s="11">
        <f t="shared" si="33"/>
        <v>0</v>
      </c>
      <c r="F67" s="11">
        <f t="shared" si="33"/>
        <v>4431.7668978545398</v>
      </c>
      <c r="G67" s="11">
        <f t="shared" si="33"/>
        <v>0</v>
      </c>
      <c r="H67" s="11">
        <f t="shared" ref="H67:I67" si="34">H22/H15</f>
        <v>0</v>
      </c>
      <c r="I67" s="11">
        <f t="shared" si="34"/>
        <v>14404.217401415572</v>
      </c>
    </row>
    <row r="68" spans="1:9" x14ac:dyDescent="0.25">
      <c r="A68" s="11" t="s">
        <v>46</v>
      </c>
      <c r="B68" s="39" t="e">
        <f>(B66/B67)*B50</f>
        <v>#DIV/0!</v>
      </c>
      <c r="C68" s="39" t="e">
        <f t="shared" ref="C68:G68" si="35">(C66/C67)*C50</f>
        <v>#VALUE!</v>
      </c>
      <c r="D68" s="39" t="e">
        <f t="shared" si="35"/>
        <v>#VALUE!</v>
      </c>
      <c r="E68" s="39" t="e">
        <f t="shared" si="35"/>
        <v>#VALUE!</v>
      </c>
      <c r="F68" s="39" t="e">
        <f t="shared" si="35"/>
        <v>#VALUE!</v>
      </c>
      <c r="G68" s="39" t="e">
        <f t="shared" si="35"/>
        <v>#VALUE!</v>
      </c>
      <c r="H68" s="39" t="e">
        <f>(H66/H67)*H50</f>
        <v>#VALUE!</v>
      </c>
      <c r="I68" s="39" t="e">
        <f>(I66/I67)*I50</f>
        <v>#VALUE!</v>
      </c>
    </row>
    <row r="69" spans="1:9" x14ac:dyDescent="0.25">
      <c r="A69" s="11" t="s">
        <v>120</v>
      </c>
      <c r="B69" s="11">
        <f>B21/B12</f>
        <v>27333873.115577888</v>
      </c>
      <c r="C69" s="11">
        <f t="shared" ref="C69:G69" si="36">C21/C12</f>
        <v>121281571.42857143</v>
      </c>
      <c r="D69" s="11">
        <f t="shared" si="36"/>
        <v>215221333.33333334</v>
      </c>
      <c r="E69" s="11" t="e">
        <f t="shared" si="36"/>
        <v>#DIV/0!</v>
      </c>
      <c r="F69" s="11">
        <f t="shared" si="36"/>
        <v>9715437.5</v>
      </c>
      <c r="G69" s="11">
        <f t="shared" si="36"/>
        <v>311497777.77777779</v>
      </c>
      <c r="H69" s="11">
        <f t="shared" ref="H69:I69" si="37">H21/H12</f>
        <v>69150000</v>
      </c>
      <c r="I69" s="11">
        <f t="shared" si="37"/>
        <v>1862573.0994152047</v>
      </c>
    </row>
    <row r="70" spans="1:9" x14ac:dyDescent="0.25">
      <c r="A70" s="11" t="s">
        <v>121</v>
      </c>
      <c r="B70" s="11">
        <f>B22/B14</f>
        <v>6254755.9595088316</v>
      </c>
      <c r="C70" s="11" t="e">
        <f t="shared" ref="C70:G70" si="38">C22/C14</f>
        <v>#DIV/0!</v>
      </c>
      <c r="D70" s="11">
        <f t="shared" si="38"/>
        <v>19131395.708327822</v>
      </c>
      <c r="E70" s="11">
        <f t="shared" si="38"/>
        <v>0</v>
      </c>
      <c r="F70" s="11">
        <f t="shared" si="38"/>
        <v>16421912.239999998</v>
      </c>
      <c r="G70" s="11">
        <f t="shared" si="38"/>
        <v>0</v>
      </c>
      <c r="H70" s="11">
        <f t="shared" ref="H70:I70" si="39">H22/H14</f>
        <v>0</v>
      </c>
      <c r="I70" s="11">
        <f t="shared" si="39"/>
        <v>5998219.3726315787</v>
      </c>
    </row>
    <row r="71" spans="1:9" x14ac:dyDescent="0.25">
      <c r="B71" s="39"/>
      <c r="C71" s="39"/>
      <c r="D71" s="39"/>
      <c r="E71" s="39"/>
      <c r="F71" s="39"/>
      <c r="G71" s="39"/>
      <c r="H71" s="39"/>
      <c r="I71" s="39"/>
    </row>
    <row r="72" spans="1:9" x14ac:dyDescent="0.25">
      <c r="A72" s="11" t="s">
        <v>47</v>
      </c>
      <c r="B72" s="39"/>
      <c r="C72" s="39"/>
      <c r="D72" s="39"/>
      <c r="E72" s="39"/>
      <c r="F72" s="39"/>
      <c r="G72" s="39"/>
      <c r="H72" s="39"/>
      <c r="I72" s="39"/>
    </row>
    <row r="73" spans="1:9" x14ac:dyDescent="0.25">
      <c r="A73" s="11" t="s">
        <v>48</v>
      </c>
      <c r="B73" s="39">
        <f>(B28/B27)*100</f>
        <v>0</v>
      </c>
      <c r="C73" s="39"/>
      <c r="D73" s="39"/>
      <c r="E73" s="39"/>
      <c r="F73" s="39"/>
      <c r="G73" s="39"/>
      <c r="H73" s="39"/>
      <c r="I73" s="39"/>
    </row>
    <row r="74" spans="1:9" x14ac:dyDescent="0.25">
      <c r="A74" s="11" t="s">
        <v>49</v>
      </c>
      <c r="B74" s="39" t="e">
        <f>(B22/B28)*100</f>
        <v>#DIV/0!</v>
      </c>
      <c r="C74" s="39"/>
      <c r="D74" s="39"/>
      <c r="E74" s="39"/>
      <c r="F74" s="39"/>
      <c r="G74" s="39"/>
      <c r="H74" s="39"/>
      <c r="I74" s="39"/>
    </row>
    <row r="75" spans="1:9" ht="15.75" thickBot="1" x14ac:dyDescent="0.3">
      <c r="A75" s="28"/>
      <c r="B75" s="28"/>
      <c r="C75" s="28"/>
      <c r="D75" s="28"/>
      <c r="E75" s="28"/>
      <c r="F75" s="28"/>
      <c r="G75" s="28"/>
      <c r="H75" s="28"/>
      <c r="I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173</v>
      </c>
      <c r="C78" s="11" t="s">
        <v>237</v>
      </c>
    </row>
    <row r="79" spans="1:9" x14ac:dyDescent="0.25">
      <c r="A79" s="11" t="s">
        <v>174</v>
      </c>
    </row>
    <row r="80" spans="1:9" x14ac:dyDescent="0.25">
      <c r="A80" s="11" t="s">
        <v>134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7" t="s">
        <v>126</v>
      </c>
      <c r="B85" s="77"/>
      <c r="C85" s="77"/>
      <c r="D85" s="77"/>
      <c r="E85" s="77"/>
      <c r="F85" s="77"/>
    </row>
    <row r="86" spans="1:6" x14ac:dyDescent="0.25">
      <c r="A86" s="77"/>
      <c r="B86" s="77"/>
      <c r="C86" s="77"/>
      <c r="D86" s="77"/>
      <c r="E86" s="77"/>
      <c r="F86" s="77"/>
    </row>
    <row r="87" spans="1:6" x14ac:dyDescent="0.25">
      <c r="A87" s="77"/>
      <c r="B87" s="77"/>
      <c r="C87" s="77"/>
      <c r="D87" s="77"/>
      <c r="E87" s="77"/>
      <c r="F87" s="77"/>
    </row>
    <row r="88" spans="1:6" x14ac:dyDescent="0.25">
      <c r="A88" s="63" t="s">
        <v>238</v>
      </c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9">
    <mergeCell ref="A85:F87"/>
    <mergeCell ref="A2:I2"/>
    <mergeCell ref="A4:A5"/>
    <mergeCell ref="B4:B5"/>
    <mergeCell ref="H4:I4"/>
    <mergeCell ref="C5:E5"/>
    <mergeCell ref="F5:H5"/>
    <mergeCell ref="C20:E20"/>
    <mergeCell ref="F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zoomScale="80" zoomScaleNormal="80" workbookViewId="0">
      <selection activeCell="C78" sqref="C78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26.7109375" style="11" customWidth="1"/>
    <col min="4" max="4" width="21.28515625" style="11" customWidth="1"/>
    <col min="5" max="5" width="21.42578125" style="11" customWidth="1"/>
    <col min="6" max="6" width="21.85546875" style="11" customWidth="1"/>
    <col min="7" max="7" width="20" style="11" customWidth="1"/>
    <col min="8" max="8" width="19" style="11" customWidth="1"/>
    <col min="9" max="9" width="20.85546875" style="11" customWidth="1"/>
    <col min="10" max="16384" width="11.42578125" style="11"/>
  </cols>
  <sheetData>
    <row r="2" spans="1:9" x14ac:dyDescent="0.25">
      <c r="A2" s="64" t="s">
        <v>175</v>
      </c>
      <c r="B2" s="64"/>
      <c r="C2" s="64"/>
      <c r="D2" s="64"/>
      <c r="E2" s="64"/>
    </row>
    <row r="4" spans="1:9" x14ac:dyDescent="0.25">
      <c r="A4" s="65" t="s">
        <v>0</v>
      </c>
      <c r="B4" s="65" t="s">
        <v>1</v>
      </c>
      <c r="C4" s="42"/>
      <c r="D4" s="42"/>
      <c r="E4" s="42"/>
      <c r="F4" s="42"/>
      <c r="G4" s="42"/>
      <c r="H4" s="75"/>
      <c r="I4" s="67"/>
    </row>
    <row r="5" spans="1:9" ht="15.75" thickBot="1" x14ac:dyDescent="0.3">
      <c r="A5" s="66"/>
      <c r="B5" s="66"/>
      <c r="C5" s="79" t="s">
        <v>122</v>
      </c>
      <c r="D5" s="79"/>
      <c r="E5" s="79"/>
      <c r="F5" s="79" t="s">
        <v>4</v>
      </c>
      <c r="G5" s="79"/>
      <c r="H5" s="79"/>
      <c r="I5" s="25" t="s">
        <v>119</v>
      </c>
    </row>
    <row r="6" spans="1:9" ht="15.75" thickTop="1" x14ac:dyDescent="0.25">
      <c r="C6" s="43" t="s">
        <v>123</v>
      </c>
      <c r="D6" s="43" t="s">
        <v>124</v>
      </c>
      <c r="E6" s="43" t="s">
        <v>125</v>
      </c>
      <c r="F6" s="43" t="s">
        <v>123</v>
      </c>
      <c r="G6" s="43" t="s">
        <v>124</v>
      </c>
      <c r="H6" s="43" t="s">
        <v>125</v>
      </c>
      <c r="I6" s="43" t="s">
        <v>123</v>
      </c>
    </row>
    <row r="7" spans="1:9" x14ac:dyDescent="0.25">
      <c r="A7" s="11" t="s">
        <v>7</v>
      </c>
    </row>
    <row r="9" spans="1:9" x14ac:dyDescent="0.25">
      <c r="A9" s="11" t="s">
        <v>113</v>
      </c>
    </row>
    <row r="10" spans="1:9" x14ac:dyDescent="0.25">
      <c r="A10" s="11" t="s">
        <v>176</v>
      </c>
      <c r="B10" s="51">
        <f>SUM(C10:I10)</f>
        <v>41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41</v>
      </c>
    </row>
    <row r="11" spans="1:9" x14ac:dyDescent="0.25">
      <c r="A11" s="40" t="s">
        <v>115</v>
      </c>
      <c r="B11" s="51">
        <f t="shared" ref="B11:B23" si="0">SUM(C11:I11)</f>
        <v>15521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15521</v>
      </c>
    </row>
    <row r="12" spans="1:9" x14ac:dyDescent="0.25">
      <c r="A12" s="11" t="s">
        <v>177</v>
      </c>
      <c r="B12" s="51">
        <f t="shared" si="0"/>
        <v>199</v>
      </c>
      <c r="C12" s="52">
        <v>7</v>
      </c>
      <c r="D12" s="52">
        <v>6</v>
      </c>
      <c r="E12" s="52">
        <v>0</v>
      </c>
      <c r="F12" s="52">
        <v>4</v>
      </c>
      <c r="G12" s="52">
        <v>9</v>
      </c>
      <c r="H12" s="52">
        <v>2</v>
      </c>
      <c r="I12" s="52">
        <v>171</v>
      </c>
    </row>
    <row r="13" spans="1:9" x14ac:dyDescent="0.25">
      <c r="A13" s="40" t="s">
        <v>115</v>
      </c>
      <c r="B13" s="51">
        <f t="shared" si="0"/>
        <v>0</v>
      </c>
      <c r="C13" s="52" t="s">
        <v>156</v>
      </c>
      <c r="D13" s="52" t="s">
        <v>156</v>
      </c>
      <c r="E13" s="52" t="s">
        <v>156</v>
      </c>
      <c r="F13" s="52" t="s">
        <v>156</v>
      </c>
      <c r="G13" s="52" t="s">
        <v>156</v>
      </c>
      <c r="H13" s="52" t="s">
        <v>156</v>
      </c>
      <c r="I13" s="52" t="s">
        <v>156</v>
      </c>
    </row>
    <row r="14" spans="1:9" ht="17.25" customHeight="1" x14ac:dyDescent="0.25">
      <c r="A14" s="11" t="s">
        <v>178</v>
      </c>
      <c r="B14" s="51">
        <f t="shared" si="0"/>
        <v>34</v>
      </c>
      <c r="C14" s="52">
        <v>0</v>
      </c>
      <c r="D14" s="52">
        <v>0</v>
      </c>
      <c r="E14" s="52">
        <v>0</v>
      </c>
      <c r="F14" s="52">
        <v>1</v>
      </c>
      <c r="G14" s="52">
        <v>1</v>
      </c>
      <c r="H14" s="52">
        <v>0</v>
      </c>
      <c r="I14" s="52">
        <v>32</v>
      </c>
    </row>
    <row r="15" spans="1:9" x14ac:dyDescent="0.25">
      <c r="A15" s="40" t="s">
        <v>115</v>
      </c>
      <c r="B15" s="51">
        <f t="shared" si="0"/>
        <v>17101</v>
      </c>
      <c r="C15" s="52">
        <v>0</v>
      </c>
      <c r="D15" s="52">
        <v>0</v>
      </c>
      <c r="E15" s="52">
        <v>0</v>
      </c>
      <c r="F15" s="52">
        <v>1965</v>
      </c>
      <c r="G15" s="52">
        <v>5298</v>
      </c>
      <c r="H15" s="52">
        <v>0</v>
      </c>
      <c r="I15" s="52">
        <v>9838</v>
      </c>
    </row>
    <row r="16" spans="1:9" x14ac:dyDescent="0.25">
      <c r="A16" s="11" t="s">
        <v>161</v>
      </c>
      <c r="B16" s="51">
        <f t="shared" si="0"/>
        <v>199</v>
      </c>
      <c r="C16" s="52">
        <v>7</v>
      </c>
      <c r="D16" s="52">
        <v>6</v>
      </c>
      <c r="E16" s="52">
        <v>0</v>
      </c>
      <c r="F16" s="52">
        <v>4</v>
      </c>
      <c r="G16" s="52">
        <v>9</v>
      </c>
      <c r="H16" s="52">
        <v>2</v>
      </c>
      <c r="I16" s="52">
        <v>171</v>
      </c>
    </row>
    <row r="17" spans="1:9" x14ac:dyDescent="0.25">
      <c r="A17" s="40" t="s">
        <v>115</v>
      </c>
      <c r="B17" s="51">
        <f t="shared" si="0"/>
        <v>0</v>
      </c>
      <c r="C17" s="52" t="s">
        <v>156</v>
      </c>
      <c r="D17" s="52" t="s">
        <v>156</v>
      </c>
      <c r="E17" s="52" t="s">
        <v>156</v>
      </c>
      <c r="F17" s="52" t="s">
        <v>156</v>
      </c>
      <c r="G17" s="52" t="s">
        <v>156</v>
      </c>
      <c r="H17" s="52" t="s">
        <v>156</v>
      </c>
      <c r="I17" s="52" t="s">
        <v>156</v>
      </c>
    </row>
    <row r="18" spans="1:9" x14ac:dyDescent="0.25">
      <c r="B18" s="26"/>
    </row>
    <row r="19" spans="1:9" x14ac:dyDescent="0.25">
      <c r="A19" s="11" t="s">
        <v>15</v>
      </c>
      <c r="B19" s="26"/>
    </row>
    <row r="20" spans="1:9" x14ac:dyDescent="0.25">
      <c r="A20" s="11" t="s">
        <v>131</v>
      </c>
      <c r="B20" s="54">
        <f t="shared" si="0"/>
        <v>0</v>
      </c>
      <c r="C20" s="57">
        <v>0</v>
      </c>
      <c r="D20" s="57">
        <v>0</v>
      </c>
      <c r="E20" s="57">
        <v>0</v>
      </c>
      <c r="F20" s="55">
        <v>0</v>
      </c>
      <c r="G20" s="58">
        <v>0</v>
      </c>
      <c r="H20" s="58">
        <v>0</v>
      </c>
      <c r="I20" s="55">
        <v>0</v>
      </c>
    </row>
    <row r="21" spans="1:9" x14ac:dyDescent="0.25">
      <c r="A21" s="11" t="s">
        <v>179</v>
      </c>
      <c r="B21" s="54">
        <f t="shared" si="0"/>
        <v>5439440750</v>
      </c>
      <c r="C21" s="54">
        <v>848971000</v>
      </c>
      <c r="D21" s="54">
        <v>1291328000</v>
      </c>
      <c r="E21" s="54">
        <v>0</v>
      </c>
      <c r="F21" s="54">
        <v>38861750</v>
      </c>
      <c r="G21" s="54">
        <v>2803480000</v>
      </c>
      <c r="H21" s="54">
        <v>138300000</v>
      </c>
      <c r="I21" s="54">
        <v>318500000</v>
      </c>
    </row>
    <row r="22" spans="1:9" x14ac:dyDescent="0.25">
      <c r="A22" s="11" t="s">
        <v>180</v>
      </c>
      <c r="B22" s="54">
        <f>SUM(C22:I22)</f>
        <v>368929683.03784251</v>
      </c>
      <c r="C22" s="54">
        <v>0</v>
      </c>
      <c r="D22" s="54">
        <v>111313411.48346591</v>
      </c>
      <c r="E22" s="54">
        <v>0</v>
      </c>
      <c r="F22" s="54">
        <v>0</v>
      </c>
      <c r="G22" s="54">
        <v>257616271.55437663</v>
      </c>
      <c r="H22" s="54">
        <v>0</v>
      </c>
      <c r="I22" s="54">
        <v>0</v>
      </c>
    </row>
    <row r="23" spans="1:9" x14ac:dyDescent="0.25">
      <c r="A23" s="11" t="s">
        <v>165</v>
      </c>
      <c r="B23" s="54">
        <f t="shared" si="0"/>
        <v>5439440750</v>
      </c>
      <c r="C23" s="54">
        <v>848971000</v>
      </c>
      <c r="D23" s="54">
        <v>1291328000</v>
      </c>
      <c r="E23" s="54">
        <v>0</v>
      </c>
      <c r="F23" s="55">
        <v>38861750</v>
      </c>
      <c r="G23" s="55">
        <v>2803480000</v>
      </c>
      <c r="H23" s="55">
        <v>138300000</v>
      </c>
      <c r="I23" s="55">
        <v>318500000</v>
      </c>
    </row>
    <row r="24" spans="1:9" x14ac:dyDescent="0.25">
      <c r="A24" s="11" t="s">
        <v>181</v>
      </c>
    </row>
    <row r="26" spans="1:9" x14ac:dyDescent="0.25">
      <c r="A26" s="11" t="s">
        <v>17</v>
      </c>
    </row>
    <row r="27" spans="1:9" x14ac:dyDescent="0.25">
      <c r="A27" s="11" t="s">
        <v>182</v>
      </c>
      <c r="B27" s="11">
        <f>B21</f>
        <v>5439440750</v>
      </c>
    </row>
    <row r="28" spans="1:9" x14ac:dyDescent="0.25">
      <c r="A28" s="11" t="s">
        <v>183</v>
      </c>
      <c r="B28" s="11">
        <v>1353572762.4200001</v>
      </c>
    </row>
    <row r="30" spans="1:9" x14ac:dyDescent="0.25">
      <c r="A30" s="11" t="s">
        <v>18</v>
      </c>
    </row>
    <row r="31" spans="1:9" x14ac:dyDescent="0.25">
      <c r="A31" s="11" t="s">
        <v>132</v>
      </c>
      <c r="B31" s="39">
        <v>0.99</v>
      </c>
      <c r="C31" s="39">
        <v>0.99</v>
      </c>
      <c r="D31" s="39">
        <v>0.99</v>
      </c>
      <c r="E31" s="39">
        <v>0.99</v>
      </c>
      <c r="F31" s="39">
        <v>0.99</v>
      </c>
      <c r="G31" s="39">
        <v>0.99</v>
      </c>
      <c r="H31" s="39">
        <v>0.99</v>
      </c>
      <c r="I31" s="39">
        <v>0.99</v>
      </c>
    </row>
    <row r="32" spans="1:9" x14ac:dyDescent="0.25">
      <c r="A32" s="11" t="s">
        <v>184</v>
      </c>
      <c r="B32" s="39">
        <v>1</v>
      </c>
      <c r="C32" s="39">
        <v>1</v>
      </c>
      <c r="D32" s="39">
        <v>1</v>
      </c>
      <c r="E32" s="39">
        <v>1</v>
      </c>
      <c r="F32" s="39">
        <v>1</v>
      </c>
      <c r="G32" s="39">
        <v>1</v>
      </c>
      <c r="H32" s="39">
        <v>1</v>
      </c>
      <c r="I32" s="39">
        <v>1</v>
      </c>
    </row>
    <row r="33" spans="1:9" x14ac:dyDescent="0.25">
      <c r="A33" s="24" t="s">
        <v>100</v>
      </c>
      <c r="B33" s="26">
        <f>C33+F33</f>
        <v>322092</v>
      </c>
      <c r="C33" s="44">
        <v>93173</v>
      </c>
      <c r="D33" s="44">
        <v>93173</v>
      </c>
      <c r="E33" s="44">
        <v>93173</v>
      </c>
      <c r="F33" s="11">
        <v>228919</v>
      </c>
      <c r="G33" s="11">
        <v>228919</v>
      </c>
      <c r="H33" s="11">
        <v>228919</v>
      </c>
      <c r="I33" s="11" t="s">
        <v>127</v>
      </c>
    </row>
    <row r="35" spans="1:9" x14ac:dyDescent="0.25">
      <c r="A35" s="11" t="s">
        <v>21</v>
      </c>
    </row>
    <row r="36" spans="1:9" x14ac:dyDescent="0.25">
      <c r="A36" s="11" t="s">
        <v>185</v>
      </c>
      <c r="B36" s="59">
        <f t="shared" ref="B36:I36" si="1">B20/B31</f>
        <v>0</v>
      </c>
      <c r="C36" s="59">
        <f t="shared" si="1"/>
        <v>0</v>
      </c>
      <c r="D36" s="59">
        <f t="shared" si="1"/>
        <v>0</v>
      </c>
      <c r="E36" s="59">
        <f t="shared" si="1"/>
        <v>0</v>
      </c>
      <c r="F36" s="59">
        <f t="shared" si="1"/>
        <v>0</v>
      </c>
      <c r="G36" s="59">
        <f t="shared" si="1"/>
        <v>0</v>
      </c>
      <c r="H36" s="59">
        <f t="shared" si="1"/>
        <v>0</v>
      </c>
      <c r="I36" s="59">
        <f t="shared" si="1"/>
        <v>0</v>
      </c>
    </row>
    <row r="37" spans="1:9" x14ac:dyDescent="0.25">
      <c r="A37" s="11" t="s">
        <v>186</v>
      </c>
      <c r="B37" s="59">
        <f t="shared" ref="B37:I37" si="2">B22/B32</f>
        <v>368929683.03784251</v>
      </c>
      <c r="C37" s="59">
        <f t="shared" si="2"/>
        <v>0</v>
      </c>
      <c r="D37" s="59">
        <f t="shared" si="2"/>
        <v>111313411.48346591</v>
      </c>
      <c r="E37" s="59">
        <f t="shared" si="2"/>
        <v>0</v>
      </c>
      <c r="F37" s="59">
        <f t="shared" si="2"/>
        <v>0</v>
      </c>
      <c r="G37" s="59">
        <f>G20/G32</f>
        <v>0</v>
      </c>
      <c r="H37" s="59">
        <f t="shared" si="2"/>
        <v>0</v>
      </c>
      <c r="I37" s="59">
        <f t="shared" si="2"/>
        <v>0</v>
      </c>
    </row>
    <row r="38" spans="1:9" x14ac:dyDescent="0.25">
      <c r="A38" s="26" t="s">
        <v>133</v>
      </c>
      <c r="B38" s="56">
        <f>B36/B11</f>
        <v>0</v>
      </c>
      <c r="C38" s="56" t="e">
        <f t="shared" ref="C38:I38" si="3">C36/C11</f>
        <v>#DIV/0!</v>
      </c>
      <c r="D38" s="56" t="e">
        <f t="shared" si="3"/>
        <v>#DIV/0!</v>
      </c>
      <c r="E38" s="56" t="e">
        <f t="shared" si="3"/>
        <v>#DIV/0!</v>
      </c>
      <c r="F38" s="56" t="e">
        <f t="shared" si="3"/>
        <v>#DIV/0!</v>
      </c>
      <c r="G38" s="56" t="e">
        <f t="shared" si="3"/>
        <v>#DIV/0!</v>
      </c>
      <c r="H38" s="56" t="e">
        <f t="shared" si="3"/>
        <v>#DIV/0!</v>
      </c>
      <c r="I38" s="56">
        <f t="shared" si="3"/>
        <v>0</v>
      </c>
    </row>
    <row r="39" spans="1:9" x14ac:dyDescent="0.25">
      <c r="A39" s="26" t="s">
        <v>187</v>
      </c>
      <c r="B39" s="56">
        <f>B37/B15</f>
        <v>21573.573652876588</v>
      </c>
      <c r="C39" s="56" t="e">
        <f t="shared" ref="C39:I39" si="4">C37/C15</f>
        <v>#DIV/0!</v>
      </c>
      <c r="D39" s="56" t="e">
        <f t="shared" si="4"/>
        <v>#DIV/0!</v>
      </c>
      <c r="E39" s="56" t="e">
        <f t="shared" si="4"/>
        <v>#DIV/0!</v>
      </c>
      <c r="F39" s="56">
        <f t="shared" si="4"/>
        <v>0</v>
      </c>
      <c r="G39" s="56">
        <f t="shared" si="4"/>
        <v>0</v>
      </c>
      <c r="H39" s="56" t="e">
        <f t="shared" si="4"/>
        <v>#DIV/0!</v>
      </c>
      <c r="I39" s="56">
        <f t="shared" si="4"/>
        <v>0</v>
      </c>
    </row>
    <row r="41" spans="1:9" x14ac:dyDescent="0.25">
      <c r="A41" s="11" t="s">
        <v>26</v>
      </c>
    </row>
    <row r="43" spans="1:9" x14ac:dyDescent="0.25">
      <c r="A43" s="11" t="s">
        <v>27</v>
      </c>
    </row>
    <row r="44" spans="1:9" x14ac:dyDescent="0.25">
      <c r="A44" s="26" t="s">
        <v>28</v>
      </c>
      <c r="B44" s="54">
        <f>(B13/B33)*100</f>
        <v>0</v>
      </c>
      <c r="C44" s="54" t="e">
        <f t="shared" ref="C44:I44" si="5">(C13/C33)*100</f>
        <v>#VALUE!</v>
      </c>
      <c r="D44" s="54" t="e">
        <f t="shared" si="5"/>
        <v>#VALUE!</v>
      </c>
      <c r="E44" s="54" t="e">
        <f t="shared" si="5"/>
        <v>#VALUE!</v>
      </c>
      <c r="F44" s="54" t="e">
        <f t="shared" si="5"/>
        <v>#VALUE!</v>
      </c>
      <c r="G44" s="54" t="e">
        <f t="shared" si="5"/>
        <v>#VALUE!</v>
      </c>
      <c r="H44" s="54" t="e">
        <f t="shared" si="5"/>
        <v>#VALUE!</v>
      </c>
      <c r="I44" s="54" t="e">
        <f t="shared" si="5"/>
        <v>#VALUE!</v>
      </c>
    </row>
    <row r="45" spans="1:9" x14ac:dyDescent="0.25">
      <c r="A45" s="26" t="s">
        <v>29</v>
      </c>
      <c r="B45" s="54">
        <f>(B15/B33)*100</f>
        <v>5.3093526073295827</v>
      </c>
      <c r="C45" s="54">
        <f t="shared" ref="C45:I45" si="6">(C15/C33)*100</f>
        <v>0</v>
      </c>
      <c r="D45" s="54">
        <f t="shared" si="6"/>
        <v>0</v>
      </c>
      <c r="E45" s="54">
        <f t="shared" si="6"/>
        <v>0</v>
      </c>
      <c r="F45" s="54">
        <f t="shared" si="6"/>
        <v>0.85838222253286101</v>
      </c>
      <c r="G45" s="54">
        <f t="shared" si="6"/>
        <v>2.31435573281379</v>
      </c>
      <c r="H45" s="54">
        <f t="shared" si="6"/>
        <v>0</v>
      </c>
      <c r="I45" s="54" t="e">
        <f t="shared" si="6"/>
        <v>#VALUE!</v>
      </c>
    </row>
    <row r="46" spans="1:9" x14ac:dyDescent="0.25">
      <c r="B46" s="39"/>
      <c r="C46" s="39"/>
      <c r="D46" s="39"/>
      <c r="E46" s="39"/>
    </row>
    <row r="47" spans="1:9" x14ac:dyDescent="0.25">
      <c r="A47" s="11" t="s">
        <v>30</v>
      </c>
      <c r="B47" s="39"/>
      <c r="C47" s="39"/>
      <c r="D47" s="39"/>
      <c r="E47" s="39"/>
    </row>
    <row r="48" spans="1:9" x14ac:dyDescent="0.25">
      <c r="A48" s="11" t="s">
        <v>31</v>
      </c>
      <c r="B48" s="39" t="e">
        <f>B15/B13*100</f>
        <v>#DIV/0!</v>
      </c>
      <c r="C48" s="39" t="e">
        <f t="shared" ref="C48:I48" si="7">C15/C13*100</f>
        <v>#VALUE!</v>
      </c>
      <c r="D48" s="39" t="e">
        <f t="shared" si="7"/>
        <v>#VALUE!</v>
      </c>
      <c r="E48" s="39" t="e">
        <f t="shared" si="7"/>
        <v>#VALUE!</v>
      </c>
      <c r="F48" s="39" t="e">
        <f t="shared" si="7"/>
        <v>#VALUE!</v>
      </c>
      <c r="G48" s="39" t="e">
        <f t="shared" si="7"/>
        <v>#VALUE!</v>
      </c>
      <c r="H48" s="39" t="e">
        <f t="shared" si="7"/>
        <v>#VALUE!</v>
      </c>
      <c r="I48" s="39" t="e">
        <f t="shared" si="7"/>
        <v>#VALUE!</v>
      </c>
    </row>
    <row r="49" spans="1:9" x14ac:dyDescent="0.25">
      <c r="A49" s="11" t="s">
        <v>32</v>
      </c>
      <c r="B49" s="39">
        <f t="shared" ref="B49:I49" si="8">B22/B21*100</f>
        <v>6.7824929067908784</v>
      </c>
      <c r="C49" s="39">
        <f t="shared" si="8"/>
        <v>0</v>
      </c>
      <c r="D49" s="39">
        <f t="shared" si="8"/>
        <v>8.6200726293757981</v>
      </c>
      <c r="E49" s="39" t="e">
        <f t="shared" si="8"/>
        <v>#DIV/0!</v>
      </c>
      <c r="F49" s="39">
        <f t="shared" si="8"/>
        <v>0</v>
      </c>
      <c r="G49" s="39">
        <f>G20/G21*100</f>
        <v>0</v>
      </c>
      <c r="H49" s="39">
        <f t="shared" si="8"/>
        <v>0</v>
      </c>
      <c r="I49" s="39">
        <f t="shared" si="8"/>
        <v>0</v>
      </c>
    </row>
    <row r="50" spans="1:9" x14ac:dyDescent="0.25">
      <c r="A50" s="11" t="s">
        <v>33</v>
      </c>
      <c r="B50" s="39" t="e">
        <f t="shared" ref="B50:I50" si="9">AVERAGE(B48:B49)</f>
        <v>#DIV/0!</v>
      </c>
      <c r="C50" s="39" t="e">
        <f t="shared" si="9"/>
        <v>#VALUE!</v>
      </c>
      <c r="D50" s="39" t="e">
        <f t="shared" si="9"/>
        <v>#VALUE!</v>
      </c>
      <c r="E50" s="39" t="e">
        <f t="shared" si="9"/>
        <v>#VALUE!</v>
      </c>
      <c r="F50" s="39" t="e">
        <f t="shared" si="9"/>
        <v>#VALUE!</v>
      </c>
      <c r="G50" s="39" t="e">
        <f t="shared" si="9"/>
        <v>#VALUE!</v>
      </c>
      <c r="H50" s="39" t="e">
        <f t="shared" si="9"/>
        <v>#VALUE!</v>
      </c>
      <c r="I50" s="39" t="e">
        <f t="shared" si="9"/>
        <v>#VALUE!</v>
      </c>
    </row>
    <row r="51" spans="1:9" x14ac:dyDescent="0.25">
      <c r="B51" s="39"/>
      <c r="C51" s="39"/>
      <c r="D51" s="39"/>
      <c r="E51" s="39"/>
    </row>
    <row r="52" spans="1:9" x14ac:dyDescent="0.25">
      <c r="A52" s="11" t="s">
        <v>34</v>
      </c>
      <c r="B52" s="39"/>
      <c r="C52" s="39"/>
      <c r="D52" s="39"/>
      <c r="E52" s="39"/>
    </row>
    <row r="53" spans="1:9" x14ac:dyDescent="0.25">
      <c r="A53" s="11" t="s">
        <v>35</v>
      </c>
      <c r="B53" s="39" t="e">
        <f>B15/B17*100</f>
        <v>#DIV/0!</v>
      </c>
      <c r="C53" s="39" t="e">
        <f t="shared" ref="C53:I53" si="10">C15/C17*100</f>
        <v>#VALUE!</v>
      </c>
      <c r="D53" s="39" t="e">
        <f t="shared" si="10"/>
        <v>#VALUE!</v>
      </c>
      <c r="E53" s="39" t="e">
        <f t="shared" si="10"/>
        <v>#VALUE!</v>
      </c>
      <c r="F53" s="39" t="e">
        <f t="shared" si="10"/>
        <v>#VALUE!</v>
      </c>
      <c r="G53" s="39" t="e">
        <f t="shared" si="10"/>
        <v>#VALUE!</v>
      </c>
      <c r="H53" s="39" t="e">
        <f t="shared" si="10"/>
        <v>#VALUE!</v>
      </c>
      <c r="I53" s="39" t="e">
        <f t="shared" si="10"/>
        <v>#VALUE!</v>
      </c>
    </row>
    <row r="54" spans="1:9" x14ac:dyDescent="0.25">
      <c r="A54" s="11" t="s">
        <v>36</v>
      </c>
      <c r="B54" s="39">
        <f t="shared" ref="B54:I54" si="11">B22/B23*100</f>
        <v>6.7824929067908784</v>
      </c>
      <c r="C54" s="39">
        <f t="shared" si="11"/>
        <v>0</v>
      </c>
      <c r="D54" s="39">
        <f t="shared" si="11"/>
        <v>8.6200726293757981</v>
      </c>
      <c r="E54" s="39" t="e">
        <f t="shared" si="11"/>
        <v>#DIV/0!</v>
      </c>
      <c r="F54" s="39">
        <f t="shared" si="11"/>
        <v>0</v>
      </c>
      <c r="G54" s="39">
        <f>G20/G23*100</f>
        <v>0</v>
      </c>
      <c r="H54" s="39">
        <f t="shared" si="11"/>
        <v>0</v>
      </c>
      <c r="I54" s="39">
        <f t="shared" si="11"/>
        <v>0</v>
      </c>
    </row>
    <row r="55" spans="1:9" x14ac:dyDescent="0.25">
      <c r="A55" s="11" t="s">
        <v>37</v>
      </c>
      <c r="B55" s="39" t="e">
        <f t="shared" ref="B55:I55" si="12">(B53+B54)/2</f>
        <v>#DIV/0!</v>
      </c>
      <c r="C55" s="39" t="e">
        <f t="shared" si="12"/>
        <v>#VALUE!</v>
      </c>
      <c r="D55" s="39" t="e">
        <f t="shared" si="12"/>
        <v>#VALUE!</v>
      </c>
      <c r="E55" s="39" t="e">
        <f t="shared" si="12"/>
        <v>#VALUE!</v>
      </c>
      <c r="F55" s="39" t="e">
        <f t="shared" si="12"/>
        <v>#VALUE!</v>
      </c>
      <c r="G55" s="39" t="e">
        <f t="shared" si="12"/>
        <v>#VALUE!</v>
      </c>
      <c r="H55" s="39" t="e">
        <f t="shared" si="12"/>
        <v>#VALUE!</v>
      </c>
      <c r="I55" s="39" t="e">
        <f t="shared" si="12"/>
        <v>#VALUE!</v>
      </c>
    </row>
    <row r="56" spans="1:9" x14ac:dyDescent="0.25">
      <c r="B56" s="39"/>
      <c r="C56" s="39"/>
      <c r="D56" s="39"/>
      <c r="E56" s="39"/>
    </row>
    <row r="57" spans="1:9" x14ac:dyDescent="0.25">
      <c r="A57" s="11" t="s">
        <v>92</v>
      </c>
      <c r="B57" s="39"/>
      <c r="C57" s="39"/>
      <c r="D57" s="39"/>
      <c r="E57" s="39"/>
    </row>
    <row r="58" spans="1:9" x14ac:dyDescent="0.25">
      <c r="A58" s="11" t="s">
        <v>38</v>
      </c>
      <c r="B58" s="39">
        <f t="shared" ref="B58" si="13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</row>
    <row r="60" spans="1:9" x14ac:dyDescent="0.25">
      <c r="A60" s="11" t="s">
        <v>39</v>
      </c>
      <c r="B60" s="39"/>
      <c r="C60" s="39"/>
      <c r="D60" s="39"/>
      <c r="E60" s="39"/>
    </row>
    <row r="61" spans="1:9" x14ac:dyDescent="0.25">
      <c r="A61" s="11" t="s">
        <v>116</v>
      </c>
      <c r="B61" s="39">
        <f>((B15/B11)-1)*100</f>
        <v>10.179756458991051</v>
      </c>
      <c r="C61" s="39" t="e">
        <f t="shared" ref="C61:I61" si="14">((C15/C11)-1)*100</f>
        <v>#DIV/0!</v>
      </c>
      <c r="D61" s="39" t="e">
        <f t="shared" si="14"/>
        <v>#DIV/0!</v>
      </c>
      <c r="E61" s="39" t="e">
        <f t="shared" si="14"/>
        <v>#DIV/0!</v>
      </c>
      <c r="F61" s="39" t="e">
        <f t="shared" si="14"/>
        <v>#DIV/0!</v>
      </c>
      <c r="G61" s="39" t="e">
        <f t="shared" si="14"/>
        <v>#DIV/0!</v>
      </c>
      <c r="H61" s="39" t="e">
        <f t="shared" si="14"/>
        <v>#DIV/0!</v>
      </c>
      <c r="I61" s="39">
        <f t="shared" si="14"/>
        <v>-36.614908833193738</v>
      </c>
    </row>
    <row r="62" spans="1:9" x14ac:dyDescent="0.25">
      <c r="A62" s="11" t="s">
        <v>41</v>
      </c>
      <c r="B62" s="39" t="e">
        <f>((B37/B36)-1)*100</f>
        <v>#DIV/0!</v>
      </c>
      <c r="C62" s="39" t="e">
        <f t="shared" ref="C62:I62" si="15">((C37/C36)-1)*100</f>
        <v>#DIV/0!</v>
      </c>
      <c r="D62" s="39" t="e">
        <f t="shared" si="15"/>
        <v>#DIV/0!</v>
      </c>
      <c r="E62" s="39" t="e">
        <f t="shared" si="15"/>
        <v>#DIV/0!</v>
      </c>
      <c r="F62" s="39" t="e">
        <f t="shared" si="15"/>
        <v>#DIV/0!</v>
      </c>
      <c r="G62" s="39" t="e">
        <f t="shared" si="15"/>
        <v>#DIV/0!</v>
      </c>
      <c r="H62" s="39" t="e">
        <f t="shared" si="15"/>
        <v>#DIV/0!</v>
      </c>
      <c r="I62" s="39" t="e">
        <f t="shared" si="15"/>
        <v>#DIV/0!</v>
      </c>
    </row>
    <row r="63" spans="1:9" x14ac:dyDescent="0.25">
      <c r="A63" s="11" t="s">
        <v>42</v>
      </c>
      <c r="B63" s="39" t="e">
        <f t="shared" ref="B63:I63" si="16">((B39/B38)-1)*100</f>
        <v>#DIV/0!</v>
      </c>
      <c r="C63" s="39" t="e">
        <f t="shared" si="16"/>
        <v>#DIV/0!</v>
      </c>
      <c r="D63" s="39" t="e">
        <f t="shared" si="16"/>
        <v>#DIV/0!</v>
      </c>
      <c r="E63" s="39" t="e">
        <f t="shared" si="16"/>
        <v>#DIV/0!</v>
      </c>
      <c r="F63" s="39" t="e">
        <f t="shared" si="16"/>
        <v>#DIV/0!</v>
      </c>
      <c r="G63" s="39" t="e">
        <f t="shared" si="16"/>
        <v>#DIV/0!</v>
      </c>
      <c r="H63" s="39" t="e">
        <f t="shared" si="16"/>
        <v>#DIV/0!</v>
      </c>
      <c r="I63" s="39" t="e">
        <f t="shared" si="16"/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 t="e">
        <f>B21/B13</f>
        <v>#DIV/0!</v>
      </c>
      <c r="C66" s="11" t="e">
        <f t="shared" ref="C66:I66" si="17">C21/C13</f>
        <v>#VALUE!</v>
      </c>
      <c r="D66" s="11" t="e">
        <f t="shared" si="17"/>
        <v>#VALUE!</v>
      </c>
      <c r="E66" s="11" t="e">
        <f t="shared" si="17"/>
        <v>#VALUE!</v>
      </c>
      <c r="F66" s="11" t="e">
        <f t="shared" si="17"/>
        <v>#VALUE!</v>
      </c>
      <c r="G66" s="11" t="e">
        <f t="shared" si="17"/>
        <v>#VALUE!</v>
      </c>
      <c r="H66" s="11" t="e">
        <f t="shared" si="17"/>
        <v>#VALUE!</v>
      </c>
      <c r="I66" s="11" t="e">
        <f t="shared" si="17"/>
        <v>#VALUE!</v>
      </c>
    </row>
    <row r="67" spans="1:9" x14ac:dyDescent="0.25">
      <c r="A67" s="11" t="s">
        <v>118</v>
      </c>
      <c r="B67" s="11">
        <f>B22/B15</f>
        <v>21573.573652876588</v>
      </c>
      <c r="C67" s="11" t="e">
        <f t="shared" ref="C67:I67" si="18">C22/C15</f>
        <v>#DIV/0!</v>
      </c>
      <c r="D67" s="11" t="e">
        <f t="shared" si="18"/>
        <v>#DIV/0!</v>
      </c>
      <c r="E67" s="11" t="e">
        <f t="shared" si="18"/>
        <v>#DIV/0!</v>
      </c>
      <c r="F67" s="11">
        <f t="shared" si="18"/>
        <v>0</v>
      </c>
      <c r="G67" s="11">
        <f>G20/G15</f>
        <v>0</v>
      </c>
      <c r="H67" s="11" t="e">
        <f t="shared" si="18"/>
        <v>#DIV/0!</v>
      </c>
      <c r="I67" s="11">
        <f t="shared" si="18"/>
        <v>0</v>
      </c>
    </row>
    <row r="68" spans="1:9" x14ac:dyDescent="0.25">
      <c r="A68" s="11" t="s">
        <v>46</v>
      </c>
      <c r="B68" s="39" t="e">
        <f>(B66/B67)*B50</f>
        <v>#DIV/0!</v>
      </c>
      <c r="C68" s="39" t="e">
        <f>(C66/C67)*C50</f>
        <v>#VALUE!</v>
      </c>
      <c r="D68" s="39" t="e">
        <f>(D66/D67)*D50</f>
        <v>#VALUE!</v>
      </c>
      <c r="E68" s="39" t="e">
        <f>(E66/E67)*E50</f>
        <v>#VALUE!</v>
      </c>
      <c r="F68" s="39" t="e">
        <f t="shared" ref="F68:I68" si="19">(F66/F67)*F50</f>
        <v>#VALUE!</v>
      </c>
      <c r="G68" s="39" t="e">
        <f t="shared" si="19"/>
        <v>#VALUE!</v>
      </c>
      <c r="H68" s="39" t="e">
        <f t="shared" si="19"/>
        <v>#VALUE!</v>
      </c>
      <c r="I68" s="39" t="e">
        <f t="shared" si="19"/>
        <v>#VALUE!</v>
      </c>
    </row>
    <row r="69" spans="1:9" x14ac:dyDescent="0.25">
      <c r="A69" s="11" t="s">
        <v>120</v>
      </c>
      <c r="B69" s="11">
        <f>B21/B12</f>
        <v>27333873.115577888</v>
      </c>
      <c r="C69" s="11">
        <f t="shared" ref="C69:I69" si="20">C21/C12</f>
        <v>121281571.42857143</v>
      </c>
      <c r="D69" s="11">
        <f t="shared" si="20"/>
        <v>215221333.33333334</v>
      </c>
      <c r="E69" s="11" t="e">
        <f t="shared" si="20"/>
        <v>#DIV/0!</v>
      </c>
      <c r="F69" s="11">
        <f t="shared" si="20"/>
        <v>9715437.5</v>
      </c>
      <c r="G69" s="11">
        <f t="shared" si="20"/>
        <v>311497777.77777779</v>
      </c>
      <c r="H69" s="11">
        <f t="shared" si="20"/>
        <v>69150000</v>
      </c>
      <c r="I69" s="11">
        <f t="shared" si="20"/>
        <v>1862573.0994152047</v>
      </c>
    </row>
    <row r="70" spans="1:9" x14ac:dyDescent="0.25">
      <c r="A70" s="11" t="s">
        <v>121</v>
      </c>
      <c r="B70" s="11">
        <f>B22/B14</f>
        <v>10850873.030524779</v>
      </c>
      <c r="C70" s="11" t="e">
        <f t="shared" ref="C70:I70" si="21">C22/C14</f>
        <v>#DIV/0!</v>
      </c>
      <c r="D70" s="11" t="e">
        <f t="shared" si="21"/>
        <v>#DIV/0!</v>
      </c>
      <c r="E70" s="11" t="e">
        <f t="shared" si="21"/>
        <v>#DIV/0!</v>
      </c>
      <c r="F70" s="11">
        <f t="shared" si="21"/>
        <v>0</v>
      </c>
      <c r="G70" s="11">
        <f>G20/G14</f>
        <v>0</v>
      </c>
      <c r="H70" s="11" t="e">
        <f t="shared" si="21"/>
        <v>#DIV/0!</v>
      </c>
      <c r="I70" s="11">
        <f t="shared" si="21"/>
        <v>0</v>
      </c>
    </row>
    <row r="71" spans="1:9" x14ac:dyDescent="0.25">
      <c r="B71" s="39"/>
      <c r="C71" s="39"/>
      <c r="D71" s="39"/>
      <c r="E71" s="39"/>
    </row>
    <row r="72" spans="1:9" x14ac:dyDescent="0.25">
      <c r="A72" s="11" t="s">
        <v>47</v>
      </c>
      <c r="B72" s="39"/>
      <c r="C72" s="39"/>
      <c r="D72" s="39"/>
      <c r="E72" s="39"/>
    </row>
    <row r="73" spans="1:9" x14ac:dyDescent="0.25">
      <c r="A73" s="11" t="s">
        <v>48</v>
      </c>
      <c r="B73" s="39">
        <f>(B28/B27)*100</f>
        <v>24.884410450100042</v>
      </c>
      <c r="C73" s="39"/>
      <c r="D73" s="39"/>
      <c r="E73" s="39"/>
    </row>
    <row r="74" spans="1:9" x14ac:dyDescent="0.25">
      <c r="A74" s="11" t="s">
        <v>49</v>
      </c>
      <c r="B74" s="39">
        <f>(B22/B28)*100</f>
        <v>27.255991940783996</v>
      </c>
      <c r="C74" s="39"/>
      <c r="D74" s="39"/>
      <c r="E74" s="39"/>
    </row>
    <row r="75" spans="1:9" ht="15.75" thickBot="1" x14ac:dyDescent="0.3">
      <c r="A75" s="28"/>
      <c r="B75" s="28"/>
      <c r="C75" s="28"/>
      <c r="D75" s="28"/>
      <c r="E75" s="28"/>
      <c r="F75" s="28"/>
      <c r="G75" s="28"/>
      <c r="H75" s="28"/>
      <c r="I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188</v>
      </c>
      <c r="C78" s="11" t="s">
        <v>237</v>
      </c>
    </row>
    <row r="79" spans="1:9" x14ac:dyDescent="0.25">
      <c r="A79" s="11" t="s">
        <v>130</v>
      </c>
    </row>
    <row r="80" spans="1:9" x14ac:dyDescent="0.25">
      <c r="A80" s="11" t="s">
        <v>134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7" t="s">
        <v>126</v>
      </c>
      <c r="B85" s="77"/>
      <c r="C85" s="77"/>
      <c r="D85" s="77"/>
      <c r="E85" s="77"/>
      <c r="F85" s="77"/>
    </row>
    <row r="86" spans="1:6" x14ac:dyDescent="0.25">
      <c r="A86" s="77"/>
      <c r="B86" s="77"/>
      <c r="C86" s="77"/>
      <c r="D86" s="77"/>
      <c r="E86" s="77"/>
      <c r="F86" s="77"/>
    </row>
    <row r="87" spans="1:6" x14ac:dyDescent="0.25">
      <c r="A87" s="77"/>
      <c r="B87" s="77"/>
      <c r="C87" s="77"/>
      <c r="D87" s="77"/>
      <c r="E87" s="77"/>
      <c r="F87" s="77"/>
    </row>
    <row r="88" spans="1:6" x14ac:dyDescent="0.25">
      <c r="A88" s="63" t="s">
        <v>238</v>
      </c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zoomScale="80" zoomScaleNormal="80" workbookViewId="0">
      <selection activeCell="C78" sqref="C78"/>
    </sheetView>
  </sheetViews>
  <sheetFormatPr baseColWidth="10" defaultColWidth="11.42578125" defaultRowHeight="15" x14ac:dyDescent="0.25"/>
  <cols>
    <col min="1" max="1" width="58.140625" style="11" bestFit="1" customWidth="1"/>
    <col min="2" max="2" width="18.5703125" style="11" bestFit="1" customWidth="1"/>
    <col min="3" max="3" width="19.5703125" style="11" customWidth="1"/>
    <col min="4" max="4" width="18.5703125" style="11" customWidth="1"/>
    <col min="5" max="5" width="20.42578125" style="11" customWidth="1"/>
    <col min="6" max="6" width="21.140625" style="11" customWidth="1"/>
    <col min="7" max="7" width="21.5703125" style="11" customWidth="1"/>
    <col min="8" max="8" width="19.5703125" style="11" customWidth="1"/>
    <col min="9" max="9" width="22.28515625" style="11" customWidth="1"/>
    <col min="10" max="16384" width="11.42578125" style="11"/>
  </cols>
  <sheetData>
    <row r="2" spans="1:9" x14ac:dyDescent="0.25">
      <c r="A2" s="64" t="s">
        <v>189</v>
      </c>
      <c r="B2" s="64"/>
      <c r="C2" s="64"/>
      <c r="D2" s="64"/>
      <c r="E2" s="64"/>
    </row>
    <row r="4" spans="1:9" x14ac:dyDescent="0.25">
      <c r="A4" s="65" t="s">
        <v>0</v>
      </c>
      <c r="B4" s="65" t="s">
        <v>1</v>
      </c>
      <c r="C4" s="42"/>
      <c r="D4" s="42"/>
      <c r="E4" s="42"/>
      <c r="F4" s="42"/>
      <c r="G4" s="42"/>
      <c r="H4" s="75"/>
      <c r="I4" s="67"/>
    </row>
    <row r="5" spans="1:9" ht="15.75" thickBot="1" x14ac:dyDescent="0.3">
      <c r="A5" s="66"/>
      <c r="B5" s="66"/>
      <c r="C5" s="79" t="s">
        <v>122</v>
      </c>
      <c r="D5" s="79"/>
      <c r="E5" s="79"/>
      <c r="F5" s="79" t="s">
        <v>4</v>
      </c>
      <c r="G5" s="79"/>
      <c r="H5" s="79"/>
      <c r="I5" s="25" t="s">
        <v>119</v>
      </c>
    </row>
    <row r="6" spans="1:9" ht="15.75" thickTop="1" x14ac:dyDescent="0.25">
      <c r="C6" s="43" t="s">
        <v>123</v>
      </c>
      <c r="D6" s="43" t="s">
        <v>124</v>
      </c>
      <c r="E6" s="43" t="s">
        <v>125</v>
      </c>
      <c r="F6" s="43" t="s">
        <v>123</v>
      </c>
      <c r="G6" s="43" t="s">
        <v>124</v>
      </c>
      <c r="H6" s="43" t="s">
        <v>125</v>
      </c>
      <c r="I6" s="43" t="s">
        <v>123</v>
      </c>
    </row>
    <row r="7" spans="1:9" x14ac:dyDescent="0.25">
      <c r="A7" s="11" t="s">
        <v>7</v>
      </c>
    </row>
    <row r="9" spans="1:9" x14ac:dyDescent="0.25">
      <c r="A9" s="11" t="s">
        <v>113</v>
      </c>
    </row>
    <row r="10" spans="1:9" x14ac:dyDescent="0.25">
      <c r="A10" s="11" t="s">
        <v>135</v>
      </c>
      <c r="B10" s="51">
        <f>SUM(C10:I10)</f>
        <v>17</v>
      </c>
      <c r="C10" s="52">
        <v>1</v>
      </c>
      <c r="D10" s="52">
        <v>1</v>
      </c>
      <c r="E10" s="52">
        <v>0</v>
      </c>
      <c r="F10" s="52">
        <v>0</v>
      </c>
      <c r="G10" s="52">
        <v>3</v>
      </c>
      <c r="H10" s="52">
        <v>0</v>
      </c>
      <c r="I10" s="52">
        <v>12</v>
      </c>
    </row>
    <row r="11" spans="1:9" x14ac:dyDescent="0.25">
      <c r="A11" s="40" t="s">
        <v>115</v>
      </c>
      <c r="B11" s="51">
        <f t="shared" ref="B11:B23" si="0">SUM(C11:I11)</f>
        <v>28040</v>
      </c>
      <c r="C11" s="52">
        <v>9660</v>
      </c>
      <c r="D11" s="52">
        <v>240</v>
      </c>
      <c r="E11" s="52">
        <v>0</v>
      </c>
      <c r="F11" s="52">
        <v>0</v>
      </c>
      <c r="G11" s="52">
        <v>13825</v>
      </c>
      <c r="H11" s="52">
        <v>0</v>
      </c>
      <c r="I11" s="52">
        <v>4315</v>
      </c>
    </row>
    <row r="12" spans="1:9" x14ac:dyDescent="0.25">
      <c r="A12" s="11" t="s">
        <v>190</v>
      </c>
      <c r="B12" s="51">
        <f t="shared" si="0"/>
        <v>199</v>
      </c>
      <c r="C12" s="52">
        <v>7</v>
      </c>
      <c r="D12" s="52">
        <v>6</v>
      </c>
      <c r="E12" s="52">
        <v>0</v>
      </c>
      <c r="F12" s="52">
        <v>4</v>
      </c>
      <c r="G12" s="52">
        <v>9</v>
      </c>
      <c r="H12" s="52">
        <v>2</v>
      </c>
      <c r="I12" s="52">
        <v>171</v>
      </c>
    </row>
    <row r="13" spans="1:9" x14ac:dyDescent="0.25">
      <c r="A13" s="40" t="s">
        <v>115</v>
      </c>
      <c r="B13" s="51">
        <f t="shared" si="0"/>
        <v>0</v>
      </c>
      <c r="C13" s="52" t="s">
        <v>156</v>
      </c>
      <c r="D13" s="52" t="s">
        <v>156</v>
      </c>
      <c r="E13" s="52" t="s">
        <v>156</v>
      </c>
      <c r="F13" s="52" t="s">
        <v>156</v>
      </c>
      <c r="G13" s="52" t="s">
        <v>156</v>
      </c>
      <c r="H13" s="52" t="s">
        <v>156</v>
      </c>
      <c r="I13" s="52" t="s">
        <v>156</v>
      </c>
    </row>
    <row r="14" spans="1:9" x14ac:dyDescent="0.25">
      <c r="A14" s="11" t="s">
        <v>191</v>
      </c>
      <c r="B14" s="51">
        <f t="shared" si="0"/>
        <v>33</v>
      </c>
      <c r="C14" s="52">
        <v>2</v>
      </c>
      <c r="D14" s="52">
        <v>0</v>
      </c>
      <c r="E14" s="52">
        <v>0</v>
      </c>
      <c r="F14" s="52">
        <v>1</v>
      </c>
      <c r="G14" s="52">
        <v>1</v>
      </c>
      <c r="H14" s="52">
        <v>0</v>
      </c>
      <c r="I14" s="52">
        <v>29</v>
      </c>
    </row>
    <row r="15" spans="1:9" x14ac:dyDescent="0.25">
      <c r="A15" s="40" t="s">
        <v>115</v>
      </c>
      <c r="B15" s="51">
        <f t="shared" si="0"/>
        <v>16226</v>
      </c>
      <c r="C15" s="52">
        <v>956</v>
      </c>
      <c r="D15" s="52">
        <v>0</v>
      </c>
      <c r="E15" s="52">
        <v>0</v>
      </c>
      <c r="F15" s="52">
        <v>605</v>
      </c>
      <c r="G15" s="52">
        <v>1524</v>
      </c>
      <c r="H15" s="52">
        <v>0</v>
      </c>
      <c r="I15" s="52">
        <v>13141</v>
      </c>
    </row>
    <row r="16" spans="1:9" x14ac:dyDescent="0.25">
      <c r="A16" s="11" t="s">
        <v>161</v>
      </c>
      <c r="B16" s="51">
        <f t="shared" si="0"/>
        <v>199</v>
      </c>
      <c r="C16" s="52">
        <v>7</v>
      </c>
      <c r="D16" s="52">
        <v>6</v>
      </c>
      <c r="E16" s="52">
        <v>0</v>
      </c>
      <c r="F16" s="52">
        <v>4</v>
      </c>
      <c r="G16" s="52">
        <v>9</v>
      </c>
      <c r="H16" s="52">
        <v>2</v>
      </c>
      <c r="I16" s="52">
        <v>171</v>
      </c>
    </row>
    <row r="17" spans="1:9" x14ac:dyDescent="0.25">
      <c r="A17" s="40" t="s">
        <v>115</v>
      </c>
      <c r="B17" s="51">
        <f t="shared" si="0"/>
        <v>0</v>
      </c>
      <c r="C17" s="52" t="s">
        <v>156</v>
      </c>
      <c r="D17" s="52" t="s">
        <v>156</v>
      </c>
      <c r="E17" s="52" t="s">
        <v>156</v>
      </c>
      <c r="F17" s="52" t="s">
        <v>156</v>
      </c>
      <c r="G17" s="52" t="s">
        <v>156</v>
      </c>
      <c r="H17" s="52" t="s">
        <v>156</v>
      </c>
      <c r="I17" s="52" t="s">
        <v>156</v>
      </c>
    </row>
    <row r="18" spans="1:9" x14ac:dyDescent="0.25">
      <c r="B18" s="26"/>
    </row>
    <row r="19" spans="1:9" x14ac:dyDescent="0.25">
      <c r="A19" s="11" t="s">
        <v>15</v>
      </c>
      <c r="B19" s="26"/>
    </row>
    <row r="20" spans="1:9" x14ac:dyDescent="0.25">
      <c r="A20" s="11" t="s">
        <v>136</v>
      </c>
      <c r="B20" s="56">
        <f t="shared" si="0"/>
        <v>1056952444.8401871</v>
      </c>
      <c r="C20" s="60">
        <v>873466527.34207201</v>
      </c>
      <c r="D20" s="60">
        <v>0</v>
      </c>
      <c r="E20" s="60">
        <v>0</v>
      </c>
      <c r="F20" s="60">
        <v>0</v>
      </c>
      <c r="G20" s="60">
        <v>183485917.49811503</v>
      </c>
      <c r="H20" s="60">
        <v>0</v>
      </c>
      <c r="I20" s="56">
        <v>0</v>
      </c>
    </row>
    <row r="21" spans="1:9" x14ac:dyDescent="0.25">
      <c r="A21" s="11" t="s">
        <v>192</v>
      </c>
      <c r="B21" s="56">
        <f t="shared" si="0"/>
        <v>5439440750</v>
      </c>
      <c r="C21" s="56">
        <v>848971000</v>
      </c>
      <c r="D21" s="56">
        <v>1291328000</v>
      </c>
      <c r="E21" s="56">
        <v>0</v>
      </c>
      <c r="F21" s="56">
        <v>38861750</v>
      </c>
      <c r="G21" s="56">
        <v>2803480000</v>
      </c>
      <c r="H21" s="56">
        <v>138300000</v>
      </c>
      <c r="I21" s="56">
        <v>318500000</v>
      </c>
    </row>
    <row r="22" spans="1:9" x14ac:dyDescent="0.25">
      <c r="A22" s="11" t="s">
        <v>193</v>
      </c>
      <c r="B22" s="56">
        <f t="shared" si="0"/>
        <v>470149341.54791254</v>
      </c>
      <c r="C22" s="56">
        <v>131863999.51791269</v>
      </c>
      <c r="D22" s="56">
        <v>0</v>
      </c>
      <c r="E22" s="56">
        <v>0</v>
      </c>
      <c r="F22" s="59">
        <v>302595444.62999988</v>
      </c>
      <c r="G22" s="59">
        <v>0</v>
      </c>
      <c r="H22" s="59">
        <v>0</v>
      </c>
      <c r="I22" s="59">
        <v>35689897.399999991</v>
      </c>
    </row>
    <row r="23" spans="1:9" x14ac:dyDescent="0.25">
      <c r="A23" s="11" t="s">
        <v>165</v>
      </c>
      <c r="B23" s="56">
        <f t="shared" si="0"/>
        <v>5439440750</v>
      </c>
      <c r="C23" s="56">
        <v>848971000</v>
      </c>
      <c r="D23" s="56">
        <v>1291328000</v>
      </c>
      <c r="E23" s="56">
        <v>0</v>
      </c>
      <c r="F23" s="59">
        <v>38861750</v>
      </c>
      <c r="G23" s="59">
        <v>2803480000</v>
      </c>
      <c r="H23" s="59">
        <v>138300000</v>
      </c>
      <c r="I23" s="59">
        <v>318500000</v>
      </c>
    </row>
    <row r="24" spans="1:9" x14ac:dyDescent="0.25">
      <c r="A24" s="11" t="s">
        <v>194</v>
      </c>
    </row>
    <row r="26" spans="1:9" x14ac:dyDescent="0.25">
      <c r="A26" s="11" t="s">
        <v>17</v>
      </c>
    </row>
    <row r="27" spans="1:9" x14ac:dyDescent="0.25">
      <c r="A27" s="11" t="s">
        <v>192</v>
      </c>
      <c r="B27" s="11">
        <f>B21</f>
        <v>5439440750</v>
      </c>
    </row>
    <row r="28" spans="1:9" x14ac:dyDescent="0.25">
      <c r="A28" s="11" t="s">
        <v>193</v>
      </c>
      <c r="B28" s="11">
        <v>0</v>
      </c>
    </row>
    <row r="30" spans="1:9" x14ac:dyDescent="0.25">
      <c r="A30" s="11" t="s">
        <v>18</v>
      </c>
    </row>
    <row r="31" spans="1:9" x14ac:dyDescent="0.25">
      <c r="A31" s="11" t="s">
        <v>137</v>
      </c>
      <c r="B31" s="39">
        <v>1</v>
      </c>
      <c r="C31" s="39">
        <v>1</v>
      </c>
      <c r="D31" s="39">
        <v>1</v>
      </c>
      <c r="E31" s="39">
        <v>1</v>
      </c>
      <c r="F31" s="39">
        <v>1</v>
      </c>
      <c r="G31" s="39">
        <v>1</v>
      </c>
      <c r="H31" s="39">
        <v>1</v>
      </c>
      <c r="I31" s="39">
        <v>1</v>
      </c>
    </row>
    <row r="32" spans="1:9" x14ac:dyDescent="0.25">
      <c r="A32" s="11" t="s">
        <v>195</v>
      </c>
      <c r="B32" s="39">
        <v>0.99</v>
      </c>
      <c r="C32" s="39">
        <v>0.99</v>
      </c>
      <c r="D32" s="39">
        <v>0.99</v>
      </c>
      <c r="E32" s="39">
        <v>0.99</v>
      </c>
      <c r="F32" s="39">
        <v>0.99</v>
      </c>
      <c r="G32" s="39">
        <v>0.99</v>
      </c>
      <c r="H32" s="39">
        <v>0.99</v>
      </c>
      <c r="I32" s="39">
        <v>0.99</v>
      </c>
    </row>
    <row r="33" spans="1:9" x14ac:dyDescent="0.25">
      <c r="A33" s="24" t="s">
        <v>100</v>
      </c>
      <c r="B33" s="26">
        <f>C33+F33</f>
        <v>322092</v>
      </c>
      <c r="C33" s="44">
        <v>93173</v>
      </c>
      <c r="D33" s="44">
        <v>93173</v>
      </c>
      <c r="E33" s="44">
        <v>93173</v>
      </c>
      <c r="F33" s="11">
        <v>228919</v>
      </c>
      <c r="G33" s="11">
        <v>228919</v>
      </c>
      <c r="H33" s="11">
        <v>228919</v>
      </c>
      <c r="I33" s="11" t="s">
        <v>127</v>
      </c>
    </row>
    <row r="35" spans="1:9" x14ac:dyDescent="0.25">
      <c r="A35" s="11" t="s">
        <v>21</v>
      </c>
    </row>
    <row r="36" spans="1:9" x14ac:dyDescent="0.25">
      <c r="A36" s="11" t="s">
        <v>196</v>
      </c>
      <c r="B36" s="59">
        <f t="shared" ref="B36:I36" si="1">B20/B31</f>
        <v>1056952444.8401871</v>
      </c>
      <c r="C36" s="59">
        <f t="shared" si="1"/>
        <v>873466527.34207201</v>
      </c>
      <c r="D36" s="59">
        <f t="shared" si="1"/>
        <v>0</v>
      </c>
      <c r="E36" s="59">
        <f t="shared" si="1"/>
        <v>0</v>
      </c>
      <c r="F36" s="59">
        <f t="shared" si="1"/>
        <v>0</v>
      </c>
      <c r="G36" s="59">
        <f t="shared" si="1"/>
        <v>183485917.49811503</v>
      </c>
      <c r="H36" s="59">
        <f t="shared" si="1"/>
        <v>0</v>
      </c>
      <c r="I36" s="59">
        <f t="shared" si="1"/>
        <v>0</v>
      </c>
    </row>
    <row r="37" spans="1:9" x14ac:dyDescent="0.25">
      <c r="A37" s="11" t="s">
        <v>197</v>
      </c>
      <c r="B37" s="59">
        <f t="shared" ref="B37:I37" si="2">B22/B32</f>
        <v>474898324.79587126</v>
      </c>
      <c r="C37" s="59">
        <f t="shared" si="2"/>
        <v>133195959.10900271</v>
      </c>
      <c r="D37" s="59">
        <f t="shared" si="2"/>
        <v>0</v>
      </c>
      <c r="E37" s="59">
        <f t="shared" si="2"/>
        <v>0</v>
      </c>
      <c r="F37" s="59">
        <f t="shared" si="2"/>
        <v>305651964.27272713</v>
      </c>
      <c r="G37" s="59">
        <f t="shared" si="2"/>
        <v>0</v>
      </c>
      <c r="H37" s="59">
        <f t="shared" si="2"/>
        <v>0</v>
      </c>
      <c r="I37" s="59">
        <f t="shared" si="2"/>
        <v>36050401.414141409</v>
      </c>
    </row>
    <row r="38" spans="1:9" x14ac:dyDescent="0.25">
      <c r="A38" s="26" t="s">
        <v>198</v>
      </c>
      <c r="B38" s="56">
        <f>B36/B11</f>
        <v>37694.452383744188</v>
      </c>
      <c r="C38" s="56">
        <f t="shared" ref="C38:I38" si="3">C36/C11</f>
        <v>90420.965563361489</v>
      </c>
      <c r="D38" s="56">
        <f t="shared" si="3"/>
        <v>0</v>
      </c>
      <c r="E38" s="56" t="e">
        <f t="shared" si="3"/>
        <v>#DIV/0!</v>
      </c>
      <c r="F38" s="56" t="e">
        <f t="shared" si="3"/>
        <v>#DIV/0!</v>
      </c>
      <c r="G38" s="56">
        <f t="shared" si="3"/>
        <v>13272.03743205172</v>
      </c>
      <c r="H38" s="56" t="e">
        <f t="shared" si="3"/>
        <v>#DIV/0!</v>
      </c>
      <c r="I38" s="56">
        <f t="shared" si="3"/>
        <v>0</v>
      </c>
    </row>
    <row r="39" spans="1:9" x14ac:dyDescent="0.25">
      <c r="A39" s="26" t="s">
        <v>199</v>
      </c>
      <c r="B39" s="56">
        <f>B37/B15</f>
        <v>29267.73849352097</v>
      </c>
      <c r="C39" s="56">
        <f t="shared" ref="C39:I39" si="4">C37/C15</f>
        <v>139326.31705962628</v>
      </c>
      <c r="D39" s="56" t="e">
        <f t="shared" si="4"/>
        <v>#DIV/0!</v>
      </c>
      <c r="E39" s="56" t="e">
        <f t="shared" si="4"/>
        <v>#DIV/0!</v>
      </c>
      <c r="F39" s="56">
        <f t="shared" si="4"/>
        <v>505209.85830202833</v>
      </c>
      <c r="G39" s="56">
        <f t="shared" si="4"/>
        <v>0</v>
      </c>
      <c r="H39" s="56" t="e">
        <f t="shared" si="4"/>
        <v>#DIV/0!</v>
      </c>
      <c r="I39" s="56">
        <f t="shared" si="4"/>
        <v>2743.3529726916831</v>
      </c>
    </row>
    <row r="41" spans="1:9" x14ac:dyDescent="0.25">
      <c r="A41" s="11" t="s">
        <v>26</v>
      </c>
    </row>
    <row r="43" spans="1:9" x14ac:dyDescent="0.25">
      <c r="A43" s="11" t="s">
        <v>27</v>
      </c>
    </row>
    <row r="44" spans="1:9" x14ac:dyDescent="0.25">
      <c r="A44" s="11" t="s">
        <v>28</v>
      </c>
      <c r="B44" s="56">
        <f>(B13/B33)*100</f>
        <v>0</v>
      </c>
      <c r="C44" s="56" t="e">
        <f t="shared" ref="C44:I44" si="5">(C13/C33)*100</f>
        <v>#VALUE!</v>
      </c>
      <c r="D44" s="56" t="e">
        <f t="shared" si="5"/>
        <v>#VALUE!</v>
      </c>
      <c r="E44" s="56" t="e">
        <f t="shared" si="5"/>
        <v>#VALUE!</v>
      </c>
      <c r="F44" s="56" t="e">
        <f t="shared" si="5"/>
        <v>#VALUE!</v>
      </c>
      <c r="G44" s="56" t="e">
        <f t="shared" si="5"/>
        <v>#VALUE!</v>
      </c>
      <c r="H44" s="56" t="e">
        <f t="shared" si="5"/>
        <v>#VALUE!</v>
      </c>
      <c r="I44" s="56" t="e">
        <f t="shared" si="5"/>
        <v>#VALUE!</v>
      </c>
    </row>
    <row r="45" spans="1:9" x14ac:dyDescent="0.25">
      <c r="A45" s="11" t="s">
        <v>29</v>
      </c>
      <c r="B45" s="56">
        <f>(B15/B33)*100</f>
        <v>5.0376910944699027</v>
      </c>
      <c r="C45" s="56">
        <f t="shared" ref="C45:I45" si="6">(C15/C33)*100</f>
        <v>1.0260483187189422</v>
      </c>
      <c r="D45" s="56">
        <f t="shared" si="6"/>
        <v>0</v>
      </c>
      <c r="E45" s="56">
        <f t="shared" si="6"/>
        <v>0</v>
      </c>
      <c r="F45" s="56">
        <f t="shared" si="6"/>
        <v>0.26428562067805644</v>
      </c>
      <c r="G45" s="56">
        <f t="shared" si="6"/>
        <v>0.66573766266670742</v>
      </c>
      <c r="H45" s="56">
        <f t="shared" si="6"/>
        <v>0</v>
      </c>
      <c r="I45" s="56" t="e">
        <f t="shared" si="6"/>
        <v>#VALUE!</v>
      </c>
    </row>
    <row r="46" spans="1:9" x14ac:dyDescent="0.25">
      <c r="B46" s="39"/>
      <c r="C46" s="39"/>
      <c r="D46" s="39"/>
      <c r="E46" s="39"/>
    </row>
    <row r="47" spans="1:9" x14ac:dyDescent="0.25">
      <c r="A47" s="11" t="s">
        <v>30</v>
      </c>
      <c r="B47" s="39"/>
      <c r="C47" s="39"/>
      <c r="D47" s="39"/>
      <c r="E47" s="39"/>
    </row>
    <row r="48" spans="1:9" x14ac:dyDescent="0.25">
      <c r="A48" s="11" t="s">
        <v>31</v>
      </c>
      <c r="B48" s="39" t="e">
        <f>B15/B13*100</f>
        <v>#DIV/0!</v>
      </c>
      <c r="C48" s="39" t="e">
        <f t="shared" ref="C48:I48" si="7">C15/C13*100</f>
        <v>#VALUE!</v>
      </c>
      <c r="D48" s="39" t="e">
        <f t="shared" si="7"/>
        <v>#VALUE!</v>
      </c>
      <c r="E48" s="39" t="e">
        <f t="shared" si="7"/>
        <v>#VALUE!</v>
      </c>
      <c r="F48" s="39" t="e">
        <f t="shared" si="7"/>
        <v>#VALUE!</v>
      </c>
      <c r="G48" s="39" t="e">
        <f t="shared" si="7"/>
        <v>#VALUE!</v>
      </c>
      <c r="H48" s="39" t="e">
        <f t="shared" si="7"/>
        <v>#VALUE!</v>
      </c>
      <c r="I48" s="39" t="e">
        <f t="shared" si="7"/>
        <v>#VALUE!</v>
      </c>
    </row>
    <row r="49" spans="1:9" x14ac:dyDescent="0.25">
      <c r="A49" s="11" t="s">
        <v>32</v>
      </c>
      <c r="B49" s="39">
        <f t="shared" ref="B49:I49" si="8">B22/B21*100</f>
        <v>8.6433396953154151</v>
      </c>
      <c r="C49" s="39">
        <f t="shared" si="8"/>
        <v>15.532214824524356</v>
      </c>
      <c r="D49" s="39">
        <f t="shared" si="8"/>
        <v>0</v>
      </c>
      <c r="E49" s="39" t="e">
        <f t="shared" si="8"/>
        <v>#DIV/0!</v>
      </c>
      <c r="F49" s="39">
        <f t="shared" si="8"/>
        <v>778.64595554754965</v>
      </c>
      <c r="G49" s="39">
        <f t="shared" si="8"/>
        <v>0</v>
      </c>
      <c r="H49" s="39">
        <f t="shared" si="8"/>
        <v>0</v>
      </c>
      <c r="I49" s="39">
        <f t="shared" si="8"/>
        <v>11.20561927786499</v>
      </c>
    </row>
    <row r="50" spans="1:9" x14ac:dyDescent="0.25">
      <c r="A50" s="11" t="s">
        <v>33</v>
      </c>
      <c r="B50" s="39" t="e">
        <f t="shared" ref="B50:I50" si="9">AVERAGE(B48:B49)</f>
        <v>#DIV/0!</v>
      </c>
      <c r="C50" s="39" t="e">
        <f t="shared" si="9"/>
        <v>#VALUE!</v>
      </c>
      <c r="D50" s="39" t="e">
        <f t="shared" si="9"/>
        <v>#VALUE!</v>
      </c>
      <c r="E50" s="39" t="e">
        <f t="shared" si="9"/>
        <v>#VALUE!</v>
      </c>
      <c r="F50" s="39" t="e">
        <f t="shared" si="9"/>
        <v>#VALUE!</v>
      </c>
      <c r="G50" s="39" t="e">
        <f t="shared" si="9"/>
        <v>#VALUE!</v>
      </c>
      <c r="H50" s="39" t="e">
        <f t="shared" si="9"/>
        <v>#VALUE!</v>
      </c>
      <c r="I50" s="39" t="e">
        <f t="shared" si="9"/>
        <v>#VALUE!</v>
      </c>
    </row>
    <row r="51" spans="1:9" x14ac:dyDescent="0.25">
      <c r="B51" s="39"/>
      <c r="C51" s="39"/>
      <c r="D51" s="39"/>
      <c r="E51" s="39"/>
    </row>
    <row r="52" spans="1:9" x14ac:dyDescent="0.25">
      <c r="A52" s="11" t="s">
        <v>34</v>
      </c>
      <c r="B52" s="39"/>
      <c r="C52" s="39"/>
      <c r="D52" s="39"/>
      <c r="E52" s="39"/>
    </row>
    <row r="53" spans="1:9" x14ac:dyDescent="0.25">
      <c r="A53" s="11" t="s">
        <v>35</v>
      </c>
      <c r="B53" s="39" t="e">
        <f>B15/B17*100</f>
        <v>#DIV/0!</v>
      </c>
      <c r="C53" s="39" t="e">
        <f t="shared" ref="C53:I53" si="10">C15/C17*100</f>
        <v>#VALUE!</v>
      </c>
      <c r="D53" s="39" t="e">
        <f t="shared" si="10"/>
        <v>#VALUE!</v>
      </c>
      <c r="E53" s="39" t="e">
        <f t="shared" si="10"/>
        <v>#VALUE!</v>
      </c>
      <c r="F53" s="39" t="e">
        <f t="shared" si="10"/>
        <v>#VALUE!</v>
      </c>
      <c r="G53" s="39" t="e">
        <f t="shared" si="10"/>
        <v>#VALUE!</v>
      </c>
      <c r="H53" s="39" t="e">
        <f t="shared" si="10"/>
        <v>#VALUE!</v>
      </c>
      <c r="I53" s="39" t="e">
        <f t="shared" si="10"/>
        <v>#VALUE!</v>
      </c>
    </row>
    <row r="54" spans="1:9" x14ac:dyDescent="0.25">
      <c r="A54" s="11" t="s">
        <v>36</v>
      </c>
      <c r="B54" s="39">
        <f t="shared" ref="B54:I54" si="11">B22/B23*100</f>
        <v>8.6433396953154151</v>
      </c>
      <c r="C54" s="39">
        <f t="shared" si="11"/>
        <v>15.532214824524356</v>
      </c>
      <c r="D54" s="39">
        <f t="shared" si="11"/>
        <v>0</v>
      </c>
      <c r="E54" s="39" t="e">
        <f t="shared" si="11"/>
        <v>#DIV/0!</v>
      </c>
      <c r="F54" s="39">
        <f t="shared" si="11"/>
        <v>778.64595554754965</v>
      </c>
      <c r="G54" s="39">
        <f t="shared" si="11"/>
        <v>0</v>
      </c>
      <c r="H54" s="39">
        <f t="shared" si="11"/>
        <v>0</v>
      </c>
      <c r="I54" s="39">
        <f t="shared" si="11"/>
        <v>11.20561927786499</v>
      </c>
    </row>
    <row r="55" spans="1:9" x14ac:dyDescent="0.25">
      <c r="A55" s="11" t="s">
        <v>37</v>
      </c>
      <c r="B55" s="39" t="e">
        <f t="shared" ref="B55:I55" si="12">(B53+B54)/2</f>
        <v>#DIV/0!</v>
      </c>
      <c r="C55" s="39" t="e">
        <f t="shared" si="12"/>
        <v>#VALUE!</v>
      </c>
      <c r="D55" s="39" t="e">
        <f t="shared" si="12"/>
        <v>#VALUE!</v>
      </c>
      <c r="E55" s="39" t="e">
        <f t="shared" si="12"/>
        <v>#VALUE!</v>
      </c>
      <c r="F55" s="39" t="e">
        <f t="shared" si="12"/>
        <v>#VALUE!</v>
      </c>
      <c r="G55" s="39" t="e">
        <f t="shared" si="12"/>
        <v>#VALUE!</v>
      </c>
      <c r="H55" s="39" t="e">
        <f t="shared" si="12"/>
        <v>#VALUE!</v>
      </c>
      <c r="I55" s="39" t="e">
        <f t="shared" si="12"/>
        <v>#VALUE!</v>
      </c>
    </row>
    <row r="56" spans="1:9" x14ac:dyDescent="0.25">
      <c r="B56" s="39"/>
      <c r="C56" s="39"/>
      <c r="D56" s="39"/>
      <c r="E56" s="39"/>
    </row>
    <row r="57" spans="1:9" x14ac:dyDescent="0.25">
      <c r="A57" s="11" t="s">
        <v>92</v>
      </c>
      <c r="B57" s="39"/>
      <c r="C57" s="39"/>
      <c r="D57" s="39"/>
      <c r="E57" s="39"/>
    </row>
    <row r="58" spans="1:9" x14ac:dyDescent="0.25">
      <c r="A58" s="11" t="s">
        <v>38</v>
      </c>
      <c r="B58" s="39">
        <f t="shared" ref="B58" si="13">B24/B22*100</f>
        <v>0</v>
      </c>
      <c r="C58" s="45"/>
      <c r="D58" s="45"/>
      <c r="E58" s="45"/>
      <c r="F58" s="45"/>
      <c r="G58" s="45"/>
      <c r="H58" s="45"/>
      <c r="I58" s="45"/>
    </row>
    <row r="59" spans="1:9" x14ac:dyDescent="0.25">
      <c r="B59" s="39"/>
      <c r="C59" s="39"/>
      <c r="D59" s="39"/>
      <c r="E59" s="39"/>
    </row>
    <row r="60" spans="1:9" x14ac:dyDescent="0.25">
      <c r="A60" s="11" t="s">
        <v>39</v>
      </c>
      <c r="B60" s="39"/>
      <c r="C60" s="39"/>
      <c r="D60" s="39"/>
      <c r="E60" s="39"/>
    </row>
    <row r="61" spans="1:9" x14ac:dyDescent="0.25">
      <c r="A61" s="11" t="s">
        <v>116</v>
      </c>
      <c r="B61" s="39">
        <f>((B15/B11)-1)*100</f>
        <v>-42.132667617689009</v>
      </c>
      <c r="C61" s="39">
        <f t="shared" ref="C61:I61" si="14">((C15/C11)-1)*100</f>
        <v>-90.103519668737064</v>
      </c>
      <c r="D61" s="39">
        <f t="shared" si="14"/>
        <v>-100</v>
      </c>
      <c r="E61" s="39" t="e">
        <f t="shared" si="14"/>
        <v>#DIV/0!</v>
      </c>
      <c r="F61" s="39" t="e">
        <f t="shared" si="14"/>
        <v>#DIV/0!</v>
      </c>
      <c r="G61" s="39">
        <f t="shared" si="14"/>
        <v>-88.976491862567812</v>
      </c>
      <c r="H61" s="39" t="e">
        <f t="shared" si="14"/>
        <v>#DIV/0!</v>
      </c>
      <c r="I61" s="39">
        <f t="shared" si="14"/>
        <v>204.54229432213208</v>
      </c>
    </row>
    <row r="62" spans="1:9" x14ac:dyDescent="0.25">
      <c r="A62" s="11" t="s">
        <v>41</v>
      </c>
      <c r="B62" s="39">
        <f>((B37/B36)-1)*100</f>
        <v>-55.069092548655142</v>
      </c>
      <c r="C62" s="39">
        <f t="shared" ref="C62:I62" si="15">((C37/C36)-1)*100</f>
        <v>-84.750879977700649</v>
      </c>
      <c r="D62" s="39" t="e">
        <f t="shared" si="15"/>
        <v>#DIV/0!</v>
      </c>
      <c r="E62" s="39" t="e">
        <f t="shared" si="15"/>
        <v>#DIV/0!</v>
      </c>
      <c r="F62" s="39" t="e">
        <f t="shared" si="15"/>
        <v>#DIV/0!</v>
      </c>
      <c r="G62" s="39">
        <f t="shared" si="15"/>
        <v>-100</v>
      </c>
      <c r="H62" s="39" t="e">
        <f t="shared" si="15"/>
        <v>#DIV/0!</v>
      </c>
      <c r="I62" s="39" t="e">
        <f t="shared" si="15"/>
        <v>#DIV/0!</v>
      </c>
    </row>
    <row r="63" spans="1:9" x14ac:dyDescent="0.25">
      <c r="A63" s="11" t="s">
        <v>42</v>
      </c>
      <c r="B63" s="39">
        <f t="shared" ref="B63:I63" si="16">((B39/B38)-1)*100</f>
        <v>-22.355315855065339</v>
      </c>
      <c r="C63" s="39">
        <f t="shared" si="16"/>
        <v>54.086296459635697</v>
      </c>
      <c r="D63" s="39" t="e">
        <f t="shared" si="16"/>
        <v>#DIV/0!</v>
      </c>
      <c r="E63" s="39" t="e">
        <f t="shared" si="16"/>
        <v>#DIV/0!</v>
      </c>
      <c r="F63" s="39" t="e">
        <f t="shared" si="16"/>
        <v>#DIV/0!</v>
      </c>
      <c r="G63" s="39">
        <f t="shared" si="16"/>
        <v>-100</v>
      </c>
      <c r="H63" s="39" t="e">
        <f t="shared" si="16"/>
        <v>#DIV/0!</v>
      </c>
      <c r="I63" s="39" t="e">
        <f t="shared" si="16"/>
        <v>#DIV/0!</v>
      </c>
    </row>
    <row r="65" spans="1:9" x14ac:dyDescent="0.25">
      <c r="A65" s="11" t="s">
        <v>43</v>
      </c>
    </row>
    <row r="66" spans="1:9" x14ac:dyDescent="0.25">
      <c r="A66" s="11" t="s">
        <v>117</v>
      </c>
      <c r="B66" s="11" t="e">
        <f>B21/B13</f>
        <v>#DIV/0!</v>
      </c>
      <c r="C66" s="11" t="e">
        <f t="shared" ref="C66:I66" si="17">C21/C13</f>
        <v>#VALUE!</v>
      </c>
      <c r="D66" s="11" t="e">
        <f t="shared" si="17"/>
        <v>#VALUE!</v>
      </c>
      <c r="E66" s="11" t="e">
        <f t="shared" si="17"/>
        <v>#VALUE!</v>
      </c>
      <c r="F66" s="11" t="e">
        <f t="shared" si="17"/>
        <v>#VALUE!</v>
      </c>
      <c r="G66" s="11" t="e">
        <f t="shared" si="17"/>
        <v>#VALUE!</v>
      </c>
      <c r="H66" s="11" t="e">
        <f t="shared" si="17"/>
        <v>#VALUE!</v>
      </c>
      <c r="I66" s="11" t="e">
        <f t="shared" si="17"/>
        <v>#VALUE!</v>
      </c>
    </row>
    <row r="67" spans="1:9" x14ac:dyDescent="0.25">
      <c r="A67" s="11" t="s">
        <v>118</v>
      </c>
      <c r="B67" s="11">
        <f>B22/B15</f>
        <v>28975.06110858576</v>
      </c>
      <c r="C67" s="11">
        <f t="shared" ref="C67:I67" si="18">C22/C15</f>
        <v>137933.05388903001</v>
      </c>
      <c r="D67" s="11" t="e">
        <f t="shared" si="18"/>
        <v>#DIV/0!</v>
      </c>
      <c r="E67" s="11" t="e">
        <f t="shared" si="18"/>
        <v>#DIV/0!</v>
      </c>
      <c r="F67" s="11">
        <f t="shared" si="18"/>
        <v>500157.75971900806</v>
      </c>
      <c r="G67" s="11">
        <f t="shared" si="18"/>
        <v>0</v>
      </c>
      <c r="H67" s="11" t="e">
        <f t="shared" si="18"/>
        <v>#DIV/0!</v>
      </c>
      <c r="I67" s="11">
        <f t="shared" si="18"/>
        <v>2715.9194429647659</v>
      </c>
    </row>
    <row r="68" spans="1:9" x14ac:dyDescent="0.25">
      <c r="A68" s="11" t="s">
        <v>46</v>
      </c>
      <c r="B68" s="39" t="e">
        <f>(B66/B67)*B50</f>
        <v>#DIV/0!</v>
      </c>
      <c r="C68" s="39" t="e">
        <f>(C66/C67)*C50</f>
        <v>#VALUE!</v>
      </c>
      <c r="D68" s="39" t="e">
        <f>(D66/D67)*D50</f>
        <v>#VALUE!</v>
      </c>
      <c r="E68" s="39" t="e">
        <f>(E66/E67)*E50</f>
        <v>#VALUE!</v>
      </c>
      <c r="F68" s="39" t="e">
        <f t="shared" ref="F68:I68" si="19">(F66/F67)*F50</f>
        <v>#VALUE!</v>
      </c>
      <c r="G68" s="39" t="e">
        <f t="shared" si="19"/>
        <v>#VALUE!</v>
      </c>
      <c r="H68" s="39" t="e">
        <f t="shared" si="19"/>
        <v>#VALUE!</v>
      </c>
      <c r="I68" s="39" t="e">
        <f t="shared" si="19"/>
        <v>#VALUE!</v>
      </c>
    </row>
    <row r="69" spans="1:9" x14ac:dyDescent="0.25">
      <c r="A69" s="11" t="s">
        <v>120</v>
      </c>
      <c r="B69" s="11">
        <f>B21/B12</f>
        <v>27333873.115577888</v>
      </c>
      <c r="C69" s="11">
        <f t="shared" ref="C69:I69" si="20">C21/C12</f>
        <v>121281571.42857143</v>
      </c>
      <c r="D69" s="11">
        <f t="shared" si="20"/>
        <v>215221333.33333334</v>
      </c>
      <c r="E69" s="11" t="e">
        <f t="shared" si="20"/>
        <v>#DIV/0!</v>
      </c>
      <c r="F69" s="11">
        <f t="shared" si="20"/>
        <v>9715437.5</v>
      </c>
      <c r="G69" s="11">
        <f t="shared" si="20"/>
        <v>311497777.77777779</v>
      </c>
      <c r="H69" s="11">
        <f t="shared" si="20"/>
        <v>69150000</v>
      </c>
      <c r="I69" s="11">
        <f t="shared" si="20"/>
        <v>1862573.0994152047</v>
      </c>
    </row>
    <row r="70" spans="1:9" x14ac:dyDescent="0.25">
      <c r="A70" s="11" t="s">
        <v>121</v>
      </c>
      <c r="B70" s="11">
        <f>B22/B14</f>
        <v>14246949.743876137</v>
      </c>
      <c r="C70" s="11">
        <f t="shared" ref="C70:I70" si="21">C22/C14</f>
        <v>65931999.758956343</v>
      </c>
      <c r="D70" s="11" t="e">
        <f t="shared" si="21"/>
        <v>#DIV/0!</v>
      </c>
      <c r="E70" s="11" t="e">
        <f t="shared" si="21"/>
        <v>#DIV/0!</v>
      </c>
      <c r="F70" s="11">
        <f t="shared" si="21"/>
        <v>302595444.62999988</v>
      </c>
      <c r="G70" s="11">
        <f t="shared" si="21"/>
        <v>0</v>
      </c>
      <c r="H70" s="11" t="e">
        <f t="shared" si="21"/>
        <v>#DIV/0!</v>
      </c>
      <c r="I70" s="11">
        <f t="shared" si="21"/>
        <v>1230686.1172413791</v>
      </c>
    </row>
    <row r="71" spans="1:9" x14ac:dyDescent="0.25">
      <c r="B71" s="39"/>
      <c r="C71" s="39"/>
      <c r="D71" s="39"/>
      <c r="E71" s="39"/>
    </row>
    <row r="72" spans="1:9" x14ac:dyDescent="0.25">
      <c r="A72" s="11" t="s">
        <v>47</v>
      </c>
      <c r="B72" s="39"/>
      <c r="C72" s="39"/>
      <c r="D72" s="39"/>
      <c r="E72" s="39"/>
    </row>
    <row r="73" spans="1:9" x14ac:dyDescent="0.25">
      <c r="A73" s="11" t="s">
        <v>48</v>
      </c>
      <c r="B73" s="39">
        <f>(B28/B27)*100</f>
        <v>0</v>
      </c>
      <c r="C73" s="39"/>
      <c r="D73" s="39"/>
      <c r="E73" s="39"/>
    </row>
    <row r="74" spans="1:9" x14ac:dyDescent="0.25">
      <c r="A74" s="11" t="s">
        <v>49</v>
      </c>
      <c r="B74" s="39" t="e">
        <f>(B22/B28)*100</f>
        <v>#DIV/0!</v>
      </c>
      <c r="C74" s="39"/>
      <c r="D74" s="39"/>
      <c r="E74" s="39"/>
    </row>
    <row r="75" spans="1:9" ht="15.75" thickBot="1" x14ac:dyDescent="0.3">
      <c r="A75" s="28"/>
      <c r="B75" s="28"/>
      <c r="C75" s="28"/>
      <c r="D75" s="28"/>
      <c r="E75" s="28"/>
      <c r="F75" s="28"/>
      <c r="G75" s="28"/>
      <c r="H75" s="28"/>
      <c r="I75" s="28"/>
    </row>
    <row r="76" spans="1:9" ht="15.75" thickTop="1" x14ac:dyDescent="0.25"/>
    <row r="77" spans="1:9" x14ac:dyDescent="0.25">
      <c r="A77" s="11" t="s">
        <v>50</v>
      </c>
    </row>
    <row r="78" spans="1:9" x14ac:dyDescent="0.25">
      <c r="A78" s="11" t="s">
        <v>173</v>
      </c>
      <c r="C78" s="11" t="s">
        <v>237</v>
      </c>
    </row>
    <row r="79" spans="1:9" x14ac:dyDescent="0.25">
      <c r="A79" s="11" t="s">
        <v>174</v>
      </c>
    </row>
    <row r="80" spans="1:9" x14ac:dyDescent="0.25">
      <c r="A80" s="11" t="s">
        <v>134</v>
      </c>
    </row>
    <row r="81" spans="1:6" x14ac:dyDescent="0.25">
      <c r="A81" s="11" t="s">
        <v>94</v>
      </c>
    </row>
    <row r="83" spans="1:6" x14ac:dyDescent="0.25">
      <c r="A83" s="11" t="s">
        <v>114</v>
      </c>
    </row>
    <row r="84" spans="1:6" x14ac:dyDescent="0.25">
      <c r="A84" s="11" t="s">
        <v>98</v>
      </c>
    </row>
    <row r="85" spans="1:6" x14ac:dyDescent="0.25">
      <c r="A85" s="77" t="s">
        <v>126</v>
      </c>
      <c r="B85" s="77"/>
      <c r="C85" s="77"/>
      <c r="D85" s="77"/>
      <c r="E85" s="77"/>
      <c r="F85" s="77"/>
    </row>
    <row r="86" spans="1:6" x14ac:dyDescent="0.25">
      <c r="A86" s="77"/>
      <c r="B86" s="77"/>
      <c r="C86" s="77"/>
      <c r="D86" s="77"/>
      <c r="E86" s="77"/>
      <c r="F86" s="77"/>
    </row>
    <row r="87" spans="1:6" x14ac:dyDescent="0.25">
      <c r="A87" s="77"/>
      <c r="B87" s="77"/>
      <c r="C87" s="77"/>
      <c r="D87" s="77"/>
      <c r="E87" s="77"/>
      <c r="F87" s="77"/>
    </row>
    <row r="88" spans="1:6" x14ac:dyDescent="0.25">
      <c r="A88" s="63" t="s">
        <v>238</v>
      </c>
    </row>
    <row r="89" spans="1:6" x14ac:dyDescent="0.25">
      <c r="A89" s="11" t="s">
        <v>106</v>
      </c>
    </row>
    <row r="90" spans="1:6" x14ac:dyDescent="0.25">
      <c r="A90" s="29" t="s">
        <v>107</v>
      </c>
    </row>
    <row r="91" spans="1:6" x14ac:dyDescent="0.25">
      <c r="A91" s="29" t="s">
        <v>108</v>
      </c>
    </row>
  </sheetData>
  <mergeCells count="7">
    <mergeCell ref="A85:F87"/>
    <mergeCell ref="H4:I4"/>
    <mergeCell ref="C5:E5"/>
    <mergeCell ref="F5:H5"/>
    <mergeCell ref="A2:E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1 Trimestre</vt:lpstr>
      <vt:lpstr>2 Trimestre</vt:lpstr>
      <vt:lpstr>3 Trimestre</vt:lpstr>
      <vt:lpstr>4 Trimestre</vt:lpstr>
      <vt:lpstr>1 Semestre</vt:lpstr>
      <vt:lpstr>3T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 Rodriguez</cp:lastModifiedBy>
  <dcterms:created xsi:type="dcterms:W3CDTF">2012-02-13T20:20:09Z</dcterms:created>
  <dcterms:modified xsi:type="dcterms:W3CDTF">2016-04-19T16:27:58Z</dcterms:modified>
</cp:coreProperties>
</file>