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odo\2015\Indicadores 2015\Indicadores 2015\IV trimestre\IAFA\"/>
    </mc:Choice>
  </mc:AlternateContent>
  <bookViews>
    <workbookView xWindow="0" yWindow="0" windowWidth="21600" windowHeight="9735" tabRatio="670" activeTab="4"/>
  </bookViews>
  <sheets>
    <sheet name="I Trimestre" sheetId="2" r:id="rId1"/>
    <sheet name="II Trimestre" sheetId="3" r:id="rId2"/>
    <sheet name="III Trimestre" sheetId="1" r:id="rId3"/>
    <sheet name="IV Trimestre" sheetId="4" r:id="rId4"/>
    <sheet name="I Semestre" sheetId="5" r:id="rId5"/>
    <sheet name="III Trimestre Acumulado" sheetId="6" r:id="rId6"/>
    <sheet name="Anual" sheetId="7" r:id="rId7"/>
    <sheet name="Hoja1" sheetId="8" r:id="rId8"/>
  </sheets>
  <calcPr calcId="152511"/>
</workbook>
</file>

<file path=xl/calcChain.xml><?xml version="1.0" encoding="utf-8"?>
<calcChain xmlns="http://schemas.openxmlformats.org/spreadsheetml/2006/main">
  <c r="G23" i="4" l="1"/>
  <c r="F23" i="4" s="1"/>
  <c r="G23" i="1"/>
  <c r="F23" i="1" s="1"/>
  <c r="G23" i="3"/>
  <c r="F23" i="3" s="1"/>
  <c r="F23" i="2"/>
  <c r="G23" i="2"/>
  <c r="E21" i="7" l="1"/>
  <c r="E21" i="6"/>
  <c r="E21" i="5"/>
  <c r="F14" i="3" l="1"/>
  <c r="F13" i="3" l="1"/>
  <c r="C22" i="2"/>
  <c r="C20" i="2"/>
  <c r="F20" i="2"/>
  <c r="E23" i="4" l="1"/>
  <c r="D23" i="4"/>
  <c r="F22" i="1" l="1"/>
  <c r="C22" i="1"/>
  <c r="F16" i="1"/>
  <c r="C16" i="1"/>
  <c r="F22" i="3"/>
  <c r="C22" i="3"/>
  <c r="F16" i="3"/>
  <c r="C16" i="3"/>
  <c r="B22" i="1" l="1"/>
  <c r="B22" i="3"/>
  <c r="B16" i="3"/>
  <c r="B16" i="1"/>
  <c r="F16" i="2"/>
  <c r="F12" i="3"/>
  <c r="C12" i="3"/>
  <c r="F11" i="3"/>
  <c r="C11" i="3"/>
  <c r="B11" i="3" l="1"/>
  <c r="B12" i="3"/>
  <c r="E36" i="2"/>
  <c r="D69" i="2"/>
  <c r="E69" i="2"/>
  <c r="G69" i="2"/>
  <c r="H69" i="2"/>
  <c r="H66" i="2"/>
  <c r="G66" i="2"/>
  <c r="E66" i="2"/>
  <c r="D66" i="2"/>
  <c r="D65" i="2"/>
  <c r="E65" i="2"/>
  <c r="G65" i="2"/>
  <c r="H65" i="2"/>
  <c r="D53" i="2"/>
  <c r="E53" i="2"/>
  <c r="G53" i="2"/>
  <c r="H53" i="2"/>
  <c r="F27" i="7" l="1"/>
  <c r="D20" i="7"/>
  <c r="E20" i="7"/>
  <c r="G20" i="7"/>
  <c r="G15" i="7"/>
  <c r="G14" i="7"/>
  <c r="F27" i="6"/>
  <c r="G20" i="6"/>
  <c r="E20" i="6"/>
  <c r="D20" i="6"/>
  <c r="G15" i="6"/>
  <c r="G14" i="6"/>
  <c r="C20" i="6" l="1"/>
  <c r="C20" i="7"/>
  <c r="F27" i="5"/>
  <c r="G20" i="5"/>
  <c r="E20" i="5"/>
  <c r="D20" i="5"/>
  <c r="C20" i="5" l="1"/>
  <c r="E23" i="2"/>
  <c r="H68" i="2" l="1"/>
  <c r="G68" i="2"/>
  <c r="E68" i="2"/>
  <c r="D68" i="2"/>
  <c r="G69" i="1" l="1"/>
  <c r="G66" i="1"/>
  <c r="G60" i="1"/>
  <c r="G52" i="1"/>
  <c r="G47" i="1"/>
  <c r="G48" i="2"/>
  <c r="E48" i="2"/>
  <c r="D48" i="2"/>
  <c r="F20" i="1" l="1"/>
  <c r="C20" i="1"/>
  <c r="F19" i="1"/>
  <c r="C19" i="1"/>
  <c r="F15" i="1"/>
  <c r="F14" i="1"/>
  <c r="F13" i="1"/>
  <c r="F12" i="1"/>
  <c r="C12" i="1"/>
  <c r="F11" i="1"/>
  <c r="C11" i="1"/>
  <c r="B11" i="1" s="1"/>
  <c r="F60" i="1" l="1"/>
  <c r="F47" i="1"/>
  <c r="F52" i="1"/>
  <c r="B20" i="1"/>
  <c r="B12" i="1"/>
  <c r="B19" i="1"/>
  <c r="B27" i="3" l="1"/>
  <c r="B27" i="5" s="1"/>
  <c r="C20" i="3" l="1"/>
  <c r="F20" i="3"/>
  <c r="F19" i="3"/>
  <c r="C19" i="3"/>
  <c r="B19" i="3" l="1"/>
  <c r="C21" i="2"/>
  <c r="C53" i="2" l="1"/>
  <c r="F14" i="2"/>
  <c r="F15" i="2"/>
  <c r="F19" i="2" l="1"/>
  <c r="C19" i="2"/>
  <c r="B19" i="2" l="1"/>
  <c r="F11" i="2"/>
  <c r="F12" i="2"/>
  <c r="C11" i="2"/>
  <c r="B11" i="2" s="1"/>
  <c r="C23" i="4" l="1"/>
  <c r="H23" i="1"/>
  <c r="E23" i="1"/>
  <c r="D23" i="1"/>
  <c r="H23" i="3"/>
  <c r="E23" i="3"/>
  <c r="D23" i="3"/>
  <c r="H23" i="2"/>
  <c r="C23" i="3" l="1"/>
  <c r="B23" i="3" s="1"/>
  <c r="C23" i="1"/>
  <c r="B23" i="1" s="1"/>
  <c r="B23" i="4"/>
  <c r="H52" i="4"/>
  <c r="G52" i="4"/>
  <c r="E52" i="4"/>
  <c r="D52" i="4"/>
  <c r="H52" i="1"/>
  <c r="E52" i="1"/>
  <c r="D52" i="1"/>
  <c r="H52" i="3"/>
  <c r="G52" i="3"/>
  <c r="E52" i="3"/>
  <c r="D52" i="3"/>
  <c r="D52" i="2"/>
  <c r="E52" i="2"/>
  <c r="G52" i="2"/>
  <c r="H52" i="2"/>
  <c r="C27" i="5" l="1"/>
  <c r="H47" i="4"/>
  <c r="G47" i="4"/>
  <c r="E47" i="4"/>
  <c r="D47" i="4"/>
  <c r="H47" i="1"/>
  <c r="E47" i="1"/>
  <c r="D47" i="1"/>
  <c r="H47" i="3"/>
  <c r="G47" i="3"/>
  <c r="E47" i="3"/>
  <c r="D47" i="3"/>
  <c r="D47" i="2"/>
  <c r="E47" i="2"/>
  <c r="G47" i="2"/>
  <c r="H47" i="2"/>
  <c r="C27" i="7" l="1"/>
  <c r="D14" i="7"/>
  <c r="D14" i="6"/>
  <c r="D14" i="5"/>
  <c r="D12" i="7" l="1"/>
  <c r="D13" i="7"/>
  <c r="D15" i="7"/>
  <c r="D11" i="7"/>
  <c r="D15" i="5"/>
  <c r="D15" i="6"/>
  <c r="D16" i="5" l="1"/>
  <c r="D52" i="5" s="1"/>
  <c r="D11" i="5"/>
  <c r="D12" i="5"/>
  <c r="D13" i="5"/>
  <c r="C27" i="6"/>
  <c r="D11" i="6"/>
  <c r="D12" i="6"/>
  <c r="D13" i="6"/>
  <c r="B27" i="1" l="1"/>
  <c r="B27" i="6" s="1"/>
  <c r="B27" i="4"/>
  <c r="D22" i="7"/>
  <c r="E22" i="7"/>
  <c r="G22" i="7"/>
  <c r="H22" i="7"/>
  <c r="E19" i="7"/>
  <c r="G19" i="7"/>
  <c r="H19" i="7"/>
  <c r="H20" i="7"/>
  <c r="F20" i="7" s="1"/>
  <c r="B20" i="7" s="1"/>
  <c r="E23" i="7"/>
  <c r="G21" i="7"/>
  <c r="H21" i="7"/>
  <c r="H23" i="7" s="1"/>
  <c r="E16" i="7"/>
  <c r="G16" i="7"/>
  <c r="H16" i="7"/>
  <c r="E11" i="7"/>
  <c r="G11" i="7"/>
  <c r="H11" i="7"/>
  <c r="E12" i="7"/>
  <c r="G12" i="7"/>
  <c r="H12" i="7"/>
  <c r="E13" i="7"/>
  <c r="G13" i="7"/>
  <c r="H13" i="7"/>
  <c r="E14" i="7"/>
  <c r="G52" i="7"/>
  <c r="H14" i="7"/>
  <c r="E15" i="7"/>
  <c r="H15" i="7"/>
  <c r="F15" i="7" s="1"/>
  <c r="D22" i="6"/>
  <c r="E22" i="6"/>
  <c r="G22" i="6"/>
  <c r="H22" i="6"/>
  <c r="E19" i="6"/>
  <c r="E23" i="6"/>
  <c r="E16" i="6"/>
  <c r="G16" i="6"/>
  <c r="H16" i="6"/>
  <c r="E11" i="6"/>
  <c r="E12" i="6"/>
  <c r="E13" i="6"/>
  <c r="E14" i="6"/>
  <c r="E15" i="6"/>
  <c r="E22" i="5"/>
  <c r="G22" i="5"/>
  <c r="H22" i="5"/>
  <c r="D22" i="5"/>
  <c r="E16" i="5"/>
  <c r="F16" i="5"/>
  <c r="G16" i="5"/>
  <c r="H16" i="5"/>
  <c r="E12" i="5"/>
  <c r="E13" i="5"/>
  <c r="E14" i="5"/>
  <c r="E15" i="5"/>
  <c r="E11" i="5"/>
  <c r="F19" i="7" l="1"/>
  <c r="E52" i="7"/>
  <c r="F13" i="7"/>
  <c r="G23" i="7"/>
  <c r="F23" i="7" s="1"/>
  <c r="F21" i="7"/>
  <c r="H52" i="7"/>
  <c r="F14" i="7"/>
  <c r="F11" i="7"/>
  <c r="F12" i="7"/>
  <c r="E23" i="5"/>
  <c r="E36" i="5"/>
  <c r="B27" i="7"/>
  <c r="E52" i="5"/>
  <c r="E52" i="6"/>
  <c r="H20" i="5"/>
  <c r="G21" i="5"/>
  <c r="H21" i="5"/>
  <c r="H19" i="5"/>
  <c r="G19" i="5"/>
  <c r="H20" i="6"/>
  <c r="F20" i="6" s="1"/>
  <c r="B20" i="6" s="1"/>
  <c r="G21" i="6"/>
  <c r="G23" i="6" s="1"/>
  <c r="F23" i="6" s="1"/>
  <c r="H21" i="6"/>
  <c r="H23" i="6" s="1"/>
  <c r="H19" i="6"/>
  <c r="G19" i="6"/>
  <c r="E19" i="5"/>
  <c r="G12" i="5"/>
  <c r="H12" i="5"/>
  <c r="G13" i="5"/>
  <c r="H13" i="5"/>
  <c r="G14" i="5"/>
  <c r="G52" i="5" s="1"/>
  <c r="H14" i="5"/>
  <c r="H52" i="5" s="1"/>
  <c r="G15" i="5"/>
  <c r="H15" i="5"/>
  <c r="H11" i="5"/>
  <c r="G11" i="5"/>
  <c r="G12" i="6"/>
  <c r="H12" i="6"/>
  <c r="G13" i="6"/>
  <c r="H13" i="6"/>
  <c r="G52" i="6"/>
  <c r="H14" i="6"/>
  <c r="H52" i="6" s="1"/>
  <c r="H15" i="6"/>
  <c r="H11" i="6"/>
  <c r="G11" i="6"/>
  <c r="G36" i="5" l="1"/>
  <c r="G23" i="5"/>
  <c r="F23" i="5" s="1"/>
  <c r="H23" i="5"/>
  <c r="H36" i="5"/>
  <c r="C14" i="7"/>
  <c r="C13" i="7"/>
  <c r="C12" i="7"/>
  <c r="C11" i="7"/>
  <c r="F21" i="6"/>
  <c r="F26" i="6"/>
  <c r="F19" i="6"/>
  <c r="F15" i="6"/>
  <c r="F14" i="6"/>
  <c r="F13" i="6"/>
  <c r="F12" i="6"/>
  <c r="F11" i="6"/>
  <c r="C15" i="6"/>
  <c r="C14" i="6"/>
  <c r="C13" i="6"/>
  <c r="C12" i="6"/>
  <c r="C11" i="6"/>
  <c r="F21" i="5"/>
  <c r="F36" i="5" s="1"/>
  <c r="F20" i="5"/>
  <c r="F19" i="5"/>
  <c r="F15" i="5"/>
  <c r="F14" i="5"/>
  <c r="F52" i="5" s="1"/>
  <c r="F13" i="5"/>
  <c r="F12" i="5"/>
  <c r="F11" i="5"/>
  <c r="C15" i="5"/>
  <c r="C14" i="5"/>
  <c r="C13" i="5"/>
  <c r="C12" i="5"/>
  <c r="C11" i="5"/>
  <c r="F22" i="4"/>
  <c r="F22" i="7" s="1"/>
  <c r="F21" i="4"/>
  <c r="F20" i="4"/>
  <c r="F26" i="4" s="1"/>
  <c r="F19" i="4"/>
  <c r="C22" i="4"/>
  <c r="C21" i="4"/>
  <c r="C20" i="4"/>
  <c r="C26" i="4" s="1"/>
  <c r="C19" i="4"/>
  <c r="F16" i="4"/>
  <c r="F16" i="7" s="1"/>
  <c r="F15" i="4"/>
  <c r="F14" i="4"/>
  <c r="F13" i="4"/>
  <c r="F12" i="4"/>
  <c r="F11" i="4"/>
  <c r="C15" i="4"/>
  <c r="C14" i="4"/>
  <c r="C13" i="4"/>
  <c r="C12" i="4"/>
  <c r="C11" i="4"/>
  <c r="F22" i="6"/>
  <c r="F21" i="1"/>
  <c r="F26" i="1"/>
  <c r="C21" i="1"/>
  <c r="C26" i="1"/>
  <c r="F16" i="6"/>
  <c r="C15" i="1"/>
  <c r="B15" i="1" s="1"/>
  <c r="C14" i="1"/>
  <c r="B14" i="1" s="1"/>
  <c r="C13" i="1"/>
  <c r="F22" i="5"/>
  <c r="F21" i="3"/>
  <c r="F73" i="3" s="1"/>
  <c r="F26" i="3"/>
  <c r="F72" i="3" s="1"/>
  <c r="C21" i="3"/>
  <c r="C26" i="3"/>
  <c r="F15" i="3"/>
  <c r="C15" i="3"/>
  <c r="C14" i="3"/>
  <c r="B14" i="3" s="1"/>
  <c r="C13" i="3"/>
  <c r="F22" i="2"/>
  <c r="B22" i="2" s="1"/>
  <c r="F21" i="2"/>
  <c r="F13" i="2"/>
  <c r="C16" i="2"/>
  <c r="C15" i="2"/>
  <c r="C14" i="2"/>
  <c r="C13" i="2"/>
  <c r="C65" i="2" s="1"/>
  <c r="C12" i="2"/>
  <c r="F26" i="5" l="1"/>
  <c r="B20" i="5"/>
  <c r="B21" i="4"/>
  <c r="F65" i="2"/>
  <c r="F68" i="2"/>
  <c r="F69" i="1"/>
  <c r="F66" i="1"/>
  <c r="C66" i="2"/>
  <c r="C69" i="2"/>
  <c r="F66" i="2"/>
  <c r="F53" i="2"/>
  <c r="F69" i="2"/>
  <c r="C52" i="3"/>
  <c r="F47" i="2"/>
  <c r="F52" i="2"/>
  <c r="F47" i="4"/>
  <c r="F52" i="4"/>
  <c r="C52" i="2"/>
  <c r="C47" i="2"/>
  <c r="F52" i="6"/>
  <c r="B21" i="3"/>
  <c r="F47" i="3"/>
  <c r="F52" i="3"/>
  <c r="B14" i="5"/>
  <c r="C47" i="1"/>
  <c r="C47" i="3"/>
  <c r="C47" i="4"/>
  <c r="B13" i="5"/>
  <c r="B13" i="3"/>
  <c r="B12" i="5"/>
  <c r="B19" i="4"/>
  <c r="B15" i="3"/>
  <c r="B16" i="5"/>
  <c r="C16" i="5"/>
  <c r="C52" i="5" s="1"/>
  <c r="B11" i="5"/>
  <c r="B15" i="5"/>
  <c r="B11" i="4"/>
  <c r="B13" i="4"/>
  <c r="B15" i="4"/>
  <c r="B13" i="1"/>
  <c r="B12" i="4"/>
  <c r="B14" i="4"/>
  <c r="B12" i="7"/>
  <c r="B15" i="6"/>
  <c r="B14" i="6"/>
  <c r="B13" i="6"/>
  <c r="B22" i="4"/>
  <c r="B22" i="7" s="1"/>
  <c r="C22" i="7"/>
  <c r="C16" i="4"/>
  <c r="C52" i="4" s="1"/>
  <c r="D16" i="7"/>
  <c r="D52" i="7" s="1"/>
  <c r="B22" i="6"/>
  <c r="C22" i="6"/>
  <c r="C52" i="1"/>
  <c r="D16" i="6"/>
  <c r="D52" i="6" s="1"/>
  <c r="B22" i="5"/>
  <c r="C22" i="5"/>
  <c r="B11" i="7"/>
  <c r="B13" i="7"/>
  <c r="D19" i="7"/>
  <c r="C19" i="7" s="1"/>
  <c r="B19" i="7" s="1"/>
  <c r="D19" i="6"/>
  <c r="C19" i="6" s="1"/>
  <c r="B19" i="6" s="1"/>
  <c r="D19" i="5"/>
  <c r="C19" i="5" s="1"/>
  <c r="B19" i="5" s="1"/>
  <c r="C26" i="7"/>
  <c r="C26" i="6"/>
  <c r="C26" i="5"/>
  <c r="C26" i="2"/>
  <c r="B12" i="2"/>
  <c r="B12" i="6"/>
  <c r="B11" i="6"/>
  <c r="B14" i="2"/>
  <c r="B13" i="2"/>
  <c r="B16" i="2"/>
  <c r="B26" i="1"/>
  <c r="B20" i="3"/>
  <c r="B26" i="3" s="1"/>
  <c r="B72" i="3" s="1"/>
  <c r="B20" i="4"/>
  <c r="B26" i="4" s="1"/>
  <c r="B21" i="1"/>
  <c r="B15" i="2"/>
  <c r="B52" i="2" l="1"/>
  <c r="B47" i="2"/>
  <c r="B47" i="1"/>
  <c r="B52" i="5"/>
  <c r="B14" i="7"/>
  <c r="F52" i="7"/>
  <c r="B52" i="3"/>
  <c r="B47" i="4"/>
  <c r="B47" i="3"/>
  <c r="B16" i="4"/>
  <c r="B16" i="7" s="1"/>
  <c r="C16" i="7"/>
  <c r="C52" i="7" s="1"/>
  <c r="B16" i="6"/>
  <c r="B52" i="6" s="1"/>
  <c r="C16" i="6"/>
  <c r="C52" i="6" s="1"/>
  <c r="D60" i="2"/>
  <c r="B52" i="7" l="1"/>
  <c r="B52" i="1"/>
  <c r="B52" i="4"/>
  <c r="B65" i="3"/>
  <c r="B66" i="3" l="1"/>
  <c r="C69" i="4" l="1"/>
  <c r="D69" i="4"/>
  <c r="E69" i="4"/>
  <c r="G69" i="4"/>
  <c r="H69" i="4"/>
  <c r="C68" i="4"/>
  <c r="D68" i="4"/>
  <c r="E68" i="4"/>
  <c r="G68" i="4"/>
  <c r="H68" i="4"/>
  <c r="D69" i="1"/>
  <c r="E69" i="1"/>
  <c r="H69" i="1"/>
  <c r="D68" i="1"/>
  <c r="E68" i="1"/>
  <c r="G68" i="1"/>
  <c r="H68" i="1"/>
  <c r="D69" i="3"/>
  <c r="E69" i="3"/>
  <c r="G69" i="3"/>
  <c r="H69" i="3"/>
  <c r="D68" i="3"/>
  <c r="E68" i="3"/>
  <c r="G68" i="3"/>
  <c r="H68" i="3"/>
  <c r="H35" i="5" l="1"/>
  <c r="G35" i="5"/>
  <c r="E35" i="5"/>
  <c r="H66" i="5"/>
  <c r="G66" i="5"/>
  <c r="E69" i="6"/>
  <c r="H35" i="6"/>
  <c r="E35" i="6"/>
  <c r="G35" i="6"/>
  <c r="G37" i="6" s="1"/>
  <c r="E35" i="7"/>
  <c r="H36" i="7"/>
  <c r="G35" i="7"/>
  <c r="G37" i="7" s="1"/>
  <c r="H66" i="4"/>
  <c r="G66" i="4"/>
  <c r="E66" i="4"/>
  <c r="H65" i="4"/>
  <c r="G65" i="4"/>
  <c r="H60" i="4"/>
  <c r="G60" i="4"/>
  <c r="E60" i="4"/>
  <c r="H53" i="4"/>
  <c r="H54" i="4" s="1"/>
  <c r="G53" i="4"/>
  <c r="G54" i="4" s="1"/>
  <c r="E53" i="4"/>
  <c r="E54" i="4" s="1"/>
  <c r="H48" i="4"/>
  <c r="G48" i="4"/>
  <c r="G49" i="4" s="1"/>
  <c r="H49" i="4"/>
  <c r="H36" i="4"/>
  <c r="G36" i="4"/>
  <c r="E36" i="4"/>
  <c r="H35" i="4"/>
  <c r="H37" i="4" s="1"/>
  <c r="G35" i="4"/>
  <c r="G37" i="4" s="1"/>
  <c r="E35" i="4"/>
  <c r="E37" i="4" s="1"/>
  <c r="F73" i="4"/>
  <c r="F68" i="4"/>
  <c r="D65" i="4"/>
  <c r="F35" i="4"/>
  <c r="D35" i="4"/>
  <c r="H66" i="3"/>
  <c r="G66" i="3"/>
  <c r="E66" i="3"/>
  <c r="H65" i="3"/>
  <c r="G65" i="3"/>
  <c r="H60" i="3"/>
  <c r="G60" i="3"/>
  <c r="E60" i="3"/>
  <c r="H53" i="3"/>
  <c r="H54" i="3" s="1"/>
  <c r="G53" i="3"/>
  <c r="G54" i="3" s="1"/>
  <c r="E53" i="3"/>
  <c r="E54" i="3" s="1"/>
  <c r="H48" i="3"/>
  <c r="G48" i="3"/>
  <c r="H49" i="3"/>
  <c r="H36" i="3"/>
  <c r="G36" i="3"/>
  <c r="E36" i="3"/>
  <c r="H35" i="3"/>
  <c r="H37" i="3" s="1"/>
  <c r="G35" i="3"/>
  <c r="G37" i="3" s="1"/>
  <c r="E35" i="3"/>
  <c r="E37" i="3" s="1"/>
  <c r="D65" i="3"/>
  <c r="F35" i="3"/>
  <c r="D35" i="3"/>
  <c r="H60" i="2"/>
  <c r="G60" i="2"/>
  <c r="E60" i="2"/>
  <c r="H54" i="2"/>
  <c r="G54" i="2"/>
  <c r="E54" i="2"/>
  <c r="H48" i="2"/>
  <c r="H49" i="2"/>
  <c r="G49" i="2"/>
  <c r="H36" i="2"/>
  <c r="G36" i="2"/>
  <c r="H35" i="2"/>
  <c r="H37" i="2" s="1"/>
  <c r="G35" i="2"/>
  <c r="G37" i="2" s="1"/>
  <c r="E35" i="2"/>
  <c r="E37" i="2" s="1"/>
  <c r="F73" i="2"/>
  <c r="F35" i="2"/>
  <c r="H66" i="1"/>
  <c r="E66" i="1"/>
  <c r="H65" i="1"/>
  <c r="G65" i="1"/>
  <c r="H60" i="1"/>
  <c r="E60" i="1"/>
  <c r="H53" i="1"/>
  <c r="G53" i="1"/>
  <c r="G54" i="1" s="1"/>
  <c r="E53" i="1"/>
  <c r="E54" i="1" s="1"/>
  <c r="H48" i="1"/>
  <c r="G48" i="1"/>
  <c r="G49" i="1" s="1"/>
  <c r="H36" i="1"/>
  <c r="G36" i="1"/>
  <c r="G38" i="1" s="1"/>
  <c r="E36" i="1"/>
  <c r="H35" i="1"/>
  <c r="H37" i="1" s="1"/>
  <c r="G35" i="1"/>
  <c r="G37" i="1" s="1"/>
  <c r="E35" i="1"/>
  <c r="E37" i="1" s="1"/>
  <c r="F72" i="1"/>
  <c r="F73" i="1"/>
  <c r="F35" i="1"/>
  <c r="H67" i="2" l="1"/>
  <c r="H49" i="1"/>
  <c r="H67" i="1" s="1"/>
  <c r="G49" i="3"/>
  <c r="G67" i="3" s="1"/>
  <c r="C68" i="1"/>
  <c r="C68" i="3"/>
  <c r="C69" i="3"/>
  <c r="F69" i="4"/>
  <c r="F68" i="1"/>
  <c r="F69" i="3"/>
  <c r="F68" i="3"/>
  <c r="G68" i="6"/>
  <c r="E69" i="7"/>
  <c r="G68" i="7"/>
  <c r="H69" i="7"/>
  <c r="H69" i="6"/>
  <c r="G68" i="5"/>
  <c r="G69" i="5"/>
  <c r="E36" i="7"/>
  <c r="E38" i="7" s="1"/>
  <c r="H68" i="7"/>
  <c r="G69" i="7"/>
  <c r="G69" i="6"/>
  <c r="H68" i="6"/>
  <c r="G60" i="5"/>
  <c r="H60" i="5"/>
  <c r="E69" i="5"/>
  <c r="H68" i="5"/>
  <c r="H69" i="5"/>
  <c r="H37" i="5"/>
  <c r="F35" i="5"/>
  <c r="F37" i="5" s="1"/>
  <c r="G60" i="6"/>
  <c r="G65" i="6"/>
  <c r="G37" i="5"/>
  <c r="G65" i="5"/>
  <c r="H54" i="1"/>
  <c r="F73" i="5"/>
  <c r="G66" i="7"/>
  <c r="G66" i="6"/>
  <c r="G36" i="7"/>
  <c r="G61" i="7" s="1"/>
  <c r="G47" i="7"/>
  <c r="G53" i="7"/>
  <c r="E60" i="7"/>
  <c r="G48" i="7"/>
  <c r="E60" i="5"/>
  <c r="E66" i="5"/>
  <c r="H47" i="7"/>
  <c r="H60" i="7"/>
  <c r="G60" i="7"/>
  <c r="H66" i="6"/>
  <c r="H48" i="7"/>
  <c r="E53" i="7"/>
  <c r="H53" i="7"/>
  <c r="G65" i="7"/>
  <c r="E60" i="6"/>
  <c r="H60" i="6"/>
  <c r="F35" i="6"/>
  <c r="F37" i="6" s="1"/>
  <c r="E66" i="6"/>
  <c r="E66" i="7"/>
  <c r="E37" i="6"/>
  <c r="H65" i="7"/>
  <c r="E37" i="7"/>
  <c r="C72" i="1"/>
  <c r="F35" i="7"/>
  <c r="F37" i="7" s="1"/>
  <c r="F72" i="4"/>
  <c r="F37" i="2"/>
  <c r="E68" i="6"/>
  <c r="D35" i="1"/>
  <c r="D37" i="1" s="1"/>
  <c r="D65" i="1"/>
  <c r="D66" i="1"/>
  <c r="F60" i="2"/>
  <c r="F60" i="3"/>
  <c r="F37" i="3"/>
  <c r="F65" i="3"/>
  <c r="F60" i="4"/>
  <c r="F37" i="4"/>
  <c r="F65" i="4"/>
  <c r="H66" i="7"/>
  <c r="H37" i="6"/>
  <c r="D60" i="3"/>
  <c r="E65" i="3"/>
  <c r="E65" i="4"/>
  <c r="E37" i="5"/>
  <c r="H47" i="5"/>
  <c r="H48" i="5"/>
  <c r="H53" i="5"/>
  <c r="H65" i="5"/>
  <c r="E47" i="5"/>
  <c r="G47" i="5"/>
  <c r="G48" i="5"/>
  <c r="E53" i="5"/>
  <c r="G53" i="5"/>
  <c r="H35" i="7"/>
  <c r="H37" i="7" s="1"/>
  <c r="F72" i="6"/>
  <c r="H36" i="6"/>
  <c r="H47" i="6"/>
  <c r="H48" i="6"/>
  <c r="H53" i="6"/>
  <c r="H65" i="6"/>
  <c r="E36" i="6"/>
  <c r="G36" i="6"/>
  <c r="G47" i="6"/>
  <c r="E48" i="6"/>
  <c r="G48" i="6"/>
  <c r="E53" i="6"/>
  <c r="G53" i="6"/>
  <c r="C60" i="4"/>
  <c r="C60" i="3"/>
  <c r="F36" i="7"/>
  <c r="H38" i="7"/>
  <c r="F53" i="7"/>
  <c r="F57" i="7"/>
  <c r="G61" i="2"/>
  <c r="E61" i="2"/>
  <c r="H61" i="2"/>
  <c r="E61" i="3"/>
  <c r="H61" i="3"/>
  <c r="G61" i="3"/>
  <c r="E61" i="4"/>
  <c r="H61" i="4"/>
  <c r="G61" i="4"/>
  <c r="D66" i="4"/>
  <c r="G67" i="4"/>
  <c r="H67" i="4"/>
  <c r="F36" i="4"/>
  <c r="H38" i="4"/>
  <c r="H62" i="4" s="1"/>
  <c r="F48" i="4"/>
  <c r="F53" i="4"/>
  <c r="F57" i="4"/>
  <c r="F66" i="4"/>
  <c r="D36" i="4"/>
  <c r="E38" i="4"/>
  <c r="E62" i="4" s="1"/>
  <c r="G38" i="4"/>
  <c r="G62" i="4" s="1"/>
  <c r="D48" i="4"/>
  <c r="E48" i="4"/>
  <c r="E49" i="4" s="1"/>
  <c r="D53" i="4"/>
  <c r="D66" i="3"/>
  <c r="H67" i="3"/>
  <c r="F36" i="3"/>
  <c r="H38" i="3"/>
  <c r="H62" i="3" s="1"/>
  <c r="F48" i="3"/>
  <c r="F53" i="3"/>
  <c r="F57" i="3"/>
  <c r="F66" i="3"/>
  <c r="D36" i="3"/>
  <c r="E38" i="3"/>
  <c r="E62" i="3" s="1"/>
  <c r="G38" i="3"/>
  <c r="G62" i="3" s="1"/>
  <c r="D48" i="3"/>
  <c r="E48" i="3"/>
  <c r="E49" i="3" s="1"/>
  <c r="D53" i="3"/>
  <c r="D35" i="2"/>
  <c r="D37" i="2" s="1"/>
  <c r="G67" i="2"/>
  <c r="F36" i="2"/>
  <c r="H38" i="2"/>
  <c r="H62" i="2" s="1"/>
  <c r="F54" i="2"/>
  <c r="F57" i="2"/>
  <c r="E38" i="2"/>
  <c r="E62" i="2" s="1"/>
  <c r="G38" i="2"/>
  <c r="G62" i="2" s="1"/>
  <c r="E49" i="2"/>
  <c r="E67" i="2" s="1"/>
  <c r="F37" i="1"/>
  <c r="G61" i="1"/>
  <c r="E65" i="1"/>
  <c r="E61" i="1"/>
  <c r="H61" i="1"/>
  <c r="F65" i="1"/>
  <c r="G67" i="1"/>
  <c r="B72" i="1"/>
  <c r="F36" i="1"/>
  <c r="F38" i="1" s="1"/>
  <c r="H38" i="1"/>
  <c r="H62" i="1" s="1"/>
  <c r="F48" i="1"/>
  <c r="F53" i="1"/>
  <c r="F57" i="1"/>
  <c r="D36" i="1"/>
  <c r="E38" i="1"/>
  <c r="E62" i="1" s="1"/>
  <c r="G62" i="1"/>
  <c r="D48" i="1"/>
  <c r="E48" i="1"/>
  <c r="E49" i="1" s="1"/>
  <c r="D53" i="1"/>
  <c r="G38" i="7" l="1"/>
  <c r="G62" i="7" s="1"/>
  <c r="F49" i="3"/>
  <c r="F67" i="3" s="1"/>
  <c r="E61" i="7"/>
  <c r="G49" i="6"/>
  <c r="G67" i="6" s="1"/>
  <c r="G49" i="5"/>
  <c r="G67" i="5" s="1"/>
  <c r="F49" i="4"/>
  <c r="F67" i="4" s="1"/>
  <c r="H49" i="5"/>
  <c r="H67" i="5" s="1"/>
  <c r="F49" i="2"/>
  <c r="G49" i="7"/>
  <c r="G67" i="7" s="1"/>
  <c r="F72" i="5"/>
  <c r="E67" i="3"/>
  <c r="E67" i="1"/>
  <c r="B69" i="4"/>
  <c r="F49" i="1"/>
  <c r="F67" i="1" s="1"/>
  <c r="B69" i="3"/>
  <c r="E48" i="7"/>
  <c r="E68" i="7"/>
  <c r="E68" i="5"/>
  <c r="F68" i="6"/>
  <c r="F73" i="6"/>
  <c r="F69" i="6"/>
  <c r="F48" i="5"/>
  <c r="F68" i="5"/>
  <c r="F61" i="5"/>
  <c r="F69" i="5"/>
  <c r="F66" i="6"/>
  <c r="E48" i="5"/>
  <c r="E49" i="5" s="1"/>
  <c r="F57" i="5"/>
  <c r="F53" i="5"/>
  <c r="F54" i="5" s="1"/>
  <c r="F73" i="7"/>
  <c r="F69" i="7"/>
  <c r="F47" i="7"/>
  <c r="E62" i="7"/>
  <c r="F66" i="7"/>
  <c r="F57" i="6"/>
  <c r="F53" i="6"/>
  <c r="F54" i="6" s="1"/>
  <c r="F48" i="6"/>
  <c r="F36" i="6"/>
  <c r="F38" i="6" s="1"/>
  <c r="F62" i="6" s="1"/>
  <c r="C72" i="5"/>
  <c r="D68" i="5"/>
  <c r="E54" i="7"/>
  <c r="G54" i="7"/>
  <c r="H49" i="6"/>
  <c r="H67" i="6" s="1"/>
  <c r="H49" i="7"/>
  <c r="H67" i="7" s="1"/>
  <c r="E67" i="4"/>
  <c r="C72" i="4"/>
  <c r="H61" i="7"/>
  <c r="E47" i="6"/>
  <c r="E49" i="6" s="1"/>
  <c r="F60" i="7"/>
  <c r="E65" i="6"/>
  <c r="H54" i="7"/>
  <c r="F66" i="5"/>
  <c r="E65" i="7"/>
  <c r="E65" i="5"/>
  <c r="D37" i="4"/>
  <c r="G54" i="6"/>
  <c r="H62" i="7"/>
  <c r="D60" i="4"/>
  <c r="F54" i="3"/>
  <c r="D37" i="3"/>
  <c r="D68" i="7"/>
  <c r="D60" i="1"/>
  <c r="D49" i="1"/>
  <c r="D67" i="1" s="1"/>
  <c r="D54" i="1"/>
  <c r="E47" i="7"/>
  <c r="G54" i="5"/>
  <c r="G61" i="5"/>
  <c r="G38" i="5"/>
  <c r="G62" i="5" s="1"/>
  <c r="H61" i="5"/>
  <c r="H38" i="5"/>
  <c r="H62" i="5" s="1"/>
  <c r="D35" i="5"/>
  <c r="E54" i="5"/>
  <c r="F65" i="5"/>
  <c r="E61" i="5"/>
  <c r="E38" i="5"/>
  <c r="E62" i="5" s="1"/>
  <c r="C68" i="5"/>
  <c r="F60" i="5"/>
  <c r="F47" i="5"/>
  <c r="H54" i="5"/>
  <c r="G61" i="6"/>
  <c r="G38" i="6"/>
  <c r="G62" i="6" s="1"/>
  <c r="H61" i="6"/>
  <c r="H38" i="6"/>
  <c r="H62" i="6" s="1"/>
  <c r="D35" i="6"/>
  <c r="D37" i="6" s="1"/>
  <c r="E54" i="6"/>
  <c r="F65" i="6"/>
  <c r="E61" i="6"/>
  <c r="E38" i="6"/>
  <c r="E62" i="6" s="1"/>
  <c r="F60" i="6"/>
  <c r="F47" i="6"/>
  <c r="H54" i="6"/>
  <c r="F54" i="7"/>
  <c r="F61" i="7"/>
  <c r="F38" i="7"/>
  <c r="F62" i="7" s="1"/>
  <c r="F54" i="4"/>
  <c r="D61" i="4"/>
  <c r="D38" i="4"/>
  <c r="F61" i="4"/>
  <c r="F38" i="4"/>
  <c r="F62" i="4" s="1"/>
  <c r="C65" i="4"/>
  <c r="C73" i="4"/>
  <c r="C66" i="4"/>
  <c r="C57" i="4"/>
  <c r="C53" i="4"/>
  <c r="C54" i="4" s="1"/>
  <c r="C48" i="4"/>
  <c r="C49" i="4" s="1"/>
  <c r="C36" i="4"/>
  <c r="B35" i="4"/>
  <c r="B37" i="4" s="1"/>
  <c r="C35" i="4"/>
  <c r="C37" i="4" s="1"/>
  <c r="D54" i="4"/>
  <c r="D49" i="4"/>
  <c r="D67" i="4" s="1"/>
  <c r="B60" i="4"/>
  <c r="D61" i="3"/>
  <c r="D38" i="3"/>
  <c r="C73" i="3"/>
  <c r="C66" i="3"/>
  <c r="C57" i="3"/>
  <c r="C53" i="3"/>
  <c r="C54" i="3" s="1"/>
  <c r="C48" i="3"/>
  <c r="C49" i="3" s="1"/>
  <c r="C36" i="3"/>
  <c r="B35" i="3"/>
  <c r="B37" i="3" s="1"/>
  <c r="C35" i="3"/>
  <c r="C37" i="3" s="1"/>
  <c r="D54" i="3"/>
  <c r="D49" i="3"/>
  <c r="D67" i="3" s="1"/>
  <c r="F61" i="3"/>
  <c r="F38" i="3"/>
  <c r="F62" i="3" s="1"/>
  <c r="C65" i="3"/>
  <c r="B60" i="3"/>
  <c r="C68" i="2"/>
  <c r="F61" i="2"/>
  <c r="F38" i="2"/>
  <c r="F62" i="2" s="1"/>
  <c r="B35" i="2"/>
  <c r="C35" i="2"/>
  <c r="C37" i="2" s="1"/>
  <c r="F54" i="1"/>
  <c r="D61" i="1"/>
  <c r="D38" i="1"/>
  <c r="D62" i="1" s="1"/>
  <c r="C73" i="1"/>
  <c r="C66" i="1"/>
  <c r="C57" i="1"/>
  <c r="C53" i="1"/>
  <c r="C48" i="1"/>
  <c r="C36" i="1"/>
  <c r="B35" i="1"/>
  <c r="B37" i="1" s="1"/>
  <c r="C35" i="1"/>
  <c r="C37" i="1" s="1"/>
  <c r="F61" i="1"/>
  <c r="F62" i="1"/>
  <c r="C65" i="1"/>
  <c r="D62" i="4" l="1"/>
  <c r="F38" i="5"/>
  <c r="F62" i="5" s="1"/>
  <c r="F49" i="5"/>
  <c r="F67" i="5" s="1"/>
  <c r="D62" i="3"/>
  <c r="F49" i="6"/>
  <c r="F67" i="6" s="1"/>
  <c r="B72" i="4"/>
  <c r="C69" i="1"/>
  <c r="C54" i="1"/>
  <c r="B65" i="4"/>
  <c r="B68" i="4"/>
  <c r="B65" i="1"/>
  <c r="B68" i="1"/>
  <c r="B68" i="3"/>
  <c r="E67" i="6"/>
  <c r="D68" i="6"/>
  <c r="F61" i="6"/>
  <c r="D37" i="5"/>
  <c r="E49" i="7"/>
  <c r="E67" i="7" s="1"/>
  <c r="E67" i="5"/>
  <c r="D65" i="6"/>
  <c r="C72" i="6"/>
  <c r="B47" i="5"/>
  <c r="C47" i="5"/>
  <c r="D65" i="5"/>
  <c r="D47" i="5"/>
  <c r="D60" i="7"/>
  <c r="D47" i="7"/>
  <c r="B60" i="2"/>
  <c r="C60" i="2"/>
  <c r="D60" i="5"/>
  <c r="C72" i="2"/>
  <c r="D35" i="7"/>
  <c r="D47" i="6"/>
  <c r="D60" i="6"/>
  <c r="C60" i="1"/>
  <c r="C49" i="1"/>
  <c r="C67" i="1" s="1"/>
  <c r="D65" i="7"/>
  <c r="C72" i="3"/>
  <c r="C65" i="5"/>
  <c r="C35" i="5"/>
  <c r="B35" i="5"/>
  <c r="C35" i="6"/>
  <c r="C37" i="6" s="1"/>
  <c r="B35" i="6"/>
  <c r="B37" i="6" s="1"/>
  <c r="C61" i="4"/>
  <c r="C38" i="4"/>
  <c r="C62" i="4" s="1"/>
  <c r="B66" i="4"/>
  <c r="B57" i="4"/>
  <c r="B53" i="4"/>
  <c r="B54" i="4" s="1"/>
  <c r="B48" i="4"/>
  <c r="B49" i="4" s="1"/>
  <c r="B36" i="4"/>
  <c r="B73" i="4"/>
  <c r="C67" i="4"/>
  <c r="B57" i="3"/>
  <c r="B53" i="3"/>
  <c r="B54" i="3" s="1"/>
  <c r="B48" i="3"/>
  <c r="B49" i="3" s="1"/>
  <c r="B67" i="3" s="1"/>
  <c r="B36" i="3"/>
  <c r="B73" i="3"/>
  <c r="C61" i="3"/>
  <c r="C38" i="3"/>
  <c r="C62" i="3" s="1"/>
  <c r="C67" i="3"/>
  <c r="B66" i="1"/>
  <c r="B57" i="1"/>
  <c r="B53" i="1"/>
  <c r="B48" i="1"/>
  <c r="B36" i="1"/>
  <c r="B73" i="1"/>
  <c r="C61" i="1"/>
  <c r="C38" i="1"/>
  <c r="C62" i="1" s="1"/>
  <c r="C68" i="7" l="1"/>
  <c r="B54" i="1"/>
  <c r="B69" i="1"/>
  <c r="C68" i="6"/>
  <c r="C65" i="6"/>
  <c r="C72" i="7"/>
  <c r="C37" i="5"/>
  <c r="C65" i="7"/>
  <c r="B60" i="1"/>
  <c r="B49" i="1"/>
  <c r="B67" i="1" s="1"/>
  <c r="C60" i="6"/>
  <c r="C47" i="6"/>
  <c r="C35" i="7"/>
  <c r="B35" i="7"/>
  <c r="B37" i="7" s="1"/>
  <c r="B60" i="5"/>
  <c r="C60" i="5"/>
  <c r="D37" i="7"/>
  <c r="C47" i="7"/>
  <c r="C60" i="7"/>
  <c r="B37" i="2"/>
  <c r="B67" i="4"/>
  <c r="B61" i="4"/>
  <c r="B38" i="4"/>
  <c r="B62" i="4" s="1"/>
  <c r="B61" i="3"/>
  <c r="B38" i="3"/>
  <c r="B62" i="3" s="1"/>
  <c r="B61" i="1"/>
  <c r="B38" i="1"/>
  <c r="B62" i="1" s="1"/>
  <c r="B60" i="7" l="1"/>
  <c r="B47" i="7"/>
  <c r="C37" i="7"/>
  <c r="B37" i="5"/>
  <c r="B60" i="6"/>
  <c r="B47" i="6"/>
  <c r="C15" i="7" l="1"/>
  <c r="B15" i="7" s="1"/>
  <c r="D36" i="2" l="1"/>
  <c r="D38" i="2" s="1"/>
  <c r="D62" i="2" s="1"/>
  <c r="D49" i="2"/>
  <c r="D54" i="2"/>
  <c r="D21" i="6"/>
  <c r="D21" i="7"/>
  <c r="D21" i="5"/>
  <c r="C21" i="5" s="1"/>
  <c r="B21" i="5" s="1"/>
  <c r="C73" i="2"/>
  <c r="D23" i="2"/>
  <c r="C23" i="2" s="1"/>
  <c r="D48" i="6" l="1"/>
  <c r="D49" i="6" s="1"/>
  <c r="C21" i="6"/>
  <c r="B21" i="6" s="1"/>
  <c r="D48" i="7"/>
  <c r="D49" i="7" s="1"/>
  <c r="C21" i="7"/>
  <c r="B21" i="7" s="1"/>
  <c r="D66" i="5"/>
  <c r="D36" i="5"/>
  <c r="B21" i="2"/>
  <c r="D61" i="2"/>
  <c r="D67" i="2"/>
  <c r="C54" i="2"/>
  <c r="D69" i="5"/>
  <c r="D48" i="5"/>
  <c r="D49" i="5" s="1"/>
  <c r="D23" i="7"/>
  <c r="C57" i="2"/>
  <c r="B23" i="2"/>
  <c r="B57" i="2" s="1"/>
  <c r="C36" i="5"/>
  <c r="C36" i="2"/>
  <c r="D53" i="6"/>
  <c r="D54" i="6" s="1"/>
  <c r="B53" i="2"/>
  <c r="B54" i="2" s="1"/>
  <c r="D66" i="7"/>
  <c r="D66" i="6"/>
  <c r="D67" i="6" s="1"/>
  <c r="D69" i="6"/>
  <c r="D53" i="7"/>
  <c r="D54" i="7" s="1"/>
  <c r="D36" i="6"/>
  <c r="C48" i="2"/>
  <c r="C49" i="2" s="1"/>
  <c r="D69" i="7"/>
  <c r="D53" i="5"/>
  <c r="D54" i="5" s="1"/>
  <c r="D23" i="5"/>
  <c r="C23" i="5" s="1"/>
  <c r="D23" i="6"/>
  <c r="C23" i="6" s="1"/>
  <c r="D36" i="7"/>
  <c r="D67" i="7" l="1"/>
  <c r="C23" i="7"/>
  <c r="B69" i="6"/>
  <c r="B69" i="2"/>
  <c r="B36" i="2"/>
  <c r="B61" i="2" s="1"/>
  <c r="B23" i="7"/>
  <c r="D67" i="5"/>
  <c r="B73" i="5"/>
  <c r="B73" i="2"/>
  <c r="B36" i="7"/>
  <c r="B66" i="2"/>
  <c r="B36" i="6"/>
  <c r="B61" i="6" s="1"/>
  <c r="B66" i="6"/>
  <c r="B53" i="6"/>
  <c r="B54" i="6" s="1"/>
  <c r="B73" i="6"/>
  <c r="C67" i="2"/>
  <c r="D61" i="7"/>
  <c r="D38" i="7"/>
  <c r="D62" i="7" s="1"/>
  <c r="D61" i="5"/>
  <c r="D38" i="5"/>
  <c r="D62" i="5" s="1"/>
  <c r="C57" i="6"/>
  <c r="B23" i="6"/>
  <c r="B57" i="6" s="1"/>
  <c r="C48" i="5"/>
  <c r="C49" i="5" s="1"/>
  <c r="C73" i="5"/>
  <c r="C66" i="5"/>
  <c r="C53" i="5"/>
  <c r="C54" i="5" s="1"/>
  <c r="C69" i="5"/>
  <c r="C69" i="7"/>
  <c r="C73" i="7"/>
  <c r="C48" i="7"/>
  <c r="C49" i="7" s="1"/>
  <c r="C53" i="7"/>
  <c r="C54" i="7" s="1"/>
  <c r="C66" i="7"/>
  <c r="C36" i="7"/>
  <c r="C73" i="6"/>
  <c r="C69" i="6"/>
  <c r="C48" i="6"/>
  <c r="C49" i="6" s="1"/>
  <c r="C53" i="6"/>
  <c r="C54" i="6" s="1"/>
  <c r="C66" i="6"/>
  <c r="C36" i="6"/>
  <c r="C57" i="5"/>
  <c r="B23" i="5"/>
  <c r="C38" i="2"/>
  <c r="C62" i="2" s="1"/>
  <c r="C61" i="2"/>
  <c r="D38" i="6"/>
  <c r="D62" i="6" s="1"/>
  <c r="D61" i="6"/>
  <c r="C57" i="7"/>
  <c r="B38" i="2" l="1"/>
  <c r="B62" i="2" s="1"/>
  <c r="B57" i="5"/>
  <c r="B66" i="5"/>
  <c r="B53" i="5"/>
  <c r="B54" i="5" s="1"/>
  <c r="B36" i="5"/>
  <c r="B69" i="5"/>
  <c r="B73" i="7"/>
  <c r="B69" i="7"/>
  <c r="B53" i="7"/>
  <c r="B54" i="7" s="1"/>
  <c r="B66" i="7"/>
  <c r="B57" i="7"/>
  <c r="B38" i="6"/>
  <c r="B62" i="6" s="1"/>
  <c r="C67" i="7"/>
  <c r="C67" i="5"/>
  <c r="C38" i="7"/>
  <c r="C62" i="7" s="1"/>
  <c r="C61" i="7"/>
  <c r="B61" i="7"/>
  <c r="B38" i="7"/>
  <c r="B62" i="7" s="1"/>
  <c r="C38" i="6"/>
  <c r="C62" i="6" s="1"/>
  <c r="C61" i="6"/>
  <c r="C61" i="5"/>
  <c r="C38" i="5"/>
  <c r="C62" i="5" s="1"/>
  <c r="C67" i="6"/>
  <c r="F48" i="2"/>
  <c r="F68" i="7"/>
  <c r="F26" i="2"/>
  <c r="F72" i="2" s="1"/>
  <c r="F67" i="2"/>
  <c r="B20" i="2"/>
  <c r="B48" i="2" l="1"/>
  <c r="B49" i="2" s="1"/>
  <c r="B26" i="2"/>
  <c r="B72" i="2" s="1"/>
  <c r="B38" i="5"/>
  <c r="B62" i="5" s="1"/>
  <c r="B61" i="5"/>
  <c r="F48" i="7"/>
  <c r="F49" i="7" s="1"/>
  <c r="F26" i="7"/>
  <c r="F72" i="7" s="1"/>
  <c r="B68" i="2"/>
  <c r="F65" i="7"/>
  <c r="B65" i="2"/>
  <c r="B67" i="2" l="1"/>
  <c r="F67" i="7"/>
  <c r="B26" i="6"/>
  <c r="B72" i="6" s="1"/>
  <c r="B68" i="6"/>
  <c r="B65" i="6"/>
  <c r="B48" i="6"/>
  <c r="B49" i="6" s="1"/>
  <c r="B68" i="7"/>
  <c r="B48" i="7"/>
  <c r="B49" i="7" s="1"/>
  <c r="B65" i="7"/>
  <c r="B26" i="7"/>
  <c r="B72" i="7" s="1"/>
  <c r="B68" i="5"/>
  <c r="B26" i="5"/>
  <c r="B72" i="5" s="1"/>
  <c r="B48" i="5"/>
  <c r="B49" i="5" s="1"/>
  <c r="B65" i="5"/>
  <c r="B67" i="5" l="1"/>
  <c r="B67" i="7"/>
  <c r="B67" i="6"/>
</calcChain>
</file>

<file path=xl/sharedStrings.xml><?xml version="1.0" encoding="utf-8"?>
<sst xmlns="http://schemas.openxmlformats.org/spreadsheetml/2006/main" count="604" uniqueCount="142">
  <si>
    <t>Indicador</t>
  </si>
  <si>
    <t>Total IAFA</t>
  </si>
  <si>
    <t>Atención adicciones a menores de edad</t>
  </si>
  <si>
    <t>Prevención para el Consumo de Drogas</t>
  </si>
  <si>
    <t>Total</t>
  </si>
  <si>
    <t xml:space="preserve">Atención integral </t>
  </si>
  <si>
    <t>Capacitación socioeducativa</t>
  </si>
  <si>
    <t>Insumos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</si>
  <si>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</si>
  <si>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</si>
  <si>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</si>
  <si>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</si>
  <si>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</si>
  <si>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</si>
  <si>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</si>
  <si>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</si>
  <si>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</si>
  <si>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</si>
  <si>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</si>
  <si>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</si>
  <si>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</si>
  <si>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</si>
  <si>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</si>
  <si>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</si>
  <si>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</si>
  <si>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</si>
  <si>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</si>
  <si>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</si>
  <si>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</si>
  <si>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</si>
  <si>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</si>
  <si>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</si>
  <si>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</si>
  <si>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</si>
  <si>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</si>
  <si>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De Composición</t>
  </si>
  <si>
    <t>Fuentes:</t>
  </si>
  <si>
    <t>Notas:</t>
  </si>
  <si>
    <t xml:space="preserve">Gasto programado trimestral por beneficiario (GPB) </t>
  </si>
  <si>
    <t xml:space="preserve">Gasto efectivo trimestral por beneficiario (GEB) </t>
  </si>
  <si>
    <t xml:space="preserve">Gasto programado mensual por beneficiario (GPB) </t>
  </si>
  <si>
    <t xml:space="preserve">Gasto efectivo mensual por beneficiario (GEB) </t>
  </si>
  <si>
    <t xml:space="preserve">Gasto programado semestral por beneficiario (GPB) </t>
  </si>
  <si>
    <t xml:space="preserve">Gasto efectivo semestral por beneficiario (GEB) </t>
  </si>
  <si>
    <t xml:space="preserve">Gasto programado acumulado al 3°T por beneficiario (GPB) </t>
  </si>
  <si>
    <t xml:space="preserve">Gasto efectivo acumulado al 3°T por beneficiario (GEB) </t>
  </si>
  <si>
    <t xml:space="preserve">Gasto programado anual por beneficiario (GPB) </t>
  </si>
  <si>
    <t xml:space="preserve">Gasto efectivo anual por beneficiario (GEB) </t>
  </si>
  <si>
    <t xml:space="preserve">Beneficiarios </t>
  </si>
  <si>
    <t>Personas diferentes</t>
  </si>
  <si>
    <t>Beneficiarios</t>
  </si>
  <si>
    <t>na</t>
  </si>
  <si>
    <t>Los beneficiarios efectivos se refieren a la cantidad de personas en tratamiento al finalizar el trimestre.</t>
  </si>
  <si>
    <t>Los beneficiarios, personas distintas, se refiere a los ingresos nuevos de personas en el trimestre, continuen o no en el tratamiento, pero que fueron atendidas por el IAFA</t>
  </si>
  <si>
    <t>Divulgación y Movilización</t>
  </si>
  <si>
    <t>Total Prevención Consumo drogas</t>
  </si>
  <si>
    <t>En el primer trimestre el IAFA suele utilizar los recursos del superávit del año anterior, que debe devolver a la DESAF, mientras le llega la primer transferencia de la DESAF.</t>
  </si>
  <si>
    <t>IPC, BCCR</t>
  </si>
  <si>
    <t>na.</t>
  </si>
  <si>
    <t xml:space="preserve"> </t>
  </si>
  <si>
    <t>Efectivos 2T 2014</t>
  </si>
  <si>
    <t>Apoyo Economico</t>
  </si>
  <si>
    <t>Efectivos 1T 2014</t>
  </si>
  <si>
    <t>IPC (1T 2014)</t>
  </si>
  <si>
    <t>Gasto efectivo real 1T 2014</t>
  </si>
  <si>
    <t>IPC (2T 2014)</t>
  </si>
  <si>
    <t>Efectivos 3T 2014</t>
  </si>
  <si>
    <t>Gasto efectivo real 3T 2014</t>
  </si>
  <si>
    <t>Gasto efectivo real por beneficiario 1T 2014</t>
  </si>
  <si>
    <t>Gasto efectivo real 2T 2014</t>
  </si>
  <si>
    <t>Gasto efectivo real por beneficiario 2T 2014</t>
  </si>
  <si>
    <t>Gasto efectivo real por beneficiario 3T 2014</t>
  </si>
  <si>
    <t>IPC (3T 2014)</t>
  </si>
  <si>
    <t>Efectivos 4T 2014</t>
  </si>
  <si>
    <t>IPC (4T 2014)</t>
  </si>
  <si>
    <t>Gasto efectivo real 4T 2014</t>
  </si>
  <si>
    <t>Gasto efectivo real por beneficiario 4T 2014</t>
  </si>
  <si>
    <t>Efectivos 1S 2014</t>
  </si>
  <si>
    <t>IPC (1S 2014)</t>
  </si>
  <si>
    <t>Gasto efectivo real 1S 2014</t>
  </si>
  <si>
    <t>Gasto efectivo real por beneficiario 1S 2014</t>
  </si>
  <si>
    <t>Efectivos 3TA 2014</t>
  </si>
  <si>
    <t>IPC (3TA 2014)</t>
  </si>
  <si>
    <t>Gasto efectivo real 3TA 2014</t>
  </si>
  <si>
    <t>Gasto efectivo real por beneficiario 3TA 2014</t>
  </si>
  <si>
    <t>Efectivos  2014</t>
  </si>
  <si>
    <t>IPC ( 2014)</t>
  </si>
  <si>
    <t>Gasto efectivo real  2014</t>
  </si>
  <si>
    <t>Gasto efectivo real por beneficiario  2014</t>
  </si>
  <si>
    <t>Indicadores propuestos aplicado a IAFA. Primer Trimestre 2015</t>
  </si>
  <si>
    <t>Programados 1T 2015</t>
  </si>
  <si>
    <t>Efectivos 1T 2015</t>
  </si>
  <si>
    <t>Programados año 2015</t>
  </si>
  <si>
    <t>En transferencias 1T 2015</t>
  </si>
  <si>
    <t>IPC (1T 2015)</t>
  </si>
  <si>
    <t>Gasto efectivo real 1T 2015</t>
  </si>
  <si>
    <t>Gasto efectivo real por beneficiario 1T 2015</t>
  </si>
  <si>
    <t>Informes trimestrales IAFA, 2014 y 2015</t>
  </si>
  <si>
    <t>Metas y modificaciones, DESAF 2015</t>
  </si>
  <si>
    <t>Indicadores propuestos aplicado a IAFA. Segundo Trimestre 2015</t>
  </si>
  <si>
    <t>Programados 2T 2015</t>
  </si>
  <si>
    <t>Efectivos 2T 2015</t>
  </si>
  <si>
    <t>En transferencias 2T 2015</t>
  </si>
  <si>
    <t>IPC (2T 2015)</t>
  </si>
  <si>
    <t>Gasto efectivo real 2T 2015</t>
  </si>
  <si>
    <t>Gasto efectivo real por beneficiario 2T 2015</t>
  </si>
  <si>
    <t>Programados 3T 2015</t>
  </si>
  <si>
    <t>Efectivos 3T 2015</t>
  </si>
  <si>
    <t>En transferencias 3T 2015</t>
  </si>
  <si>
    <t>IPC (3T 2015)</t>
  </si>
  <si>
    <t>Gasto efectivo real 3T 2015</t>
  </si>
  <si>
    <t>Gasto efectivo real por beneficiario 3T 2015</t>
  </si>
  <si>
    <t>Programados 4T 2015</t>
  </si>
  <si>
    <t>Efectivos 4T 2015</t>
  </si>
  <si>
    <t>En transferencias 4T 2015</t>
  </si>
  <si>
    <t>IPC (4T 2015)</t>
  </si>
  <si>
    <t>Gasto efectivo real 4T 2015</t>
  </si>
  <si>
    <t>Gasto efectivo real por beneficiario 4T 2015</t>
  </si>
  <si>
    <t>Indicadores propuestos aplicado a IAFA. Tercer Trimestre 2015</t>
  </si>
  <si>
    <t>Indicadores propuestos aplicado a IAFA. Cuarto Trimestre 2015</t>
  </si>
  <si>
    <t>Programados 1S 2015</t>
  </si>
  <si>
    <t>Efectivos 1S 2015</t>
  </si>
  <si>
    <t>En transferencias 1S 2015</t>
  </si>
  <si>
    <t>IPC (1S 2015)</t>
  </si>
  <si>
    <t>Gasto efectivo real 1S 2015</t>
  </si>
  <si>
    <t>Gasto efectivo real por beneficiario 1S 2015</t>
  </si>
  <si>
    <t>Indicadores propuestos aplicado a IAFA. Primer Semestre 2015</t>
  </si>
  <si>
    <t>Indicadores propuestos aplicado a IAFA.Tercer Trimestre Acumulado 2015</t>
  </si>
  <si>
    <t>Programados 3TA 2015</t>
  </si>
  <si>
    <t>Efectivos 3TA 2015</t>
  </si>
  <si>
    <t>En transferencias 3TA 2015</t>
  </si>
  <si>
    <t>IPC (3TA 2015)</t>
  </si>
  <si>
    <t>Gasto efectivo real 3TA 2015</t>
  </si>
  <si>
    <t>Gasto efectivo real por beneficiario 3TA 2015</t>
  </si>
  <si>
    <t>Indicadores propuestos aplicado a IAFA. Anual 2015</t>
  </si>
  <si>
    <t>Programados  2015</t>
  </si>
  <si>
    <t>Efectivos  2015</t>
  </si>
  <si>
    <t>En transferencias  2015</t>
  </si>
  <si>
    <t>IPC ( 2015)</t>
  </si>
  <si>
    <t>Gasto efectivo real  2015</t>
  </si>
  <si>
    <t>Gasto efectivo real por beneficiario  2015</t>
  </si>
  <si>
    <t>Fecha de actualización: 04/03/2016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</si>
</sst>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#,##0.0____"/>
    <numFmt numFmtId="165" formatCode="#,##0.0"/>
    <numFmt numFmtId="166" formatCode="_(* #,##0_);_(* \(#,##0\);_(* &quot;-&quot;??_);_(@_)"/>
    <numFmt numFmtId="167" formatCode="#,##0____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3" fontId="0" fillId="0" borderId="0" xfId="0" applyNumberFormat="1"/>
    <xf numFmtId="3" fontId="0" fillId="0" borderId="0" xfId="0" applyNumberFormat="1" applyFill="1"/>
    <xf numFmtId="0" fontId="0" fillId="0" borderId="0" xfId="0" applyFill="1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3" fontId="0" fillId="2" borderId="0" xfId="0" applyNumberFormat="1" applyFill="1"/>
    <xf numFmtId="0" fontId="0" fillId="2" borderId="0" xfId="0" applyFill="1" applyAlignment="1">
      <alignment horizontal="left" indent="1"/>
    </xf>
    <xf numFmtId="0" fontId="0" fillId="3" borderId="0" xfId="0" applyFill="1" applyAlignment="1">
      <alignment horizontal="left" indent="1"/>
    </xf>
    <xf numFmtId="0" fontId="2" fillId="3" borderId="0" xfId="0" applyFont="1" applyFill="1"/>
    <xf numFmtId="0" fontId="0" fillId="3" borderId="0" xfId="0" applyFill="1"/>
    <xf numFmtId="3" fontId="0" fillId="3" borderId="0" xfId="0" applyNumberFormat="1" applyFill="1"/>
    <xf numFmtId="164" fontId="0" fillId="0" borderId="0" xfId="0" applyNumberFormat="1"/>
    <xf numFmtId="164" fontId="0" fillId="3" borderId="0" xfId="0" applyNumberFormat="1" applyFill="1"/>
    <xf numFmtId="164" fontId="0" fillId="0" borderId="0" xfId="0" applyNumberFormat="1" applyFill="1"/>
    <xf numFmtId="0" fontId="0" fillId="2" borderId="0" xfId="0" applyFill="1"/>
    <xf numFmtId="164" fontId="0" fillId="2" borderId="0" xfId="0" applyNumberFormat="1" applyFill="1"/>
    <xf numFmtId="0" fontId="0" fillId="0" borderId="10" xfId="0" applyBorder="1"/>
    <xf numFmtId="165" fontId="0" fillId="0" borderId="0" xfId="0" applyNumberFormat="1"/>
    <xf numFmtId="2" fontId="0" fillId="3" borderId="0" xfId="0" applyNumberFormat="1" applyFill="1"/>
    <xf numFmtId="0" fontId="0" fillId="0" borderId="0" xfId="0" applyFill="1" applyBorder="1"/>
    <xf numFmtId="166" fontId="0" fillId="0" borderId="0" xfId="1" applyNumberFormat="1" applyFont="1" applyFill="1"/>
    <xf numFmtId="166" fontId="0" fillId="0" borderId="0" xfId="1" applyNumberFormat="1" applyFont="1"/>
    <xf numFmtId="167" fontId="0" fillId="0" borderId="0" xfId="0" applyNumberFormat="1"/>
    <xf numFmtId="167" fontId="0" fillId="0" borderId="0" xfId="0" applyNumberFormat="1" applyFill="1"/>
    <xf numFmtId="0" fontId="0" fillId="0" borderId="0" xfId="0" applyAlignment="1">
      <alignment horizontal="left" indent="2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4" fontId="0" fillId="0" borderId="0" xfId="0" applyNumberFormat="1"/>
    <xf numFmtId="4" fontId="0" fillId="0" borderId="0" xfId="0" applyNumberFormat="1" applyFill="1"/>
    <xf numFmtId="4" fontId="0" fillId="2" borderId="0" xfId="0" applyNumberFormat="1" applyFill="1"/>
    <xf numFmtId="43" fontId="0" fillId="0" borderId="0" xfId="1" applyNumberFormat="1" applyFont="1" applyFill="1"/>
    <xf numFmtId="0" fontId="1" fillId="0" borderId="0" xfId="0" applyFont="1"/>
    <xf numFmtId="0" fontId="0" fillId="0" borderId="0" xfId="0" applyFill="1" applyAlignment="1">
      <alignment horizontal="left" indent="1"/>
    </xf>
    <xf numFmtId="3" fontId="1" fillId="0" borderId="0" xfId="0" applyNumberFormat="1" applyFont="1" applyFill="1"/>
    <xf numFmtId="0" fontId="1" fillId="0" borderId="0" xfId="0" applyFont="1" applyFill="1"/>
    <xf numFmtId="0" fontId="5" fillId="0" borderId="0" xfId="0" applyFont="1" applyFill="1"/>
    <xf numFmtId="3" fontId="0" fillId="0" borderId="0" xfId="1" applyNumberFormat="1" applyFont="1" applyFill="1"/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IAFA: Indicadores de resultado 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Anual!$A$47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(Anual!$B$4,Anual!$C$4,Anual!$F$4)</c:f>
              <c:strCache>
                <c:ptCount val="3"/>
                <c:pt idx="0">
                  <c:v>Total IAFA</c:v>
                </c:pt>
                <c:pt idx="1">
                  <c:v>Atención adicciones a menores de edad</c:v>
                </c:pt>
                <c:pt idx="2">
                  <c:v>Prevención para el Consumo de Drogas</c:v>
                </c:pt>
              </c:strCache>
            </c:strRef>
          </c:cat>
          <c:val>
            <c:numRef>
              <c:f>(Anual!$B$47:$C$47,Anual!$F$47)</c:f>
              <c:numCache>
                <c:formatCode>#,##0.0____</c:formatCode>
                <c:ptCount val="3"/>
                <c:pt idx="0">
                  <c:v>115.84244317195906</c:v>
                </c:pt>
                <c:pt idx="1">
                  <c:v>201.08024691358025</c:v>
                </c:pt>
                <c:pt idx="2">
                  <c:v>105.04398826979472</c:v>
                </c:pt>
              </c:numCache>
            </c:numRef>
          </c:val>
        </c:ser>
        <c:ser>
          <c:idx val="1"/>
          <c:order val="1"/>
          <c:tx>
            <c:strRef>
              <c:f>Anual!$A$48</c:f>
              <c:strCache>
                <c:ptCount val="1"/>
                <c:pt idx="0">
                  <c:v>Índice efectividad en gasto (IEG)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(Anual!$B$4,Anual!$C$4,Anual!$F$4)</c:f>
              <c:strCache>
                <c:ptCount val="3"/>
                <c:pt idx="0">
                  <c:v>Total IAFA</c:v>
                </c:pt>
                <c:pt idx="1">
                  <c:v>Atención adicciones a menores de edad</c:v>
                </c:pt>
                <c:pt idx="2">
                  <c:v>Prevención para el Consumo de Drogas</c:v>
                </c:pt>
              </c:strCache>
            </c:strRef>
          </c:cat>
          <c:val>
            <c:numRef>
              <c:f>(Anual!$B$48:$C$48,Anual!$F$48)</c:f>
              <c:numCache>
                <c:formatCode>#,##0.0____</c:formatCode>
                <c:ptCount val="3"/>
                <c:pt idx="0">
                  <c:v>83.901224674952587</c:v>
                </c:pt>
                <c:pt idx="1">
                  <c:v>85.718085348963356</c:v>
                </c:pt>
                <c:pt idx="2">
                  <c:v>72.401041666666671</c:v>
                </c:pt>
              </c:numCache>
            </c:numRef>
          </c:val>
        </c:ser>
        <c:ser>
          <c:idx val="2"/>
          <c:order val="2"/>
          <c:tx>
            <c:strRef>
              <c:f>Anual!$A$49</c:f>
              <c:strCache>
                <c:ptCount val="1"/>
                <c:pt idx="0">
                  <c:v>Índice efectividad total (IET)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(Anual!$B$4,Anual!$C$4,Anual!$F$4)</c:f>
              <c:strCache>
                <c:ptCount val="3"/>
                <c:pt idx="0">
                  <c:v>Total IAFA</c:v>
                </c:pt>
                <c:pt idx="1">
                  <c:v>Atención adicciones a menores de edad</c:v>
                </c:pt>
                <c:pt idx="2">
                  <c:v>Prevención para el Consumo de Drogas</c:v>
                </c:pt>
              </c:strCache>
            </c:strRef>
          </c:cat>
          <c:val>
            <c:numRef>
              <c:f>(Anual!$B$49:$C$49,Anual!$F$49)</c:f>
              <c:numCache>
                <c:formatCode>#,##0.0____</c:formatCode>
                <c:ptCount val="3"/>
                <c:pt idx="0">
                  <c:v>99.871833923455824</c:v>
                </c:pt>
                <c:pt idx="1">
                  <c:v>143.39916613127181</c:v>
                </c:pt>
                <c:pt idx="2">
                  <c:v>88.722514968230698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18053288"/>
        <c:axId val="318053672"/>
      </c:barChart>
      <c:catAx>
        <c:axId val="318053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18053672"/>
        <c:crosses val="autoZero"/>
        <c:auto val="1"/>
        <c:lblAlgn val="ctr"/>
        <c:lblOffset val="100"/>
        <c:noMultiLvlLbl val="0"/>
      </c:catAx>
      <c:valAx>
        <c:axId val="318053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1805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IAFA: Indicadores de avance 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Anual!$A$52</c:f>
              <c:strCache>
                <c:ptCount val="1"/>
                <c:pt idx="0">
                  <c:v>Índice avance beneficiarios (IAB)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(Anual!$B$4,Anual!$C$4,Anual!$F$4)</c:f>
              <c:strCache>
                <c:ptCount val="3"/>
                <c:pt idx="0">
                  <c:v>Total IAFA</c:v>
                </c:pt>
                <c:pt idx="1">
                  <c:v>Atención adicciones a menores de edad</c:v>
                </c:pt>
                <c:pt idx="2">
                  <c:v>Prevención para el Consumo de Drogas</c:v>
                </c:pt>
              </c:strCache>
            </c:strRef>
          </c:cat>
          <c:val>
            <c:numRef>
              <c:f>(Anual!$B$52:$C$52,Anual!$F$52)</c:f>
              <c:numCache>
                <c:formatCode>#,##0.0____</c:formatCode>
                <c:ptCount val="3"/>
                <c:pt idx="0">
                  <c:v>115.84244317195906</c:v>
                </c:pt>
                <c:pt idx="1">
                  <c:v>201.08024691358025</c:v>
                </c:pt>
                <c:pt idx="2">
                  <c:v>105.04398826979472</c:v>
                </c:pt>
              </c:numCache>
            </c:numRef>
          </c:val>
        </c:ser>
        <c:ser>
          <c:idx val="1"/>
          <c:order val="1"/>
          <c:tx>
            <c:strRef>
              <c:f>Anual!$A$53</c:f>
              <c:strCache>
                <c:ptCount val="1"/>
                <c:pt idx="0">
                  <c:v>Índice avance gasto (IAG)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(Anual!$B$4,Anual!$C$4,Anual!$F$4)</c:f>
              <c:strCache>
                <c:ptCount val="3"/>
                <c:pt idx="0">
                  <c:v>Total IAFA</c:v>
                </c:pt>
                <c:pt idx="1">
                  <c:v>Atención adicciones a menores de edad</c:v>
                </c:pt>
                <c:pt idx="2">
                  <c:v>Prevención para el Consumo de Drogas</c:v>
                </c:pt>
              </c:strCache>
            </c:strRef>
          </c:cat>
          <c:val>
            <c:numRef>
              <c:f>(Anual!$B$53:$C$53,Anual!$F$53)</c:f>
              <c:numCache>
                <c:formatCode>#,##0.0____</c:formatCode>
                <c:ptCount val="3"/>
                <c:pt idx="0">
                  <c:v>83.901224674952573</c:v>
                </c:pt>
                <c:pt idx="1">
                  <c:v>85.718085348963342</c:v>
                </c:pt>
                <c:pt idx="2">
                  <c:v>72.401041666666671</c:v>
                </c:pt>
              </c:numCache>
            </c:numRef>
          </c:val>
        </c:ser>
        <c:ser>
          <c:idx val="2"/>
          <c:order val="2"/>
          <c:tx>
            <c:strRef>
              <c:f>Anual!$A$54</c:f>
              <c:strCache>
                <c:ptCount val="1"/>
                <c:pt idx="0">
                  <c:v>Índice avance total (IAT)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(Anual!$B$4,Anual!$C$4,Anual!$F$4)</c:f>
              <c:strCache>
                <c:ptCount val="3"/>
                <c:pt idx="0">
                  <c:v>Total IAFA</c:v>
                </c:pt>
                <c:pt idx="1">
                  <c:v>Atención adicciones a menores de edad</c:v>
                </c:pt>
                <c:pt idx="2">
                  <c:v>Prevención para el Consumo de Drogas</c:v>
                </c:pt>
              </c:strCache>
            </c:strRef>
          </c:cat>
          <c:val>
            <c:numRef>
              <c:f>(Anual!$B$54:$C$54,Anual!$F$54)</c:f>
              <c:numCache>
                <c:formatCode>#,##0.0____</c:formatCode>
                <c:ptCount val="3"/>
                <c:pt idx="0">
                  <c:v>99.871833923455824</c:v>
                </c:pt>
                <c:pt idx="1">
                  <c:v>143.39916613127178</c:v>
                </c:pt>
                <c:pt idx="2">
                  <c:v>88.722514968230698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18437328"/>
        <c:axId val="68121440"/>
      </c:barChart>
      <c:catAx>
        <c:axId val="31843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68121440"/>
        <c:crosses val="autoZero"/>
        <c:auto val="1"/>
        <c:lblAlgn val="ctr"/>
        <c:lblOffset val="100"/>
        <c:noMultiLvlLbl val="0"/>
      </c:catAx>
      <c:valAx>
        <c:axId val="68121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1843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IAFA: Índice transferencia efectiva del gasto 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Anual!$A$57</c:f>
              <c:strCache>
                <c:ptCount val="1"/>
                <c:pt idx="0">
                  <c:v>Índice transferencia efectiva del gasto (ITG)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(Anual!$B$4,Anual!$C$4,Anual!$F$4)</c:f>
              <c:strCache>
                <c:ptCount val="3"/>
                <c:pt idx="0">
                  <c:v>Total IAFA</c:v>
                </c:pt>
                <c:pt idx="1">
                  <c:v>Atención adicciones a menores de edad</c:v>
                </c:pt>
                <c:pt idx="2">
                  <c:v>Prevención para el Consumo de Drogas</c:v>
                </c:pt>
              </c:strCache>
            </c:strRef>
          </c:cat>
          <c:val>
            <c:numRef>
              <c:f>(Anual!$B$57:$C$57,Anual!$F$57)</c:f>
              <c:numCache>
                <c:formatCode>#,##0.0____</c:formatCode>
                <c:ptCount val="3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8"/>
        <c:axId val="68122224"/>
        <c:axId val="68122616"/>
      </c:barChart>
      <c:catAx>
        <c:axId val="68122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68122616"/>
        <c:crosses val="autoZero"/>
        <c:auto val="1"/>
        <c:lblAlgn val="ctr"/>
        <c:lblOffset val="100"/>
        <c:noMultiLvlLbl val="0"/>
      </c:catAx>
      <c:valAx>
        <c:axId val="68122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68122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IAFA: Indicadores de expansión 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Anual!$A$60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(Anual!$B$4,Anual!$C$4,Anual!$F$4)</c:f>
              <c:strCache>
                <c:ptCount val="3"/>
                <c:pt idx="0">
                  <c:v>Total IAFA</c:v>
                </c:pt>
                <c:pt idx="1">
                  <c:v>Atención adicciones a menores de edad</c:v>
                </c:pt>
                <c:pt idx="2">
                  <c:v>Prevención para el Consumo de Drogas</c:v>
                </c:pt>
              </c:strCache>
            </c:strRef>
          </c:cat>
          <c:val>
            <c:numRef>
              <c:f>(Anual!$B$60:$C$60,Anual!$F$60)</c:f>
              <c:numCache>
                <c:formatCode>#,##0.0____</c:formatCode>
                <c:ptCount val="3"/>
                <c:pt idx="0">
                  <c:v>7.9734756590651878</c:v>
                </c:pt>
                <c:pt idx="1">
                  <c:v>25.893719806763293</c:v>
                </c:pt>
                <c:pt idx="2">
                  <c:v>4.3706293706293753</c:v>
                </c:pt>
              </c:numCache>
            </c:numRef>
          </c:val>
        </c:ser>
        <c:ser>
          <c:idx val="1"/>
          <c:order val="1"/>
          <c:tx>
            <c:strRef>
              <c:f>Anual!$A$61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(Anual!$B$4,Anual!$C$4,Anual!$F$4)</c:f>
              <c:strCache>
                <c:ptCount val="3"/>
                <c:pt idx="0">
                  <c:v>Total IAFA</c:v>
                </c:pt>
                <c:pt idx="1">
                  <c:v>Atención adicciones a menores de edad</c:v>
                </c:pt>
                <c:pt idx="2">
                  <c:v>Prevención para el Consumo de Drogas</c:v>
                </c:pt>
              </c:strCache>
            </c:strRef>
          </c:cat>
          <c:val>
            <c:numRef>
              <c:f>(Anual!$B$61:$C$61,Anual!$F$61)</c:f>
              <c:numCache>
                <c:formatCode>#,##0.0____</c:formatCode>
                <c:ptCount val="3"/>
                <c:pt idx="0">
                  <c:v>44.204969114422269</c:v>
                </c:pt>
                <c:pt idx="1">
                  <c:v>64.339521510179736</c:v>
                </c:pt>
                <c:pt idx="2">
                  <c:v>-24.820566403139242</c:v>
                </c:pt>
              </c:numCache>
            </c:numRef>
          </c:val>
        </c:ser>
        <c:ser>
          <c:idx val="2"/>
          <c:order val="2"/>
          <c:tx>
            <c:strRef>
              <c:f>Anual!$A$62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(Anual!$B$4,Anual!$C$4,Anual!$F$4)</c:f>
              <c:strCache>
                <c:ptCount val="3"/>
                <c:pt idx="0">
                  <c:v>Total IAFA</c:v>
                </c:pt>
                <c:pt idx="1">
                  <c:v>Atención adicciones a menores de edad</c:v>
                </c:pt>
                <c:pt idx="2">
                  <c:v>Prevención para el Consumo de Drogas</c:v>
                </c:pt>
              </c:strCache>
            </c:strRef>
          </c:cat>
          <c:val>
            <c:numRef>
              <c:f>(Anual!$B$62:$C$62,Anual!$F$62)</c:f>
              <c:numCache>
                <c:formatCode>#,##0.0____</c:formatCode>
                <c:ptCount val="3"/>
                <c:pt idx="0">
                  <c:v>33.555920316727494</c:v>
                </c:pt>
                <c:pt idx="1">
                  <c:v>30.538299894885657</c:v>
                </c:pt>
                <c:pt idx="2">
                  <c:v>-27.968783890444982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8123400"/>
        <c:axId val="68123792"/>
      </c:barChart>
      <c:catAx>
        <c:axId val="68123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68123792"/>
        <c:crosses val="autoZero"/>
        <c:auto val="1"/>
        <c:lblAlgn val="ctr"/>
        <c:lblOffset val="100"/>
        <c:noMultiLvlLbl val="0"/>
      </c:catAx>
      <c:valAx>
        <c:axId val="68123792"/>
        <c:scaling>
          <c:orientation val="minMax"/>
          <c:max val="100"/>
          <c:min val="-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68123400"/>
        <c:crosses val="autoZero"/>
        <c:crossBetween val="between"/>
        <c:majorUnit val="50"/>
        <c:min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IAFA: Indicadores de gasto medio 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Anual!$A$65</c:f>
              <c:strCache>
                <c:ptCount val="1"/>
                <c:pt idx="0">
                  <c:v>Gasto programado anual por beneficiario (GPB)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(Anual!$B$4,Anual!$C$4,Anual!$F$4)</c:f>
              <c:strCache>
                <c:ptCount val="3"/>
                <c:pt idx="0">
                  <c:v>Total IAFA</c:v>
                </c:pt>
                <c:pt idx="1">
                  <c:v>Atención adicciones a menores de edad</c:v>
                </c:pt>
                <c:pt idx="2">
                  <c:v>Prevención para el Consumo de Drogas</c:v>
                </c:pt>
              </c:strCache>
            </c:strRef>
          </c:cat>
          <c:val>
            <c:numRef>
              <c:f>(Anual!$B$65:$C$65,Anual!$F$65)</c:f>
              <c:numCache>
                <c:formatCode>#,##0</c:formatCode>
                <c:ptCount val="3"/>
                <c:pt idx="0">
                  <c:v>45786.777719937534</c:v>
                </c:pt>
                <c:pt idx="1">
                  <c:v>351650</c:v>
                </c:pt>
                <c:pt idx="2">
                  <c:v>7038.1231671554251</c:v>
                </c:pt>
              </c:numCache>
            </c:numRef>
          </c:val>
        </c:ser>
        <c:ser>
          <c:idx val="1"/>
          <c:order val="1"/>
          <c:tx>
            <c:strRef>
              <c:f>Anual!$A$66</c:f>
              <c:strCache>
                <c:ptCount val="1"/>
                <c:pt idx="0">
                  <c:v>Gasto efectivo anual por beneficiario (GEB)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(Anual!$B$4,Anual!$C$4,Anual!$F$4)</c:f>
              <c:strCache>
                <c:ptCount val="3"/>
                <c:pt idx="0">
                  <c:v>Total IAFA</c:v>
                </c:pt>
                <c:pt idx="1">
                  <c:v>Atención adicciones a menores de edad</c:v>
                </c:pt>
                <c:pt idx="2">
                  <c:v>Prevención para el Consumo de Drogas</c:v>
                </c:pt>
              </c:strCache>
            </c:strRef>
          </c:cat>
          <c:val>
            <c:numRef>
              <c:f>(Anual!$B$66:$C$66,Anual!$F$66)</c:f>
              <c:numCache>
                <c:formatCode>#,##0</c:formatCode>
                <c:ptCount val="3"/>
                <c:pt idx="0">
                  <c:v>33161.996755542241</c:v>
                </c:pt>
                <c:pt idx="1">
                  <c:v>149904.1560552571</c:v>
                </c:pt>
                <c:pt idx="2">
                  <c:v>4850.9910664433273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18639640"/>
        <c:axId val="318640032"/>
      </c:barChart>
      <c:catAx>
        <c:axId val="318639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18640032"/>
        <c:crosses val="autoZero"/>
        <c:auto val="1"/>
        <c:lblAlgn val="ctr"/>
        <c:lblOffset val="100"/>
        <c:noMultiLvlLbl val="0"/>
      </c:catAx>
      <c:valAx>
        <c:axId val="318640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18639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IAFA:  Indicadores de giro de recursos 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Anual!$A$72</c:f>
              <c:strCache>
                <c:ptCount val="1"/>
                <c:pt idx="0">
                  <c:v>Índice de giro efectivo (IGE)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(Anual!$B$4,Anual!$C$4,Anual!$F$4)</c:f>
              <c:strCache>
                <c:ptCount val="3"/>
                <c:pt idx="0">
                  <c:v>Total IAFA</c:v>
                </c:pt>
                <c:pt idx="1">
                  <c:v>Atención adicciones a menores de edad</c:v>
                </c:pt>
                <c:pt idx="2">
                  <c:v>Prevención para el Consumo de Drogas</c:v>
                </c:pt>
              </c:strCache>
            </c:strRef>
          </c:cat>
          <c:val>
            <c:numRef>
              <c:f>(Anual!$B$72:$C$72,Anual!$F$72)</c:f>
              <c:numCache>
                <c:formatCode>#,##0.0____</c:formatCode>
                <c:ptCount val="3"/>
                <c:pt idx="0">
                  <c:v>99.999999943153668</c:v>
                </c:pt>
                <c:pt idx="1">
                  <c:v>99.999999934172763</c:v>
                </c:pt>
                <c:pt idx="2">
                  <c:v>100</c:v>
                </c:pt>
              </c:numCache>
            </c:numRef>
          </c:val>
        </c:ser>
        <c:ser>
          <c:idx val="1"/>
          <c:order val="1"/>
          <c:tx>
            <c:strRef>
              <c:f>Anual!$A$73</c:f>
              <c:strCache>
                <c:ptCount val="1"/>
                <c:pt idx="0">
                  <c:v>Índice de uso de recursos (IUR)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(Anual!$B$4,Anual!$C$4,Anual!$F$4)</c:f>
              <c:strCache>
                <c:ptCount val="3"/>
                <c:pt idx="0">
                  <c:v>Total IAFA</c:v>
                </c:pt>
                <c:pt idx="1">
                  <c:v>Atención adicciones a menores de edad</c:v>
                </c:pt>
                <c:pt idx="2">
                  <c:v>Prevención para el Consumo de Drogas</c:v>
                </c:pt>
              </c:strCache>
            </c:strRef>
          </c:cat>
          <c:val>
            <c:numRef>
              <c:f>(Anual!$B$73:$C$73,Anual!$F$73)</c:f>
              <c:numCache>
                <c:formatCode>#,##0.0____</c:formatCode>
                <c:ptCount val="3"/>
                <c:pt idx="0">
                  <c:v>83.90122472264737</c:v>
                </c:pt>
                <c:pt idx="1">
                  <c:v>85.718085405389203</c:v>
                </c:pt>
                <c:pt idx="2">
                  <c:v>72.401041666666671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18640816"/>
        <c:axId val="318641208"/>
      </c:barChart>
      <c:catAx>
        <c:axId val="318640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18641208"/>
        <c:crosses val="autoZero"/>
        <c:auto val="1"/>
        <c:lblAlgn val="ctr"/>
        <c:lblOffset val="100"/>
        <c:noMultiLvlLbl val="0"/>
      </c:catAx>
      <c:valAx>
        <c:axId val="318641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18640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IAFA: Índice de eficiencia (IE) 2015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Anual!$A$67</c:f>
              <c:strCache>
                <c:ptCount val="1"/>
                <c:pt idx="0">
                  <c:v>Índice de eficiencia (IE)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(Anual!$B$4,Anual!$C$4,Anual!$F$4)</c:f>
              <c:strCache>
                <c:ptCount val="3"/>
                <c:pt idx="0">
                  <c:v>Total IAFA</c:v>
                </c:pt>
                <c:pt idx="1">
                  <c:v>Atención adicciones a menores de edad</c:v>
                </c:pt>
                <c:pt idx="2">
                  <c:v>Prevención para el Consumo de Drogas</c:v>
                </c:pt>
              </c:strCache>
            </c:strRef>
          </c:cat>
          <c:val>
            <c:numRef>
              <c:f>(Anual!$B$67:$C$67,Anual!$F$67)</c:f>
              <c:numCache>
                <c:formatCode>#,##0.0____</c:formatCode>
                <c:ptCount val="3"/>
                <c:pt idx="0">
                  <c:v>137.89306759918043</c:v>
                </c:pt>
                <c:pt idx="1">
                  <c:v>336.39038501023128</c:v>
                </c:pt>
                <c:pt idx="2">
                  <c:v>128.72420903137808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318641992"/>
        <c:axId val="318642384"/>
      </c:barChart>
      <c:catAx>
        <c:axId val="318641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18642384"/>
        <c:crosses val="autoZero"/>
        <c:auto val="1"/>
        <c:lblAlgn val="ctr"/>
        <c:lblOffset val="100"/>
        <c:noMultiLvlLbl val="0"/>
      </c:catAx>
      <c:valAx>
        <c:axId val="31864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18641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11907</xdr:colOff>
      <xdr:row>35</xdr:row>
      <xdr:rowOff>188120</xdr:rowOff>
    </xdr:from>
    <xdr:to>
      <xdr:col>15</xdr:col>
      <xdr:colOff>11907</xdr:colOff>
      <xdr:row>50</xdr:row>
      <xdr:rowOff>73820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35718</xdr:colOff>
      <xdr:row>51</xdr:row>
      <xdr:rowOff>33338</xdr:rowOff>
    </xdr:from>
    <xdr:to>
      <xdr:col>15</xdr:col>
      <xdr:colOff>35718</xdr:colOff>
      <xdr:row>65</xdr:row>
      <xdr:rowOff>109538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83344</xdr:colOff>
      <xdr:row>66</xdr:row>
      <xdr:rowOff>33337</xdr:rowOff>
    </xdr:from>
    <xdr:to>
      <xdr:col>15</xdr:col>
      <xdr:colOff>83344</xdr:colOff>
      <xdr:row>80</xdr:row>
      <xdr:rowOff>85725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47625</xdr:colOff>
      <xdr:row>81</xdr:row>
      <xdr:rowOff>188118</xdr:rowOff>
    </xdr:from>
    <xdr:to>
      <xdr:col>19</xdr:col>
      <xdr:colOff>47626</xdr:colOff>
      <xdr:row>101</xdr:row>
      <xdr:rowOff>23811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119062</xdr:colOff>
      <xdr:row>87</xdr:row>
      <xdr:rowOff>9526</xdr:rowOff>
    </xdr:from>
    <xdr:to>
      <xdr:col>8</xdr:col>
      <xdr:colOff>119063</xdr:colOff>
      <xdr:row>104</xdr:row>
      <xdr:rowOff>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102</xdr:row>
      <xdr:rowOff>45243</xdr:rowOff>
    </xdr:from>
    <xdr:to>
      <xdr:col>16</xdr:col>
      <xdr:colOff>0</xdr:colOff>
      <xdr:row>116</xdr:row>
      <xdr:rowOff>121443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95249</xdr:colOff>
      <xdr:row>105</xdr:row>
      <xdr:rowOff>188119</xdr:rowOff>
    </xdr:from>
    <xdr:to>
      <xdr:col>8</xdr:col>
      <xdr:colOff>35719</xdr:colOff>
      <xdr:row>120</xdr:row>
      <xdr:rowOff>73819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0"/>
  <sheetViews>
    <sheetView zoomScale="80" zoomScaleNormal="80" workbookViewId="0">
      <selection activeCell="A90" sqref="A90"/>
    </sheetView>
  </sheetViews>
  <sheetFormatPr baseColWidth="10" defaultColWidth="11.42578125" defaultRowHeight="15" x14ac:dyDescent="0.25"/>
  <cols>
    <col min="1" max="1" width="50.85546875" customWidth="1"/>
    <col min="2" max="7" width="13.7109375" customWidth="1"/>
    <col min="8" max="8" width="16.140625" customWidth="1"/>
  </cols>
  <sheetData>
    <row r="2" spans="1:9" ht="15.75" x14ac:dyDescent="0.25">
      <c r="A2" s="41" t="s">
        <v>89</v>
      </c>
      <c r="B2" s="41"/>
      <c r="C2" s="41"/>
      <c r="D2" s="41"/>
      <c r="E2" s="41"/>
      <c r="F2" s="41"/>
      <c r="G2" s="41"/>
      <c r="H2" s="41"/>
    </row>
    <row r="4" spans="1:9" ht="20.100000000000001" customHeight="1" x14ac:dyDescent="0.25">
      <c r="A4" s="42" t="s">
        <v>0</v>
      </c>
      <c r="B4" s="45" t="s">
        <v>1</v>
      </c>
      <c r="C4" s="28" t="s">
        <v>2</v>
      </c>
      <c r="D4" s="29"/>
      <c r="E4" s="30"/>
      <c r="F4" s="48" t="s">
        <v>3</v>
      </c>
      <c r="G4" s="49"/>
      <c r="H4" s="50"/>
    </row>
    <row r="5" spans="1:9" ht="20.100000000000001" customHeight="1" x14ac:dyDescent="0.25">
      <c r="A5" s="43"/>
      <c r="B5" s="46"/>
      <c r="C5" s="51" t="s">
        <v>4</v>
      </c>
      <c r="D5" s="57" t="s">
        <v>5</v>
      </c>
      <c r="E5" s="53" t="s">
        <v>61</v>
      </c>
      <c r="F5" s="55" t="s">
        <v>55</v>
      </c>
      <c r="G5" s="57" t="s">
        <v>54</v>
      </c>
      <c r="H5" s="58" t="s">
        <v>6</v>
      </c>
    </row>
    <row r="6" spans="1:9" ht="39" customHeight="1" thickBot="1" x14ac:dyDescent="0.3">
      <c r="A6" s="44"/>
      <c r="B6" s="47"/>
      <c r="C6" s="52"/>
      <c r="D6" s="54"/>
      <c r="E6" s="54"/>
      <c r="F6" s="56"/>
      <c r="G6" s="54"/>
      <c r="H6" s="59"/>
    </row>
    <row r="7" spans="1:9" ht="15.75" thickTop="1" x14ac:dyDescent="0.25"/>
    <row r="8" spans="1:9" x14ac:dyDescent="0.25">
      <c r="A8" s="1" t="s">
        <v>7</v>
      </c>
    </row>
    <row r="10" spans="1:9" x14ac:dyDescent="0.25">
      <c r="A10" t="s">
        <v>48</v>
      </c>
    </row>
    <row r="11" spans="1:9" x14ac:dyDescent="0.25">
      <c r="A11" s="2" t="s">
        <v>62</v>
      </c>
      <c r="B11" s="4">
        <f>C11+F11</f>
        <v>79</v>
      </c>
      <c r="C11" s="4">
        <f>D11+E11</f>
        <v>79</v>
      </c>
      <c r="D11" s="4">
        <v>22</v>
      </c>
      <c r="E11" s="4">
        <v>57</v>
      </c>
      <c r="F11" s="5">
        <f t="shared" ref="F11:F15" si="0">SUM(G11:H11)</f>
        <v>0</v>
      </c>
      <c r="G11" s="5">
        <v>0</v>
      </c>
      <c r="H11" s="5">
        <v>0</v>
      </c>
    </row>
    <row r="12" spans="1:9" x14ac:dyDescent="0.25">
      <c r="A12" s="27" t="s">
        <v>49</v>
      </c>
      <c r="B12" s="4">
        <f>C12+F12</f>
        <v>113</v>
      </c>
      <c r="C12" s="4">
        <f>D12+E12</f>
        <v>113</v>
      </c>
      <c r="D12" s="4">
        <v>56</v>
      </c>
      <c r="E12" s="4">
        <v>57</v>
      </c>
      <c r="F12" s="5">
        <f t="shared" si="0"/>
        <v>0</v>
      </c>
      <c r="G12" s="5">
        <v>0</v>
      </c>
      <c r="H12" s="5">
        <v>0</v>
      </c>
    </row>
    <row r="13" spans="1:9" x14ac:dyDescent="0.25">
      <c r="A13" s="2" t="s">
        <v>90</v>
      </c>
      <c r="B13" s="4">
        <f t="shared" ref="B13:B16" si="1">C13+F13</f>
        <v>54</v>
      </c>
      <c r="C13" s="4">
        <f t="shared" ref="C13:C16" si="2">D13+E13</f>
        <v>54</v>
      </c>
      <c r="D13" s="4">
        <v>24</v>
      </c>
      <c r="E13" s="5">
        <v>30</v>
      </c>
      <c r="F13" s="5">
        <f t="shared" si="0"/>
        <v>0</v>
      </c>
      <c r="G13" s="5">
        <v>0</v>
      </c>
      <c r="H13" s="5">
        <v>0</v>
      </c>
      <c r="I13" s="35"/>
    </row>
    <row r="14" spans="1:9" x14ac:dyDescent="0.25">
      <c r="A14" s="2" t="s">
        <v>91</v>
      </c>
      <c r="B14" s="4">
        <f>C14+F14</f>
        <v>112</v>
      </c>
      <c r="C14" s="4">
        <f>D14+E14</f>
        <v>112</v>
      </c>
      <c r="D14" s="4">
        <v>18</v>
      </c>
      <c r="E14" s="4">
        <v>94</v>
      </c>
      <c r="F14" s="5">
        <f t="shared" si="0"/>
        <v>0</v>
      </c>
      <c r="G14" s="4">
        <v>0</v>
      </c>
      <c r="H14" s="4">
        <v>0</v>
      </c>
    </row>
    <row r="15" spans="1:9" x14ac:dyDescent="0.25">
      <c r="A15" s="27" t="s">
        <v>49</v>
      </c>
      <c r="B15" s="4">
        <f>C15+F15</f>
        <v>133</v>
      </c>
      <c r="C15" s="4">
        <f>D15+E15</f>
        <v>133</v>
      </c>
      <c r="D15" s="4">
        <v>39</v>
      </c>
      <c r="E15" s="4">
        <v>94</v>
      </c>
      <c r="F15" s="5">
        <f t="shared" si="0"/>
        <v>0</v>
      </c>
      <c r="G15" s="4">
        <v>0</v>
      </c>
      <c r="H15" s="4">
        <v>0</v>
      </c>
    </row>
    <row r="16" spans="1:9" x14ac:dyDescent="0.25">
      <c r="A16" s="2" t="s">
        <v>92</v>
      </c>
      <c r="B16" s="4">
        <f t="shared" si="1"/>
        <v>1921</v>
      </c>
      <c r="C16" s="4">
        <f t="shared" si="2"/>
        <v>216</v>
      </c>
      <c r="D16" s="4">
        <v>96</v>
      </c>
      <c r="E16" s="4">
        <v>120</v>
      </c>
      <c r="F16" s="23">
        <f>SUM(G16:H16)</f>
        <v>1705</v>
      </c>
      <c r="G16" s="5">
        <v>1705</v>
      </c>
      <c r="H16" s="4">
        <v>0</v>
      </c>
    </row>
    <row r="17" spans="1:10" x14ac:dyDescent="0.25">
      <c r="F17" s="5"/>
    </row>
    <row r="18" spans="1:10" x14ac:dyDescent="0.25">
      <c r="A18" s="6" t="s">
        <v>8</v>
      </c>
      <c r="F18" s="5"/>
    </row>
    <row r="19" spans="1:10" x14ac:dyDescent="0.25">
      <c r="A19" s="2" t="s">
        <v>62</v>
      </c>
      <c r="B19" s="3">
        <f>C19+F19</f>
        <v>3178908.6</v>
      </c>
      <c r="C19" s="3">
        <f>D19+E19</f>
        <v>3178908.6</v>
      </c>
      <c r="D19" s="3">
        <v>2541938.6</v>
      </c>
      <c r="E19" s="4">
        <v>636970</v>
      </c>
      <c r="F19" s="4">
        <f>SUM(G19:H19)</f>
        <v>0</v>
      </c>
      <c r="G19" s="4">
        <v>0</v>
      </c>
      <c r="H19" s="4">
        <v>0</v>
      </c>
    </row>
    <row r="20" spans="1:10" x14ac:dyDescent="0.25">
      <c r="A20" s="2" t="s">
        <v>90</v>
      </c>
      <c r="B20" s="32">
        <f>C20+F20</f>
        <v>18989100</v>
      </c>
      <c r="C20" s="32">
        <f>D20+E20</f>
        <v>18989100</v>
      </c>
      <c r="D20" s="32">
        <v>17739100</v>
      </c>
      <c r="E20" s="32">
        <v>1250000.0000000002</v>
      </c>
      <c r="F20" s="4">
        <f>SUM(G20:H20)</f>
        <v>0</v>
      </c>
      <c r="G20" s="5">
        <v>0</v>
      </c>
      <c r="H20" s="4">
        <v>0</v>
      </c>
      <c r="I20" s="35"/>
    </row>
    <row r="21" spans="1:10" x14ac:dyDescent="0.25">
      <c r="A21" s="2" t="s">
        <v>91</v>
      </c>
      <c r="B21" s="32">
        <f>C21+F21</f>
        <v>5351557.95</v>
      </c>
      <c r="C21" s="32">
        <f>D21+E21</f>
        <v>5351557.95</v>
      </c>
      <c r="D21" s="32">
        <v>4269127.95</v>
      </c>
      <c r="E21" s="32">
        <v>1082430</v>
      </c>
      <c r="F21" s="4">
        <f>SUM(G21:H21)</f>
        <v>0</v>
      </c>
      <c r="G21" s="4">
        <v>0</v>
      </c>
      <c r="H21" s="4">
        <v>0</v>
      </c>
      <c r="J21" s="4"/>
    </row>
    <row r="22" spans="1:10" x14ac:dyDescent="0.25">
      <c r="A22" s="2" t="s">
        <v>92</v>
      </c>
      <c r="B22" s="32">
        <f>C22+F22</f>
        <v>87956400.000000015</v>
      </c>
      <c r="C22" s="32">
        <f>D22+E22</f>
        <v>75956400.000000015</v>
      </c>
      <c r="D22" s="32">
        <v>70956400.000000015</v>
      </c>
      <c r="E22" s="32">
        <v>5000000.0000000019</v>
      </c>
      <c r="F22" s="23">
        <f t="shared" ref="F22" si="3">SUM(G22:H22)</f>
        <v>12000000</v>
      </c>
      <c r="G22" s="32">
        <v>12000000</v>
      </c>
      <c r="H22" s="4">
        <v>0</v>
      </c>
      <c r="I22" s="35"/>
    </row>
    <row r="23" spans="1:10" x14ac:dyDescent="0.25">
      <c r="A23" s="2" t="s">
        <v>93</v>
      </c>
      <c r="B23" s="31">
        <f>+C23+F23</f>
        <v>5351557.95</v>
      </c>
      <c r="C23" s="31">
        <f>+D23+E23</f>
        <v>5351557.95</v>
      </c>
      <c r="D23" s="31">
        <f>D21</f>
        <v>4269127.95</v>
      </c>
      <c r="E23" s="31">
        <f>+E21</f>
        <v>1082430</v>
      </c>
      <c r="F23" s="31">
        <f>G23+H23</f>
        <v>0</v>
      </c>
      <c r="G23" s="31">
        <f>G21</f>
        <v>0</v>
      </c>
      <c r="H23" s="31">
        <f>H21</f>
        <v>0</v>
      </c>
    </row>
    <row r="24" spans="1:10" x14ac:dyDescent="0.25">
      <c r="B24" s="3"/>
      <c r="C24" s="3"/>
      <c r="D24" s="3"/>
    </row>
    <row r="25" spans="1:10" x14ac:dyDescent="0.25">
      <c r="A25" s="7" t="s">
        <v>9</v>
      </c>
      <c r="B25" s="8"/>
      <c r="C25" s="8"/>
      <c r="D25" s="8"/>
      <c r="E25" s="8"/>
      <c r="F25" s="8"/>
      <c r="G25" s="8"/>
      <c r="H25" s="8"/>
    </row>
    <row r="26" spans="1:10" x14ac:dyDescent="0.25">
      <c r="A26" s="9" t="s">
        <v>90</v>
      </c>
      <c r="B26" s="33">
        <f>B20</f>
        <v>18989100</v>
      </c>
      <c r="C26" s="33">
        <f>C20</f>
        <v>18989100</v>
      </c>
      <c r="D26" s="8"/>
      <c r="E26" s="8"/>
      <c r="F26" s="8">
        <f>F20</f>
        <v>0</v>
      </c>
      <c r="G26" s="8"/>
      <c r="H26" s="8"/>
    </row>
    <row r="27" spans="1:10" x14ac:dyDescent="0.25">
      <c r="A27" s="9" t="s">
        <v>91</v>
      </c>
      <c r="B27" s="33">
        <v>0</v>
      </c>
      <c r="C27" s="8">
        <v>0</v>
      </c>
      <c r="D27" s="8"/>
      <c r="E27" s="8"/>
      <c r="F27" s="8">
        <v>0</v>
      </c>
      <c r="G27" s="8"/>
      <c r="H27" s="8"/>
    </row>
    <row r="29" spans="1:10" x14ac:dyDescent="0.25">
      <c r="A29" t="s">
        <v>10</v>
      </c>
    </row>
    <row r="30" spans="1:10" x14ac:dyDescent="0.25">
      <c r="A30" s="10" t="s">
        <v>63</v>
      </c>
      <c r="B30" s="21">
        <v>0.96</v>
      </c>
      <c r="C30" s="21">
        <v>0.96</v>
      </c>
      <c r="D30" s="21">
        <v>0.96</v>
      </c>
      <c r="E30" s="21">
        <v>0.96</v>
      </c>
      <c r="F30" s="21">
        <v>0.96</v>
      </c>
      <c r="G30" s="21">
        <v>0.96</v>
      </c>
      <c r="H30" s="21">
        <v>0.96</v>
      </c>
    </row>
    <row r="31" spans="1:10" x14ac:dyDescent="0.25">
      <c r="A31" s="10" t="s">
        <v>94</v>
      </c>
      <c r="B31" s="21">
        <v>1</v>
      </c>
      <c r="C31" s="21">
        <v>1</v>
      </c>
      <c r="D31" s="21">
        <v>1</v>
      </c>
      <c r="E31" s="21">
        <v>1</v>
      </c>
      <c r="F31" s="21">
        <v>1</v>
      </c>
      <c r="G31" s="21">
        <v>1</v>
      </c>
      <c r="H31" s="21">
        <v>1</v>
      </c>
    </row>
    <row r="32" spans="1:10" x14ac:dyDescent="0.25">
      <c r="A32" s="36" t="s">
        <v>11</v>
      </c>
      <c r="B32" s="4"/>
      <c r="C32" s="37"/>
      <c r="D32" s="37"/>
      <c r="E32" s="37"/>
      <c r="F32" s="37"/>
      <c r="G32" s="37"/>
      <c r="H32" s="37"/>
      <c r="I32" s="35"/>
    </row>
    <row r="34" spans="1:9" x14ac:dyDescent="0.25">
      <c r="A34" s="11" t="s">
        <v>12</v>
      </c>
      <c r="B34" s="12"/>
      <c r="C34" s="12"/>
      <c r="D34" s="12"/>
      <c r="E34" s="12"/>
      <c r="F34" s="12"/>
      <c r="G34" s="12"/>
      <c r="H34" s="12"/>
    </row>
    <row r="35" spans="1:9" x14ac:dyDescent="0.25">
      <c r="A35" s="12" t="s">
        <v>64</v>
      </c>
      <c r="B35" s="13">
        <f>B19/B30</f>
        <v>3311363.125</v>
      </c>
      <c r="C35" s="13">
        <f t="shared" ref="C35:H35" si="4">C19/C30</f>
        <v>3311363.125</v>
      </c>
      <c r="D35" s="13">
        <f>D19/D30</f>
        <v>2647852.7083333335</v>
      </c>
      <c r="E35" s="13">
        <f t="shared" si="4"/>
        <v>663510.41666666674</v>
      </c>
      <c r="F35" s="13">
        <f t="shared" si="4"/>
        <v>0</v>
      </c>
      <c r="G35" s="13">
        <f t="shared" si="4"/>
        <v>0</v>
      </c>
      <c r="H35" s="13">
        <f t="shared" si="4"/>
        <v>0</v>
      </c>
    </row>
    <row r="36" spans="1:9" x14ac:dyDescent="0.25">
      <c r="A36" s="12" t="s">
        <v>95</v>
      </c>
      <c r="B36" s="13">
        <f t="shared" ref="B36:F36" si="5">B21/B31</f>
        <v>5351557.95</v>
      </c>
      <c r="C36" s="13">
        <f t="shared" si="5"/>
        <v>5351557.95</v>
      </c>
      <c r="D36" s="13">
        <f t="shared" si="5"/>
        <v>4269127.95</v>
      </c>
      <c r="E36" s="13">
        <f>E21/E31</f>
        <v>1082430</v>
      </c>
      <c r="F36" s="13">
        <f t="shared" si="5"/>
        <v>0</v>
      </c>
      <c r="G36" s="13">
        <f>G21/G31</f>
        <v>0</v>
      </c>
      <c r="H36" s="13">
        <f>H21/H31</f>
        <v>0</v>
      </c>
      <c r="I36" s="35"/>
    </row>
    <row r="37" spans="1:9" x14ac:dyDescent="0.25">
      <c r="A37" s="12" t="s">
        <v>68</v>
      </c>
      <c r="B37" s="13">
        <f t="shared" ref="B37:C37" si="6">B35/B11</f>
        <v>41915.988924050631</v>
      </c>
      <c r="C37" s="13">
        <f t="shared" si="6"/>
        <v>41915.988924050631</v>
      </c>
      <c r="D37" s="13">
        <f>D35/D11</f>
        <v>120356.9412878788</v>
      </c>
      <c r="E37" s="13">
        <f>E35/E11</f>
        <v>11640.533625730995</v>
      </c>
      <c r="F37" s="13" t="e">
        <f>F35/F11</f>
        <v>#DIV/0!</v>
      </c>
      <c r="G37" s="13" t="e">
        <f>G35/G11</f>
        <v>#DIV/0!</v>
      </c>
      <c r="H37" s="13" t="e">
        <f>H35/H11</f>
        <v>#DIV/0!</v>
      </c>
    </row>
    <row r="38" spans="1:9" x14ac:dyDescent="0.25">
      <c r="A38" s="12" t="s">
        <v>96</v>
      </c>
      <c r="B38" s="13">
        <f t="shared" ref="B38:C38" si="7">B36/B14</f>
        <v>47781.767410714288</v>
      </c>
      <c r="C38" s="13">
        <f t="shared" si="7"/>
        <v>47781.767410714288</v>
      </c>
      <c r="D38" s="13">
        <f>D36/D14</f>
        <v>237173.77500000002</v>
      </c>
      <c r="E38" s="13">
        <f>E36/E14</f>
        <v>11515.212765957447</v>
      </c>
      <c r="F38" s="13" t="e">
        <f>F36/F14</f>
        <v>#DIV/0!</v>
      </c>
      <c r="G38" s="13" t="e">
        <f>G36/G14</f>
        <v>#DIV/0!</v>
      </c>
      <c r="H38" s="13" t="e">
        <f>H36/H14</f>
        <v>#DIV/0!</v>
      </c>
    </row>
    <row r="40" spans="1:9" x14ac:dyDescent="0.25">
      <c r="A40" s="1" t="s">
        <v>13</v>
      </c>
    </row>
    <row r="42" spans="1:9" x14ac:dyDescent="0.25">
      <c r="A42" t="s">
        <v>14</v>
      </c>
    </row>
    <row r="43" spans="1:9" x14ac:dyDescent="0.25">
      <c r="A43" t="s">
        <v>15</v>
      </c>
      <c r="B43" s="14" t="s">
        <v>51</v>
      </c>
      <c r="C43" s="14" t="s">
        <v>51</v>
      </c>
      <c r="D43" s="14" t="s">
        <v>51</v>
      </c>
      <c r="E43" s="14" t="s">
        <v>51</v>
      </c>
      <c r="F43" s="14" t="s">
        <v>51</v>
      </c>
      <c r="G43" s="14" t="s">
        <v>51</v>
      </c>
      <c r="H43" s="14" t="s">
        <v>51</v>
      </c>
    </row>
    <row r="44" spans="1:9" x14ac:dyDescent="0.25">
      <c r="A44" t="s">
        <v>16</v>
      </c>
      <c r="B44" s="14" t="s">
        <v>51</v>
      </c>
      <c r="C44" s="14" t="s">
        <v>51</v>
      </c>
      <c r="D44" s="14" t="s">
        <v>51</v>
      </c>
      <c r="E44" s="14" t="s">
        <v>51</v>
      </c>
      <c r="F44" s="14" t="s">
        <v>51</v>
      </c>
      <c r="G44" s="14" t="s">
        <v>51</v>
      </c>
      <c r="H44" s="14" t="s">
        <v>51</v>
      </c>
    </row>
    <row r="46" spans="1:9" x14ac:dyDescent="0.25">
      <c r="A46" t="s">
        <v>17</v>
      </c>
    </row>
    <row r="47" spans="1:9" x14ac:dyDescent="0.25">
      <c r="A47" t="s">
        <v>18</v>
      </c>
      <c r="B47" s="16">
        <f>B14/B13*100</f>
        <v>207.40740740740739</v>
      </c>
      <c r="C47" s="16">
        <f t="shared" ref="C47" si="8">C14/C13*100</f>
        <v>207.40740740740739</v>
      </c>
      <c r="D47" s="16">
        <f>D14/D13*100</f>
        <v>75</v>
      </c>
      <c r="E47" s="16">
        <f>E14/E13*100</f>
        <v>313.33333333333331</v>
      </c>
      <c r="F47" s="16" t="e">
        <f>F14/F13*100</f>
        <v>#DIV/0!</v>
      </c>
      <c r="G47" s="16" t="e">
        <f>G14/G13*100</f>
        <v>#DIV/0!</v>
      </c>
      <c r="H47" s="16" t="e">
        <f>H14/H13*100</f>
        <v>#DIV/0!</v>
      </c>
    </row>
    <row r="48" spans="1:9" x14ac:dyDescent="0.25">
      <c r="A48" t="s">
        <v>19</v>
      </c>
      <c r="B48" s="14">
        <f>B21/B20*100</f>
        <v>28.182262192520973</v>
      </c>
      <c r="C48" s="14">
        <f t="shared" ref="C48:F48" si="9">C21/C20*100</f>
        <v>28.182262192520973</v>
      </c>
      <c r="D48" s="14">
        <f>D21/D20*100</f>
        <v>24.066203753290754</v>
      </c>
      <c r="E48" s="14">
        <f>E21/E20*100</f>
        <v>86.594399999999979</v>
      </c>
      <c r="F48" s="14" t="e">
        <f t="shared" si="9"/>
        <v>#DIV/0!</v>
      </c>
      <c r="G48" s="14" t="e">
        <f>G21/G20*100</f>
        <v>#DIV/0!</v>
      </c>
      <c r="H48" s="14" t="e">
        <f>H21/H20*100</f>
        <v>#DIV/0!</v>
      </c>
    </row>
    <row r="49" spans="1:9" x14ac:dyDescent="0.25">
      <c r="A49" s="12" t="s">
        <v>20</v>
      </c>
      <c r="B49" s="15">
        <f t="shared" ref="B49:H49" si="10">AVERAGE(B47:B48)</f>
        <v>117.79483479996418</v>
      </c>
      <c r="C49" s="15">
        <f t="shared" si="10"/>
        <v>117.79483479996418</v>
      </c>
      <c r="D49" s="15">
        <f>AVERAGE(D47:D48)</f>
        <v>49.533101876645375</v>
      </c>
      <c r="E49" s="15">
        <f t="shared" si="10"/>
        <v>199.96386666666666</v>
      </c>
      <c r="F49" s="15" t="e">
        <f t="shared" si="10"/>
        <v>#DIV/0!</v>
      </c>
      <c r="G49" s="15" t="e">
        <f t="shared" si="10"/>
        <v>#DIV/0!</v>
      </c>
      <c r="H49" s="15" t="e">
        <f t="shared" si="10"/>
        <v>#DIV/0!</v>
      </c>
    </row>
    <row r="50" spans="1:9" x14ac:dyDescent="0.25">
      <c r="B50" s="14"/>
      <c r="C50" s="14"/>
      <c r="D50" s="14"/>
      <c r="E50" s="14"/>
      <c r="F50" s="14"/>
      <c r="G50" s="14"/>
      <c r="H50" s="14"/>
    </row>
    <row r="51" spans="1:9" x14ac:dyDescent="0.25">
      <c r="A51" t="s">
        <v>21</v>
      </c>
    </row>
    <row r="52" spans="1:9" x14ac:dyDescent="0.25">
      <c r="A52" t="s">
        <v>22</v>
      </c>
      <c r="B52" s="14">
        <f>(B14/B16)*100</f>
        <v>5.8302967204580947</v>
      </c>
      <c r="C52" s="14">
        <f t="shared" ref="C52" si="11">(C14/C16)*100</f>
        <v>51.851851851851848</v>
      </c>
      <c r="D52" s="14">
        <f>(D14/D16)*100</f>
        <v>18.75</v>
      </c>
      <c r="E52" s="14">
        <f>(E14/E16)*100</f>
        <v>78.333333333333329</v>
      </c>
      <c r="F52" s="14">
        <f>(F14/F16)*100</f>
        <v>0</v>
      </c>
      <c r="G52" s="14">
        <f>(G14/G16)*100</f>
        <v>0</v>
      </c>
      <c r="H52" s="14" t="e">
        <f>(H14/H16)*100</f>
        <v>#DIV/0!</v>
      </c>
    </row>
    <row r="53" spans="1:9" x14ac:dyDescent="0.25">
      <c r="A53" t="s">
        <v>23</v>
      </c>
      <c r="B53" s="16">
        <f>B21/B22*100</f>
        <v>6.084330361406332</v>
      </c>
      <c r="C53" s="16">
        <f t="shared" ref="C53:H53" si="12">C21/C22*100</f>
        <v>7.0455655481302424</v>
      </c>
      <c r="D53" s="16">
        <f t="shared" si="12"/>
        <v>6.0165509383226876</v>
      </c>
      <c r="E53" s="16">
        <f t="shared" si="12"/>
        <v>21.648599999999991</v>
      </c>
      <c r="F53" s="16">
        <f t="shared" si="12"/>
        <v>0</v>
      </c>
      <c r="G53" s="16">
        <f t="shared" si="12"/>
        <v>0</v>
      </c>
      <c r="H53" s="16" t="e">
        <f t="shared" si="12"/>
        <v>#DIV/0!</v>
      </c>
      <c r="I53" s="35"/>
    </row>
    <row r="54" spans="1:9" x14ac:dyDescent="0.25">
      <c r="A54" t="s">
        <v>24</v>
      </c>
      <c r="B54" s="14">
        <f t="shared" ref="B54:H54" si="13">(B52+B53)/2</f>
        <v>5.9573135409322138</v>
      </c>
      <c r="C54" s="14">
        <f t="shared" si="13"/>
        <v>29.448708699991045</v>
      </c>
      <c r="D54" s="14">
        <f t="shared" si="13"/>
        <v>12.383275469161344</v>
      </c>
      <c r="E54" s="14">
        <f t="shared" si="13"/>
        <v>49.990966666666658</v>
      </c>
      <c r="F54" s="14">
        <f t="shared" si="13"/>
        <v>0</v>
      </c>
      <c r="G54" s="14">
        <f t="shared" si="13"/>
        <v>0</v>
      </c>
      <c r="H54" s="14" t="e">
        <f t="shared" si="13"/>
        <v>#DIV/0!</v>
      </c>
    </row>
    <row r="56" spans="1:9" x14ac:dyDescent="0.25">
      <c r="A56" s="12" t="s">
        <v>35</v>
      </c>
      <c r="B56" s="15"/>
      <c r="C56" s="15"/>
      <c r="D56" s="15"/>
      <c r="E56" s="15"/>
      <c r="F56" s="15"/>
      <c r="G56" s="15"/>
      <c r="H56" s="15"/>
    </row>
    <row r="57" spans="1:9" x14ac:dyDescent="0.25">
      <c r="A57" t="s">
        <v>25</v>
      </c>
      <c r="B57" s="14">
        <f t="shared" ref="B57:F57" si="14">B23/B21*100</f>
        <v>100</v>
      </c>
      <c r="C57" s="14">
        <f t="shared" si="14"/>
        <v>100</v>
      </c>
      <c r="D57" s="14"/>
      <c r="E57" s="14"/>
      <c r="F57" s="14" t="e">
        <f t="shared" si="14"/>
        <v>#DIV/0!</v>
      </c>
      <c r="G57" s="14"/>
      <c r="H57" s="14"/>
    </row>
    <row r="59" spans="1:9" x14ac:dyDescent="0.25">
      <c r="A59" t="s">
        <v>26</v>
      </c>
    </row>
    <row r="60" spans="1:9" x14ac:dyDescent="0.25">
      <c r="A60" t="s">
        <v>27</v>
      </c>
      <c r="B60" s="14">
        <f t="shared" ref="B60:C60" si="15">((B14/B11)-1)*100</f>
        <v>41.77215189873418</v>
      </c>
      <c r="C60" s="14">
        <f t="shared" si="15"/>
        <v>41.77215189873418</v>
      </c>
      <c r="D60" s="14">
        <f>((D14/D11)-1)*100</f>
        <v>-18.181818181818176</v>
      </c>
      <c r="E60" s="14">
        <f>((E14/E11)-1)*100</f>
        <v>64.912280701754383</v>
      </c>
      <c r="F60" s="14" t="e">
        <f>((F14/F11)-1)*100</f>
        <v>#DIV/0!</v>
      </c>
      <c r="G60" s="14" t="e">
        <f>((G14/G11)-1)*100</f>
        <v>#DIV/0!</v>
      </c>
      <c r="H60" s="14" t="e">
        <f>((H14/H11)-1)*100</f>
        <v>#DIV/0!</v>
      </c>
    </row>
    <row r="61" spans="1:9" x14ac:dyDescent="0.25">
      <c r="A61" t="s">
        <v>28</v>
      </c>
      <c r="B61" s="14">
        <f>((B36/B35)-1)*100</f>
        <v>61.611932850161224</v>
      </c>
      <c r="C61" s="14">
        <f>((C36/C35)-1)*100</f>
        <v>61.611932850161224</v>
      </c>
      <c r="D61" s="14">
        <f>((D36/D35)-1)*100</f>
        <v>61.229812238580415</v>
      </c>
      <c r="E61" s="14">
        <f t="shared" ref="E61:H61" si="16">((E36/E35)-1)*100</f>
        <v>63.136851029090835</v>
      </c>
      <c r="F61" s="14" t="e">
        <f t="shared" si="16"/>
        <v>#DIV/0!</v>
      </c>
      <c r="G61" s="14" t="e">
        <f t="shared" si="16"/>
        <v>#DIV/0!</v>
      </c>
      <c r="H61" s="14" t="e">
        <f t="shared" si="16"/>
        <v>#DIV/0!</v>
      </c>
    </row>
    <row r="62" spans="1:9" x14ac:dyDescent="0.25">
      <c r="A62" s="12" t="s">
        <v>29</v>
      </c>
      <c r="B62" s="15">
        <f t="shared" ref="B62:H62" si="17">((B38/B37)-1)*100</f>
        <v>13.994131206810145</v>
      </c>
      <c r="C62" s="15">
        <f t="shared" si="17"/>
        <v>13.994131206810145</v>
      </c>
      <c r="D62" s="15">
        <f t="shared" si="17"/>
        <v>97.058659402709409</v>
      </c>
      <c r="E62" s="15">
        <f t="shared" si="17"/>
        <v>-1.0765903334236437</v>
      </c>
      <c r="F62" s="15" t="e">
        <f t="shared" si="17"/>
        <v>#DIV/0!</v>
      </c>
      <c r="G62" s="15" t="e">
        <f t="shared" si="17"/>
        <v>#DIV/0!</v>
      </c>
      <c r="H62" s="15" t="e">
        <f t="shared" si="17"/>
        <v>#DIV/0!</v>
      </c>
    </row>
    <row r="63" spans="1:9" x14ac:dyDescent="0.25">
      <c r="B63" s="16"/>
      <c r="C63" s="16"/>
      <c r="D63" s="16"/>
      <c r="E63" s="16"/>
      <c r="F63" s="16"/>
      <c r="G63" s="16"/>
      <c r="H63" s="16"/>
    </row>
    <row r="64" spans="1:9" x14ac:dyDescent="0.25">
      <c r="A64" t="s">
        <v>30</v>
      </c>
    </row>
    <row r="65" spans="1:9" x14ac:dyDescent="0.25">
      <c r="A65" t="s">
        <v>38</v>
      </c>
      <c r="B65" s="4">
        <f t="shared" ref="B65:H65" si="18">B20/B13</f>
        <v>351650</v>
      </c>
      <c r="C65" s="4">
        <f t="shared" si="18"/>
        <v>351650</v>
      </c>
      <c r="D65" s="4">
        <f t="shared" si="18"/>
        <v>739129.16666666663</v>
      </c>
      <c r="E65" s="4">
        <f t="shared" si="18"/>
        <v>41666.666666666672</v>
      </c>
      <c r="F65" s="4" t="e">
        <f t="shared" si="18"/>
        <v>#DIV/0!</v>
      </c>
      <c r="G65" s="4" t="e">
        <f t="shared" si="18"/>
        <v>#DIV/0!</v>
      </c>
      <c r="H65" s="4" t="e">
        <f t="shared" si="18"/>
        <v>#DIV/0!</v>
      </c>
      <c r="I65" s="35"/>
    </row>
    <row r="66" spans="1:9" x14ac:dyDescent="0.25">
      <c r="A66" t="s">
        <v>39</v>
      </c>
      <c r="B66" s="4">
        <f t="shared" ref="B66:H66" si="19">B21/B14</f>
        <v>47781.767410714288</v>
      </c>
      <c r="C66" s="4">
        <f t="shared" si="19"/>
        <v>47781.767410714288</v>
      </c>
      <c r="D66" s="4">
        <f t="shared" si="19"/>
        <v>237173.77500000002</v>
      </c>
      <c r="E66" s="4">
        <f t="shared" si="19"/>
        <v>11515.212765957447</v>
      </c>
      <c r="F66" s="4" t="e">
        <f t="shared" si="19"/>
        <v>#DIV/0!</v>
      </c>
      <c r="G66" s="4" t="e">
        <f t="shared" si="19"/>
        <v>#DIV/0!</v>
      </c>
      <c r="H66" s="4" t="e">
        <f t="shared" si="19"/>
        <v>#DIV/0!</v>
      </c>
      <c r="I66" s="35"/>
    </row>
    <row r="67" spans="1:9" x14ac:dyDescent="0.25">
      <c r="A67" s="12" t="s">
        <v>31</v>
      </c>
      <c r="B67" s="15">
        <f>(B65/B66)*B49</f>
        <v>866.91129068865428</v>
      </c>
      <c r="C67" s="15">
        <f t="shared" ref="C67:G67" si="20">(C65/C66)*C49</f>
        <v>866.91129068865428</v>
      </c>
      <c r="D67" s="15">
        <f t="shared" si="20"/>
        <v>154.36512874368168</v>
      </c>
      <c r="E67" s="15">
        <f t="shared" si="20"/>
        <v>723.54961624410919</v>
      </c>
      <c r="F67" s="15" t="e">
        <f t="shared" si="20"/>
        <v>#DIV/0!</v>
      </c>
      <c r="G67" s="15" t="e">
        <f t="shared" si="20"/>
        <v>#DIV/0!</v>
      </c>
      <c r="H67" s="15" t="e">
        <f>(H65/H66)*H49</f>
        <v>#DIV/0!</v>
      </c>
    </row>
    <row r="68" spans="1:9" x14ac:dyDescent="0.25">
      <c r="A68" t="s">
        <v>40</v>
      </c>
      <c r="B68" s="24">
        <f t="shared" ref="B68:H68" si="21">B20/(B13*3)</f>
        <v>117216.66666666667</v>
      </c>
      <c r="C68" s="24">
        <f t="shared" si="21"/>
        <v>117216.66666666667</v>
      </c>
      <c r="D68" s="24">
        <f t="shared" si="21"/>
        <v>246376.38888888888</v>
      </c>
      <c r="E68" s="24">
        <f t="shared" si="21"/>
        <v>13888.888888888892</v>
      </c>
      <c r="F68" s="24" t="e">
        <f t="shared" si="21"/>
        <v>#DIV/0!</v>
      </c>
      <c r="G68" s="24" t="e">
        <f t="shared" si="21"/>
        <v>#DIV/0!</v>
      </c>
      <c r="H68" s="24" t="e">
        <f t="shared" si="21"/>
        <v>#DIV/0!</v>
      </c>
    </row>
    <row r="69" spans="1:9" x14ac:dyDescent="0.25">
      <c r="A69" t="s">
        <v>41</v>
      </c>
      <c r="B69" s="23">
        <f>B21/(B14*3)</f>
        <v>15927.255803571428</v>
      </c>
      <c r="C69" s="23">
        <f t="shared" ref="C69:H69" si="22">C21/(C14*3)</f>
        <v>15927.255803571428</v>
      </c>
      <c r="D69" s="23">
        <f t="shared" si="22"/>
        <v>79057.925000000003</v>
      </c>
      <c r="E69" s="23">
        <f t="shared" si="22"/>
        <v>3838.4042553191489</v>
      </c>
      <c r="F69" s="23" t="e">
        <f t="shared" si="22"/>
        <v>#DIV/0!</v>
      </c>
      <c r="G69" s="23" t="e">
        <f t="shared" si="22"/>
        <v>#DIV/0!</v>
      </c>
      <c r="H69" s="23" t="e">
        <f t="shared" si="22"/>
        <v>#DIV/0!</v>
      </c>
      <c r="I69" s="35"/>
    </row>
    <row r="70" spans="1:9" x14ac:dyDescent="0.25">
      <c r="B70" s="14"/>
      <c r="C70" s="14"/>
      <c r="D70" s="14"/>
    </row>
    <row r="71" spans="1:9" x14ac:dyDescent="0.25">
      <c r="A71" t="s">
        <v>32</v>
      </c>
      <c r="B71" s="14"/>
      <c r="C71" s="14"/>
      <c r="D71" s="14"/>
    </row>
    <row r="72" spans="1:9" x14ac:dyDescent="0.25">
      <c r="A72" s="17" t="s">
        <v>33</v>
      </c>
      <c r="B72" s="18">
        <f>(B27/B26)*100</f>
        <v>0</v>
      </c>
      <c r="C72" s="18">
        <f>(C27/C26)*100</f>
        <v>0</v>
      </c>
      <c r="D72" s="18"/>
      <c r="E72" s="18"/>
      <c r="F72" s="18" t="e">
        <f>(F27/F26)*100</f>
        <v>#DIV/0!</v>
      </c>
      <c r="G72" s="18"/>
      <c r="H72" s="18"/>
    </row>
    <row r="73" spans="1:9" x14ac:dyDescent="0.25">
      <c r="A73" s="17" t="s">
        <v>34</v>
      </c>
      <c r="B73" s="18" t="e">
        <f>(B21/B27)*100</f>
        <v>#DIV/0!</v>
      </c>
      <c r="C73" s="18" t="e">
        <f>(C21/C27)*100</f>
        <v>#DIV/0!</v>
      </c>
      <c r="D73" s="18"/>
      <c r="E73" s="18"/>
      <c r="F73" s="18" t="e">
        <f>(F21/F27)*100</f>
        <v>#DIV/0!</v>
      </c>
      <c r="G73" s="18"/>
      <c r="H73" s="18"/>
    </row>
    <row r="74" spans="1:9" ht="15.75" thickBot="1" x14ac:dyDescent="0.3">
      <c r="A74" s="19"/>
      <c r="B74" s="19"/>
      <c r="C74" s="19"/>
      <c r="D74" s="19"/>
      <c r="E74" s="19"/>
      <c r="F74" s="19"/>
      <c r="G74" s="19"/>
      <c r="H74" s="19"/>
    </row>
    <row r="75" spans="1:9" ht="15.75" thickTop="1" x14ac:dyDescent="0.25">
      <c r="A75" s="22" t="s">
        <v>36</v>
      </c>
    </row>
    <row r="76" spans="1:9" x14ac:dyDescent="0.25">
      <c r="A76" s="22" t="s">
        <v>97</v>
      </c>
    </row>
    <row r="77" spans="1:9" x14ac:dyDescent="0.25">
      <c r="A77" s="22" t="s">
        <v>98</v>
      </c>
    </row>
    <row r="78" spans="1:9" x14ac:dyDescent="0.25">
      <c r="A78" s="22" t="s">
        <v>57</v>
      </c>
      <c r="B78" s="20"/>
      <c r="C78" s="20"/>
      <c r="D78" s="20"/>
    </row>
    <row r="79" spans="1:9" x14ac:dyDescent="0.25">
      <c r="A79" s="22"/>
    </row>
    <row r="80" spans="1:9" x14ac:dyDescent="0.25">
      <c r="A80" s="22"/>
    </row>
    <row r="82" spans="1:1" x14ac:dyDescent="0.25">
      <c r="A82" t="s">
        <v>37</v>
      </c>
    </row>
    <row r="84" spans="1:1" x14ac:dyDescent="0.25">
      <c r="A84" t="s">
        <v>52</v>
      </c>
    </row>
    <row r="85" spans="1:1" x14ac:dyDescent="0.25">
      <c r="A85" t="s">
        <v>53</v>
      </c>
    </row>
    <row r="87" spans="1:1" x14ac:dyDescent="0.25">
      <c r="A87" t="s">
        <v>56</v>
      </c>
    </row>
    <row r="90" spans="1:1" x14ac:dyDescent="0.25">
      <c r="A90" s="39" t="s">
        <v>141</v>
      </c>
    </row>
  </sheetData>
  <mergeCells count="10">
    <mergeCell ref="A2:H2"/>
    <mergeCell ref="A4:A6"/>
    <mergeCell ref="B4:B6"/>
    <mergeCell ref="F4:H4"/>
    <mergeCell ref="C5:C6"/>
    <mergeCell ref="E5:E6"/>
    <mergeCell ref="F5:F6"/>
    <mergeCell ref="G5:G6"/>
    <mergeCell ref="H5:H6"/>
    <mergeCell ref="D5:D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88"/>
  <sheetViews>
    <sheetView zoomScale="80" zoomScaleNormal="80" workbookViewId="0">
      <selection activeCell="A88" sqref="A88"/>
    </sheetView>
  </sheetViews>
  <sheetFormatPr baseColWidth="10" defaultColWidth="11.42578125" defaultRowHeight="15" x14ac:dyDescent="0.25"/>
  <cols>
    <col min="1" max="1" width="50.85546875" customWidth="1"/>
    <col min="2" max="2" width="15.28515625" customWidth="1"/>
    <col min="3" max="7" width="13.7109375" customWidth="1"/>
    <col min="8" max="8" width="15.140625" customWidth="1"/>
  </cols>
  <sheetData>
    <row r="2" spans="1:10" ht="15.75" x14ac:dyDescent="0.25">
      <c r="A2" s="41" t="s">
        <v>99</v>
      </c>
      <c r="B2" s="41"/>
      <c r="C2" s="41"/>
      <c r="D2" s="41"/>
      <c r="E2" s="41"/>
      <c r="F2" s="41"/>
      <c r="G2" s="41"/>
      <c r="H2" s="41"/>
    </row>
    <row r="4" spans="1:10" ht="20.100000000000001" customHeight="1" x14ac:dyDescent="0.25">
      <c r="A4" s="42" t="s">
        <v>0</v>
      </c>
      <c r="B4" s="45" t="s">
        <v>1</v>
      </c>
      <c r="C4" s="48" t="s">
        <v>2</v>
      </c>
      <c r="D4" s="49"/>
      <c r="E4" s="50"/>
      <c r="F4" s="48" t="s">
        <v>3</v>
      </c>
      <c r="G4" s="49"/>
      <c r="H4" s="50"/>
    </row>
    <row r="5" spans="1:10" ht="20.100000000000001" customHeight="1" x14ac:dyDescent="0.25">
      <c r="A5" s="43"/>
      <c r="B5" s="46"/>
      <c r="C5" s="51" t="s">
        <v>4</v>
      </c>
      <c r="D5" s="57" t="s">
        <v>5</v>
      </c>
      <c r="E5" s="53" t="s">
        <v>61</v>
      </c>
      <c r="F5" s="55" t="s">
        <v>4</v>
      </c>
      <c r="G5" s="57" t="s">
        <v>54</v>
      </c>
      <c r="H5" s="58" t="s">
        <v>6</v>
      </c>
    </row>
    <row r="6" spans="1:10" ht="15.75" thickBot="1" x14ac:dyDescent="0.3">
      <c r="A6" s="44"/>
      <c r="B6" s="47"/>
      <c r="C6" s="52"/>
      <c r="D6" s="54"/>
      <c r="E6" s="54"/>
      <c r="F6" s="56"/>
      <c r="G6" s="54"/>
      <c r="H6" s="59"/>
    </row>
    <row r="7" spans="1:10" ht="15.75" thickTop="1" x14ac:dyDescent="0.25"/>
    <row r="8" spans="1:10" x14ac:dyDescent="0.25">
      <c r="A8" s="1" t="s">
        <v>7</v>
      </c>
    </row>
    <row r="10" spans="1:10" x14ac:dyDescent="0.25">
      <c r="A10" t="s">
        <v>48</v>
      </c>
    </row>
    <row r="11" spans="1:10" x14ac:dyDescent="0.25">
      <c r="A11" s="2" t="s">
        <v>60</v>
      </c>
      <c r="B11" s="4">
        <f>C11+F11</f>
        <v>176</v>
      </c>
      <c r="C11" s="4">
        <f>D11+E11</f>
        <v>62</v>
      </c>
      <c r="D11" s="4">
        <v>26</v>
      </c>
      <c r="E11" s="4">
        <v>36</v>
      </c>
      <c r="F11" s="40">
        <f>G11+H11</f>
        <v>114</v>
      </c>
      <c r="G11" s="4">
        <v>114</v>
      </c>
      <c r="H11" s="4">
        <v>0</v>
      </c>
      <c r="I11" s="35"/>
      <c r="J11" s="35"/>
    </row>
    <row r="12" spans="1:10" x14ac:dyDescent="0.25">
      <c r="A12" s="27" t="s">
        <v>49</v>
      </c>
      <c r="B12" s="4">
        <f>C12+F12</f>
        <v>64</v>
      </c>
      <c r="C12" s="4">
        <f>D12+E12</f>
        <v>64</v>
      </c>
      <c r="D12" s="4">
        <v>28</v>
      </c>
      <c r="E12" s="4">
        <v>36</v>
      </c>
      <c r="F12" s="40">
        <f>G12+H12</f>
        <v>0</v>
      </c>
      <c r="G12" s="4">
        <v>0</v>
      </c>
      <c r="H12" s="4">
        <v>0</v>
      </c>
      <c r="I12" s="35"/>
    </row>
    <row r="13" spans="1:10" x14ac:dyDescent="0.25">
      <c r="A13" s="2" t="s">
        <v>100</v>
      </c>
      <c r="B13" s="4">
        <f t="shared" ref="B13:B15" si="0">C13+F13</f>
        <v>254</v>
      </c>
      <c r="C13" s="4">
        <f t="shared" ref="C13:C15" si="1">D13+E13</f>
        <v>54</v>
      </c>
      <c r="D13" s="3">
        <v>24</v>
      </c>
      <c r="E13" s="4">
        <v>30</v>
      </c>
      <c r="F13" s="40">
        <f>G13+H13</f>
        <v>200</v>
      </c>
      <c r="G13" s="4">
        <v>200</v>
      </c>
      <c r="H13" s="4">
        <v>0</v>
      </c>
      <c r="I13" s="35"/>
    </row>
    <row r="14" spans="1:10" ht="16.5" customHeight="1" x14ac:dyDescent="0.25">
      <c r="A14" s="2" t="s">
        <v>101</v>
      </c>
      <c r="B14" s="4">
        <f>C14+F14</f>
        <v>134.66666666666669</v>
      </c>
      <c r="C14" s="4">
        <f t="shared" si="1"/>
        <v>92.666666666666671</v>
      </c>
      <c r="D14" s="3">
        <v>18</v>
      </c>
      <c r="E14" s="3">
        <v>74.666666666666671</v>
      </c>
      <c r="F14" s="40">
        <f>G14+H14</f>
        <v>42</v>
      </c>
      <c r="G14" s="4">
        <v>42</v>
      </c>
      <c r="H14" s="4">
        <v>0</v>
      </c>
      <c r="I14" s="35"/>
      <c r="J14" s="35"/>
    </row>
    <row r="15" spans="1:10" x14ac:dyDescent="0.25">
      <c r="A15" s="27" t="s">
        <v>49</v>
      </c>
      <c r="B15" s="4">
        <f t="shared" si="0"/>
        <v>95</v>
      </c>
      <c r="C15" s="4">
        <f t="shared" si="1"/>
        <v>95</v>
      </c>
      <c r="D15" s="3">
        <v>20</v>
      </c>
      <c r="E15" s="3">
        <v>75</v>
      </c>
      <c r="F15" s="40">
        <f t="shared" ref="F15" si="2">SUM(G15:H15)</f>
        <v>0</v>
      </c>
      <c r="G15" s="4">
        <v>0</v>
      </c>
      <c r="H15" s="4">
        <v>0</v>
      </c>
    </row>
    <row r="16" spans="1:10" x14ac:dyDescent="0.25">
      <c r="A16" s="2" t="s">
        <v>92</v>
      </c>
      <c r="B16" s="4">
        <f>C16+F16</f>
        <v>1921</v>
      </c>
      <c r="C16" s="4">
        <f>D16+E16</f>
        <v>216</v>
      </c>
      <c r="D16" s="4">
        <v>96</v>
      </c>
      <c r="E16" s="4">
        <v>120</v>
      </c>
      <c r="F16" s="40">
        <f>G16+H16</f>
        <v>1705</v>
      </c>
      <c r="G16" s="4">
        <v>1705</v>
      </c>
      <c r="H16" s="4">
        <v>0</v>
      </c>
      <c r="I16" s="35"/>
    </row>
    <row r="17" spans="1:14" x14ac:dyDescent="0.25">
      <c r="F17" s="5"/>
    </row>
    <row r="18" spans="1:14" x14ac:dyDescent="0.25">
      <c r="A18" s="6" t="s">
        <v>8</v>
      </c>
      <c r="F18" s="5"/>
    </row>
    <row r="19" spans="1:14" x14ac:dyDescent="0.25">
      <c r="A19" s="2" t="s">
        <v>60</v>
      </c>
      <c r="B19" s="3">
        <f>C19+F19</f>
        <v>8630401.8499999996</v>
      </c>
      <c r="C19" s="3">
        <f>D19+E19</f>
        <v>8136401.8499999996</v>
      </c>
      <c r="D19" s="3">
        <v>7091751.8499999996</v>
      </c>
      <c r="E19" s="4">
        <v>1044650</v>
      </c>
      <c r="F19" s="4">
        <f>SUM(G19:H19)</f>
        <v>494000</v>
      </c>
      <c r="G19" s="4">
        <v>494000</v>
      </c>
      <c r="H19" s="4">
        <v>0</v>
      </c>
    </row>
    <row r="20" spans="1:14" x14ac:dyDescent="0.25">
      <c r="A20" s="2" t="s">
        <v>100</v>
      </c>
      <c r="B20" s="3">
        <f>C20+F20</f>
        <v>19841100</v>
      </c>
      <c r="C20" s="3">
        <f>D20+E20</f>
        <v>18989100</v>
      </c>
      <c r="D20" s="3">
        <v>17739100</v>
      </c>
      <c r="E20" s="3">
        <v>1250000.0000000002</v>
      </c>
      <c r="F20" s="34">
        <f>SUM(G20:H20)</f>
        <v>852000</v>
      </c>
      <c r="G20" s="31">
        <v>852000</v>
      </c>
      <c r="H20" s="3">
        <v>0</v>
      </c>
    </row>
    <row r="21" spans="1:14" x14ac:dyDescent="0.25">
      <c r="A21" s="2" t="s">
        <v>101</v>
      </c>
      <c r="B21" s="3">
        <f>C21+F21</f>
        <v>19184752.130000003</v>
      </c>
      <c r="C21" s="3">
        <f>D21+E21</f>
        <v>19184752.130000003</v>
      </c>
      <c r="D21" s="3">
        <v>17221422.130000003</v>
      </c>
      <c r="E21" s="4">
        <v>1963330</v>
      </c>
      <c r="F21" s="32">
        <f>SUM(G21:H21)</f>
        <v>0</v>
      </c>
      <c r="G21" s="32">
        <v>0</v>
      </c>
      <c r="H21" s="4">
        <v>0</v>
      </c>
      <c r="J21" s="4"/>
    </row>
    <row r="22" spans="1:14" x14ac:dyDescent="0.25">
      <c r="A22" s="2" t="s">
        <v>92</v>
      </c>
      <c r="B22" s="4">
        <f>C22+F22</f>
        <v>87956400.000000015</v>
      </c>
      <c r="C22" s="4">
        <f>D22+E22</f>
        <v>75956400.000000015</v>
      </c>
      <c r="D22" s="4">
        <v>70956400.000000015</v>
      </c>
      <c r="E22" s="4">
        <v>5000000.0000000019</v>
      </c>
      <c r="F22" s="32">
        <f>SUM(G22:H22)</f>
        <v>12000000</v>
      </c>
      <c r="G22" s="4">
        <v>12000000</v>
      </c>
      <c r="H22" s="4">
        <v>0</v>
      </c>
      <c r="I22" s="35"/>
    </row>
    <row r="23" spans="1:14" x14ac:dyDescent="0.25">
      <c r="A23" s="2" t="s">
        <v>102</v>
      </c>
      <c r="B23" s="3">
        <f>+C23+F23</f>
        <v>19184752.130000003</v>
      </c>
      <c r="C23" s="3">
        <f>+D23+E23</f>
        <v>19184752.130000003</v>
      </c>
      <c r="D23" s="3">
        <f>D21</f>
        <v>17221422.130000003</v>
      </c>
      <c r="E23" s="3">
        <f>+E21</f>
        <v>1963330</v>
      </c>
      <c r="F23" s="3">
        <f>H23+G23</f>
        <v>0</v>
      </c>
      <c r="G23" s="3">
        <f>G21</f>
        <v>0</v>
      </c>
      <c r="H23" s="3">
        <f>H21</f>
        <v>0</v>
      </c>
    </row>
    <row r="24" spans="1:14" x14ac:dyDescent="0.25">
      <c r="B24" s="3"/>
      <c r="C24" s="3"/>
      <c r="D24" s="3"/>
    </row>
    <row r="25" spans="1:14" x14ac:dyDescent="0.25">
      <c r="A25" s="7" t="s">
        <v>9</v>
      </c>
      <c r="B25" s="8"/>
      <c r="C25" s="8"/>
      <c r="D25" s="8"/>
      <c r="E25" s="8"/>
      <c r="F25" s="8"/>
      <c r="G25" s="8"/>
      <c r="H25" s="8"/>
    </row>
    <row r="26" spans="1:14" x14ac:dyDescent="0.25">
      <c r="A26" s="9" t="s">
        <v>100</v>
      </c>
      <c r="B26" s="8">
        <f>B20</f>
        <v>19841100</v>
      </c>
      <c r="C26" s="8">
        <f>C20</f>
        <v>18989100</v>
      </c>
      <c r="D26" s="8"/>
      <c r="E26" s="8"/>
      <c r="F26" s="8">
        <f>F20</f>
        <v>852000</v>
      </c>
      <c r="G26" s="8"/>
      <c r="H26" s="8"/>
      <c r="I26" s="35"/>
      <c r="J26" s="35"/>
      <c r="K26" s="35"/>
      <c r="L26" s="35"/>
      <c r="M26" s="35"/>
      <c r="N26" s="35"/>
    </row>
    <row r="27" spans="1:14" x14ac:dyDescent="0.25">
      <c r="A27" s="9" t="s">
        <v>101</v>
      </c>
      <c r="B27" s="8">
        <f>SUM(C27+ F27)</f>
        <v>46234644.950000003</v>
      </c>
      <c r="C27" s="8">
        <v>45382644.950000003</v>
      </c>
      <c r="D27" s="8"/>
      <c r="E27" s="8"/>
      <c r="F27" s="8">
        <v>852000</v>
      </c>
      <c r="G27" s="8"/>
      <c r="H27" s="8"/>
    </row>
    <row r="29" spans="1:14" x14ac:dyDescent="0.25">
      <c r="A29" t="s">
        <v>10</v>
      </c>
    </row>
    <row r="30" spans="1:14" x14ac:dyDescent="0.25">
      <c r="A30" s="10" t="s">
        <v>65</v>
      </c>
      <c r="B30" s="21">
        <v>0.99</v>
      </c>
      <c r="C30" s="21">
        <v>0.99</v>
      </c>
      <c r="D30" s="21">
        <v>0.99</v>
      </c>
      <c r="E30" s="21">
        <v>0.99</v>
      </c>
      <c r="F30" s="21">
        <v>0.99</v>
      </c>
      <c r="G30" s="21">
        <v>0.99</v>
      </c>
      <c r="H30" s="21">
        <v>0.99</v>
      </c>
    </row>
    <row r="31" spans="1:14" x14ac:dyDescent="0.25">
      <c r="A31" s="10" t="s">
        <v>103</v>
      </c>
      <c r="B31" s="21">
        <v>1</v>
      </c>
      <c r="C31" s="21">
        <v>1</v>
      </c>
      <c r="D31" s="21">
        <v>1</v>
      </c>
      <c r="E31" s="21">
        <v>1</v>
      </c>
      <c r="F31" s="21">
        <v>1</v>
      </c>
      <c r="G31" s="21">
        <v>1</v>
      </c>
      <c r="H31" s="21">
        <v>1</v>
      </c>
    </row>
    <row r="32" spans="1:14" x14ac:dyDescent="0.25">
      <c r="A32" s="36" t="s">
        <v>11</v>
      </c>
      <c r="B32" s="4"/>
      <c r="C32" s="37"/>
      <c r="D32" s="37"/>
      <c r="E32" s="37"/>
      <c r="F32" s="37"/>
      <c r="G32" s="37"/>
      <c r="H32" s="37"/>
    </row>
    <row r="34" spans="1:8" x14ac:dyDescent="0.25">
      <c r="A34" s="11" t="s">
        <v>12</v>
      </c>
      <c r="B34" s="12"/>
      <c r="C34" s="12"/>
      <c r="D34" s="12"/>
      <c r="E34" s="12"/>
      <c r="F34" s="12"/>
      <c r="G34" s="12"/>
      <c r="H34" s="12"/>
    </row>
    <row r="35" spans="1:8" x14ac:dyDescent="0.25">
      <c r="A35" s="12" t="s">
        <v>69</v>
      </c>
      <c r="B35" s="13">
        <f>B19/B30</f>
        <v>8717577.6262626257</v>
      </c>
      <c r="C35" s="13">
        <f t="shared" ref="C35:H35" si="3">C19/C30</f>
        <v>8218587.7272727266</v>
      </c>
      <c r="D35" s="13">
        <f>D19/D30</f>
        <v>7163385.7070707064</v>
      </c>
      <c r="E35" s="13">
        <f t="shared" si="3"/>
        <v>1055202.0202020202</v>
      </c>
      <c r="F35" s="13">
        <f t="shared" si="3"/>
        <v>498989.89898989897</v>
      </c>
      <c r="G35" s="13">
        <f t="shared" si="3"/>
        <v>498989.89898989897</v>
      </c>
      <c r="H35" s="13">
        <f t="shared" si="3"/>
        <v>0</v>
      </c>
    </row>
    <row r="36" spans="1:8" x14ac:dyDescent="0.25">
      <c r="A36" s="12" t="s">
        <v>104</v>
      </c>
      <c r="B36" s="13">
        <f t="shared" ref="B36:F36" si="4">B21/B31</f>
        <v>19184752.130000003</v>
      </c>
      <c r="C36" s="13">
        <f t="shared" si="4"/>
        <v>19184752.130000003</v>
      </c>
      <c r="D36" s="13">
        <f t="shared" si="4"/>
        <v>17221422.130000003</v>
      </c>
      <c r="E36" s="13">
        <f t="shared" si="4"/>
        <v>1963330</v>
      </c>
      <c r="F36" s="13">
        <f t="shared" si="4"/>
        <v>0</v>
      </c>
      <c r="G36" s="13">
        <f>G21/G31</f>
        <v>0</v>
      </c>
      <c r="H36" s="13">
        <f>H21/H31</f>
        <v>0</v>
      </c>
    </row>
    <row r="37" spans="1:8" x14ac:dyDescent="0.25">
      <c r="A37" s="12" t="s">
        <v>70</v>
      </c>
      <c r="B37" s="13">
        <f t="shared" ref="B37:H37" si="5">B35/B11</f>
        <v>49531.691058310375</v>
      </c>
      <c r="C37" s="13">
        <f t="shared" si="5"/>
        <v>132557.86656891493</v>
      </c>
      <c r="D37" s="13">
        <f t="shared" si="5"/>
        <v>275514.83488733484</v>
      </c>
      <c r="E37" s="13">
        <f t="shared" si="5"/>
        <v>29311.167227833896</v>
      </c>
      <c r="F37" s="13">
        <f t="shared" si="5"/>
        <v>4377.1043771043769</v>
      </c>
      <c r="G37" s="13">
        <f t="shared" si="5"/>
        <v>4377.1043771043769</v>
      </c>
      <c r="H37" s="13" t="e">
        <f t="shared" si="5"/>
        <v>#DIV/0!</v>
      </c>
    </row>
    <row r="38" spans="1:8" x14ac:dyDescent="0.25">
      <c r="A38" s="12" t="s">
        <v>105</v>
      </c>
      <c r="B38" s="13">
        <f t="shared" ref="B38:H38" si="6">B36/B14</f>
        <v>142461.03066831685</v>
      </c>
      <c r="C38" s="13">
        <f t="shared" si="6"/>
        <v>207029.69924460433</v>
      </c>
      <c r="D38" s="13">
        <f t="shared" si="6"/>
        <v>956745.67388888902</v>
      </c>
      <c r="E38" s="13">
        <f t="shared" si="6"/>
        <v>26294.598214285714</v>
      </c>
      <c r="F38" s="13">
        <f t="shared" si="6"/>
        <v>0</v>
      </c>
      <c r="G38" s="13">
        <f t="shared" si="6"/>
        <v>0</v>
      </c>
      <c r="H38" s="13" t="e">
        <f t="shared" si="6"/>
        <v>#DIV/0!</v>
      </c>
    </row>
    <row r="40" spans="1:8" x14ac:dyDescent="0.25">
      <c r="A40" s="1" t="s">
        <v>13</v>
      </c>
    </row>
    <row r="42" spans="1:8" x14ac:dyDescent="0.25">
      <c r="A42" t="s">
        <v>14</v>
      </c>
    </row>
    <row r="43" spans="1:8" x14ac:dyDescent="0.25">
      <c r="A43" t="s">
        <v>15</v>
      </c>
      <c r="B43" s="14" t="s">
        <v>51</v>
      </c>
      <c r="C43" s="14" t="s">
        <v>51</v>
      </c>
      <c r="D43" s="14" t="s">
        <v>51</v>
      </c>
      <c r="E43" s="14" t="s">
        <v>51</v>
      </c>
      <c r="F43" s="14" t="s">
        <v>51</v>
      </c>
      <c r="G43" s="14" t="s">
        <v>51</v>
      </c>
      <c r="H43" s="14" t="s">
        <v>51</v>
      </c>
    </row>
    <row r="44" spans="1:8" x14ac:dyDescent="0.25">
      <c r="A44" t="s">
        <v>16</v>
      </c>
      <c r="B44" s="14" t="s">
        <v>51</v>
      </c>
      <c r="C44" s="14" t="s">
        <v>51</v>
      </c>
      <c r="D44" s="14" t="s">
        <v>51</v>
      </c>
      <c r="E44" s="14" t="s">
        <v>51</v>
      </c>
      <c r="F44" s="14" t="s">
        <v>51</v>
      </c>
      <c r="G44" s="14" t="s">
        <v>51</v>
      </c>
      <c r="H44" s="14" t="s">
        <v>51</v>
      </c>
    </row>
    <row r="46" spans="1:8" x14ac:dyDescent="0.25">
      <c r="A46" t="s">
        <v>17</v>
      </c>
    </row>
    <row r="47" spans="1:8" x14ac:dyDescent="0.25">
      <c r="A47" t="s">
        <v>18</v>
      </c>
      <c r="B47" s="16">
        <f>B14/B13*100</f>
        <v>53.018372703412076</v>
      </c>
      <c r="C47" s="16">
        <f t="shared" ref="C47:H47" si="7">C14/C13*100</f>
        <v>171.60493827160494</v>
      </c>
      <c r="D47" s="16">
        <f t="shared" si="7"/>
        <v>75</v>
      </c>
      <c r="E47" s="16">
        <f t="shared" si="7"/>
        <v>248.88888888888889</v>
      </c>
      <c r="F47" s="16">
        <f t="shared" si="7"/>
        <v>21</v>
      </c>
      <c r="G47" s="16">
        <f t="shared" si="7"/>
        <v>21</v>
      </c>
      <c r="H47" s="16" t="e">
        <f t="shared" si="7"/>
        <v>#DIV/0!</v>
      </c>
    </row>
    <row r="48" spans="1:8" x14ac:dyDescent="0.25">
      <c r="A48" t="s">
        <v>19</v>
      </c>
      <c r="B48" s="14">
        <f>B21/B20*100</f>
        <v>96.691978418535271</v>
      </c>
      <c r="C48" s="14">
        <f t="shared" ref="C48:F48" si="8">C21/C20*100</f>
        <v>101.03033914192881</v>
      </c>
      <c r="D48" s="14">
        <f t="shared" si="8"/>
        <v>97.081712882840748</v>
      </c>
      <c r="E48" s="14">
        <f t="shared" si="8"/>
        <v>157.06639999999996</v>
      </c>
      <c r="F48" s="14">
        <f t="shared" si="8"/>
        <v>0</v>
      </c>
      <c r="G48" s="14">
        <f>G21/G20*100</f>
        <v>0</v>
      </c>
      <c r="H48" s="14" t="e">
        <f>H21/H20*100</f>
        <v>#DIV/0!</v>
      </c>
    </row>
    <row r="49" spans="1:8" x14ac:dyDescent="0.25">
      <c r="A49" s="12" t="s">
        <v>20</v>
      </c>
      <c r="B49" s="15">
        <f t="shared" ref="B49:H49" si="9">AVERAGE(B47:B48)</f>
        <v>74.855175560973677</v>
      </c>
      <c r="C49" s="15">
        <f t="shared" si="9"/>
        <v>136.31763870676687</v>
      </c>
      <c r="D49" s="15">
        <f t="shared" si="9"/>
        <v>86.040856441420374</v>
      </c>
      <c r="E49" s="15">
        <f t="shared" si="9"/>
        <v>202.97764444444442</v>
      </c>
      <c r="F49" s="15">
        <f t="shared" si="9"/>
        <v>10.5</v>
      </c>
      <c r="G49" s="15">
        <f t="shared" si="9"/>
        <v>10.5</v>
      </c>
      <c r="H49" s="15" t="e">
        <f t="shared" si="9"/>
        <v>#DIV/0!</v>
      </c>
    </row>
    <row r="50" spans="1:8" x14ac:dyDescent="0.25">
      <c r="B50" s="14"/>
      <c r="C50" s="14"/>
      <c r="D50" s="14"/>
      <c r="E50" s="14"/>
      <c r="F50" s="14"/>
      <c r="G50" s="14"/>
      <c r="H50" s="14"/>
    </row>
    <row r="51" spans="1:8" x14ac:dyDescent="0.25">
      <c r="A51" t="s">
        <v>21</v>
      </c>
    </row>
    <row r="52" spans="1:8" x14ac:dyDescent="0.25">
      <c r="A52" t="s">
        <v>22</v>
      </c>
      <c r="B52" s="14">
        <f>(B14/B16)*100</f>
        <v>7.0102377234079487</v>
      </c>
      <c r="C52" s="14">
        <f t="shared" ref="C52:H52" si="10">(C14/C16)*100</f>
        <v>42.901234567901234</v>
      </c>
      <c r="D52" s="14">
        <f t="shared" si="10"/>
        <v>18.75</v>
      </c>
      <c r="E52" s="14">
        <f t="shared" si="10"/>
        <v>62.222222222222221</v>
      </c>
      <c r="F52" s="14">
        <f t="shared" si="10"/>
        <v>2.4633431085043989</v>
      </c>
      <c r="G52" s="14">
        <f t="shared" si="10"/>
        <v>2.4633431085043989</v>
      </c>
      <c r="H52" s="14" t="e">
        <f t="shared" si="10"/>
        <v>#DIV/0!</v>
      </c>
    </row>
    <row r="53" spans="1:8" x14ac:dyDescent="0.25">
      <c r="A53" t="s">
        <v>23</v>
      </c>
      <c r="B53" s="14">
        <f>B21/B22*100</f>
        <v>21.811661379956433</v>
      </c>
      <c r="C53" s="14">
        <f t="shared" ref="C53:F53" si="11">C21/C22*100</f>
        <v>25.257584785482194</v>
      </c>
      <c r="D53" s="14">
        <f t="shared" si="11"/>
        <v>24.27042822071018</v>
      </c>
      <c r="E53" s="14">
        <f t="shared" si="11"/>
        <v>39.266599999999983</v>
      </c>
      <c r="F53" s="14">
        <f t="shared" si="11"/>
        <v>0</v>
      </c>
      <c r="G53" s="14">
        <f>G21/G22*100</f>
        <v>0</v>
      </c>
      <c r="H53" s="14" t="e">
        <f>H21/H22*100</f>
        <v>#DIV/0!</v>
      </c>
    </row>
    <row r="54" spans="1:8" x14ac:dyDescent="0.25">
      <c r="A54" t="s">
        <v>24</v>
      </c>
      <c r="B54" s="14">
        <f t="shared" ref="B54:H54" si="12">(B52+B53)/2</f>
        <v>14.41094955168219</v>
      </c>
      <c r="C54" s="14">
        <f t="shared" si="12"/>
        <v>34.079409676691711</v>
      </c>
      <c r="D54" s="14">
        <f t="shared" si="12"/>
        <v>21.51021411035509</v>
      </c>
      <c r="E54" s="14">
        <f t="shared" si="12"/>
        <v>50.744411111111106</v>
      </c>
      <c r="F54" s="14">
        <f t="shared" si="12"/>
        <v>1.2316715542521994</v>
      </c>
      <c r="G54" s="14">
        <f t="shared" si="12"/>
        <v>1.2316715542521994</v>
      </c>
      <c r="H54" s="14" t="e">
        <f t="shared" si="12"/>
        <v>#DIV/0!</v>
      </c>
    </row>
    <row r="56" spans="1:8" x14ac:dyDescent="0.25">
      <c r="A56" s="12" t="s">
        <v>35</v>
      </c>
      <c r="B56" s="15"/>
      <c r="C56" s="15"/>
      <c r="D56" s="15"/>
      <c r="E56" s="15"/>
      <c r="F56" s="15"/>
      <c r="G56" s="15"/>
      <c r="H56" s="15"/>
    </row>
    <row r="57" spans="1:8" x14ac:dyDescent="0.25">
      <c r="A57" t="s">
        <v>25</v>
      </c>
      <c r="B57" s="14">
        <f t="shared" ref="B57:F57" si="13">B23/B21*100</f>
        <v>100</v>
      </c>
      <c r="C57" s="14">
        <f t="shared" si="13"/>
        <v>100</v>
      </c>
      <c r="D57" s="14"/>
      <c r="E57" s="14"/>
      <c r="F57" s="14" t="e">
        <f t="shared" si="13"/>
        <v>#DIV/0!</v>
      </c>
      <c r="G57" s="14"/>
      <c r="H57" s="14"/>
    </row>
    <row r="59" spans="1:8" x14ac:dyDescent="0.25">
      <c r="A59" t="s">
        <v>26</v>
      </c>
    </row>
    <row r="60" spans="1:8" x14ac:dyDescent="0.25">
      <c r="A60" t="s">
        <v>27</v>
      </c>
      <c r="B60" s="14">
        <f>((B14/B11)-1)*100</f>
        <v>-23.484848484848474</v>
      </c>
      <c r="C60" s="14">
        <f t="shared" ref="C60:H60" si="14">((C14/C11)-1)*100</f>
        <v>49.462365591397848</v>
      </c>
      <c r="D60" s="14">
        <f t="shared" si="14"/>
        <v>-30.76923076923077</v>
      </c>
      <c r="E60" s="14">
        <f t="shared" si="14"/>
        <v>107.40740740740745</v>
      </c>
      <c r="F60" s="14">
        <f t="shared" si="14"/>
        <v>-63.157894736842103</v>
      </c>
      <c r="G60" s="14">
        <f t="shared" si="14"/>
        <v>-63.157894736842103</v>
      </c>
      <c r="H60" s="14" t="e">
        <f t="shared" si="14"/>
        <v>#DIV/0!</v>
      </c>
    </row>
    <row r="61" spans="1:8" x14ac:dyDescent="0.25">
      <c r="A61" t="s">
        <v>28</v>
      </c>
      <c r="B61" s="14">
        <f>((B36/B35)-1)*100</f>
        <v>120.06975965667235</v>
      </c>
      <c r="C61" s="14">
        <f>((C36/C35)-1)*100</f>
        <v>133.43125080160593</v>
      </c>
      <c r="D61" s="14">
        <f t="shared" ref="D61:H61" si="15">((D36/D35)-1)*100</f>
        <v>140.40897466963688</v>
      </c>
      <c r="E61" s="14">
        <f t="shared" si="15"/>
        <v>86.062001627339299</v>
      </c>
      <c r="F61" s="14">
        <f t="shared" si="15"/>
        <v>-100</v>
      </c>
      <c r="G61" s="14">
        <f t="shared" si="15"/>
        <v>-100</v>
      </c>
      <c r="H61" s="14" t="e">
        <f t="shared" si="15"/>
        <v>#DIV/0!</v>
      </c>
    </row>
    <row r="62" spans="1:8" x14ac:dyDescent="0.25">
      <c r="A62" s="12" t="s">
        <v>29</v>
      </c>
      <c r="B62" s="15">
        <f t="shared" ref="B62:H62" si="16">((B38/B37)-1)*100</f>
        <v>187.6159235116906</v>
      </c>
      <c r="C62" s="15">
        <f t="shared" si="16"/>
        <v>56.180621039923381</v>
      </c>
      <c r="D62" s="15">
        <f t="shared" si="16"/>
        <v>247.25740785614215</v>
      </c>
      <c r="E62" s="15">
        <f t="shared" si="16"/>
        <v>-10.291534929675695</v>
      </c>
      <c r="F62" s="15">
        <f t="shared" si="16"/>
        <v>-100</v>
      </c>
      <c r="G62" s="15">
        <f t="shared" si="16"/>
        <v>-100</v>
      </c>
      <c r="H62" s="15" t="e">
        <f t="shared" si="16"/>
        <v>#DIV/0!</v>
      </c>
    </row>
    <row r="63" spans="1:8" x14ac:dyDescent="0.25">
      <c r="B63" s="16"/>
      <c r="C63" s="16"/>
      <c r="D63" s="16"/>
      <c r="E63" s="16"/>
      <c r="F63" s="16"/>
      <c r="G63" s="16"/>
      <c r="H63" s="16"/>
    </row>
    <row r="64" spans="1:8" x14ac:dyDescent="0.25">
      <c r="A64" t="s">
        <v>30</v>
      </c>
    </row>
    <row r="65" spans="1:9" x14ac:dyDescent="0.25">
      <c r="A65" t="s">
        <v>38</v>
      </c>
      <c r="B65" s="3">
        <f>B20/B13</f>
        <v>78114.566929133856</v>
      </c>
      <c r="C65" s="3">
        <f t="shared" ref="C65:H65" si="17">C20/C13</f>
        <v>351650</v>
      </c>
      <c r="D65" s="3">
        <f t="shared" si="17"/>
        <v>739129.16666666663</v>
      </c>
      <c r="E65" s="3">
        <f t="shared" si="17"/>
        <v>41666.666666666672</v>
      </c>
      <c r="F65" s="3">
        <f t="shared" si="17"/>
        <v>4260</v>
      </c>
      <c r="G65" s="3">
        <f t="shared" si="17"/>
        <v>4260</v>
      </c>
      <c r="H65" s="3" t="e">
        <f t="shared" si="17"/>
        <v>#DIV/0!</v>
      </c>
    </row>
    <row r="66" spans="1:9" x14ac:dyDescent="0.25">
      <c r="A66" t="s">
        <v>39</v>
      </c>
      <c r="B66" s="3">
        <f>B21/B14</f>
        <v>142461.03066831685</v>
      </c>
      <c r="C66" s="3">
        <f t="shared" ref="C66:H66" si="18">C21/C14</f>
        <v>207029.69924460433</v>
      </c>
      <c r="D66" s="3">
        <f t="shared" si="18"/>
        <v>956745.67388888902</v>
      </c>
      <c r="E66" s="3">
        <f t="shared" si="18"/>
        <v>26294.598214285714</v>
      </c>
      <c r="F66" s="3">
        <f t="shared" si="18"/>
        <v>0</v>
      </c>
      <c r="G66" s="3">
        <f t="shared" si="18"/>
        <v>0</v>
      </c>
      <c r="H66" s="3" t="e">
        <f t="shared" si="18"/>
        <v>#DIV/0!</v>
      </c>
    </row>
    <row r="67" spans="1:9" x14ac:dyDescent="0.25">
      <c r="A67" s="12" t="s">
        <v>31</v>
      </c>
      <c r="B67" s="15">
        <f>(B65/B66)*B49</f>
        <v>41.044765673242956</v>
      </c>
      <c r="C67" s="15">
        <f t="shared" ref="C67:H67" si="19">(C65/C66)*C49</f>
        <v>231.54213055489379</v>
      </c>
      <c r="D67" s="15">
        <f t="shared" si="19"/>
        <v>66.470440636890643</v>
      </c>
      <c r="E67" s="15">
        <f t="shared" si="19"/>
        <v>321.64027694695829</v>
      </c>
      <c r="F67" s="15" t="e">
        <f t="shared" si="19"/>
        <v>#DIV/0!</v>
      </c>
      <c r="G67" s="15" t="e">
        <f t="shared" si="19"/>
        <v>#DIV/0!</v>
      </c>
      <c r="H67" s="15" t="e">
        <f t="shared" si="19"/>
        <v>#DIV/0!</v>
      </c>
    </row>
    <row r="68" spans="1:9" x14ac:dyDescent="0.25">
      <c r="A68" t="s">
        <v>40</v>
      </c>
      <c r="B68" s="25">
        <f>B20/(B13*3)</f>
        <v>26038.188976377955</v>
      </c>
      <c r="C68" s="25">
        <f t="shared" ref="C68:H68" si="20">C20/(C13*3)</f>
        <v>117216.66666666667</v>
      </c>
      <c r="D68" s="25">
        <f t="shared" si="20"/>
        <v>246376.38888888888</v>
      </c>
      <c r="E68" s="25">
        <f t="shared" si="20"/>
        <v>13888.888888888892</v>
      </c>
      <c r="F68" s="25">
        <f t="shared" si="20"/>
        <v>1420</v>
      </c>
      <c r="G68" s="25">
        <f t="shared" si="20"/>
        <v>1420</v>
      </c>
      <c r="H68" s="25" t="e">
        <f t="shared" si="20"/>
        <v>#DIV/0!</v>
      </c>
    </row>
    <row r="69" spans="1:9" x14ac:dyDescent="0.25">
      <c r="A69" t="s">
        <v>41</v>
      </c>
      <c r="B69" s="25">
        <f>B21/(B14*3)</f>
        <v>47487.010222772275</v>
      </c>
      <c r="C69" s="25">
        <f t="shared" ref="C69:H69" si="21">C21/(C14*3)</f>
        <v>69009.899748201453</v>
      </c>
      <c r="D69" s="25">
        <f t="shared" si="21"/>
        <v>318915.22462962969</v>
      </c>
      <c r="E69" s="25">
        <f t="shared" si="21"/>
        <v>8764.8660714285706</v>
      </c>
      <c r="F69" s="25">
        <f t="shared" si="21"/>
        <v>0</v>
      </c>
      <c r="G69" s="25">
        <f t="shared" si="21"/>
        <v>0</v>
      </c>
      <c r="H69" s="25" t="e">
        <f t="shared" si="21"/>
        <v>#DIV/0!</v>
      </c>
    </row>
    <row r="70" spans="1:9" x14ac:dyDescent="0.25">
      <c r="B70" s="25"/>
      <c r="C70" s="25"/>
      <c r="D70" s="25"/>
      <c r="E70" s="25"/>
      <c r="F70" s="25"/>
      <c r="G70" s="25"/>
      <c r="H70" s="25"/>
    </row>
    <row r="71" spans="1:9" x14ac:dyDescent="0.25">
      <c r="A71" t="s">
        <v>32</v>
      </c>
      <c r="B71" s="14"/>
      <c r="C71" s="14"/>
      <c r="D71" s="14"/>
    </row>
    <row r="72" spans="1:9" x14ac:dyDescent="0.25">
      <c r="A72" s="17" t="s">
        <v>33</v>
      </c>
      <c r="B72" s="18">
        <f>(B27/B26)*100</f>
        <v>233.02460523862086</v>
      </c>
      <c r="C72" s="18">
        <f>(C27/C26)*100</f>
        <v>238.99313263925097</v>
      </c>
      <c r="D72" s="18"/>
      <c r="E72" s="18"/>
      <c r="F72" s="18">
        <f>(F27/F26)*100</f>
        <v>100</v>
      </c>
      <c r="G72" s="18"/>
      <c r="H72" s="18"/>
      <c r="I72" s="35"/>
    </row>
    <row r="73" spans="1:9" x14ac:dyDescent="0.25">
      <c r="A73" s="17" t="s">
        <v>34</v>
      </c>
      <c r="B73" s="18">
        <f>(B21/B27)*100</f>
        <v>41.494321305478095</v>
      </c>
      <c r="C73" s="18">
        <f>(C21/C27)*100</f>
        <v>42.273323097709849</v>
      </c>
      <c r="D73" s="18"/>
      <c r="E73" s="18"/>
      <c r="F73" s="18">
        <f>(F21/F27)*100</f>
        <v>0</v>
      </c>
      <c r="G73" s="18"/>
      <c r="H73" s="18"/>
      <c r="I73" s="35"/>
    </row>
    <row r="74" spans="1:9" ht="15.75" thickBot="1" x14ac:dyDescent="0.3">
      <c r="A74" s="19"/>
      <c r="B74" s="19"/>
      <c r="C74" s="19"/>
      <c r="D74" s="19"/>
      <c r="E74" s="19"/>
      <c r="F74" s="19"/>
      <c r="G74" s="19"/>
      <c r="H74" s="19"/>
    </row>
    <row r="75" spans="1:9" ht="15.75" thickTop="1" x14ac:dyDescent="0.25">
      <c r="A75" s="22" t="s">
        <v>36</v>
      </c>
    </row>
    <row r="76" spans="1:9" x14ac:dyDescent="0.25">
      <c r="A76" s="22" t="s">
        <v>97</v>
      </c>
    </row>
    <row r="77" spans="1:9" x14ac:dyDescent="0.25">
      <c r="A77" s="22" t="s">
        <v>98</v>
      </c>
    </row>
    <row r="78" spans="1:9" x14ac:dyDescent="0.25">
      <c r="A78" s="22" t="s">
        <v>57</v>
      </c>
      <c r="B78" s="20"/>
      <c r="C78" s="20"/>
      <c r="D78" s="20"/>
    </row>
    <row r="79" spans="1:9" x14ac:dyDescent="0.25">
      <c r="A79" s="22"/>
    </row>
    <row r="80" spans="1:9" x14ac:dyDescent="0.25">
      <c r="A80" s="22"/>
    </row>
    <row r="82" spans="1:1" x14ac:dyDescent="0.25">
      <c r="A82" t="s">
        <v>37</v>
      </c>
    </row>
    <row r="84" spans="1:1" x14ac:dyDescent="0.25">
      <c r="A84" t="s">
        <v>52</v>
      </c>
    </row>
    <row r="85" spans="1:1" x14ac:dyDescent="0.25">
      <c r="A85" t="s">
        <v>53</v>
      </c>
    </row>
    <row r="88" spans="1:1" x14ac:dyDescent="0.25">
      <c r="A88" s="39" t="s">
        <v>141</v>
      </c>
    </row>
  </sheetData>
  <mergeCells count="11">
    <mergeCell ref="A2:H2"/>
    <mergeCell ref="A4:A6"/>
    <mergeCell ref="B4:B6"/>
    <mergeCell ref="C4:E4"/>
    <mergeCell ref="F4:H4"/>
    <mergeCell ref="C5:C6"/>
    <mergeCell ref="E5:E6"/>
    <mergeCell ref="F5:F6"/>
    <mergeCell ref="G5:G6"/>
    <mergeCell ref="H5:H6"/>
    <mergeCell ref="D5:D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9"/>
  <sheetViews>
    <sheetView topLeftCell="A64" zoomScale="80" zoomScaleNormal="80" workbookViewId="0">
      <selection activeCell="A89" sqref="A89"/>
    </sheetView>
  </sheetViews>
  <sheetFormatPr baseColWidth="10" defaultColWidth="11.42578125" defaultRowHeight="15" x14ac:dyDescent="0.25"/>
  <cols>
    <col min="1" max="1" width="50.85546875" customWidth="1"/>
    <col min="2" max="7" width="13.7109375" customWidth="1"/>
    <col min="8" max="8" width="15.42578125" customWidth="1"/>
  </cols>
  <sheetData>
    <row r="2" spans="1:9" ht="15.75" x14ac:dyDescent="0.25">
      <c r="A2" s="41" t="s">
        <v>118</v>
      </c>
      <c r="B2" s="41"/>
      <c r="C2" s="41"/>
      <c r="D2" s="41"/>
      <c r="E2" s="41"/>
      <c r="F2" s="41"/>
      <c r="G2" s="41"/>
      <c r="H2" s="41"/>
    </row>
    <row r="4" spans="1:9" ht="20.100000000000001" customHeight="1" x14ac:dyDescent="0.25">
      <c r="A4" s="42" t="s">
        <v>0</v>
      </c>
      <c r="B4" s="45" t="s">
        <v>1</v>
      </c>
      <c r="C4" s="48" t="s">
        <v>2</v>
      </c>
      <c r="D4" s="49"/>
      <c r="E4" s="50"/>
      <c r="F4" s="48" t="s">
        <v>3</v>
      </c>
      <c r="G4" s="49"/>
      <c r="H4" s="50"/>
    </row>
    <row r="5" spans="1:9" ht="20.100000000000001" customHeight="1" x14ac:dyDescent="0.25">
      <c r="A5" s="43"/>
      <c r="B5" s="46"/>
      <c r="C5" s="51" t="s">
        <v>4</v>
      </c>
      <c r="D5" s="57" t="s">
        <v>5</v>
      </c>
      <c r="E5" s="53" t="s">
        <v>61</v>
      </c>
      <c r="F5" s="55" t="s">
        <v>4</v>
      </c>
      <c r="G5" s="57" t="s">
        <v>54</v>
      </c>
      <c r="H5" s="58" t="s">
        <v>6</v>
      </c>
    </row>
    <row r="6" spans="1:9" ht="15.75" thickBot="1" x14ac:dyDescent="0.3">
      <c r="A6" s="44"/>
      <c r="B6" s="47"/>
      <c r="C6" s="52"/>
      <c r="D6" s="54"/>
      <c r="E6" s="54"/>
      <c r="F6" s="56"/>
      <c r="G6" s="54"/>
      <c r="H6" s="59"/>
    </row>
    <row r="7" spans="1:9" ht="15.75" thickTop="1" x14ac:dyDescent="0.25"/>
    <row r="8" spans="1:9" x14ac:dyDescent="0.25">
      <c r="A8" s="1" t="s">
        <v>7</v>
      </c>
    </row>
    <row r="10" spans="1:9" x14ac:dyDescent="0.25">
      <c r="A10" t="s">
        <v>48</v>
      </c>
    </row>
    <row r="11" spans="1:9" x14ac:dyDescent="0.25">
      <c r="A11" s="2" t="s">
        <v>66</v>
      </c>
      <c r="B11" s="4">
        <f t="shared" ref="B11:B12" si="0">C11+F11</f>
        <v>711</v>
      </c>
      <c r="C11" s="4">
        <f t="shared" ref="C11:C12" si="1">D11+E11</f>
        <v>78</v>
      </c>
      <c r="D11">
        <v>22</v>
      </c>
      <c r="E11">
        <v>56</v>
      </c>
      <c r="F11" s="4">
        <f t="shared" ref="F11:F12" si="2">SUM(G11:H11)</f>
        <v>633</v>
      </c>
      <c r="G11" s="4">
        <v>633</v>
      </c>
      <c r="H11" s="5">
        <v>0</v>
      </c>
    </row>
    <row r="12" spans="1:9" x14ac:dyDescent="0.25">
      <c r="A12" s="27" t="s">
        <v>49</v>
      </c>
      <c r="B12" s="4">
        <f t="shared" si="0"/>
        <v>84</v>
      </c>
      <c r="C12" s="4">
        <f t="shared" si="1"/>
        <v>84</v>
      </c>
      <c r="D12">
        <v>28</v>
      </c>
      <c r="E12">
        <v>56</v>
      </c>
      <c r="F12" s="4">
        <f t="shared" si="2"/>
        <v>0</v>
      </c>
      <c r="G12" s="4">
        <v>0</v>
      </c>
      <c r="H12" s="5">
        <v>0</v>
      </c>
    </row>
    <row r="13" spans="1:9" x14ac:dyDescent="0.25">
      <c r="A13" s="2" t="s">
        <v>106</v>
      </c>
      <c r="B13" s="4">
        <f t="shared" ref="B13" si="3">C13+F13</f>
        <v>1104</v>
      </c>
      <c r="C13" s="4">
        <f t="shared" ref="C13:C16" si="4">D13+E13</f>
        <v>54</v>
      </c>
      <c r="D13">
        <v>24</v>
      </c>
      <c r="E13" s="5">
        <v>30</v>
      </c>
      <c r="F13" s="4">
        <f>SUM(G13:H13)</f>
        <v>1050</v>
      </c>
      <c r="G13" s="5">
        <v>1050</v>
      </c>
      <c r="H13" s="5">
        <v>0</v>
      </c>
      <c r="I13" s="35"/>
    </row>
    <row r="14" spans="1:9" x14ac:dyDescent="0.25">
      <c r="A14" s="2" t="s">
        <v>107</v>
      </c>
      <c r="B14" s="4">
        <f>C14+F14</f>
        <v>1178.6666666666667</v>
      </c>
      <c r="C14" s="4">
        <f t="shared" si="4"/>
        <v>122.66666666666667</v>
      </c>
      <c r="D14">
        <v>22</v>
      </c>
      <c r="E14" s="3">
        <v>100.66666666666667</v>
      </c>
      <c r="F14" s="4">
        <f>SUM(G14:H14)</f>
        <v>1056</v>
      </c>
      <c r="G14" s="4">
        <v>1056</v>
      </c>
      <c r="H14" s="4">
        <v>0</v>
      </c>
    </row>
    <row r="15" spans="1:9" x14ac:dyDescent="0.25">
      <c r="A15" s="27" t="s">
        <v>49</v>
      </c>
      <c r="B15" s="4">
        <f>+C15+F15</f>
        <v>136</v>
      </c>
      <c r="C15" s="4">
        <f t="shared" si="4"/>
        <v>136</v>
      </c>
      <c r="D15">
        <v>35</v>
      </c>
      <c r="E15" s="5">
        <v>101</v>
      </c>
      <c r="F15" s="4">
        <f>SUM(G15:H15)</f>
        <v>0</v>
      </c>
      <c r="G15" s="4">
        <v>0</v>
      </c>
      <c r="H15" s="4">
        <v>0</v>
      </c>
    </row>
    <row r="16" spans="1:9" x14ac:dyDescent="0.25">
      <c r="A16" s="2" t="s">
        <v>92</v>
      </c>
      <c r="B16" s="4">
        <f>+C16+F16</f>
        <v>1921</v>
      </c>
      <c r="C16" s="4">
        <f t="shared" si="4"/>
        <v>216</v>
      </c>
      <c r="D16" s="5">
        <v>96</v>
      </c>
      <c r="E16" s="5">
        <v>120</v>
      </c>
      <c r="F16" s="4">
        <f>SUM(G16:H16)</f>
        <v>1705</v>
      </c>
      <c r="G16" s="5">
        <v>1705</v>
      </c>
      <c r="H16" s="5">
        <v>0</v>
      </c>
      <c r="I16" s="35"/>
    </row>
    <row r="17" spans="1:10" x14ac:dyDescent="0.25">
      <c r="F17" s="5"/>
    </row>
    <row r="18" spans="1:10" x14ac:dyDescent="0.25">
      <c r="A18" s="6" t="s">
        <v>8</v>
      </c>
      <c r="F18" s="5"/>
    </row>
    <row r="19" spans="1:10" x14ac:dyDescent="0.25">
      <c r="A19" s="2" t="s">
        <v>66</v>
      </c>
      <c r="B19" s="3">
        <f>C19+F19</f>
        <v>11978013.23</v>
      </c>
      <c r="C19" s="3">
        <f>D19+E19</f>
        <v>8342727.4400000004</v>
      </c>
      <c r="D19" s="3">
        <v>7427657.4400000004</v>
      </c>
      <c r="E19" s="4">
        <v>915070</v>
      </c>
      <c r="F19" s="23">
        <f>SUM(G19:H19)</f>
        <v>3635285.79</v>
      </c>
      <c r="G19" s="4">
        <v>3635285.79</v>
      </c>
      <c r="H19" s="4">
        <v>0</v>
      </c>
    </row>
    <row r="20" spans="1:10" x14ac:dyDescent="0.25">
      <c r="A20" s="2" t="s">
        <v>106</v>
      </c>
      <c r="B20" s="3">
        <f>C20+F20</f>
        <v>28237100</v>
      </c>
      <c r="C20" s="3">
        <f>D20+E20</f>
        <v>18989100</v>
      </c>
      <c r="D20" s="3">
        <v>17739100</v>
      </c>
      <c r="E20" s="3">
        <v>1250000.0000000002</v>
      </c>
      <c r="F20" s="23">
        <f t="shared" ref="F20" si="5">SUM(G20:H20)</f>
        <v>9248000</v>
      </c>
      <c r="G20" s="3">
        <v>9248000</v>
      </c>
      <c r="H20" s="3">
        <v>0</v>
      </c>
    </row>
    <row r="21" spans="1:10" x14ac:dyDescent="0.25">
      <c r="A21" s="2" t="s">
        <v>107</v>
      </c>
      <c r="B21" s="3">
        <f>C21+F21</f>
        <v>17907490.780000001</v>
      </c>
      <c r="C21" s="3">
        <f>D21+E21</f>
        <v>13558915.780000001</v>
      </c>
      <c r="D21" s="3">
        <v>12071180.780000001</v>
      </c>
      <c r="E21" s="4">
        <v>1487735</v>
      </c>
      <c r="F21" s="23">
        <f>SUM(G21:H21)</f>
        <v>4348575</v>
      </c>
      <c r="G21" s="4">
        <v>4348575</v>
      </c>
      <c r="H21" s="4">
        <v>0</v>
      </c>
      <c r="J21" s="4"/>
    </row>
    <row r="22" spans="1:10" x14ac:dyDescent="0.25">
      <c r="A22" s="2" t="s">
        <v>92</v>
      </c>
      <c r="B22" s="4">
        <f>C22+F22</f>
        <v>87956400.000000015</v>
      </c>
      <c r="C22" s="4">
        <f>D22+E22</f>
        <v>75956400.000000015</v>
      </c>
      <c r="D22" s="4">
        <v>70956400.000000015</v>
      </c>
      <c r="E22" s="4">
        <v>5000000.0000000019</v>
      </c>
      <c r="F22" s="23">
        <f>SUM(G22:H22)</f>
        <v>12000000</v>
      </c>
      <c r="G22" s="4">
        <v>12000000</v>
      </c>
      <c r="H22" s="4">
        <v>0</v>
      </c>
      <c r="I22" s="35"/>
    </row>
    <row r="23" spans="1:10" x14ac:dyDescent="0.25">
      <c r="A23" s="2" t="s">
        <v>108</v>
      </c>
      <c r="B23" s="3">
        <f>+C23+F23</f>
        <v>17907490.780000001</v>
      </c>
      <c r="C23" s="3">
        <f>+D23+E23</f>
        <v>13558915.780000001</v>
      </c>
      <c r="D23" s="3">
        <f>D21</f>
        <v>12071180.780000001</v>
      </c>
      <c r="E23" s="3">
        <f>+E21</f>
        <v>1487735</v>
      </c>
      <c r="F23" s="3">
        <f>H23+G23</f>
        <v>4348575</v>
      </c>
      <c r="G23" s="3">
        <f>G21</f>
        <v>4348575</v>
      </c>
      <c r="H23" s="3">
        <f>H21</f>
        <v>0</v>
      </c>
    </row>
    <row r="24" spans="1:10" x14ac:dyDescent="0.25">
      <c r="B24" s="3"/>
      <c r="C24" s="3"/>
      <c r="D24" s="3"/>
    </row>
    <row r="25" spans="1:10" x14ac:dyDescent="0.25">
      <c r="A25" s="7" t="s">
        <v>9</v>
      </c>
      <c r="B25" s="8"/>
      <c r="C25" s="8"/>
      <c r="D25" s="8"/>
      <c r="E25" s="8"/>
      <c r="F25" s="8"/>
      <c r="G25" s="8"/>
      <c r="H25" s="8"/>
    </row>
    <row r="26" spans="1:10" x14ac:dyDescent="0.25">
      <c r="A26" s="9" t="s">
        <v>106</v>
      </c>
      <c r="B26" s="8">
        <f>B20</f>
        <v>28237100</v>
      </c>
      <c r="C26" s="8">
        <f>C20</f>
        <v>18989100</v>
      </c>
      <c r="D26" s="8"/>
      <c r="E26" s="8"/>
      <c r="F26" s="8">
        <f>F20</f>
        <v>9248000</v>
      </c>
      <c r="G26" s="8"/>
      <c r="H26" s="8"/>
      <c r="I26" s="35"/>
    </row>
    <row r="27" spans="1:10" x14ac:dyDescent="0.25">
      <c r="A27" s="9" t="s">
        <v>107</v>
      </c>
      <c r="B27" s="8">
        <f>+C27+F27</f>
        <v>0</v>
      </c>
      <c r="C27" s="8">
        <v>0</v>
      </c>
      <c r="D27" s="8"/>
      <c r="E27" s="8"/>
      <c r="F27" s="8">
        <v>0</v>
      </c>
      <c r="G27" s="8"/>
      <c r="H27" s="8"/>
    </row>
    <row r="29" spans="1:10" x14ac:dyDescent="0.25">
      <c r="A29" t="s">
        <v>10</v>
      </c>
    </row>
    <row r="30" spans="1:10" x14ac:dyDescent="0.25">
      <c r="A30" s="10" t="s">
        <v>72</v>
      </c>
      <c r="B30" s="21">
        <v>1</v>
      </c>
      <c r="C30" s="21">
        <v>1</v>
      </c>
      <c r="D30" s="21">
        <v>1</v>
      </c>
      <c r="E30" s="21">
        <v>1</v>
      </c>
      <c r="F30" s="21">
        <v>1</v>
      </c>
      <c r="G30" s="21">
        <v>1</v>
      </c>
      <c r="H30" s="21">
        <v>1</v>
      </c>
      <c r="I30" s="35"/>
      <c r="J30" s="35"/>
    </row>
    <row r="31" spans="1:10" x14ac:dyDescent="0.25">
      <c r="A31" s="10" t="s">
        <v>109</v>
      </c>
      <c r="B31" s="21">
        <v>0.99</v>
      </c>
      <c r="C31" s="21">
        <v>0.99</v>
      </c>
      <c r="D31" s="21">
        <v>0.99</v>
      </c>
      <c r="E31" s="21">
        <v>0.99</v>
      </c>
      <c r="F31" s="21">
        <v>0.99</v>
      </c>
      <c r="G31" s="21">
        <v>0.99</v>
      </c>
      <c r="H31" s="21">
        <v>0.99</v>
      </c>
    </row>
    <row r="32" spans="1:10" x14ac:dyDescent="0.25">
      <c r="A32" s="36" t="s">
        <v>11</v>
      </c>
      <c r="B32" s="4"/>
      <c r="C32" s="37"/>
      <c r="D32" s="37"/>
      <c r="E32" s="37"/>
      <c r="F32" s="37"/>
      <c r="G32" s="37"/>
      <c r="H32" s="37"/>
    </row>
    <row r="34" spans="1:9" x14ac:dyDescent="0.25">
      <c r="A34" s="11" t="s">
        <v>12</v>
      </c>
      <c r="B34" s="12"/>
      <c r="C34" s="12"/>
      <c r="D34" s="12"/>
      <c r="E34" s="12"/>
      <c r="F34" s="12"/>
      <c r="G34" s="12"/>
      <c r="H34" s="12"/>
    </row>
    <row r="35" spans="1:9" x14ac:dyDescent="0.25">
      <c r="A35" s="12" t="s">
        <v>67</v>
      </c>
      <c r="B35" s="13">
        <f>B19/B30</f>
        <v>11978013.23</v>
      </c>
      <c r="C35" s="13">
        <f t="shared" ref="C35:H35" si="6">C19/C30</f>
        <v>8342727.4400000004</v>
      </c>
      <c r="D35" s="13">
        <f>D19/D30</f>
        <v>7427657.4400000004</v>
      </c>
      <c r="E35" s="13">
        <f t="shared" si="6"/>
        <v>915070</v>
      </c>
      <c r="F35" s="13">
        <f t="shared" si="6"/>
        <v>3635285.79</v>
      </c>
      <c r="G35" s="13">
        <f t="shared" si="6"/>
        <v>3635285.79</v>
      </c>
      <c r="H35" s="13">
        <f t="shared" si="6"/>
        <v>0</v>
      </c>
    </row>
    <row r="36" spans="1:9" x14ac:dyDescent="0.25">
      <c r="A36" s="12" t="s">
        <v>110</v>
      </c>
      <c r="B36" s="13">
        <f t="shared" ref="B36:F36" si="7">B21/B31</f>
        <v>18088374.525252525</v>
      </c>
      <c r="C36" s="13">
        <f t="shared" si="7"/>
        <v>13695874.525252527</v>
      </c>
      <c r="D36" s="13">
        <f t="shared" si="7"/>
        <v>12193111.898989901</v>
      </c>
      <c r="E36" s="13">
        <f>E21/E31</f>
        <v>1502762.6262626264</v>
      </c>
      <c r="F36" s="13">
        <f t="shared" si="7"/>
        <v>4392500</v>
      </c>
      <c r="G36" s="13">
        <f>G21/G31</f>
        <v>4392500</v>
      </c>
      <c r="H36" s="13">
        <f>H21/H31</f>
        <v>0</v>
      </c>
    </row>
    <row r="37" spans="1:9" x14ac:dyDescent="0.25">
      <c r="A37" s="12" t="s">
        <v>71</v>
      </c>
      <c r="B37" s="13">
        <f t="shared" ref="B37:H37" si="8">B35/B11</f>
        <v>16846.71340365682</v>
      </c>
      <c r="C37" s="13">
        <f t="shared" si="8"/>
        <v>106958.0441025641</v>
      </c>
      <c r="D37" s="13">
        <f t="shared" si="8"/>
        <v>337620.79272727272</v>
      </c>
      <c r="E37" s="13">
        <f t="shared" si="8"/>
        <v>16340.535714285714</v>
      </c>
      <c r="F37" s="13">
        <f t="shared" si="8"/>
        <v>5742.947535545024</v>
      </c>
      <c r="G37" s="13">
        <f t="shared" si="8"/>
        <v>5742.947535545024</v>
      </c>
      <c r="H37" s="13" t="e">
        <f t="shared" si="8"/>
        <v>#DIV/0!</v>
      </c>
    </row>
    <row r="38" spans="1:9" x14ac:dyDescent="0.25">
      <c r="A38" s="12" t="s">
        <v>111</v>
      </c>
      <c r="B38" s="13">
        <f t="shared" ref="B38:H38" si="9">B36/B14</f>
        <v>15346.471599478951</v>
      </c>
      <c r="C38" s="13">
        <f t="shared" si="9"/>
        <v>111651.15102108038</v>
      </c>
      <c r="D38" s="13">
        <f t="shared" si="9"/>
        <v>554232.35904499551</v>
      </c>
      <c r="E38" s="13">
        <f t="shared" si="9"/>
        <v>14928.105558900261</v>
      </c>
      <c r="F38" s="13">
        <f>F36/F14</f>
        <v>4159.564393939394</v>
      </c>
      <c r="G38" s="13">
        <f>G36/G14</f>
        <v>4159.564393939394</v>
      </c>
      <c r="H38" s="13" t="e">
        <f t="shared" si="9"/>
        <v>#DIV/0!</v>
      </c>
    </row>
    <row r="40" spans="1:9" x14ac:dyDescent="0.25">
      <c r="A40" s="1" t="s">
        <v>13</v>
      </c>
    </row>
    <row r="42" spans="1:9" x14ac:dyDescent="0.25">
      <c r="A42" t="s">
        <v>14</v>
      </c>
    </row>
    <row r="43" spans="1:9" x14ac:dyDescent="0.25">
      <c r="A43" t="s">
        <v>15</v>
      </c>
      <c r="B43" s="14" t="s">
        <v>51</v>
      </c>
      <c r="C43" s="14" t="s">
        <v>51</v>
      </c>
      <c r="D43" s="14" t="s">
        <v>51</v>
      </c>
      <c r="E43" s="14" t="s">
        <v>51</v>
      </c>
      <c r="F43" s="14" t="s">
        <v>51</v>
      </c>
      <c r="G43" s="14" t="s">
        <v>51</v>
      </c>
      <c r="H43" s="14" t="s">
        <v>51</v>
      </c>
      <c r="I43" s="14"/>
    </row>
    <row r="44" spans="1:9" x14ac:dyDescent="0.25">
      <c r="A44" t="s">
        <v>16</v>
      </c>
      <c r="B44" s="14" t="s">
        <v>51</v>
      </c>
      <c r="C44" s="14" t="s">
        <v>51</v>
      </c>
      <c r="D44" s="14" t="s">
        <v>51</v>
      </c>
      <c r="E44" s="14" t="s">
        <v>51</v>
      </c>
      <c r="F44" s="14" t="s">
        <v>51</v>
      </c>
      <c r="G44" s="14" t="s">
        <v>51</v>
      </c>
      <c r="H44" s="14" t="s">
        <v>51</v>
      </c>
      <c r="I44" s="14"/>
    </row>
    <row r="46" spans="1:9" x14ac:dyDescent="0.25">
      <c r="A46" t="s">
        <v>17</v>
      </c>
    </row>
    <row r="47" spans="1:9" x14ac:dyDescent="0.25">
      <c r="A47" t="s">
        <v>18</v>
      </c>
      <c r="B47" s="16">
        <f>B14/B13*100</f>
        <v>106.7632850241546</v>
      </c>
      <c r="C47" s="16">
        <f t="shared" ref="C47:H47" si="10">C14/C13*100</f>
        <v>227.16049382716048</v>
      </c>
      <c r="D47" s="16">
        <f t="shared" si="10"/>
        <v>91.666666666666657</v>
      </c>
      <c r="E47" s="16">
        <f t="shared" si="10"/>
        <v>335.55555555555554</v>
      </c>
      <c r="F47" s="16">
        <f>F14/F13*100</f>
        <v>100.57142857142858</v>
      </c>
      <c r="G47" s="16">
        <f>G14/G13*100</f>
        <v>100.57142857142858</v>
      </c>
      <c r="H47" s="16" t="e">
        <f t="shared" si="10"/>
        <v>#DIV/0!</v>
      </c>
    </row>
    <row r="48" spans="1:9" x14ac:dyDescent="0.25">
      <c r="A48" t="s">
        <v>19</v>
      </c>
      <c r="B48" s="14">
        <f>B21/B20*100</f>
        <v>63.418307049944936</v>
      </c>
      <c r="C48" s="14">
        <f t="shared" ref="C48:F48" si="11">C21/C20*100</f>
        <v>71.403677794102933</v>
      </c>
      <c r="D48" s="14">
        <f t="shared" si="11"/>
        <v>68.048439774283935</v>
      </c>
      <c r="E48" s="14">
        <f>E21/E20*100</f>
        <v>119.01879999999998</v>
      </c>
      <c r="F48" s="14">
        <f t="shared" si="11"/>
        <v>47.021788494809691</v>
      </c>
      <c r="G48" s="14">
        <f>G21/G20*100</f>
        <v>47.021788494809691</v>
      </c>
      <c r="H48" s="14" t="e">
        <f>H21/H20*100</f>
        <v>#DIV/0!</v>
      </c>
    </row>
    <row r="49" spans="1:8" x14ac:dyDescent="0.25">
      <c r="A49" s="12" t="s">
        <v>20</v>
      </c>
      <c r="B49" s="15">
        <f t="shared" ref="B49:H49" si="12">AVERAGE(B47:B48)</f>
        <v>85.09079603704977</v>
      </c>
      <c r="C49" s="15">
        <f t="shared" si="12"/>
        <v>149.28208581063171</v>
      </c>
      <c r="D49" s="15">
        <f t="shared" si="12"/>
        <v>79.857553220475296</v>
      </c>
      <c r="E49" s="15">
        <f t="shared" si="12"/>
        <v>227.28717777777777</v>
      </c>
      <c r="F49" s="15">
        <f t="shared" si="12"/>
        <v>73.796608533119141</v>
      </c>
      <c r="G49" s="15">
        <f t="shared" si="12"/>
        <v>73.796608533119141</v>
      </c>
      <c r="H49" s="15" t="e">
        <f t="shared" si="12"/>
        <v>#DIV/0!</v>
      </c>
    </row>
    <row r="50" spans="1:8" x14ac:dyDescent="0.25">
      <c r="B50" s="14"/>
      <c r="C50" s="14"/>
      <c r="D50" s="14"/>
      <c r="E50" s="14"/>
      <c r="F50" s="14"/>
      <c r="G50" s="14"/>
      <c r="H50" s="14"/>
    </row>
    <row r="51" spans="1:8" x14ac:dyDescent="0.25">
      <c r="A51" t="s">
        <v>21</v>
      </c>
    </row>
    <row r="52" spans="1:8" x14ac:dyDescent="0.25">
      <c r="A52" t="s">
        <v>22</v>
      </c>
      <c r="B52" s="14">
        <f>(B14/B16)*100</f>
        <v>61.356932153392329</v>
      </c>
      <c r="C52" s="14">
        <f t="shared" ref="C52:H52" si="13">(C14/C16)*100</f>
        <v>56.79012345679012</v>
      </c>
      <c r="D52" s="14">
        <f t="shared" si="13"/>
        <v>22.916666666666664</v>
      </c>
      <c r="E52" s="14">
        <f t="shared" si="13"/>
        <v>83.888888888888886</v>
      </c>
      <c r="F52" s="14">
        <f>(F14/F16)*100</f>
        <v>61.935483870967744</v>
      </c>
      <c r="G52" s="14">
        <f>(G14/G16)*100</f>
        <v>61.935483870967744</v>
      </c>
      <c r="H52" s="14" t="e">
        <f t="shared" si="13"/>
        <v>#DIV/0!</v>
      </c>
    </row>
    <row r="53" spans="1:8" x14ac:dyDescent="0.25">
      <c r="A53" t="s">
        <v>23</v>
      </c>
      <c r="B53" s="14">
        <f>B21/B22*100</f>
        <v>20.359508551964382</v>
      </c>
      <c r="C53" s="14">
        <f t="shared" ref="C53:F53" si="14">C21/C22*100</f>
        <v>17.850919448525733</v>
      </c>
      <c r="D53" s="14">
        <f t="shared" si="14"/>
        <v>17.01210994357098</v>
      </c>
      <c r="E53" s="14">
        <f>E21/E22*100</f>
        <v>29.754699999999989</v>
      </c>
      <c r="F53" s="14">
        <f t="shared" si="14"/>
        <v>36.238124999999997</v>
      </c>
      <c r="G53" s="14">
        <f>G21/G22*100</f>
        <v>36.238124999999997</v>
      </c>
      <c r="H53" s="14" t="e">
        <f>H21/H22*100</f>
        <v>#DIV/0!</v>
      </c>
    </row>
    <row r="54" spans="1:8" x14ac:dyDescent="0.25">
      <c r="A54" t="s">
        <v>24</v>
      </c>
      <c r="B54" s="14">
        <f t="shared" ref="B54:H54" si="15">(B52+B53)/2</f>
        <v>40.858220352678359</v>
      </c>
      <c r="C54" s="14">
        <f t="shared" si="15"/>
        <v>37.320521452657928</v>
      </c>
      <c r="D54" s="14">
        <f t="shared" si="15"/>
        <v>19.964388305118824</v>
      </c>
      <c r="E54" s="14">
        <f t="shared" si="15"/>
        <v>56.821794444444436</v>
      </c>
      <c r="F54" s="14">
        <f t="shared" si="15"/>
        <v>49.08680443548387</v>
      </c>
      <c r="G54" s="14">
        <f t="shared" si="15"/>
        <v>49.08680443548387</v>
      </c>
      <c r="H54" s="14" t="e">
        <f t="shared" si="15"/>
        <v>#DIV/0!</v>
      </c>
    </row>
    <row r="56" spans="1:8" x14ac:dyDescent="0.25">
      <c r="A56" s="12" t="s">
        <v>35</v>
      </c>
      <c r="B56" s="15"/>
      <c r="C56" s="15"/>
      <c r="D56" s="15"/>
      <c r="E56" s="15"/>
      <c r="F56" s="15"/>
      <c r="G56" s="15"/>
      <c r="H56" s="15"/>
    </row>
    <row r="57" spans="1:8" x14ac:dyDescent="0.25">
      <c r="A57" t="s">
        <v>25</v>
      </c>
      <c r="B57" s="14">
        <f t="shared" ref="B57:F57" si="16">B23/B21*100</f>
        <v>100</v>
      </c>
      <c r="C57" s="14">
        <f t="shared" si="16"/>
        <v>100</v>
      </c>
      <c r="D57" s="14"/>
      <c r="E57" s="14"/>
      <c r="F57" s="14">
        <f t="shared" si="16"/>
        <v>100</v>
      </c>
      <c r="G57" s="14"/>
      <c r="H57" s="14"/>
    </row>
    <row r="59" spans="1:8" x14ac:dyDescent="0.25">
      <c r="A59" t="s">
        <v>26</v>
      </c>
    </row>
    <row r="60" spans="1:8" x14ac:dyDescent="0.25">
      <c r="A60" t="s">
        <v>27</v>
      </c>
      <c r="B60" s="14">
        <f>((B14/B11)-1)*100</f>
        <v>65.775902484763265</v>
      </c>
      <c r="C60" s="14">
        <f t="shared" ref="C60:H60" si="17">((C14/C11)-1)*100</f>
        <v>57.26495726495726</v>
      </c>
      <c r="D60" s="14">
        <f t="shared" si="17"/>
        <v>0</v>
      </c>
      <c r="E60" s="14">
        <f t="shared" si="17"/>
        <v>79.761904761904773</v>
      </c>
      <c r="F60" s="14">
        <f>((F14/F11)-1)*100</f>
        <v>66.824644549763022</v>
      </c>
      <c r="G60" s="14">
        <f>((G14/G11)-1)*100</f>
        <v>66.824644549763022</v>
      </c>
      <c r="H60" s="14" t="e">
        <f t="shared" si="17"/>
        <v>#DIV/0!</v>
      </c>
    </row>
    <row r="61" spans="1:8" x14ac:dyDescent="0.25">
      <c r="A61" t="s">
        <v>28</v>
      </c>
      <c r="B61" s="14">
        <f>((B36/B35)-1)*100</f>
        <v>51.013145318195008</v>
      </c>
      <c r="C61" s="14">
        <f>((C36/C35)-1)*100</f>
        <v>64.165431793760305</v>
      </c>
      <c r="D61" s="14">
        <f t="shared" ref="D61:H61" si="18">((D36/D35)-1)*100</f>
        <v>64.158242319127481</v>
      </c>
      <c r="E61" s="14">
        <f t="shared" si="18"/>
        <v>64.223789028448792</v>
      </c>
      <c r="F61" s="14">
        <f t="shared" si="18"/>
        <v>20.829564819441604</v>
      </c>
      <c r="G61" s="14">
        <f t="shared" si="18"/>
        <v>20.829564819441604</v>
      </c>
      <c r="H61" s="14" t="e">
        <f t="shared" si="18"/>
        <v>#DIV/0!</v>
      </c>
    </row>
    <row r="62" spans="1:8" x14ac:dyDescent="0.25">
      <c r="A62" s="12" t="s">
        <v>29</v>
      </c>
      <c r="B62" s="15">
        <f t="shared" ref="B62:H62" si="19">((B38/B37)-1)*100</f>
        <v>-8.9052491618467293</v>
      </c>
      <c r="C62" s="15">
        <f t="shared" si="19"/>
        <v>4.38780173842368</v>
      </c>
      <c r="D62" s="15">
        <f t="shared" si="19"/>
        <v>64.158242319127481</v>
      </c>
      <c r="E62" s="15">
        <f t="shared" si="19"/>
        <v>-8.6437200106642464</v>
      </c>
      <c r="F62" s="15">
        <f t="shared" si="19"/>
        <v>-27.57091427016427</v>
      </c>
      <c r="G62" s="15">
        <f t="shared" si="19"/>
        <v>-27.57091427016427</v>
      </c>
      <c r="H62" s="15" t="e">
        <f t="shared" si="19"/>
        <v>#DIV/0!</v>
      </c>
    </row>
    <row r="63" spans="1:8" x14ac:dyDescent="0.25">
      <c r="B63" s="16"/>
      <c r="C63" s="16"/>
      <c r="D63" s="16"/>
      <c r="E63" s="16"/>
      <c r="F63" s="16"/>
      <c r="G63" s="16"/>
      <c r="H63" s="16"/>
    </row>
    <row r="64" spans="1:8" x14ac:dyDescent="0.25">
      <c r="A64" t="s">
        <v>30</v>
      </c>
    </row>
    <row r="65" spans="1:8" x14ac:dyDescent="0.25">
      <c r="A65" t="s">
        <v>38</v>
      </c>
      <c r="B65" s="3">
        <f t="shared" ref="B65:H65" si="20">B20/B13</f>
        <v>25577.083333333332</v>
      </c>
      <c r="C65" s="3">
        <f t="shared" si="20"/>
        <v>351650</v>
      </c>
      <c r="D65" s="3">
        <f t="shared" si="20"/>
        <v>739129.16666666663</v>
      </c>
      <c r="E65" s="3">
        <f t="shared" si="20"/>
        <v>41666.666666666672</v>
      </c>
      <c r="F65" s="3">
        <f t="shared" si="20"/>
        <v>8807.6190476190477</v>
      </c>
      <c r="G65" s="3">
        <f t="shared" si="20"/>
        <v>8807.6190476190477</v>
      </c>
      <c r="H65" s="3" t="e">
        <f t="shared" si="20"/>
        <v>#DIV/0!</v>
      </c>
    </row>
    <row r="66" spans="1:8" x14ac:dyDescent="0.25">
      <c r="A66" t="s">
        <v>39</v>
      </c>
      <c r="B66" s="3">
        <f t="shared" ref="B66:H66" si="21">B21/B14</f>
        <v>15193.006883484162</v>
      </c>
      <c r="C66" s="3">
        <f t="shared" si="21"/>
        <v>110534.63951086957</v>
      </c>
      <c r="D66" s="3">
        <f t="shared" si="21"/>
        <v>548690.03545454552</v>
      </c>
      <c r="E66" s="3">
        <f>E21/E14</f>
        <v>14778.824503311258</v>
      </c>
      <c r="F66" s="3">
        <f>F21/F14</f>
        <v>4117.96875</v>
      </c>
      <c r="G66" s="3">
        <f>G21/G14</f>
        <v>4117.96875</v>
      </c>
      <c r="H66" s="3" t="e">
        <f t="shared" si="21"/>
        <v>#DIV/0!</v>
      </c>
    </row>
    <row r="67" spans="1:8" x14ac:dyDescent="0.25">
      <c r="A67" s="12" t="s">
        <v>31</v>
      </c>
      <c r="B67" s="15">
        <f>(B65/B66)*B49</f>
        <v>143.24842987500779</v>
      </c>
      <c r="C67" s="15">
        <f t="shared" ref="C67:H67" si="22">(C65/C66)*C49</f>
        <v>474.91940723384243</v>
      </c>
      <c r="D67" s="15">
        <f t="shared" si="22"/>
        <v>107.57448276783701</v>
      </c>
      <c r="E67" s="15">
        <f t="shared" si="22"/>
        <v>640.80191709105247</v>
      </c>
      <c r="F67" s="15">
        <f t="shared" si="22"/>
        <v>157.83811253205513</v>
      </c>
      <c r="G67" s="15">
        <f t="shared" si="22"/>
        <v>157.83811253205513</v>
      </c>
      <c r="H67" s="15" t="e">
        <f t="shared" si="22"/>
        <v>#DIV/0!</v>
      </c>
    </row>
    <row r="68" spans="1:8" s="5" customFormat="1" x14ac:dyDescent="0.25">
      <c r="A68" t="s">
        <v>40</v>
      </c>
      <c r="B68" s="26">
        <f>B20/(B13*3)</f>
        <v>8525.6944444444453</v>
      </c>
      <c r="C68" s="26">
        <f t="shared" ref="C68:H68" si="23">C20/(C13*3)</f>
        <v>117216.66666666667</v>
      </c>
      <c r="D68" s="26">
        <f t="shared" si="23"/>
        <v>246376.38888888888</v>
      </c>
      <c r="E68" s="26">
        <f t="shared" si="23"/>
        <v>13888.888888888892</v>
      </c>
      <c r="F68" s="26">
        <f t="shared" si="23"/>
        <v>2935.8730158730159</v>
      </c>
      <c r="G68" s="26">
        <f t="shared" si="23"/>
        <v>2935.8730158730159</v>
      </c>
      <c r="H68" s="26" t="e">
        <f t="shared" si="23"/>
        <v>#DIV/0!</v>
      </c>
    </row>
    <row r="69" spans="1:8" s="5" customFormat="1" x14ac:dyDescent="0.25">
      <c r="A69" t="s">
        <v>41</v>
      </c>
      <c r="B69" s="26">
        <f>B21/(B14*3)</f>
        <v>5064.3356278280544</v>
      </c>
      <c r="C69" s="26">
        <f t="shared" ref="C69:H69" si="24">C21/(C14*3)</f>
        <v>36844.879836956527</v>
      </c>
      <c r="D69" s="26">
        <f t="shared" si="24"/>
        <v>182896.6784848485</v>
      </c>
      <c r="E69" s="26">
        <f>E21/(E14*3)</f>
        <v>4926.2748344370857</v>
      </c>
      <c r="F69" s="26">
        <f>F21/(F14*3)</f>
        <v>1372.65625</v>
      </c>
      <c r="G69" s="26">
        <f>G21/(G14*3)</f>
        <v>1372.65625</v>
      </c>
      <c r="H69" s="26" t="e">
        <f t="shared" si="24"/>
        <v>#DIV/0!</v>
      </c>
    </row>
    <row r="70" spans="1:8" x14ac:dyDescent="0.25">
      <c r="B70" s="14"/>
      <c r="C70" s="14"/>
      <c r="D70" s="14"/>
    </row>
    <row r="71" spans="1:8" x14ac:dyDescent="0.25">
      <c r="A71" t="s">
        <v>32</v>
      </c>
      <c r="B71" s="14"/>
      <c r="C71" s="14"/>
      <c r="D71" s="14"/>
    </row>
    <row r="72" spans="1:8" x14ac:dyDescent="0.25">
      <c r="A72" s="17" t="s">
        <v>33</v>
      </c>
      <c r="B72" s="18">
        <f>(B27/B26)*100</f>
        <v>0</v>
      </c>
      <c r="C72" s="18">
        <f>(C27/C26)*100</f>
        <v>0</v>
      </c>
      <c r="D72" s="18"/>
      <c r="E72" s="18"/>
      <c r="F72" s="18">
        <f>(F27/F26)*100</f>
        <v>0</v>
      </c>
      <c r="G72" s="18"/>
      <c r="H72" s="18"/>
    </row>
    <row r="73" spans="1:8" x14ac:dyDescent="0.25">
      <c r="A73" s="17" t="s">
        <v>34</v>
      </c>
      <c r="B73" s="18" t="e">
        <f>(B21/B27)*100</f>
        <v>#DIV/0!</v>
      </c>
      <c r="C73" s="18" t="e">
        <f>(C21/C27)*100</f>
        <v>#DIV/0!</v>
      </c>
      <c r="D73" s="18"/>
      <c r="E73" s="18"/>
      <c r="F73" s="18" t="e">
        <f>(F21/F27)*100</f>
        <v>#DIV/0!</v>
      </c>
      <c r="G73" s="18"/>
      <c r="H73" s="18"/>
    </row>
    <row r="74" spans="1:8" ht="15.75" thickBot="1" x14ac:dyDescent="0.3">
      <c r="A74" s="19"/>
      <c r="B74" s="19"/>
      <c r="C74" s="19"/>
      <c r="D74" s="19"/>
      <c r="E74" s="19"/>
      <c r="F74" s="19"/>
      <c r="G74" s="19"/>
      <c r="H74" s="19"/>
    </row>
    <row r="75" spans="1:8" ht="15.75" thickTop="1" x14ac:dyDescent="0.25">
      <c r="A75" s="22" t="s">
        <v>36</v>
      </c>
    </row>
    <row r="76" spans="1:8" x14ac:dyDescent="0.25">
      <c r="A76" s="22" t="s">
        <v>97</v>
      </c>
    </row>
    <row r="77" spans="1:8" x14ac:dyDescent="0.25">
      <c r="A77" s="22" t="s">
        <v>98</v>
      </c>
    </row>
    <row r="78" spans="1:8" x14ac:dyDescent="0.25">
      <c r="A78" s="22" t="s">
        <v>57</v>
      </c>
      <c r="B78" s="20"/>
      <c r="C78" s="20"/>
      <c r="D78" s="20"/>
    </row>
    <row r="79" spans="1:8" x14ac:dyDescent="0.25">
      <c r="A79" s="22"/>
    </row>
    <row r="80" spans="1:8" x14ac:dyDescent="0.25">
      <c r="A80" s="22"/>
    </row>
    <row r="82" spans="1:1" x14ac:dyDescent="0.25">
      <c r="A82" t="s">
        <v>37</v>
      </c>
    </row>
    <row r="85" spans="1:1" x14ac:dyDescent="0.25">
      <c r="A85" t="s">
        <v>52</v>
      </c>
    </row>
    <row r="86" spans="1:1" x14ac:dyDescent="0.25">
      <c r="A86" t="s">
        <v>53</v>
      </c>
    </row>
    <row r="89" spans="1:1" x14ac:dyDescent="0.25">
      <c r="A89" s="39" t="s">
        <v>141</v>
      </c>
    </row>
  </sheetData>
  <mergeCells count="11">
    <mergeCell ref="A2:H2"/>
    <mergeCell ref="A4:A6"/>
    <mergeCell ref="B4:B6"/>
    <mergeCell ref="C4:E4"/>
    <mergeCell ref="F4:H4"/>
    <mergeCell ref="C5:C6"/>
    <mergeCell ref="E5:E6"/>
    <mergeCell ref="F5:F6"/>
    <mergeCell ref="G5:G6"/>
    <mergeCell ref="H5:H6"/>
    <mergeCell ref="D5:D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8"/>
  <sheetViews>
    <sheetView topLeftCell="A85" zoomScaleNormal="100" workbookViewId="0">
      <selection activeCell="A88" sqref="A88"/>
    </sheetView>
  </sheetViews>
  <sheetFormatPr baseColWidth="10" defaultColWidth="11.42578125" defaultRowHeight="15" x14ac:dyDescent="0.25"/>
  <cols>
    <col min="1" max="1" width="50.85546875" customWidth="1"/>
    <col min="2" max="2" width="16.28515625" bestFit="1" customWidth="1"/>
    <col min="3" max="7" width="13.7109375" customWidth="1"/>
    <col min="8" max="8" width="15.42578125" customWidth="1"/>
  </cols>
  <sheetData>
    <row r="2" spans="1:9" ht="15.75" x14ac:dyDescent="0.25">
      <c r="A2" s="41" t="s">
        <v>119</v>
      </c>
      <c r="B2" s="41"/>
      <c r="C2" s="41"/>
      <c r="D2" s="41"/>
      <c r="E2" s="41"/>
      <c r="F2" s="41"/>
      <c r="G2" s="41"/>
      <c r="H2" s="41"/>
    </row>
    <row r="4" spans="1:9" ht="20.100000000000001" customHeight="1" x14ac:dyDescent="0.25">
      <c r="A4" s="42" t="s">
        <v>0</v>
      </c>
      <c r="B4" s="45" t="s">
        <v>1</v>
      </c>
      <c r="C4" s="48" t="s">
        <v>2</v>
      </c>
      <c r="D4" s="49"/>
      <c r="E4" s="50"/>
      <c r="F4" s="48" t="s">
        <v>3</v>
      </c>
      <c r="G4" s="49"/>
      <c r="H4" s="50"/>
    </row>
    <row r="5" spans="1:9" ht="20.100000000000001" customHeight="1" x14ac:dyDescent="0.25">
      <c r="A5" s="43"/>
      <c r="B5" s="46"/>
      <c r="C5" s="51" t="s">
        <v>4</v>
      </c>
      <c r="D5" s="57" t="s">
        <v>5</v>
      </c>
      <c r="E5" s="53" t="s">
        <v>61</v>
      </c>
      <c r="F5" s="55" t="s">
        <v>4</v>
      </c>
      <c r="G5" s="57" t="s">
        <v>54</v>
      </c>
      <c r="H5" s="58" t="s">
        <v>6</v>
      </c>
    </row>
    <row r="6" spans="1:9" ht="15.75" thickBot="1" x14ac:dyDescent="0.3">
      <c r="A6" s="44"/>
      <c r="B6" s="47"/>
      <c r="C6" s="52"/>
      <c r="D6" s="54"/>
      <c r="E6" s="54"/>
      <c r="F6" s="56"/>
      <c r="G6" s="54"/>
      <c r="H6" s="59"/>
    </row>
    <row r="7" spans="1:9" ht="15.75" thickTop="1" x14ac:dyDescent="0.25"/>
    <row r="8" spans="1:9" x14ac:dyDescent="0.25">
      <c r="A8" s="1" t="s">
        <v>7</v>
      </c>
    </row>
    <row r="10" spans="1:9" x14ac:dyDescent="0.25">
      <c r="A10" t="s">
        <v>48</v>
      </c>
    </row>
    <row r="11" spans="1:9" x14ac:dyDescent="0.25">
      <c r="A11" s="2" t="s">
        <v>73</v>
      </c>
      <c r="B11" s="4">
        <f t="shared" ref="B11:B16" si="0">C11+F11</f>
        <v>1095</v>
      </c>
      <c r="C11" s="4">
        <f t="shared" ref="C11:C16" si="1">D11+E11</f>
        <v>126</v>
      </c>
      <c r="D11" s="3">
        <v>17</v>
      </c>
      <c r="E11" s="3">
        <v>109</v>
      </c>
      <c r="F11" s="40">
        <f>SUM(G11:H11)</f>
        <v>969</v>
      </c>
      <c r="G11" s="40">
        <v>969</v>
      </c>
      <c r="H11" s="40">
        <v>0</v>
      </c>
    </row>
    <row r="12" spans="1:9" x14ac:dyDescent="0.25">
      <c r="A12" s="27" t="s">
        <v>49</v>
      </c>
      <c r="B12" s="4">
        <f t="shared" si="0"/>
        <v>130</v>
      </c>
      <c r="C12" s="4">
        <f t="shared" si="1"/>
        <v>130</v>
      </c>
      <c r="D12" s="3">
        <v>21</v>
      </c>
      <c r="E12" s="3">
        <v>109</v>
      </c>
      <c r="F12" s="40">
        <f t="shared" ref="F12:F16" si="2">SUM(G12:H12)</f>
        <v>0</v>
      </c>
      <c r="G12" s="40">
        <v>0</v>
      </c>
      <c r="H12" s="40">
        <v>0</v>
      </c>
    </row>
    <row r="13" spans="1:9" x14ac:dyDescent="0.25">
      <c r="A13" s="2" t="s">
        <v>112</v>
      </c>
      <c r="B13" s="4">
        <f t="shared" si="0"/>
        <v>509</v>
      </c>
      <c r="C13" s="4">
        <f t="shared" si="1"/>
        <v>54</v>
      </c>
      <c r="D13" s="3">
        <v>24</v>
      </c>
      <c r="E13" s="4">
        <v>30</v>
      </c>
      <c r="F13" s="4">
        <f t="shared" si="2"/>
        <v>455</v>
      </c>
      <c r="G13" s="4">
        <v>455</v>
      </c>
      <c r="H13" s="4">
        <v>0</v>
      </c>
      <c r="I13" s="38"/>
    </row>
    <row r="14" spans="1:9" x14ac:dyDescent="0.25">
      <c r="A14" s="2" t="s">
        <v>113</v>
      </c>
      <c r="B14" s="4">
        <f t="shared" si="0"/>
        <v>800</v>
      </c>
      <c r="C14" s="4">
        <f t="shared" si="1"/>
        <v>107</v>
      </c>
      <c r="D14" s="3">
        <v>21</v>
      </c>
      <c r="E14" s="3">
        <v>86</v>
      </c>
      <c r="F14" s="4">
        <f t="shared" si="2"/>
        <v>693</v>
      </c>
      <c r="G14" s="4">
        <v>693</v>
      </c>
      <c r="H14" s="4">
        <v>0</v>
      </c>
    </row>
    <row r="15" spans="1:9" x14ac:dyDescent="0.25">
      <c r="A15" s="27" t="s">
        <v>49</v>
      </c>
      <c r="B15" s="4">
        <f t="shared" si="0"/>
        <v>114</v>
      </c>
      <c r="C15" s="4">
        <f t="shared" si="1"/>
        <v>114</v>
      </c>
      <c r="D15" s="3">
        <v>28</v>
      </c>
      <c r="E15" s="3">
        <v>86</v>
      </c>
      <c r="F15" s="4">
        <f t="shared" si="2"/>
        <v>0</v>
      </c>
      <c r="G15" s="4">
        <v>0</v>
      </c>
      <c r="H15" s="4">
        <v>0</v>
      </c>
    </row>
    <row r="16" spans="1:9" x14ac:dyDescent="0.25">
      <c r="A16" s="2" t="s">
        <v>92</v>
      </c>
      <c r="B16" s="4">
        <f t="shared" si="0"/>
        <v>1921</v>
      </c>
      <c r="C16" s="4">
        <f t="shared" si="1"/>
        <v>216</v>
      </c>
      <c r="D16" s="3">
        <v>96</v>
      </c>
      <c r="E16" s="3">
        <v>120</v>
      </c>
      <c r="F16" s="4">
        <f t="shared" si="2"/>
        <v>1705</v>
      </c>
      <c r="G16" s="4">
        <v>1705</v>
      </c>
      <c r="H16" s="4">
        <v>0</v>
      </c>
    </row>
    <row r="17" spans="1:10" x14ac:dyDescent="0.25">
      <c r="F17" s="5"/>
    </row>
    <row r="18" spans="1:10" x14ac:dyDescent="0.25">
      <c r="A18" s="6" t="s">
        <v>8</v>
      </c>
      <c r="F18" s="5"/>
    </row>
    <row r="19" spans="1:10" x14ac:dyDescent="0.25">
      <c r="A19" s="2" t="s">
        <v>73</v>
      </c>
      <c r="B19" s="4">
        <f>C19+F19</f>
        <v>26870485.18</v>
      </c>
      <c r="C19" s="4">
        <f>D19+E19</f>
        <v>19559985.18</v>
      </c>
      <c r="D19" s="3">
        <v>18117655.18</v>
      </c>
      <c r="E19" s="4">
        <v>1442330</v>
      </c>
      <c r="F19" s="23">
        <f t="shared" ref="F19:F22" si="3">SUM(G19:H19)</f>
        <v>7310500</v>
      </c>
      <c r="G19" s="4">
        <v>7310500</v>
      </c>
      <c r="H19" s="4">
        <v>0</v>
      </c>
    </row>
    <row r="20" spans="1:10" x14ac:dyDescent="0.25">
      <c r="A20" s="2" t="s">
        <v>112</v>
      </c>
      <c r="B20" s="3">
        <f>C20+F20</f>
        <v>20889100</v>
      </c>
      <c r="C20" s="3">
        <f>D20+E20</f>
        <v>18989100</v>
      </c>
      <c r="D20" s="3">
        <v>17739100</v>
      </c>
      <c r="E20" s="3">
        <v>1250000.0000000002</v>
      </c>
      <c r="F20" s="23">
        <f t="shared" si="3"/>
        <v>1900000</v>
      </c>
      <c r="G20" s="3">
        <v>1900000</v>
      </c>
      <c r="H20" s="3">
        <v>0</v>
      </c>
    </row>
    <row r="21" spans="1:10" x14ac:dyDescent="0.25">
      <c r="A21" s="2" t="s">
        <v>113</v>
      </c>
      <c r="B21" s="3">
        <f>C21+F21</f>
        <v>31352695.920000002</v>
      </c>
      <c r="C21" s="3">
        <f>D21+E21</f>
        <v>27013145.920000002</v>
      </c>
      <c r="D21" s="3">
        <v>25557125.920000002</v>
      </c>
      <c r="E21" s="4">
        <v>1456020</v>
      </c>
      <c r="F21" s="4">
        <f>SUM(G21:H21)</f>
        <v>4339550</v>
      </c>
      <c r="G21" s="4">
        <v>4339550</v>
      </c>
      <c r="H21" s="4">
        <v>0</v>
      </c>
      <c r="J21" s="4"/>
    </row>
    <row r="22" spans="1:10" x14ac:dyDescent="0.25">
      <c r="A22" s="2" t="s">
        <v>92</v>
      </c>
      <c r="B22" s="3">
        <f>C22+F22</f>
        <v>87956400.000000015</v>
      </c>
      <c r="C22" s="3">
        <f>D22+E22</f>
        <v>75956400.000000015</v>
      </c>
      <c r="D22" s="3">
        <v>70956400.000000015</v>
      </c>
      <c r="E22" s="3">
        <v>5000000.0000000019</v>
      </c>
      <c r="F22" s="23">
        <f t="shared" si="3"/>
        <v>12000000</v>
      </c>
      <c r="G22" s="3">
        <v>12000000</v>
      </c>
      <c r="H22" s="3">
        <v>0</v>
      </c>
    </row>
    <row r="23" spans="1:10" x14ac:dyDescent="0.25">
      <c r="A23" s="2" t="s">
        <v>114</v>
      </c>
      <c r="B23" s="3">
        <f>+C23+F23</f>
        <v>31352695.920000002</v>
      </c>
      <c r="C23" s="3">
        <f>+D23+E23</f>
        <v>27013145.920000002</v>
      </c>
      <c r="D23" s="3">
        <f>D21</f>
        <v>25557125.920000002</v>
      </c>
      <c r="E23" s="3">
        <f>E21</f>
        <v>1456020</v>
      </c>
      <c r="F23" s="3">
        <f>H23+G23</f>
        <v>4339550</v>
      </c>
      <c r="G23" s="3">
        <f>G21</f>
        <v>4339550</v>
      </c>
      <c r="H23" s="3"/>
    </row>
    <row r="24" spans="1:10" x14ac:dyDescent="0.25">
      <c r="B24" s="3"/>
      <c r="C24" s="3"/>
      <c r="D24" s="3"/>
    </row>
    <row r="25" spans="1:10" x14ac:dyDescent="0.25">
      <c r="A25" s="7" t="s">
        <v>9</v>
      </c>
      <c r="B25" s="8"/>
      <c r="C25" s="8"/>
      <c r="D25" s="8"/>
      <c r="E25" s="8"/>
      <c r="F25" s="8"/>
      <c r="G25" s="8"/>
      <c r="H25" s="8"/>
    </row>
    <row r="26" spans="1:10" x14ac:dyDescent="0.25">
      <c r="A26" s="9" t="s">
        <v>112</v>
      </c>
      <c r="B26" s="8">
        <f>B20</f>
        <v>20889100</v>
      </c>
      <c r="C26" s="8">
        <f>C20</f>
        <v>18989100</v>
      </c>
      <c r="D26" s="8"/>
      <c r="E26" s="8"/>
      <c r="F26" s="8">
        <f>F20</f>
        <v>1900000</v>
      </c>
      <c r="G26" s="8"/>
      <c r="H26" s="8"/>
    </row>
    <row r="27" spans="1:10" x14ac:dyDescent="0.25">
      <c r="A27" s="9" t="s">
        <v>113</v>
      </c>
      <c r="B27" s="8">
        <f>+C27+F27</f>
        <v>41721755</v>
      </c>
      <c r="C27" s="8">
        <v>30573755</v>
      </c>
      <c r="D27" s="8"/>
      <c r="E27" s="8"/>
      <c r="F27" s="8">
        <v>11148000</v>
      </c>
      <c r="G27" s="8"/>
      <c r="H27" s="8"/>
    </row>
    <row r="29" spans="1:10" x14ac:dyDescent="0.25">
      <c r="A29" t="s">
        <v>10</v>
      </c>
    </row>
    <row r="30" spans="1:10" x14ac:dyDescent="0.25">
      <c r="A30" s="10" t="s">
        <v>74</v>
      </c>
      <c r="B30" s="21">
        <v>0.99</v>
      </c>
      <c r="C30" s="21">
        <v>0.99</v>
      </c>
      <c r="D30" s="21">
        <v>0.99</v>
      </c>
      <c r="E30" s="21">
        <v>0.99</v>
      </c>
      <c r="F30" s="21">
        <v>0.99</v>
      </c>
      <c r="G30" s="21">
        <v>0.99</v>
      </c>
      <c r="H30" s="21">
        <v>0.99</v>
      </c>
    </row>
    <row r="31" spans="1:10" x14ac:dyDescent="0.25">
      <c r="A31" s="10" t="s">
        <v>115</v>
      </c>
      <c r="B31" s="21">
        <v>0.99</v>
      </c>
      <c r="C31" s="21">
        <v>0.99</v>
      </c>
      <c r="D31" s="21">
        <v>0.99</v>
      </c>
      <c r="E31" s="21">
        <v>0.99</v>
      </c>
      <c r="F31" s="21">
        <v>0.99</v>
      </c>
      <c r="G31" s="21">
        <v>0.99</v>
      </c>
      <c r="H31" s="21">
        <v>0.99</v>
      </c>
    </row>
    <row r="32" spans="1:10" x14ac:dyDescent="0.25">
      <c r="A32" s="36" t="s">
        <v>11</v>
      </c>
      <c r="B32" s="4"/>
      <c r="C32" s="37"/>
      <c r="D32" s="37"/>
      <c r="E32" s="37"/>
      <c r="F32" s="37"/>
      <c r="G32" s="37"/>
      <c r="H32" s="37"/>
    </row>
    <row r="34" spans="1:8" x14ac:dyDescent="0.25">
      <c r="A34" s="11" t="s">
        <v>12</v>
      </c>
      <c r="B34" s="12"/>
      <c r="C34" s="12"/>
      <c r="D34" s="12"/>
      <c r="E34" s="12"/>
      <c r="F34" s="12"/>
      <c r="G34" s="12"/>
      <c r="H34" s="12"/>
    </row>
    <row r="35" spans="1:8" x14ac:dyDescent="0.25">
      <c r="A35" s="12" t="s">
        <v>75</v>
      </c>
      <c r="B35" s="13">
        <f>B19/B30</f>
        <v>27141904.222222224</v>
      </c>
      <c r="C35" s="13">
        <f t="shared" ref="C35:H35" si="4">C19/C30</f>
        <v>19757560.787878789</v>
      </c>
      <c r="D35" s="13">
        <f>D19/D30</f>
        <v>18300661.797979798</v>
      </c>
      <c r="E35" s="13">
        <f t="shared" si="4"/>
        <v>1456898.9898989899</v>
      </c>
      <c r="F35" s="13">
        <f t="shared" si="4"/>
        <v>7384343.4343434349</v>
      </c>
      <c r="G35" s="13">
        <f t="shared" si="4"/>
        <v>7384343.4343434349</v>
      </c>
      <c r="H35" s="13">
        <f t="shared" si="4"/>
        <v>0</v>
      </c>
    </row>
    <row r="36" spans="1:8" x14ac:dyDescent="0.25">
      <c r="A36" s="12" t="s">
        <v>116</v>
      </c>
      <c r="B36" s="13">
        <f t="shared" ref="B36:F36" si="5">B21/B31</f>
        <v>31669389.81818182</v>
      </c>
      <c r="C36" s="13">
        <f t="shared" si="5"/>
        <v>27286005.979797982</v>
      </c>
      <c r="D36" s="13">
        <f t="shared" si="5"/>
        <v>25815278.707070708</v>
      </c>
      <c r="E36" s="13">
        <f t="shared" si="5"/>
        <v>1470727.2727272727</v>
      </c>
      <c r="F36" s="13">
        <f t="shared" si="5"/>
        <v>4383383.8383838385</v>
      </c>
      <c r="G36" s="13">
        <f>G21/G31</f>
        <v>4383383.8383838385</v>
      </c>
      <c r="H36" s="13">
        <f>H21/H31</f>
        <v>0</v>
      </c>
    </row>
    <row r="37" spans="1:8" x14ac:dyDescent="0.25">
      <c r="A37" s="12" t="s">
        <v>76</v>
      </c>
      <c r="B37" s="13">
        <f t="shared" ref="B37:H37" si="6">B35/B11</f>
        <v>24787.12714358194</v>
      </c>
      <c r="C37" s="13">
        <f t="shared" si="6"/>
        <v>156806.037999038</v>
      </c>
      <c r="D37" s="13">
        <f t="shared" si="6"/>
        <v>1076509.5175282233</v>
      </c>
      <c r="E37" s="13">
        <f t="shared" si="6"/>
        <v>13366.045778889817</v>
      </c>
      <c r="F37" s="13">
        <f t="shared" si="6"/>
        <v>7620.5814595907477</v>
      </c>
      <c r="G37" s="13">
        <f t="shared" si="6"/>
        <v>7620.5814595907477</v>
      </c>
      <c r="H37" s="13" t="e">
        <f t="shared" si="6"/>
        <v>#DIV/0!</v>
      </c>
    </row>
    <row r="38" spans="1:8" x14ac:dyDescent="0.25">
      <c r="A38" s="12" t="s">
        <v>117</v>
      </c>
      <c r="B38" s="13">
        <f t="shared" ref="B38:H38" si="7">B36/B14</f>
        <v>39586.737272727274</v>
      </c>
      <c r="C38" s="13">
        <f t="shared" si="7"/>
        <v>255009.40168035496</v>
      </c>
      <c r="D38" s="13">
        <f t="shared" si="7"/>
        <v>1229298.9860509862</v>
      </c>
      <c r="E38" s="13">
        <f t="shared" si="7"/>
        <v>17101.479915433403</v>
      </c>
      <c r="F38" s="13">
        <f t="shared" si="7"/>
        <v>6325.2292040170832</v>
      </c>
      <c r="G38" s="13">
        <f t="shared" si="7"/>
        <v>6325.2292040170832</v>
      </c>
      <c r="H38" s="13" t="e">
        <f t="shared" si="7"/>
        <v>#DIV/0!</v>
      </c>
    </row>
    <row r="40" spans="1:8" x14ac:dyDescent="0.25">
      <c r="A40" s="1" t="s">
        <v>13</v>
      </c>
    </row>
    <row r="42" spans="1:8" x14ac:dyDescent="0.25">
      <c r="A42" t="s">
        <v>14</v>
      </c>
    </row>
    <row r="43" spans="1:8" x14ac:dyDescent="0.25">
      <c r="A43" t="s">
        <v>15</v>
      </c>
      <c r="B43" s="14" t="s">
        <v>51</v>
      </c>
      <c r="C43" s="14" t="s">
        <v>51</v>
      </c>
      <c r="D43" s="14" t="s">
        <v>51</v>
      </c>
      <c r="E43" s="14" t="s">
        <v>51</v>
      </c>
      <c r="F43" s="14" t="s">
        <v>51</v>
      </c>
      <c r="G43" s="14" t="s">
        <v>51</v>
      </c>
      <c r="H43" s="14" t="s">
        <v>51</v>
      </c>
    </row>
    <row r="44" spans="1:8" x14ac:dyDescent="0.25">
      <c r="A44" t="s">
        <v>16</v>
      </c>
      <c r="B44" s="14" t="s">
        <v>51</v>
      </c>
      <c r="C44" s="14" t="s">
        <v>51</v>
      </c>
      <c r="D44" s="14" t="s">
        <v>51</v>
      </c>
      <c r="E44" s="14" t="s">
        <v>51</v>
      </c>
      <c r="F44" s="14" t="s">
        <v>51</v>
      </c>
      <c r="G44" s="14" t="s">
        <v>51</v>
      </c>
      <c r="H44" s="14" t="s">
        <v>51</v>
      </c>
    </row>
    <row r="46" spans="1:8" x14ac:dyDescent="0.25">
      <c r="A46" t="s">
        <v>17</v>
      </c>
    </row>
    <row r="47" spans="1:8" x14ac:dyDescent="0.25">
      <c r="A47" t="s">
        <v>18</v>
      </c>
      <c r="B47" s="16">
        <f>B14/B13*100</f>
        <v>157.17092337917484</v>
      </c>
      <c r="C47" s="16">
        <f t="shared" ref="C47:H47" si="8">C14/C13*100</f>
        <v>198.14814814814815</v>
      </c>
      <c r="D47" s="16">
        <f t="shared" si="8"/>
        <v>87.5</v>
      </c>
      <c r="E47" s="16">
        <f t="shared" si="8"/>
        <v>286.66666666666669</v>
      </c>
      <c r="F47" s="16">
        <f t="shared" si="8"/>
        <v>152.30769230769229</v>
      </c>
      <c r="G47" s="16">
        <f t="shared" si="8"/>
        <v>152.30769230769229</v>
      </c>
      <c r="H47" s="16" t="e">
        <f t="shared" si="8"/>
        <v>#DIV/0!</v>
      </c>
    </row>
    <row r="48" spans="1:8" x14ac:dyDescent="0.25">
      <c r="A48" t="s">
        <v>19</v>
      </c>
      <c r="B48" s="14">
        <f>B21/B20*100</f>
        <v>150.09117635513257</v>
      </c>
      <c r="C48" s="14">
        <f t="shared" ref="C48:F48" si="9">C21/C20*100</f>
        <v>142.25606226730071</v>
      </c>
      <c r="D48" s="14">
        <f t="shared" si="9"/>
        <v>144.07228055538332</v>
      </c>
      <c r="E48" s="14">
        <f t="shared" si="9"/>
        <v>116.48159999999999</v>
      </c>
      <c r="F48" s="14">
        <f t="shared" si="9"/>
        <v>228.39736842105265</v>
      </c>
      <c r="G48" s="14">
        <f>G21/G20*100</f>
        <v>228.39736842105265</v>
      </c>
      <c r="H48" s="14" t="e">
        <f>H21/H20*100</f>
        <v>#DIV/0!</v>
      </c>
    </row>
    <row r="49" spans="1:8" x14ac:dyDescent="0.25">
      <c r="A49" s="12" t="s">
        <v>20</v>
      </c>
      <c r="B49" s="15">
        <f t="shared" ref="B49:H49" si="10">AVERAGE(B47:B48)</f>
        <v>153.63104986715371</v>
      </c>
      <c r="C49" s="15">
        <f t="shared" si="10"/>
        <v>170.20210520772443</v>
      </c>
      <c r="D49" s="15">
        <f t="shared" si="10"/>
        <v>115.78614027769166</v>
      </c>
      <c r="E49" s="15">
        <f t="shared" si="10"/>
        <v>201.57413333333335</v>
      </c>
      <c r="F49" s="15">
        <f t="shared" si="10"/>
        <v>190.35253036437246</v>
      </c>
      <c r="G49" s="15">
        <f t="shared" si="10"/>
        <v>190.35253036437246</v>
      </c>
      <c r="H49" s="15" t="e">
        <f t="shared" si="10"/>
        <v>#DIV/0!</v>
      </c>
    </row>
    <row r="50" spans="1:8" x14ac:dyDescent="0.25">
      <c r="B50" s="14"/>
      <c r="C50" s="14"/>
      <c r="D50" s="14"/>
      <c r="E50" s="14"/>
      <c r="F50" s="14"/>
      <c r="G50" s="14"/>
      <c r="H50" s="14"/>
    </row>
    <row r="51" spans="1:8" x14ac:dyDescent="0.25">
      <c r="A51" t="s">
        <v>21</v>
      </c>
    </row>
    <row r="52" spans="1:8" x14ac:dyDescent="0.25">
      <c r="A52" t="s">
        <v>22</v>
      </c>
      <c r="B52" s="14">
        <f>(B14/B16)*100</f>
        <v>41.644976574700678</v>
      </c>
      <c r="C52" s="14">
        <f t="shared" ref="C52:H52" si="11">(C14/C16)*100</f>
        <v>49.537037037037038</v>
      </c>
      <c r="D52" s="14">
        <f t="shared" si="11"/>
        <v>21.875</v>
      </c>
      <c r="E52" s="14">
        <f t="shared" si="11"/>
        <v>71.666666666666671</v>
      </c>
      <c r="F52" s="14">
        <f t="shared" si="11"/>
        <v>40.645161290322577</v>
      </c>
      <c r="G52" s="14">
        <f t="shared" si="11"/>
        <v>40.645161290322577</v>
      </c>
      <c r="H52" s="14" t="e">
        <f t="shared" si="11"/>
        <v>#DIV/0!</v>
      </c>
    </row>
    <row r="53" spans="1:8" x14ac:dyDescent="0.25">
      <c r="A53" t="s">
        <v>23</v>
      </c>
      <c r="B53" s="14">
        <f>B21/B22*100</f>
        <v>35.645724381625435</v>
      </c>
      <c r="C53" s="14">
        <f t="shared" ref="C53:F53" si="12">C21/C22*100</f>
        <v>35.564015566825177</v>
      </c>
      <c r="D53" s="14">
        <f t="shared" si="12"/>
        <v>36.018070138845822</v>
      </c>
      <c r="E53" s="14">
        <f t="shared" si="12"/>
        <v>29.120399999999989</v>
      </c>
      <c r="F53" s="14">
        <f t="shared" si="12"/>
        <v>36.162916666666668</v>
      </c>
      <c r="G53" s="14">
        <f>G21/G22*100</f>
        <v>36.162916666666668</v>
      </c>
      <c r="H53" s="14" t="e">
        <f>H21/H22*100</f>
        <v>#DIV/0!</v>
      </c>
    </row>
    <row r="54" spans="1:8" x14ac:dyDescent="0.25">
      <c r="A54" t="s">
        <v>24</v>
      </c>
      <c r="B54" s="14">
        <f t="shared" ref="B54:H54" si="13">(B52+B53)/2</f>
        <v>38.645350478163053</v>
      </c>
      <c r="C54" s="14">
        <f t="shared" si="13"/>
        <v>42.550526301931107</v>
      </c>
      <c r="D54" s="14">
        <f t="shared" si="13"/>
        <v>28.946535069422911</v>
      </c>
      <c r="E54" s="14">
        <f t="shared" si="13"/>
        <v>50.39353333333333</v>
      </c>
      <c r="F54" s="14">
        <f t="shared" si="13"/>
        <v>38.404038978494626</v>
      </c>
      <c r="G54" s="14">
        <f t="shared" si="13"/>
        <v>38.404038978494626</v>
      </c>
      <c r="H54" s="14" t="e">
        <f t="shared" si="13"/>
        <v>#DIV/0!</v>
      </c>
    </row>
    <row r="56" spans="1:8" x14ac:dyDescent="0.25">
      <c r="A56" s="12" t="s">
        <v>35</v>
      </c>
      <c r="B56" s="15"/>
      <c r="C56" s="15"/>
      <c r="D56" s="15"/>
      <c r="E56" s="15"/>
      <c r="F56" s="15"/>
      <c r="G56" s="15"/>
      <c r="H56" s="15"/>
    </row>
    <row r="57" spans="1:8" x14ac:dyDescent="0.25">
      <c r="A57" t="s">
        <v>25</v>
      </c>
      <c r="B57" s="14">
        <f t="shared" ref="B57:F57" si="14">B23/B21*100</f>
        <v>100</v>
      </c>
      <c r="C57" s="14">
        <f t="shared" si="14"/>
        <v>100</v>
      </c>
      <c r="D57" s="14"/>
      <c r="E57" s="14"/>
      <c r="F57" s="14">
        <f t="shared" si="14"/>
        <v>100</v>
      </c>
      <c r="G57" s="14"/>
      <c r="H57" s="14"/>
    </row>
    <row r="59" spans="1:8" x14ac:dyDescent="0.25">
      <c r="A59" t="s">
        <v>26</v>
      </c>
    </row>
    <row r="60" spans="1:8" x14ac:dyDescent="0.25">
      <c r="A60" t="s">
        <v>27</v>
      </c>
      <c r="B60" s="14">
        <f>((B14/B11)-1)*100</f>
        <v>-26.940639269406397</v>
      </c>
      <c r="C60" s="14">
        <f t="shared" ref="C60:H60" si="15">((C14/C11)-1)*100</f>
        <v>-15.079365079365081</v>
      </c>
      <c r="D60" s="14">
        <f t="shared" si="15"/>
        <v>23.529411764705888</v>
      </c>
      <c r="E60" s="14">
        <f t="shared" si="15"/>
        <v>-21.100917431192656</v>
      </c>
      <c r="F60" s="14">
        <f t="shared" si="15"/>
        <v>-28.482972136222905</v>
      </c>
      <c r="G60" s="14">
        <f t="shared" si="15"/>
        <v>-28.482972136222905</v>
      </c>
      <c r="H60" s="14" t="e">
        <f t="shared" si="15"/>
        <v>#DIV/0!</v>
      </c>
    </row>
    <row r="61" spans="1:8" x14ac:dyDescent="0.25">
      <c r="A61" t="s">
        <v>28</v>
      </c>
      <c r="B61" s="14">
        <f>((B36/B35)-1)*100</f>
        <v>16.680795713120066</v>
      </c>
      <c r="C61" s="14">
        <f>((C36/C35)-1)*100</f>
        <v>38.104122633082696</v>
      </c>
      <c r="D61" s="14">
        <f t="shared" ref="D61:H61" si="16">((D36/D35)-1)*100</f>
        <v>41.0619954187692</v>
      </c>
      <c r="E61" s="14">
        <f t="shared" si="16"/>
        <v>0.94915865301283819</v>
      </c>
      <c r="F61" s="14">
        <f t="shared" si="16"/>
        <v>-40.639491142876679</v>
      </c>
      <c r="G61" s="14">
        <f t="shared" si="16"/>
        <v>-40.639491142876679</v>
      </c>
      <c r="H61" s="14" t="e">
        <f t="shared" si="16"/>
        <v>#DIV/0!</v>
      </c>
    </row>
    <row r="62" spans="1:8" x14ac:dyDescent="0.25">
      <c r="A62" s="12" t="s">
        <v>29</v>
      </c>
      <c r="B62" s="15">
        <f>((B38/B37)-1)*100</f>
        <v>59.70683913233308</v>
      </c>
      <c r="C62" s="15">
        <f t="shared" ref="C62:H62" si="17">((C38/C37)-1)*100</f>
        <v>62.627284595966536</v>
      </c>
      <c r="D62" s="15">
        <f t="shared" si="17"/>
        <v>14.193043910432234</v>
      </c>
      <c r="E62" s="15">
        <f t="shared" si="17"/>
        <v>27.947189455562761</v>
      </c>
      <c r="F62" s="15">
        <f t="shared" si="17"/>
        <v>-16.998076359953107</v>
      </c>
      <c r="G62" s="15">
        <f t="shared" si="17"/>
        <v>-16.998076359953107</v>
      </c>
      <c r="H62" s="15" t="e">
        <f t="shared" si="17"/>
        <v>#DIV/0!</v>
      </c>
    </row>
    <row r="63" spans="1:8" x14ac:dyDescent="0.25">
      <c r="B63" s="16"/>
      <c r="C63" s="16"/>
      <c r="D63" s="16"/>
      <c r="E63" s="16"/>
      <c r="F63" s="16"/>
      <c r="G63" s="16"/>
      <c r="H63" s="16"/>
    </row>
    <row r="64" spans="1:8" x14ac:dyDescent="0.25">
      <c r="A64" t="s">
        <v>30</v>
      </c>
    </row>
    <row r="65" spans="1:8" x14ac:dyDescent="0.25">
      <c r="A65" t="s">
        <v>38</v>
      </c>
      <c r="B65" s="3">
        <f t="shared" ref="B65:H65" si="18">B20/B13</f>
        <v>41039.489194499016</v>
      </c>
      <c r="C65" s="3">
        <f t="shared" si="18"/>
        <v>351650</v>
      </c>
      <c r="D65" s="3">
        <f t="shared" si="18"/>
        <v>739129.16666666663</v>
      </c>
      <c r="E65" s="3">
        <f t="shared" si="18"/>
        <v>41666.666666666672</v>
      </c>
      <c r="F65" s="3">
        <f t="shared" si="18"/>
        <v>4175.8241758241757</v>
      </c>
      <c r="G65" s="3">
        <f t="shared" si="18"/>
        <v>4175.8241758241757</v>
      </c>
      <c r="H65" s="3" t="e">
        <f t="shared" si="18"/>
        <v>#DIV/0!</v>
      </c>
    </row>
    <row r="66" spans="1:8" x14ac:dyDescent="0.25">
      <c r="A66" t="s">
        <v>39</v>
      </c>
      <c r="B66" s="3">
        <f t="shared" ref="B66:H66" si="19">B21/B14</f>
        <v>39190.869900000005</v>
      </c>
      <c r="C66" s="3">
        <f t="shared" si="19"/>
        <v>252459.30766355142</v>
      </c>
      <c r="D66" s="3">
        <f t="shared" si="19"/>
        <v>1217005.9961904762</v>
      </c>
      <c r="E66" s="3">
        <f t="shared" si="19"/>
        <v>16930.465116279069</v>
      </c>
      <c r="F66" s="3">
        <f t="shared" si="19"/>
        <v>6261.9769119769117</v>
      </c>
      <c r="G66" s="3">
        <f t="shared" si="19"/>
        <v>6261.9769119769117</v>
      </c>
      <c r="H66" s="3" t="e">
        <f t="shared" si="19"/>
        <v>#DIV/0!</v>
      </c>
    </row>
    <row r="67" spans="1:8" x14ac:dyDescent="0.25">
      <c r="A67" s="12" t="s">
        <v>31</v>
      </c>
      <c r="B67" s="15">
        <f>(B65/B66)*B49</f>
        <v>160.87777145672885</v>
      </c>
      <c r="C67" s="15">
        <f t="shared" ref="C67:H67" si="20">(C65/C66)*C49</f>
        <v>237.07412830292455</v>
      </c>
      <c r="D67" s="15">
        <f t="shared" si="20"/>
        <v>70.320864188746</v>
      </c>
      <c r="E67" s="15">
        <f t="shared" si="20"/>
        <v>496.08337187065513</v>
      </c>
      <c r="F67" s="15">
        <f t="shared" si="20"/>
        <v>126.93734093853566</v>
      </c>
      <c r="G67" s="15">
        <f t="shared" si="20"/>
        <v>126.93734093853566</v>
      </c>
      <c r="H67" s="15" t="e">
        <f t="shared" si="20"/>
        <v>#DIV/0!</v>
      </c>
    </row>
    <row r="68" spans="1:8" s="5" customFormat="1" x14ac:dyDescent="0.25">
      <c r="A68" t="s">
        <v>40</v>
      </c>
      <c r="B68" s="26">
        <f>B20/(B13*3)</f>
        <v>13679.829731499673</v>
      </c>
      <c r="C68" s="26">
        <f t="shared" ref="C68:H68" si="21">C20/(C13*3)</f>
        <v>117216.66666666667</v>
      </c>
      <c r="D68" s="26">
        <f t="shared" si="21"/>
        <v>246376.38888888888</v>
      </c>
      <c r="E68" s="26">
        <f t="shared" si="21"/>
        <v>13888.888888888892</v>
      </c>
      <c r="F68" s="26">
        <f t="shared" si="21"/>
        <v>1391.9413919413919</v>
      </c>
      <c r="G68" s="26">
        <f t="shared" si="21"/>
        <v>1391.9413919413919</v>
      </c>
      <c r="H68" s="26" t="e">
        <f t="shared" si="21"/>
        <v>#DIV/0!</v>
      </c>
    </row>
    <row r="69" spans="1:8" s="5" customFormat="1" x14ac:dyDescent="0.25">
      <c r="A69" t="s">
        <v>41</v>
      </c>
      <c r="B69" s="26">
        <f>B21/(B14*3)</f>
        <v>13063.623300000001</v>
      </c>
      <c r="C69" s="26">
        <f t="shared" ref="C69:H69" si="22">C21/(C14*3)</f>
        <v>84153.102554517143</v>
      </c>
      <c r="D69" s="26">
        <f t="shared" si="22"/>
        <v>405668.66539682541</v>
      </c>
      <c r="E69" s="26">
        <f t="shared" si="22"/>
        <v>5643.4883720930229</v>
      </c>
      <c r="F69" s="26">
        <f t="shared" si="22"/>
        <v>2087.3256373256372</v>
      </c>
      <c r="G69" s="26">
        <f t="shared" si="22"/>
        <v>2087.3256373256372</v>
      </c>
      <c r="H69" s="26" t="e">
        <f t="shared" si="22"/>
        <v>#DIV/0!</v>
      </c>
    </row>
    <row r="70" spans="1:8" x14ac:dyDescent="0.25">
      <c r="B70" s="14"/>
      <c r="C70" s="14"/>
      <c r="D70" s="14"/>
    </row>
    <row r="71" spans="1:8" x14ac:dyDescent="0.25">
      <c r="A71" t="s">
        <v>32</v>
      </c>
      <c r="B71" s="14"/>
      <c r="C71" s="14"/>
      <c r="D71" s="14"/>
    </row>
    <row r="72" spans="1:8" x14ac:dyDescent="0.25">
      <c r="A72" s="17" t="s">
        <v>33</v>
      </c>
      <c r="B72" s="18">
        <f>(B27/B26)*100</f>
        <v>199.72978730534106</v>
      </c>
      <c r="C72" s="18">
        <f>(C27/C26)*100</f>
        <v>161.00686709744011</v>
      </c>
      <c r="D72" s="18"/>
      <c r="E72" s="18"/>
      <c r="F72" s="18">
        <f>(F27/F26)*100</f>
        <v>586.73684210526312</v>
      </c>
      <c r="G72" s="18"/>
      <c r="H72" s="18"/>
    </row>
    <row r="73" spans="1:8" x14ac:dyDescent="0.25">
      <c r="A73" s="17" t="s">
        <v>34</v>
      </c>
      <c r="B73" s="18">
        <f>(B21/B27)*100</f>
        <v>75.147116702065858</v>
      </c>
      <c r="C73" s="18">
        <f>(C21/C27)*100</f>
        <v>88.3540341053953</v>
      </c>
      <c r="D73" s="18"/>
      <c r="E73" s="18"/>
      <c r="F73" s="18">
        <f>(F21/F27)*100</f>
        <v>38.926713311804804</v>
      </c>
      <c r="G73" s="18"/>
      <c r="H73" s="18"/>
    </row>
    <row r="74" spans="1:8" ht="15.75" thickBot="1" x14ac:dyDescent="0.3">
      <c r="A74" s="19"/>
      <c r="B74" s="19"/>
      <c r="C74" s="19"/>
      <c r="D74" s="19"/>
      <c r="E74" s="19"/>
      <c r="F74" s="19"/>
      <c r="G74" s="19"/>
      <c r="H74" s="19"/>
    </row>
    <row r="75" spans="1:8" ht="15.75" thickTop="1" x14ac:dyDescent="0.25">
      <c r="A75" s="22" t="s">
        <v>36</v>
      </c>
    </row>
    <row r="76" spans="1:8" x14ac:dyDescent="0.25">
      <c r="A76" s="22" t="s">
        <v>97</v>
      </c>
    </row>
    <row r="77" spans="1:8" x14ac:dyDescent="0.25">
      <c r="A77" s="22" t="s">
        <v>98</v>
      </c>
    </row>
    <row r="78" spans="1:8" x14ac:dyDescent="0.25">
      <c r="A78" s="22" t="s">
        <v>57</v>
      </c>
      <c r="B78" s="20"/>
      <c r="C78" s="20"/>
      <c r="D78" s="20"/>
    </row>
    <row r="79" spans="1:8" x14ac:dyDescent="0.25">
      <c r="A79" s="22"/>
    </row>
    <row r="80" spans="1:8" x14ac:dyDescent="0.25">
      <c r="A80" s="22"/>
    </row>
    <row r="82" spans="1:1" x14ac:dyDescent="0.25">
      <c r="A82" t="s">
        <v>37</v>
      </c>
    </row>
    <row r="84" spans="1:1" x14ac:dyDescent="0.25">
      <c r="A84" t="s">
        <v>52</v>
      </c>
    </row>
    <row r="85" spans="1:1" x14ac:dyDescent="0.25">
      <c r="A85" t="s">
        <v>53</v>
      </c>
    </row>
    <row r="88" spans="1:1" x14ac:dyDescent="0.25">
      <c r="A88" s="39" t="s">
        <v>141</v>
      </c>
    </row>
  </sheetData>
  <mergeCells count="11">
    <mergeCell ref="A2:H2"/>
    <mergeCell ref="A4:A6"/>
    <mergeCell ref="B4:B6"/>
    <mergeCell ref="C4:E4"/>
    <mergeCell ref="F4:H4"/>
    <mergeCell ref="C5:C6"/>
    <mergeCell ref="E5:E6"/>
    <mergeCell ref="F5:F6"/>
    <mergeCell ref="G5:G6"/>
    <mergeCell ref="H5:H6"/>
    <mergeCell ref="D5:D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87"/>
  <sheetViews>
    <sheetView tabSelected="1" zoomScale="80" zoomScaleNormal="80" workbookViewId="0">
      <selection activeCell="F95" sqref="F95"/>
    </sheetView>
  </sheetViews>
  <sheetFormatPr baseColWidth="10" defaultColWidth="11.42578125" defaultRowHeight="15" x14ac:dyDescent="0.25"/>
  <cols>
    <col min="1" max="1" width="50.85546875" customWidth="1"/>
    <col min="2" max="2" width="15.5703125" bestFit="1" customWidth="1"/>
    <col min="3" max="7" width="13.7109375" customWidth="1"/>
    <col min="8" max="8" width="18.28515625" customWidth="1"/>
  </cols>
  <sheetData>
    <row r="2" spans="1:8" ht="15.75" x14ac:dyDescent="0.25">
      <c r="A2" s="41" t="s">
        <v>126</v>
      </c>
      <c r="B2" s="41"/>
      <c r="C2" s="41"/>
      <c r="D2" s="41"/>
      <c r="E2" s="41"/>
      <c r="F2" s="41"/>
      <c r="G2" s="41"/>
      <c r="H2" s="41"/>
    </row>
    <row r="4" spans="1:8" x14ac:dyDescent="0.25">
      <c r="A4" s="42" t="s">
        <v>0</v>
      </c>
      <c r="B4" s="45" t="s">
        <v>1</v>
      </c>
      <c r="C4" s="48" t="s">
        <v>2</v>
      </c>
      <c r="D4" s="49"/>
      <c r="E4" s="50"/>
      <c r="F4" s="48" t="s">
        <v>3</v>
      </c>
      <c r="G4" s="49"/>
      <c r="H4" s="50"/>
    </row>
    <row r="5" spans="1:8" ht="15" customHeight="1" x14ac:dyDescent="0.25">
      <c r="A5" s="43"/>
      <c r="B5" s="46"/>
      <c r="C5" s="51" t="s">
        <v>4</v>
      </c>
      <c r="D5" s="57" t="s">
        <v>5</v>
      </c>
      <c r="E5" s="53" t="s">
        <v>61</v>
      </c>
      <c r="F5" s="55" t="s">
        <v>4</v>
      </c>
      <c r="G5" s="57" t="s">
        <v>54</v>
      </c>
      <c r="H5" s="58" t="s">
        <v>6</v>
      </c>
    </row>
    <row r="6" spans="1:8" ht="15.75" thickBot="1" x14ac:dyDescent="0.3">
      <c r="A6" s="44"/>
      <c r="B6" s="47"/>
      <c r="C6" s="52"/>
      <c r="D6" s="54"/>
      <c r="E6" s="54"/>
      <c r="F6" s="56"/>
      <c r="G6" s="54"/>
      <c r="H6" s="59"/>
    </row>
    <row r="7" spans="1:8" ht="15.75" thickTop="1" x14ac:dyDescent="0.25"/>
    <row r="8" spans="1:8" x14ac:dyDescent="0.25">
      <c r="A8" s="1" t="s">
        <v>7</v>
      </c>
    </row>
    <row r="10" spans="1:8" x14ac:dyDescent="0.25">
      <c r="A10" t="s">
        <v>50</v>
      </c>
    </row>
    <row r="11" spans="1:8" x14ac:dyDescent="0.25">
      <c r="A11" s="2" t="s">
        <v>77</v>
      </c>
      <c r="B11" s="4">
        <f>C11+F11</f>
        <v>255</v>
      </c>
      <c r="C11" s="4">
        <f>D11+E11</f>
        <v>141</v>
      </c>
      <c r="D11" s="4">
        <f>+'I Trimestre'!D11+'II Trimestre'!D11</f>
        <v>48</v>
      </c>
      <c r="E11" s="4">
        <f>+'I Trimestre'!E11+'II Trimestre'!E11</f>
        <v>93</v>
      </c>
      <c r="F11" s="23">
        <f>SUM(G11:H11)</f>
        <v>114</v>
      </c>
      <c r="G11" s="23">
        <f>+'I Trimestre'!G11+'II Trimestre'!G11</f>
        <v>114</v>
      </c>
      <c r="H11" s="5">
        <f>+'I Trimestre'!H11+'II Trimestre'!H11</f>
        <v>0</v>
      </c>
    </row>
    <row r="12" spans="1:8" x14ac:dyDescent="0.25">
      <c r="A12" s="27" t="s">
        <v>49</v>
      </c>
      <c r="B12" s="4">
        <f>C12+F12</f>
        <v>177</v>
      </c>
      <c r="C12" s="4">
        <f>D12+E12</f>
        <v>177</v>
      </c>
      <c r="D12" s="4">
        <f>+'I Trimestre'!D12+'II Trimestre'!D12</f>
        <v>84</v>
      </c>
      <c r="E12" s="4">
        <f>+'I Trimestre'!E12+'II Trimestre'!E12</f>
        <v>93</v>
      </c>
      <c r="F12" s="40">
        <f t="shared" ref="F12:F15" si="0">SUM(G12:H12)</f>
        <v>0</v>
      </c>
      <c r="G12" s="40">
        <f>+'I Trimestre'!G12+'II Trimestre'!G12</f>
        <v>0</v>
      </c>
      <c r="H12" s="4">
        <f>+'I Trimestre'!H12+'II Trimestre'!H12</f>
        <v>0</v>
      </c>
    </row>
    <row r="13" spans="1:8" x14ac:dyDescent="0.25">
      <c r="A13" s="2" t="s">
        <v>120</v>
      </c>
      <c r="B13" s="4">
        <f>C13+F13</f>
        <v>308</v>
      </c>
      <c r="C13" s="4">
        <f>D13+E13</f>
        <v>108</v>
      </c>
      <c r="D13" s="4">
        <f>+'I Trimestre'!D13+'II Trimestre'!D13</f>
        <v>48</v>
      </c>
      <c r="E13" s="4">
        <f>+'I Trimestre'!E13+'II Trimestre'!E13</f>
        <v>60</v>
      </c>
      <c r="F13" s="40">
        <f t="shared" si="0"/>
        <v>200</v>
      </c>
      <c r="G13" s="4">
        <f>+'I Trimestre'!G13+'II Trimestre'!G13</f>
        <v>200</v>
      </c>
      <c r="H13" s="40">
        <f>+'I Trimestre'!H13+'II Trimestre'!H13</f>
        <v>0</v>
      </c>
    </row>
    <row r="14" spans="1:8" x14ac:dyDescent="0.25">
      <c r="A14" s="2" t="s">
        <v>121</v>
      </c>
      <c r="B14" s="4">
        <f>C14+F14</f>
        <v>246.66666666666669</v>
      </c>
      <c r="C14" s="4">
        <f>D14+E14</f>
        <v>204.66666666666669</v>
      </c>
      <c r="D14" s="4">
        <f>(+'I Trimestre'!D14+'II Trimestre'!D14)</f>
        <v>36</v>
      </c>
      <c r="E14" s="4">
        <f>+'I Trimestre'!E14+'II Trimestre'!E14</f>
        <v>168.66666666666669</v>
      </c>
      <c r="F14" s="40">
        <f t="shared" si="0"/>
        <v>42</v>
      </c>
      <c r="G14" s="4">
        <f>+'I Trimestre'!G14+'II Trimestre'!G14</f>
        <v>42</v>
      </c>
      <c r="H14" s="40">
        <f>+'I Trimestre'!H14+'II Trimestre'!H14</f>
        <v>0</v>
      </c>
    </row>
    <row r="15" spans="1:8" x14ac:dyDescent="0.25">
      <c r="A15" s="27" t="s">
        <v>49</v>
      </c>
      <c r="B15" s="4">
        <f>C15+F15</f>
        <v>228</v>
      </c>
      <c r="C15" s="4">
        <f>D15+E15</f>
        <v>228</v>
      </c>
      <c r="D15" s="4">
        <f>(+'I Trimestre'!D15+'II Trimestre'!D15)</f>
        <v>59</v>
      </c>
      <c r="E15" s="4">
        <f>+'I Trimestre'!E15+'II Trimestre'!E15</f>
        <v>169</v>
      </c>
      <c r="F15" s="40">
        <f t="shared" si="0"/>
        <v>0</v>
      </c>
      <c r="G15" s="4">
        <f>+'I Trimestre'!G15+'II Trimestre'!G15</f>
        <v>0</v>
      </c>
      <c r="H15" s="40">
        <f>+'I Trimestre'!H15+'II Trimestre'!H15</f>
        <v>0</v>
      </c>
    </row>
    <row r="16" spans="1:8" x14ac:dyDescent="0.25">
      <c r="A16" s="2" t="s">
        <v>92</v>
      </c>
      <c r="B16" s="4">
        <f>+'II Trimestre'!B16</f>
        <v>1921</v>
      </c>
      <c r="C16" s="4">
        <f>+'II Trimestre'!C16</f>
        <v>216</v>
      </c>
      <c r="D16" s="4">
        <f>+'II Trimestre'!D16</f>
        <v>96</v>
      </c>
      <c r="E16" s="4">
        <f>+'II Trimestre'!E16</f>
        <v>120</v>
      </c>
      <c r="F16" s="40">
        <f>+'II Trimestre'!F16</f>
        <v>1705</v>
      </c>
      <c r="G16" s="4">
        <f>+'II Trimestre'!G16</f>
        <v>1705</v>
      </c>
      <c r="H16" s="40">
        <f>+'II Trimestre'!H16</f>
        <v>0</v>
      </c>
    </row>
    <row r="17" spans="1:14" x14ac:dyDescent="0.25">
      <c r="F17" s="5"/>
    </row>
    <row r="18" spans="1:14" x14ac:dyDescent="0.25">
      <c r="A18" s="6" t="s">
        <v>8</v>
      </c>
      <c r="F18" s="5"/>
    </row>
    <row r="19" spans="1:14" x14ac:dyDescent="0.25">
      <c r="A19" s="2" t="s">
        <v>77</v>
      </c>
      <c r="B19" s="4">
        <f>C19+F19</f>
        <v>11809310.449999999</v>
      </c>
      <c r="C19" s="4">
        <f>D19+E19</f>
        <v>11315310.449999999</v>
      </c>
      <c r="D19" s="4">
        <f>+'I Trimestre'!D19+'II Trimestre'!D19</f>
        <v>9633690.4499999993</v>
      </c>
      <c r="E19" s="4">
        <f>+'I Trimestre'!E19+'II Trimestre'!E19</f>
        <v>1681620</v>
      </c>
      <c r="F19" s="23">
        <f>SUM(G19:H19)</f>
        <v>494000</v>
      </c>
      <c r="G19" s="4">
        <f>+'I Trimestre'!G19+'II Trimestre'!G19</f>
        <v>494000</v>
      </c>
      <c r="H19" s="4">
        <f>+'I Trimestre'!H19+'II Trimestre'!H19</f>
        <v>0</v>
      </c>
      <c r="I19" s="35"/>
    </row>
    <row r="20" spans="1:14" x14ac:dyDescent="0.25">
      <c r="A20" s="2" t="s">
        <v>120</v>
      </c>
      <c r="B20" s="4">
        <f t="shared" ref="B20:B21" si="1">C20+F20</f>
        <v>38830200</v>
      </c>
      <c r="C20" s="4">
        <f t="shared" ref="C20:C21" si="2">D20+E20</f>
        <v>37978200</v>
      </c>
      <c r="D20" s="4">
        <f>'I Trimestre'!D20+'II Trimestre'!D20</f>
        <v>35478200</v>
      </c>
      <c r="E20" s="4">
        <f>'I Trimestre'!E20+'II Trimestre'!E20</f>
        <v>2500000.0000000005</v>
      </c>
      <c r="F20" s="23">
        <f t="shared" ref="F20" si="3">SUM(G20:H20)</f>
        <v>852000</v>
      </c>
      <c r="G20" s="4">
        <f>'I Trimestre'!G20+'II Trimestre'!G20</f>
        <v>852000</v>
      </c>
      <c r="H20" s="4">
        <f>+'I Trimestre'!H20+'II Trimestre'!H20</f>
        <v>0</v>
      </c>
    </row>
    <row r="21" spans="1:14" x14ac:dyDescent="0.25">
      <c r="A21" s="2" t="s">
        <v>121</v>
      </c>
      <c r="B21" s="4">
        <f t="shared" si="1"/>
        <v>24536310.080000002</v>
      </c>
      <c r="C21" s="4">
        <f t="shared" si="2"/>
        <v>24536310.080000002</v>
      </c>
      <c r="D21" s="4">
        <f>+'I Trimestre'!D21+'II Trimestre'!D21</f>
        <v>21490550.080000002</v>
      </c>
      <c r="E21" s="4">
        <f>+'I Trimestre'!E21+'II Trimestre'!E21</f>
        <v>3045760</v>
      </c>
      <c r="F21" s="4">
        <f>SUM(G21:H21)</f>
        <v>0</v>
      </c>
      <c r="G21" s="4">
        <f>+'I Trimestre'!G21+'II Trimestre'!G21</f>
        <v>0</v>
      </c>
      <c r="H21" s="4">
        <f>+'I Trimestre'!H21+'II Trimestre'!H21</f>
        <v>0</v>
      </c>
      <c r="I21" s="35"/>
      <c r="J21" s="4"/>
    </row>
    <row r="22" spans="1:14" x14ac:dyDescent="0.25">
      <c r="A22" s="2" t="s">
        <v>92</v>
      </c>
      <c r="B22" s="3">
        <f>+'II Trimestre'!B22</f>
        <v>87956400.000000015</v>
      </c>
      <c r="C22" s="3">
        <f>+'II Trimestre'!C22</f>
        <v>75956400.000000015</v>
      </c>
      <c r="D22" s="3">
        <f>+'II Trimestre'!D22</f>
        <v>70956400.000000015</v>
      </c>
      <c r="E22" s="3">
        <f>+'II Trimestre'!E22</f>
        <v>5000000.0000000019</v>
      </c>
      <c r="F22" s="3">
        <f>+'II Trimestre'!F22</f>
        <v>12000000</v>
      </c>
      <c r="G22" s="3">
        <f>+'II Trimestre'!G22</f>
        <v>12000000</v>
      </c>
      <c r="H22" s="3">
        <f>+'II Trimestre'!H22</f>
        <v>0</v>
      </c>
    </row>
    <row r="23" spans="1:14" x14ac:dyDescent="0.25">
      <c r="A23" s="2" t="s">
        <v>122</v>
      </c>
      <c r="B23" s="3">
        <f>+C23+F23</f>
        <v>24536310.080000002</v>
      </c>
      <c r="C23" s="3">
        <f>+D23+E23</f>
        <v>24536310.080000002</v>
      </c>
      <c r="D23" s="3">
        <f>D21</f>
        <v>21490550.080000002</v>
      </c>
      <c r="E23" s="3">
        <f>+E21</f>
        <v>3045760</v>
      </c>
      <c r="F23" s="3">
        <f>H23+G23</f>
        <v>0</v>
      </c>
      <c r="G23" s="3">
        <f>G21</f>
        <v>0</v>
      </c>
      <c r="H23" s="3">
        <f>H21</f>
        <v>0</v>
      </c>
    </row>
    <row r="24" spans="1:14" x14ac:dyDescent="0.25">
      <c r="B24" s="3"/>
      <c r="C24" s="3"/>
      <c r="D24" s="3"/>
    </row>
    <row r="25" spans="1:14" x14ac:dyDescent="0.25">
      <c r="A25" s="7" t="s">
        <v>9</v>
      </c>
      <c r="B25" s="8"/>
      <c r="C25" s="8"/>
      <c r="D25" s="8"/>
      <c r="E25" s="8"/>
      <c r="F25" s="8"/>
      <c r="G25" s="8"/>
      <c r="H25" s="8"/>
    </row>
    <row r="26" spans="1:14" x14ac:dyDescent="0.25">
      <c r="A26" s="9" t="s">
        <v>120</v>
      </c>
      <c r="B26" s="8">
        <f>+B20</f>
        <v>38830200</v>
      </c>
      <c r="C26" s="8">
        <f>+C20</f>
        <v>37978200</v>
      </c>
      <c r="D26" s="8"/>
      <c r="E26" s="8"/>
      <c r="F26" s="8">
        <f>F20</f>
        <v>852000</v>
      </c>
      <c r="G26" s="8"/>
      <c r="H26" s="8"/>
    </row>
    <row r="27" spans="1:14" x14ac:dyDescent="0.25">
      <c r="A27" s="9" t="s">
        <v>121</v>
      </c>
      <c r="B27" s="8">
        <f>'I Trimestre'!B27+'II Trimestre'!B27</f>
        <v>46234644.950000003</v>
      </c>
      <c r="C27" s="8">
        <f>+'I Trimestre'!C27+'II Trimestre'!C27</f>
        <v>45382644.950000003</v>
      </c>
      <c r="D27" s="8"/>
      <c r="E27" s="8"/>
      <c r="F27" s="8">
        <f>+'I Trimestre'!F27+'II Trimestre'!F27</f>
        <v>852000</v>
      </c>
      <c r="G27" s="8"/>
      <c r="H27" s="8"/>
    </row>
    <row r="29" spans="1:14" x14ac:dyDescent="0.25">
      <c r="A29" t="s">
        <v>10</v>
      </c>
    </row>
    <row r="30" spans="1:14" x14ac:dyDescent="0.25">
      <c r="A30" s="10" t="s">
        <v>78</v>
      </c>
      <c r="B30" s="21">
        <v>0.97</v>
      </c>
      <c r="C30" s="21">
        <v>0.97</v>
      </c>
      <c r="D30" s="21">
        <v>0.97</v>
      </c>
      <c r="E30" s="21">
        <v>0.97</v>
      </c>
      <c r="F30" s="21">
        <v>0.97</v>
      </c>
      <c r="G30" s="21">
        <v>0.97</v>
      </c>
      <c r="H30" s="21">
        <v>0.97</v>
      </c>
      <c r="I30" s="35"/>
      <c r="J30" s="35"/>
      <c r="N30" t="s">
        <v>59</v>
      </c>
    </row>
    <row r="31" spans="1:14" x14ac:dyDescent="0.25">
      <c r="A31" s="10" t="s">
        <v>123</v>
      </c>
      <c r="B31" s="21">
        <v>1</v>
      </c>
      <c r="C31" s="21">
        <v>1</v>
      </c>
      <c r="D31" s="21">
        <v>1</v>
      </c>
      <c r="E31" s="21">
        <v>1</v>
      </c>
      <c r="F31" s="21">
        <v>1</v>
      </c>
      <c r="G31" s="21">
        <v>1</v>
      </c>
      <c r="H31" s="21">
        <v>1</v>
      </c>
      <c r="I31" s="35"/>
      <c r="J31" s="35"/>
    </row>
    <row r="32" spans="1:14" x14ac:dyDescent="0.25">
      <c r="A32" s="36" t="s">
        <v>11</v>
      </c>
      <c r="B32" s="4"/>
      <c r="C32" s="37"/>
      <c r="D32" s="37"/>
      <c r="E32" s="37"/>
      <c r="F32" s="37"/>
      <c r="G32" s="37"/>
      <c r="H32" s="37"/>
    </row>
    <row r="34" spans="1:9" x14ac:dyDescent="0.25">
      <c r="A34" s="11" t="s">
        <v>12</v>
      </c>
      <c r="B34" s="12"/>
      <c r="C34" s="12"/>
      <c r="D34" s="12"/>
      <c r="E34" s="12"/>
      <c r="F34" s="12"/>
      <c r="G34" s="12"/>
      <c r="H34" s="12"/>
    </row>
    <row r="35" spans="1:9" x14ac:dyDescent="0.25">
      <c r="A35" s="12" t="s">
        <v>79</v>
      </c>
      <c r="B35" s="13">
        <f>B19/B30</f>
        <v>12174546.855670102</v>
      </c>
      <c r="C35" s="13">
        <f t="shared" ref="C35:H35" si="4">C19/C30</f>
        <v>11665268.505154639</v>
      </c>
      <c r="D35" s="13">
        <f>D19/D30</f>
        <v>9931639.6391752567</v>
      </c>
      <c r="E35" s="13">
        <f t="shared" si="4"/>
        <v>1733628.8659793816</v>
      </c>
      <c r="F35" s="13">
        <f t="shared" si="4"/>
        <v>509278.35051546391</v>
      </c>
      <c r="G35" s="13">
        <f t="shared" si="4"/>
        <v>509278.35051546391</v>
      </c>
      <c r="H35" s="13">
        <f t="shared" si="4"/>
        <v>0</v>
      </c>
    </row>
    <row r="36" spans="1:9" x14ac:dyDescent="0.25">
      <c r="A36" s="12" t="s">
        <v>124</v>
      </c>
      <c r="B36" s="13">
        <f t="shared" ref="B36:H36" si="5">B21/B31</f>
        <v>24536310.080000002</v>
      </c>
      <c r="C36" s="13">
        <f t="shared" si="5"/>
        <v>24536310.080000002</v>
      </c>
      <c r="D36" s="13">
        <f t="shared" si="5"/>
        <v>21490550.080000002</v>
      </c>
      <c r="E36" s="13">
        <f t="shared" si="5"/>
        <v>3045760</v>
      </c>
      <c r="F36" s="13">
        <f t="shared" si="5"/>
        <v>0</v>
      </c>
      <c r="G36" s="13">
        <f t="shared" si="5"/>
        <v>0</v>
      </c>
      <c r="H36" s="12">
        <f t="shared" si="5"/>
        <v>0</v>
      </c>
      <c r="I36" s="35"/>
    </row>
    <row r="37" spans="1:9" x14ac:dyDescent="0.25">
      <c r="A37" s="12" t="s">
        <v>80</v>
      </c>
      <c r="B37" s="13">
        <f t="shared" ref="B37:H37" si="6">B35/B11</f>
        <v>47743.321002627854</v>
      </c>
      <c r="C37" s="13">
        <f t="shared" si="6"/>
        <v>82732.400745777588</v>
      </c>
      <c r="D37" s="13">
        <f t="shared" si="6"/>
        <v>206909.15914948451</v>
      </c>
      <c r="E37" s="13">
        <f t="shared" si="6"/>
        <v>18641.170601928836</v>
      </c>
      <c r="F37" s="13">
        <f t="shared" si="6"/>
        <v>4467.3539518900343</v>
      </c>
      <c r="G37" s="13">
        <f t="shared" si="6"/>
        <v>4467.3539518900343</v>
      </c>
      <c r="H37" s="13" t="e">
        <f t="shared" si="6"/>
        <v>#DIV/0!</v>
      </c>
    </row>
    <row r="38" spans="1:9" x14ac:dyDescent="0.25">
      <c r="A38" s="12" t="s">
        <v>125</v>
      </c>
      <c r="B38" s="13">
        <f t="shared" ref="B38:H38" si="7">B36/B14</f>
        <v>99471.527351351353</v>
      </c>
      <c r="C38" s="13">
        <f t="shared" si="7"/>
        <v>119884.25120521172</v>
      </c>
      <c r="D38" s="13">
        <f t="shared" si="7"/>
        <v>596959.72444444452</v>
      </c>
      <c r="E38" s="13">
        <f t="shared" si="7"/>
        <v>18057.86561264822</v>
      </c>
      <c r="F38" s="13">
        <f t="shared" si="7"/>
        <v>0</v>
      </c>
      <c r="G38" s="13">
        <f t="shared" si="7"/>
        <v>0</v>
      </c>
      <c r="H38" s="13" t="e">
        <f t="shared" si="7"/>
        <v>#DIV/0!</v>
      </c>
    </row>
    <row r="40" spans="1:9" x14ac:dyDescent="0.25">
      <c r="A40" s="1" t="s">
        <v>13</v>
      </c>
    </row>
    <row r="42" spans="1:9" x14ac:dyDescent="0.25">
      <c r="A42" t="s">
        <v>14</v>
      </c>
    </row>
    <row r="43" spans="1:9" x14ac:dyDescent="0.25">
      <c r="A43" t="s">
        <v>15</v>
      </c>
      <c r="B43" s="14" t="s">
        <v>51</v>
      </c>
      <c r="C43" s="14" t="s">
        <v>51</v>
      </c>
      <c r="D43" s="14" t="s">
        <v>51</v>
      </c>
      <c r="E43" s="14" t="s">
        <v>51</v>
      </c>
      <c r="F43" s="14" t="s">
        <v>51</v>
      </c>
      <c r="G43" s="14" t="s">
        <v>51</v>
      </c>
      <c r="H43" s="14" t="s">
        <v>51</v>
      </c>
    </row>
    <row r="44" spans="1:9" x14ac:dyDescent="0.25">
      <c r="A44" t="s">
        <v>16</v>
      </c>
      <c r="B44" s="14" t="s">
        <v>51</v>
      </c>
      <c r="C44" s="14" t="s">
        <v>51</v>
      </c>
      <c r="D44" s="14" t="s">
        <v>51</v>
      </c>
      <c r="E44" s="14" t="s">
        <v>51</v>
      </c>
      <c r="F44" s="14" t="s">
        <v>51</v>
      </c>
      <c r="G44" s="14" t="s">
        <v>51</v>
      </c>
      <c r="H44" s="14" t="s">
        <v>51</v>
      </c>
    </row>
    <row r="46" spans="1:9" x14ac:dyDescent="0.25">
      <c r="A46" t="s">
        <v>17</v>
      </c>
    </row>
    <row r="47" spans="1:9" x14ac:dyDescent="0.25">
      <c r="A47" t="s">
        <v>18</v>
      </c>
      <c r="B47" s="14">
        <f>B14/B13*100</f>
        <v>80.086580086580099</v>
      </c>
      <c r="C47" s="14">
        <f t="shared" ref="C47:H47" si="8">C14/C13*100</f>
        <v>189.50617283950621</v>
      </c>
      <c r="D47" s="14">
        <f t="shared" si="8"/>
        <v>75</v>
      </c>
      <c r="E47" s="14">
        <f t="shared" si="8"/>
        <v>281.11111111111114</v>
      </c>
      <c r="F47" s="14">
        <f t="shared" si="8"/>
        <v>21</v>
      </c>
      <c r="G47" s="14">
        <f t="shared" si="8"/>
        <v>21</v>
      </c>
      <c r="H47" s="14" t="e">
        <f t="shared" si="8"/>
        <v>#DIV/0!</v>
      </c>
    </row>
    <row r="48" spans="1:9" x14ac:dyDescent="0.25">
      <c r="A48" t="s">
        <v>19</v>
      </c>
      <c r="B48" s="14">
        <f>B21/B20*100</f>
        <v>63.188729597066207</v>
      </c>
      <c r="C48" s="14">
        <f t="shared" ref="C48:F48" si="9">C21/C20*100</f>
        <v>64.606300667224886</v>
      </c>
      <c r="D48" s="14">
        <f t="shared" si="9"/>
        <v>60.573958318065749</v>
      </c>
      <c r="E48" s="14">
        <f t="shared" si="9"/>
        <v>121.83039999999998</v>
      </c>
      <c r="F48" s="14">
        <f t="shared" si="9"/>
        <v>0</v>
      </c>
      <c r="G48" s="14">
        <f>G21/G20*100</f>
        <v>0</v>
      </c>
      <c r="H48" s="14" t="e">
        <f>H21/H20*100</f>
        <v>#DIV/0!</v>
      </c>
    </row>
    <row r="49" spans="1:8" x14ac:dyDescent="0.25">
      <c r="A49" s="12" t="s">
        <v>20</v>
      </c>
      <c r="B49" s="15">
        <f t="shared" ref="B49:H49" si="10">AVERAGE(B47:B48)</f>
        <v>71.637654841823149</v>
      </c>
      <c r="C49" s="15">
        <f t="shared" si="10"/>
        <v>127.05623675336554</v>
      </c>
      <c r="D49" s="15">
        <f t="shared" si="10"/>
        <v>67.786979159032882</v>
      </c>
      <c r="E49" s="15">
        <f t="shared" si="10"/>
        <v>201.47075555555557</v>
      </c>
      <c r="F49" s="15">
        <f t="shared" si="10"/>
        <v>10.5</v>
      </c>
      <c r="G49" s="15">
        <f t="shared" si="10"/>
        <v>10.5</v>
      </c>
      <c r="H49" s="15" t="e">
        <f t="shared" si="10"/>
        <v>#DIV/0!</v>
      </c>
    </row>
    <row r="50" spans="1:8" x14ac:dyDescent="0.25">
      <c r="B50" s="14"/>
      <c r="C50" s="14"/>
      <c r="D50" s="14"/>
      <c r="E50" s="14"/>
      <c r="F50" s="14"/>
      <c r="G50" s="14"/>
      <c r="H50" s="14"/>
    </row>
    <row r="51" spans="1:8" x14ac:dyDescent="0.25">
      <c r="A51" t="s">
        <v>21</v>
      </c>
    </row>
    <row r="52" spans="1:8" x14ac:dyDescent="0.25">
      <c r="A52" t="s">
        <v>22</v>
      </c>
      <c r="B52" s="14">
        <f>(B14/B16)*100</f>
        <v>12.840534443866042</v>
      </c>
      <c r="C52" s="14">
        <f t="shared" ref="C52:H52" si="11">(C14/C16)*100</f>
        <v>94.753086419753103</v>
      </c>
      <c r="D52" s="14">
        <f t="shared" si="11"/>
        <v>37.5</v>
      </c>
      <c r="E52" s="14">
        <f t="shared" si="11"/>
        <v>140.55555555555557</v>
      </c>
      <c r="F52" s="14">
        <f t="shared" si="11"/>
        <v>2.4633431085043989</v>
      </c>
      <c r="G52" s="14">
        <f t="shared" si="11"/>
        <v>2.4633431085043989</v>
      </c>
      <c r="H52" s="14" t="e">
        <f t="shared" si="11"/>
        <v>#DIV/0!</v>
      </c>
    </row>
    <row r="53" spans="1:8" x14ac:dyDescent="0.25">
      <c r="A53" t="s">
        <v>23</v>
      </c>
      <c r="B53" s="14">
        <f>B21/B22*100</f>
        <v>27.895991741362764</v>
      </c>
      <c r="C53" s="14">
        <f t="shared" ref="C53:F53" si="12">C21/C22*100</f>
        <v>32.303150333612436</v>
      </c>
      <c r="D53" s="14">
        <f t="shared" si="12"/>
        <v>30.286979159032867</v>
      </c>
      <c r="E53" s="14">
        <f t="shared" si="12"/>
        <v>60.915199999999977</v>
      </c>
      <c r="F53" s="14">
        <f t="shared" si="12"/>
        <v>0</v>
      </c>
      <c r="G53" s="14">
        <f>G21/G22*100</f>
        <v>0</v>
      </c>
      <c r="H53" s="14" t="e">
        <f>H21/H22*100</f>
        <v>#DIV/0!</v>
      </c>
    </row>
    <row r="54" spans="1:8" x14ac:dyDescent="0.25">
      <c r="A54" t="s">
        <v>24</v>
      </c>
      <c r="B54" s="14">
        <f t="shared" ref="B54:H54" si="13">(B52+B53)/2</f>
        <v>20.368263092614402</v>
      </c>
      <c r="C54" s="14">
        <f t="shared" si="13"/>
        <v>63.52811837668277</v>
      </c>
      <c r="D54" s="14">
        <f t="shared" si="13"/>
        <v>33.893489579516434</v>
      </c>
      <c r="E54" s="14">
        <f t="shared" si="13"/>
        <v>100.73537777777777</v>
      </c>
      <c r="F54" s="14">
        <f t="shared" si="13"/>
        <v>1.2316715542521994</v>
      </c>
      <c r="G54" s="14">
        <f t="shared" si="13"/>
        <v>1.2316715542521994</v>
      </c>
      <c r="H54" s="14" t="e">
        <f t="shared" si="13"/>
        <v>#DIV/0!</v>
      </c>
    </row>
    <row r="56" spans="1:8" x14ac:dyDescent="0.25">
      <c r="A56" s="12" t="s">
        <v>35</v>
      </c>
      <c r="B56" s="15"/>
      <c r="C56" s="15"/>
      <c r="D56" s="15"/>
      <c r="E56" s="15"/>
      <c r="F56" s="15"/>
      <c r="G56" s="15"/>
      <c r="H56" s="15"/>
    </row>
    <row r="57" spans="1:8" x14ac:dyDescent="0.25">
      <c r="A57" t="s">
        <v>25</v>
      </c>
      <c r="B57" s="14">
        <f t="shared" ref="B57:F57" si="14">B23/B21*100</f>
        <v>100</v>
      </c>
      <c r="C57" s="14">
        <f t="shared" si="14"/>
        <v>100</v>
      </c>
      <c r="D57" s="14"/>
      <c r="E57" s="14"/>
      <c r="F57" s="14" t="e">
        <f t="shared" si="14"/>
        <v>#DIV/0!</v>
      </c>
      <c r="G57" s="14"/>
      <c r="H57" s="14"/>
    </row>
    <row r="59" spans="1:8" x14ac:dyDescent="0.25">
      <c r="A59" t="s">
        <v>26</v>
      </c>
    </row>
    <row r="60" spans="1:8" x14ac:dyDescent="0.25">
      <c r="A60" t="s">
        <v>27</v>
      </c>
      <c r="B60" s="14">
        <f>((B14/B11)-1)*100</f>
        <v>-3.2679738562091387</v>
      </c>
      <c r="C60" s="14">
        <f t="shared" ref="C60:H60" si="15">((C14/C11)-1)*100</f>
        <v>45.153664302600482</v>
      </c>
      <c r="D60" s="14">
        <f t="shared" si="15"/>
        <v>-25</v>
      </c>
      <c r="E60" s="14">
        <f t="shared" si="15"/>
        <v>81.362007168458803</v>
      </c>
      <c r="F60" s="14">
        <f t="shared" si="15"/>
        <v>-63.157894736842103</v>
      </c>
      <c r="G60" s="14">
        <f t="shared" si="15"/>
        <v>-63.157894736842103</v>
      </c>
      <c r="H60" s="14" t="e">
        <f t="shared" si="15"/>
        <v>#DIV/0!</v>
      </c>
    </row>
    <row r="61" spans="1:8" x14ac:dyDescent="0.25">
      <c r="A61" t="s">
        <v>28</v>
      </c>
      <c r="B61" s="14">
        <f>((B36/B35)-1)*100</f>
        <v>101.53776868148982</v>
      </c>
      <c r="C61" s="14">
        <f>((C36/C35)-1)*100</f>
        <v>110.33643648372018</v>
      </c>
      <c r="D61" s="14">
        <f t="shared" ref="D61:H61" si="16">((D36/D35)-1)*100</f>
        <v>116.38471451612817</v>
      </c>
      <c r="E61" s="14">
        <f t="shared" si="16"/>
        <v>75.686968518452431</v>
      </c>
      <c r="F61" s="14">
        <f t="shared" si="16"/>
        <v>-100</v>
      </c>
      <c r="G61" s="14">
        <f t="shared" si="16"/>
        <v>-100</v>
      </c>
      <c r="H61" s="14" t="e">
        <f t="shared" si="16"/>
        <v>#DIV/0!</v>
      </c>
    </row>
    <row r="62" spans="1:8" x14ac:dyDescent="0.25">
      <c r="A62" s="12" t="s">
        <v>29</v>
      </c>
      <c r="B62" s="15">
        <f t="shared" ref="B62:H62" si="17">((B38/B37)-1)*100</f>
        <v>108.34647708289147</v>
      </c>
      <c r="C62" s="15">
        <f t="shared" si="17"/>
        <v>44.906046632921218</v>
      </c>
      <c r="D62" s="15">
        <f t="shared" si="17"/>
        <v>188.51295268817094</v>
      </c>
      <c r="E62" s="15">
        <f t="shared" si="17"/>
        <v>-3.1291221014857262</v>
      </c>
      <c r="F62" s="15">
        <f t="shared" si="17"/>
        <v>-100</v>
      </c>
      <c r="G62" s="15">
        <f t="shared" si="17"/>
        <v>-100</v>
      </c>
      <c r="H62" s="15" t="e">
        <f t="shared" si="17"/>
        <v>#DIV/0!</v>
      </c>
    </row>
    <row r="63" spans="1:8" x14ac:dyDescent="0.25">
      <c r="B63" s="16"/>
      <c r="C63" s="16"/>
      <c r="D63" s="16"/>
      <c r="E63" s="16"/>
      <c r="F63" s="16"/>
      <c r="G63" s="16"/>
      <c r="H63" s="16"/>
    </row>
    <row r="64" spans="1:8" x14ac:dyDescent="0.25">
      <c r="A64" t="s">
        <v>30</v>
      </c>
    </row>
    <row r="65" spans="1:8" x14ac:dyDescent="0.25">
      <c r="A65" t="s">
        <v>42</v>
      </c>
      <c r="B65" s="3">
        <f t="shared" ref="B65:H65" si="18">B20/B13</f>
        <v>126072.07792207792</v>
      </c>
      <c r="C65" s="3">
        <f t="shared" si="18"/>
        <v>351650</v>
      </c>
      <c r="D65" s="3">
        <f t="shared" si="18"/>
        <v>739129.16666666663</v>
      </c>
      <c r="E65" s="3">
        <f t="shared" si="18"/>
        <v>41666.666666666672</v>
      </c>
      <c r="F65" s="3">
        <f t="shared" si="18"/>
        <v>4260</v>
      </c>
      <c r="G65" s="3">
        <f t="shared" si="18"/>
        <v>4260</v>
      </c>
      <c r="H65" s="3" t="e">
        <f t="shared" si="18"/>
        <v>#DIV/0!</v>
      </c>
    </row>
    <row r="66" spans="1:8" x14ac:dyDescent="0.25">
      <c r="A66" t="s">
        <v>43</v>
      </c>
      <c r="B66" s="3">
        <f t="shared" ref="B66:H66" si="19">B21/B14</f>
        <v>99471.527351351353</v>
      </c>
      <c r="C66" s="3">
        <f t="shared" si="19"/>
        <v>119884.25120521172</v>
      </c>
      <c r="D66" s="3">
        <f t="shared" si="19"/>
        <v>596959.72444444452</v>
      </c>
      <c r="E66" s="3">
        <f t="shared" si="19"/>
        <v>18057.86561264822</v>
      </c>
      <c r="F66" s="3">
        <f t="shared" si="19"/>
        <v>0</v>
      </c>
      <c r="G66" s="3">
        <f t="shared" si="19"/>
        <v>0</v>
      </c>
      <c r="H66" s="3" t="e">
        <f t="shared" si="19"/>
        <v>#DIV/0!</v>
      </c>
    </row>
    <row r="67" spans="1:8" x14ac:dyDescent="0.25">
      <c r="A67" s="12" t="s">
        <v>31</v>
      </c>
      <c r="B67" s="15">
        <f>(B65/B66)*B49</f>
        <v>90.794906279787355</v>
      </c>
      <c r="C67" s="15">
        <f t="shared" ref="C67:H67" si="20">(C65/C66)*C49</f>
        <v>372.68719790259365</v>
      </c>
      <c r="D67" s="15">
        <f t="shared" si="20"/>
        <v>83.930843849298057</v>
      </c>
      <c r="E67" s="15">
        <f t="shared" si="20"/>
        <v>464.87303620949535</v>
      </c>
      <c r="F67" s="15" t="e">
        <f t="shared" si="20"/>
        <v>#DIV/0!</v>
      </c>
      <c r="G67" s="15" t="e">
        <f t="shared" si="20"/>
        <v>#DIV/0!</v>
      </c>
      <c r="H67" s="15" t="e">
        <f t="shared" si="20"/>
        <v>#DIV/0!</v>
      </c>
    </row>
    <row r="68" spans="1:8" s="5" customFormat="1" x14ac:dyDescent="0.25">
      <c r="A68" t="s">
        <v>40</v>
      </c>
      <c r="B68" s="26">
        <f>B20/(B13*6)</f>
        <v>21012.012987012986</v>
      </c>
      <c r="C68" s="26">
        <f t="shared" ref="C68:H68" si="21">C20/(C13*6)</f>
        <v>58608.333333333336</v>
      </c>
      <c r="D68" s="26">
        <f t="shared" si="21"/>
        <v>123188.19444444444</v>
      </c>
      <c r="E68" s="26">
        <f t="shared" si="21"/>
        <v>6944.4444444444462</v>
      </c>
      <c r="F68" s="26">
        <f t="shared" si="21"/>
        <v>710</v>
      </c>
      <c r="G68" s="26">
        <f t="shared" si="21"/>
        <v>710</v>
      </c>
      <c r="H68" s="26" t="e">
        <f t="shared" si="21"/>
        <v>#DIV/0!</v>
      </c>
    </row>
    <row r="69" spans="1:8" s="5" customFormat="1" x14ac:dyDescent="0.25">
      <c r="A69" t="s">
        <v>41</v>
      </c>
      <c r="B69" s="26">
        <f>B21/(B14*6)</f>
        <v>16578.587891891893</v>
      </c>
      <c r="C69" s="26">
        <f t="shared" ref="C69:H69" si="22">C21/(C14*6)</f>
        <v>19980.708534201956</v>
      </c>
      <c r="D69" s="26">
        <f t="shared" si="22"/>
        <v>99493.287407407421</v>
      </c>
      <c r="E69" s="26">
        <f t="shared" si="22"/>
        <v>3009.6442687747031</v>
      </c>
      <c r="F69" s="26">
        <f t="shared" si="22"/>
        <v>0</v>
      </c>
      <c r="G69" s="26">
        <f t="shared" si="22"/>
        <v>0</v>
      </c>
      <c r="H69" s="26" t="e">
        <f t="shared" si="22"/>
        <v>#DIV/0!</v>
      </c>
    </row>
    <row r="70" spans="1:8" x14ac:dyDescent="0.25">
      <c r="B70" s="14"/>
      <c r="C70" s="14"/>
      <c r="D70" s="14"/>
    </row>
    <row r="71" spans="1:8" x14ac:dyDescent="0.25">
      <c r="A71" t="s">
        <v>32</v>
      </c>
      <c r="B71" s="14"/>
      <c r="C71" s="14"/>
      <c r="D71" s="14"/>
    </row>
    <row r="72" spans="1:8" x14ac:dyDescent="0.25">
      <c r="A72" s="17" t="s">
        <v>33</v>
      </c>
      <c r="B72" s="18">
        <f>(B27/B26)*100</f>
        <v>119.06877881133757</v>
      </c>
      <c r="C72" s="18">
        <f>(C27/C26)*100</f>
        <v>119.49656631962549</v>
      </c>
      <c r="D72" s="18"/>
      <c r="E72" s="18"/>
      <c r="F72" s="18">
        <f>(F27/F26)*100</f>
        <v>100</v>
      </c>
      <c r="G72" s="18"/>
      <c r="H72" s="18"/>
    </row>
    <row r="73" spans="1:8" x14ac:dyDescent="0.25">
      <c r="A73" s="17" t="s">
        <v>34</v>
      </c>
      <c r="B73" s="18">
        <f>(B21/B27)*100</f>
        <v>53.069100252709958</v>
      </c>
      <c r="C73" s="18">
        <f>(C21/C27)*100</f>
        <v>54.065403431273559</v>
      </c>
      <c r="D73" s="18"/>
      <c r="E73" s="18"/>
      <c r="F73" s="18">
        <f>(F21/F27)*100</f>
        <v>0</v>
      </c>
      <c r="G73" s="18"/>
      <c r="H73" s="18"/>
    </row>
    <row r="74" spans="1:8" ht="15.75" thickBot="1" x14ac:dyDescent="0.3">
      <c r="A74" s="19"/>
      <c r="B74" s="19"/>
      <c r="C74" s="19"/>
      <c r="D74" s="19"/>
      <c r="E74" s="19"/>
      <c r="F74" s="19"/>
      <c r="G74" s="19"/>
      <c r="H74" s="19"/>
    </row>
    <row r="75" spans="1:8" ht="15.75" thickTop="1" x14ac:dyDescent="0.25">
      <c r="A75" s="22" t="s">
        <v>36</v>
      </c>
    </row>
    <row r="76" spans="1:8" x14ac:dyDescent="0.25">
      <c r="A76" s="22" t="s">
        <v>97</v>
      </c>
    </row>
    <row r="77" spans="1:8" x14ac:dyDescent="0.25">
      <c r="A77" s="22" t="s">
        <v>98</v>
      </c>
    </row>
    <row r="78" spans="1:8" x14ac:dyDescent="0.25">
      <c r="A78" s="22" t="s">
        <v>57</v>
      </c>
      <c r="B78" s="20"/>
      <c r="C78" s="20"/>
      <c r="D78" s="20"/>
    </row>
    <row r="79" spans="1:8" x14ac:dyDescent="0.25">
      <c r="A79" s="22"/>
    </row>
    <row r="80" spans="1:8" x14ac:dyDescent="0.25">
      <c r="A80" s="22"/>
    </row>
    <row r="82" spans="1:1" x14ac:dyDescent="0.25">
      <c r="A82" t="s">
        <v>37</v>
      </c>
    </row>
    <row r="84" spans="1:1" x14ac:dyDescent="0.25">
      <c r="A84" t="s">
        <v>52</v>
      </c>
    </row>
    <row r="85" spans="1:1" x14ac:dyDescent="0.25">
      <c r="A85" t="s">
        <v>53</v>
      </c>
    </row>
    <row r="87" spans="1:1" x14ac:dyDescent="0.25">
      <c r="A87" s="39" t="s">
        <v>141</v>
      </c>
    </row>
  </sheetData>
  <mergeCells count="11">
    <mergeCell ref="A2:H2"/>
    <mergeCell ref="A4:A6"/>
    <mergeCell ref="B4:B6"/>
    <mergeCell ref="C4:E4"/>
    <mergeCell ref="F4:H4"/>
    <mergeCell ref="C5:C6"/>
    <mergeCell ref="E5:E6"/>
    <mergeCell ref="F5:F6"/>
    <mergeCell ref="G5:G6"/>
    <mergeCell ref="H5:H6"/>
    <mergeCell ref="D5:D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8"/>
  <sheetViews>
    <sheetView topLeftCell="A67" zoomScale="80" zoomScaleNormal="80" workbookViewId="0">
      <selection activeCell="F11" sqref="F11:H16"/>
    </sheetView>
  </sheetViews>
  <sheetFormatPr baseColWidth="10" defaultColWidth="11.42578125" defaultRowHeight="15" x14ac:dyDescent="0.25"/>
  <cols>
    <col min="1" max="1" width="50.85546875" customWidth="1"/>
    <col min="2" max="7" width="13.7109375" customWidth="1"/>
    <col min="8" max="8" width="15.140625" customWidth="1"/>
  </cols>
  <sheetData>
    <row r="2" spans="1:8" ht="15.75" x14ac:dyDescent="0.25">
      <c r="A2" s="41" t="s">
        <v>127</v>
      </c>
      <c r="B2" s="41"/>
      <c r="C2" s="41"/>
      <c r="D2" s="41"/>
      <c r="E2" s="41"/>
      <c r="F2" s="41"/>
      <c r="G2" s="41"/>
      <c r="H2" s="41"/>
    </row>
    <row r="4" spans="1:8" x14ac:dyDescent="0.25">
      <c r="A4" s="42" t="s">
        <v>0</v>
      </c>
      <c r="B4" s="45" t="s">
        <v>1</v>
      </c>
      <c r="C4" s="48" t="s">
        <v>2</v>
      </c>
      <c r="D4" s="49"/>
      <c r="E4" s="50"/>
      <c r="F4" s="48" t="s">
        <v>3</v>
      </c>
      <c r="G4" s="49"/>
      <c r="H4" s="50"/>
    </row>
    <row r="5" spans="1:8" ht="15" customHeight="1" x14ac:dyDescent="0.25">
      <c r="A5" s="43"/>
      <c r="B5" s="46"/>
      <c r="C5" s="51" t="s">
        <v>4</v>
      </c>
      <c r="D5" s="57" t="s">
        <v>5</v>
      </c>
      <c r="E5" s="53" t="s">
        <v>61</v>
      </c>
      <c r="F5" s="55" t="s">
        <v>4</v>
      </c>
      <c r="G5" s="57" t="s">
        <v>54</v>
      </c>
      <c r="H5" s="58" t="s">
        <v>6</v>
      </c>
    </row>
    <row r="6" spans="1:8" ht="15.75" thickBot="1" x14ac:dyDescent="0.3">
      <c r="A6" s="44"/>
      <c r="B6" s="47"/>
      <c r="C6" s="52"/>
      <c r="D6" s="54"/>
      <c r="E6" s="54"/>
      <c r="F6" s="56"/>
      <c r="G6" s="54"/>
      <c r="H6" s="59"/>
    </row>
    <row r="7" spans="1:8" ht="15.75" thickTop="1" x14ac:dyDescent="0.25"/>
    <row r="8" spans="1:8" x14ac:dyDescent="0.25">
      <c r="A8" s="1" t="s">
        <v>7</v>
      </c>
    </row>
    <row r="10" spans="1:8" x14ac:dyDescent="0.25">
      <c r="A10" t="s">
        <v>48</v>
      </c>
    </row>
    <row r="11" spans="1:8" x14ac:dyDescent="0.25">
      <c r="A11" s="2" t="s">
        <v>81</v>
      </c>
      <c r="B11" s="4">
        <f>C11+F11</f>
        <v>966</v>
      </c>
      <c r="C11" s="4">
        <f>D11+E11</f>
        <v>219</v>
      </c>
      <c r="D11" s="4">
        <f>+'I Trimestre'!D11+'II Trimestre'!D11+'III Trimestre'!D11</f>
        <v>70</v>
      </c>
      <c r="E11" s="4">
        <f>+'I Trimestre'!E11+'II Trimestre'!E11+'III Trimestre'!E11</f>
        <v>149</v>
      </c>
      <c r="F11" s="40">
        <f>SUM(G11:H11)</f>
        <v>747</v>
      </c>
      <c r="G11" s="40">
        <f>+'I Trimestre'!G11+'II Trimestre'!G11+'III Trimestre'!G11</f>
        <v>747</v>
      </c>
      <c r="H11" s="4">
        <f>+'I Trimestre'!H11+'II Trimestre'!H11+'III Trimestre'!H11</f>
        <v>0</v>
      </c>
    </row>
    <row r="12" spans="1:8" x14ac:dyDescent="0.25">
      <c r="A12" s="27" t="s">
        <v>49</v>
      </c>
      <c r="B12" s="4">
        <f>C12+F12</f>
        <v>261</v>
      </c>
      <c r="C12" s="4">
        <f>D12+E12</f>
        <v>261</v>
      </c>
      <c r="D12" s="4">
        <f>+'I Trimestre'!D12+'II Trimestre'!D12+'III Trimestre'!D12</f>
        <v>112</v>
      </c>
      <c r="E12" s="4">
        <f>+'I Trimestre'!E12+'II Trimestre'!E12+'III Trimestre'!E12</f>
        <v>149</v>
      </c>
      <c r="F12" s="40">
        <f t="shared" ref="F12:F15" si="0">SUM(G12:H12)</f>
        <v>0</v>
      </c>
      <c r="G12" s="40">
        <f>+'I Trimestre'!G12+'II Trimestre'!G12+'III Trimestre'!G12</f>
        <v>0</v>
      </c>
      <c r="H12" s="4">
        <f>+'I Trimestre'!H12+'II Trimestre'!H12+'III Trimestre'!H12</f>
        <v>0</v>
      </c>
    </row>
    <row r="13" spans="1:8" x14ac:dyDescent="0.25">
      <c r="A13" s="2" t="s">
        <v>128</v>
      </c>
      <c r="B13" s="4">
        <f>C13+F13</f>
        <v>1412</v>
      </c>
      <c r="C13" s="4">
        <f>D13+E13</f>
        <v>162</v>
      </c>
      <c r="D13" s="4">
        <f>+'I Trimestre'!D13+'II Trimestre'!D13+'III Trimestre'!D13</f>
        <v>72</v>
      </c>
      <c r="E13" s="4">
        <f>+'I Trimestre'!E13+'II Trimestre'!E13+'III Trimestre'!E13</f>
        <v>90</v>
      </c>
      <c r="F13" s="40">
        <f t="shared" si="0"/>
        <v>1250</v>
      </c>
      <c r="G13" s="4">
        <f>+'I Trimestre'!G13+'II Trimestre'!G13+'III Trimestre'!G13</f>
        <v>1250</v>
      </c>
      <c r="H13" s="40">
        <f>+'I Trimestre'!H13+'II Trimestre'!H13+'III Trimestre'!H13</f>
        <v>0</v>
      </c>
    </row>
    <row r="14" spans="1:8" x14ac:dyDescent="0.25">
      <c r="A14" s="2" t="s">
        <v>129</v>
      </c>
      <c r="B14" s="4">
        <f>C14+F14</f>
        <v>1425.3333333333335</v>
      </c>
      <c r="C14" s="4">
        <f>D14+E14</f>
        <v>327.33333333333337</v>
      </c>
      <c r="D14" s="4">
        <f>(+'I Trimestre'!D14+'II Trimestre'!D14+'III Trimestre'!D14)</f>
        <v>58</v>
      </c>
      <c r="E14" s="4">
        <f>+'I Trimestre'!E14+'II Trimestre'!E14+'III Trimestre'!E14</f>
        <v>269.33333333333337</v>
      </c>
      <c r="F14" s="40">
        <f t="shared" si="0"/>
        <v>1098</v>
      </c>
      <c r="G14" s="4">
        <f>+'I Trimestre'!G14+'II Trimestre'!G14+'III Trimestre'!G14</f>
        <v>1098</v>
      </c>
      <c r="H14" s="40">
        <f>+'I Trimestre'!H14+'II Trimestre'!H14+'III Trimestre'!H14</f>
        <v>0</v>
      </c>
    </row>
    <row r="15" spans="1:8" x14ac:dyDescent="0.25">
      <c r="A15" s="27" t="s">
        <v>49</v>
      </c>
      <c r="B15" s="4">
        <f>C15+F15</f>
        <v>364</v>
      </c>
      <c r="C15" s="4">
        <f>D15+E15</f>
        <v>364</v>
      </c>
      <c r="D15" s="4">
        <f>(+'I Trimestre'!D15+'II Trimestre'!D15+'III Trimestre'!D15)</f>
        <v>94</v>
      </c>
      <c r="E15" s="4">
        <f>+'I Trimestre'!E15+'II Trimestre'!E15+'III Trimestre'!E15</f>
        <v>270</v>
      </c>
      <c r="F15" s="40">
        <f t="shared" si="0"/>
        <v>0</v>
      </c>
      <c r="G15" s="4">
        <f>+'I Trimestre'!G15+'II Trimestre'!G15+'III Trimestre'!G15</f>
        <v>0</v>
      </c>
      <c r="H15" s="40">
        <f>+'I Trimestre'!H15+'II Trimestre'!H15+'III Trimestre'!H15</f>
        <v>0</v>
      </c>
    </row>
    <row r="16" spans="1:8" x14ac:dyDescent="0.25">
      <c r="A16" s="2" t="s">
        <v>92</v>
      </c>
      <c r="B16" s="4">
        <f>+'III Trimestre'!B16</f>
        <v>1921</v>
      </c>
      <c r="C16" s="4">
        <f>+'III Trimestre'!C16</f>
        <v>216</v>
      </c>
      <c r="D16" s="4">
        <f>+'III Trimestre'!D16</f>
        <v>96</v>
      </c>
      <c r="E16" s="4">
        <f>+'III Trimestre'!E16</f>
        <v>120</v>
      </c>
      <c r="F16" s="40">
        <f>+'III Trimestre'!F16</f>
        <v>1705</v>
      </c>
      <c r="G16" s="4">
        <f>+'III Trimestre'!G16</f>
        <v>1705</v>
      </c>
      <c r="H16" s="40">
        <f>+'III Trimestre'!H16</f>
        <v>0</v>
      </c>
    </row>
    <row r="17" spans="1:10" x14ac:dyDescent="0.25">
      <c r="F17" s="5"/>
    </row>
    <row r="18" spans="1:10" x14ac:dyDescent="0.25">
      <c r="A18" s="6" t="s">
        <v>8</v>
      </c>
      <c r="F18" s="5"/>
    </row>
    <row r="19" spans="1:10" x14ac:dyDescent="0.25">
      <c r="A19" s="2" t="s">
        <v>81</v>
      </c>
      <c r="B19" s="4">
        <f>C19+F19</f>
        <v>23787323.68</v>
      </c>
      <c r="C19" s="4">
        <f>D19+E19</f>
        <v>19658037.890000001</v>
      </c>
      <c r="D19" s="4">
        <f>+'I Trimestre'!D19+'II Trimestre'!D19+'III Trimestre'!D19</f>
        <v>17061347.890000001</v>
      </c>
      <c r="E19" s="4">
        <f>+'I Trimestre'!E19+'II Trimestre'!E19+'III Trimestre'!E19</f>
        <v>2596690</v>
      </c>
      <c r="F19" s="23">
        <f>SUM(G19:H19)</f>
        <v>4129285.79</v>
      </c>
      <c r="G19" s="4">
        <f>+'I Trimestre'!G19+'II Trimestre'!G19+'III Trimestre'!G19</f>
        <v>4129285.79</v>
      </c>
      <c r="H19" s="4">
        <f>+'I Trimestre'!H19+'II Trimestre'!H19+'III Trimestre'!H19</f>
        <v>0</v>
      </c>
    </row>
    <row r="20" spans="1:10" x14ac:dyDescent="0.25">
      <c r="A20" s="2" t="s">
        <v>128</v>
      </c>
      <c r="B20" s="4">
        <f t="shared" ref="B20:B21" si="1">C20+F20</f>
        <v>67067300</v>
      </c>
      <c r="C20" s="4">
        <f t="shared" ref="C20:C21" si="2">D20+E20</f>
        <v>56967300</v>
      </c>
      <c r="D20" s="4">
        <f>'I Trimestre'!D20+'II Trimestre'!D20+'III Trimestre'!D20</f>
        <v>53217300</v>
      </c>
      <c r="E20" s="4">
        <f>'I Trimestre'!E20+'II Trimestre'!E20+'III Trimestre'!E20</f>
        <v>3750000.0000000009</v>
      </c>
      <c r="F20" s="23">
        <f>SUM(G20:H20)</f>
        <v>10100000</v>
      </c>
      <c r="G20" s="4">
        <f>'I Trimestre'!G20+'II Trimestre'!G20+'III Trimestre'!G20</f>
        <v>10100000</v>
      </c>
      <c r="H20" s="4">
        <f>+'I Trimestre'!H20+'II Trimestre'!H20+'III Trimestre'!H20</f>
        <v>0</v>
      </c>
      <c r="I20" s="35"/>
    </row>
    <row r="21" spans="1:10" x14ac:dyDescent="0.25">
      <c r="A21" s="2" t="s">
        <v>129</v>
      </c>
      <c r="B21" s="4">
        <f t="shared" si="1"/>
        <v>42443800.859999999</v>
      </c>
      <c r="C21" s="4">
        <f t="shared" si="2"/>
        <v>38095225.859999999</v>
      </c>
      <c r="D21" s="4">
        <f>+'I Trimestre'!D21+'II Trimestre'!D21+'III Trimestre'!D21</f>
        <v>33561730.859999999</v>
      </c>
      <c r="E21" s="4">
        <f>+'I Trimestre'!E21+'II Trimestre'!E21+'III Trimestre'!E21</f>
        <v>4533495</v>
      </c>
      <c r="F21" s="4">
        <f>SUM(G21:H21)</f>
        <v>4348575</v>
      </c>
      <c r="G21" s="4">
        <f>+'I Trimestre'!G21+'II Trimestre'!G21+'III Trimestre'!G21</f>
        <v>4348575</v>
      </c>
      <c r="H21" s="4">
        <f>+'I Trimestre'!H21+'II Trimestre'!H21+'III Trimestre'!H21</f>
        <v>0</v>
      </c>
      <c r="I21" s="35"/>
      <c r="J21" s="4"/>
    </row>
    <row r="22" spans="1:10" x14ac:dyDescent="0.25">
      <c r="A22" s="2" t="s">
        <v>92</v>
      </c>
      <c r="B22" s="4">
        <f>+'III Trimestre'!B22</f>
        <v>87956400.000000015</v>
      </c>
      <c r="C22" s="4">
        <f>+'III Trimestre'!C22</f>
        <v>75956400.000000015</v>
      </c>
      <c r="D22" s="4">
        <f>+'III Trimestre'!D22</f>
        <v>70956400.000000015</v>
      </c>
      <c r="E22" s="4">
        <f>+'III Trimestre'!E22</f>
        <v>5000000.0000000019</v>
      </c>
      <c r="F22" s="4">
        <f>+'III Trimestre'!F22</f>
        <v>12000000</v>
      </c>
      <c r="G22" s="4">
        <f>+'III Trimestre'!G22</f>
        <v>12000000</v>
      </c>
      <c r="H22" s="4">
        <f>+'III Trimestre'!H22</f>
        <v>0</v>
      </c>
    </row>
    <row r="23" spans="1:10" x14ac:dyDescent="0.25">
      <c r="A23" s="2" t="s">
        <v>130</v>
      </c>
      <c r="B23" s="3">
        <f>+C23+F23</f>
        <v>42443800.859999999</v>
      </c>
      <c r="C23" s="3">
        <f>+D23+E23</f>
        <v>38095225.859999999</v>
      </c>
      <c r="D23" s="3">
        <f>D21</f>
        <v>33561730.859999999</v>
      </c>
      <c r="E23" s="3">
        <f>+E21</f>
        <v>4533495</v>
      </c>
      <c r="F23" s="3">
        <f>H23+G23</f>
        <v>4348575</v>
      </c>
      <c r="G23" s="3">
        <f>G21</f>
        <v>4348575</v>
      </c>
      <c r="H23" s="3">
        <f>H21</f>
        <v>0</v>
      </c>
    </row>
    <row r="24" spans="1:10" x14ac:dyDescent="0.25">
      <c r="B24" s="3"/>
      <c r="C24" s="3"/>
      <c r="D24" s="3"/>
    </row>
    <row r="25" spans="1:10" x14ac:dyDescent="0.25">
      <c r="A25" s="7" t="s">
        <v>9</v>
      </c>
      <c r="B25" s="8"/>
      <c r="C25" s="8"/>
      <c r="D25" s="8"/>
      <c r="E25" s="8"/>
      <c r="F25" s="8"/>
      <c r="G25" s="8"/>
      <c r="H25" s="8"/>
    </row>
    <row r="26" spans="1:10" x14ac:dyDescent="0.25">
      <c r="A26" s="9" t="s">
        <v>128</v>
      </c>
      <c r="B26" s="8">
        <f>+B20</f>
        <v>67067300</v>
      </c>
      <c r="C26" s="8">
        <f>+C20</f>
        <v>56967300</v>
      </c>
      <c r="D26" s="8"/>
      <c r="E26" s="8"/>
      <c r="F26" s="8">
        <f>F20</f>
        <v>10100000</v>
      </c>
      <c r="G26" s="8"/>
      <c r="H26" s="8"/>
    </row>
    <row r="27" spans="1:10" x14ac:dyDescent="0.25">
      <c r="A27" s="9" t="s">
        <v>129</v>
      </c>
      <c r="B27" s="8">
        <f>'I Trimestre'!B27+'II Trimestre'!B27+'III Trimestre'!B27</f>
        <v>46234644.950000003</v>
      </c>
      <c r="C27" s="8">
        <f>+'I Trimestre'!C27+'II Trimestre'!C27+'III Trimestre'!C27</f>
        <v>45382644.950000003</v>
      </c>
      <c r="D27" s="8"/>
      <c r="E27" s="8"/>
      <c r="F27" s="8">
        <f>+'I Trimestre'!F27+'II Trimestre'!F27+'III Trimestre'!F27</f>
        <v>852000</v>
      </c>
      <c r="G27" s="8"/>
      <c r="H27" s="8"/>
    </row>
    <row r="29" spans="1:10" x14ac:dyDescent="0.25">
      <c r="A29" t="s">
        <v>10</v>
      </c>
    </row>
    <row r="30" spans="1:10" x14ac:dyDescent="0.25">
      <c r="A30" s="10" t="s">
        <v>82</v>
      </c>
      <c r="B30" s="21">
        <v>0.98</v>
      </c>
      <c r="C30" s="21">
        <v>0.98</v>
      </c>
      <c r="D30" s="21">
        <v>0.98</v>
      </c>
      <c r="E30" s="21">
        <v>0.98</v>
      </c>
      <c r="F30" s="21">
        <v>0.98</v>
      </c>
      <c r="G30" s="21">
        <v>0.98</v>
      </c>
      <c r="H30" s="21">
        <v>0.98</v>
      </c>
      <c r="I30" s="35"/>
      <c r="J30" s="35"/>
    </row>
    <row r="31" spans="1:10" x14ac:dyDescent="0.25">
      <c r="A31" s="10" t="s">
        <v>131</v>
      </c>
      <c r="B31" s="21">
        <v>0.99</v>
      </c>
      <c r="C31" s="21">
        <v>0.99</v>
      </c>
      <c r="D31" s="21">
        <v>0.99</v>
      </c>
      <c r="E31" s="21">
        <v>0.99</v>
      </c>
      <c r="F31" s="21">
        <v>0.99</v>
      </c>
      <c r="G31" s="21">
        <v>0.99</v>
      </c>
      <c r="H31" s="21">
        <v>0.99</v>
      </c>
      <c r="I31" s="35"/>
      <c r="J31" s="35"/>
    </row>
    <row r="32" spans="1:10" x14ac:dyDescent="0.25">
      <c r="A32" s="36" t="s">
        <v>11</v>
      </c>
      <c r="B32" s="4"/>
      <c r="C32" s="37"/>
      <c r="D32" s="37"/>
      <c r="E32" s="37"/>
      <c r="F32" s="37"/>
      <c r="G32" s="37"/>
      <c r="H32" s="37"/>
    </row>
    <row r="34" spans="1:8" x14ac:dyDescent="0.25">
      <c r="A34" s="11" t="s">
        <v>12</v>
      </c>
      <c r="B34" s="12"/>
      <c r="C34" s="12"/>
      <c r="D34" s="12"/>
      <c r="E34" s="12"/>
      <c r="F34" s="12"/>
      <c r="G34" s="12"/>
      <c r="H34" s="12"/>
    </row>
    <row r="35" spans="1:8" x14ac:dyDescent="0.25">
      <c r="A35" s="12" t="s">
        <v>83</v>
      </c>
      <c r="B35" s="13">
        <f>B19/B30</f>
        <v>24272779.265306123</v>
      </c>
      <c r="C35" s="13">
        <f t="shared" ref="C35:H35" si="3">C19/C30</f>
        <v>20059222.336734693</v>
      </c>
      <c r="D35" s="13">
        <f>D19/D30</f>
        <v>17409538.663265307</v>
      </c>
      <c r="E35" s="13">
        <f t="shared" si="3"/>
        <v>2649683.6734693879</v>
      </c>
      <c r="F35" s="13">
        <f t="shared" si="3"/>
        <v>4213556.9285714291</v>
      </c>
      <c r="G35" s="13">
        <f t="shared" si="3"/>
        <v>4213556.9285714291</v>
      </c>
      <c r="H35" s="13">
        <f t="shared" si="3"/>
        <v>0</v>
      </c>
    </row>
    <row r="36" spans="1:8" x14ac:dyDescent="0.25">
      <c r="A36" s="12" t="s">
        <v>132</v>
      </c>
      <c r="B36" s="13">
        <f t="shared" ref="B36:F36" si="4">B21/B31</f>
        <v>42872526.121212117</v>
      </c>
      <c r="C36" s="13">
        <f t="shared" si="4"/>
        <v>38480026.121212117</v>
      </c>
      <c r="D36" s="13">
        <f t="shared" si="4"/>
        <v>33900738.242424242</v>
      </c>
      <c r="E36" s="13">
        <f t="shared" si="4"/>
        <v>4579287.8787878789</v>
      </c>
      <c r="F36" s="13">
        <f t="shared" si="4"/>
        <v>4392500</v>
      </c>
      <c r="G36" s="13">
        <f>G21/G31</f>
        <v>4392500</v>
      </c>
      <c r="H36" s="13">
        <f>H21/H31</f>
        <v>0</v>
      </c>
    </row>
    <row r="37" spans="1:8" x14ac:dyDescent="0.25">
      <c r="A37" s="12" t="s">
        <v>84</v>
      </c>
      <c r="B37" s="13">
        <f t="shared" ref="B37:H37" si="5">B35/B11</f>
        <v>25127.100688722694</v>
      </c>
      <c r="C37" s="13">
        <f t="shared" si="5"/>
        <v>91594.622542167548</v>
      </c>
      <c r="D37" s="13">
        <f t="shared" si="5"/>
        <v>248707.69518950439</v>
      </c>
      <c r="E37" s="13">
        <f t="shared" si="5"/>
        <v>17783.111902479115</v>
      </c>
      <c r="F37" s="13">
        <f t="shared" si="5"/>
        <v>5640.6384585962905</v>
      </c>
      <c r="G37" s="13">
        <f t="shared" si="5"/>
        <v>5640.6384585962905</v>
      </c>
      <c r="H37" s="13" t="e">
        <f t="shared" si="5"/>
        <v>#DIV/0!</v>
      </c>
    </row>
    <row r="38" spans="1:8" x14ac:dyDescent="0.25">
      <c r="A38" s="12" t="s">
        <v>133</v>
      </c>
      <c r="B38" s="13">
        <f t="shared" ref="B38:H38" si="6">B36/B14</f>
        <v>30078.94723190747</v>
      </c>
      <c r="C38" s="13">
        <f t="shared" si="6"/>
        <v>117556.08794667652</v>
      </c>
      <c r="D38" s="13">
        <f t="shared" si="6"/>
        <v>584495.48693834897</v>
      </c>
      <c r="E38" s="13">
        <f t="shared" si="6"/>
        <v>17002.306480648062</v>
      </c>
      <c r="F38" s="13">
        <f t="shared" si="6"/>
        <v>4000.4553734061933</v>
      </c>
      <c r="G38" s="13">
        <f t="shared" si="6"/>
        <v>4000.4553734061933</v>
      </c>
      <c r="H38" s="13" t="e">
        <f t="shared" si="6"/>
        <v>#DIV/0!</v>
      </c>
    </row>
    <row r="40" spans="1:8" x14ac:dyDescent="0.25">
      <c r="A40" s="1" t="s">
        <v>13</v>
      </c>
    </row>
    <row r="42" spans="1:8" x14ac:dyDescent="0.25">
      <c r="A42" t="s">
        <v>14</v>
      </c>
    </row>
    <row r="43" spans="1:8" x14ac:dyDescent="0.25">
      <c r="A43" t="s">
        <v>15</v>
      </c>
      <c r="B43" s="14" t="s">
        <v>51</v>
      </c>
      <c r="C43" s="14" t="s">
        <v>51</v>
      </c>
      <c r="D43" s="14" t="s">
        <v>51</v>
      </c>
      <c r="E43" s="14" t="s">
        <v>51</v>
      </c>
      <c r="F43" s="14" t="s">
        <v>51</v>
      </c>
      <c r="G43" s="14" t="s">
        <v>51</v>
      </c>
      <c r="H43" s="14" t="s">
        <v>51</v>
      </c>
    </row>
    <row r="44" spans="1:8" x14ac:dyDescent="0.25">
      <c r="A44" t="s">
        <v>16</v>
      </c>
      <c r="B44" s="14" t="s">
        <v>51</v>
      </c>
      <c r="C44" s="14" t="s">
        <v>51</v>
      </c>
      <c r="D44" s="14" t="s">
        <v>51</v>
      </c>
      <c r="E44" s="14" t="s">
        <v>51</v>
      </c>
      <c r="F44" s="14" t="s">
        <v>51</v>
      </c>
      <c r="G44" s="14" t="s">
        <v>51</v>
      </c>
      <c r="H44" s="14" t="s">
        <v>51</v>
      </c>
    </row>
    <row r="46" spans="1:8" x14ac:dyDescent="0.25">
      <c r="A46" t="s">
        <v>17</v>
      </c>
    </row>
    <row r="47" spans="1:8" x14ac:dyDescent="0.25">
      <c r="A47" t="s">
        <v>18</v>
      </c>
      <c r="B47" s="14">
        <f>B14/B13*100</f>
        <v>100.94428706326724</v>
      </c>
      <c r="C47" s="14">
        <f t="shared" ref="C47:H47" si="7">C14/C13*100</f>
        <v>202.05761316872432</v>
      </c>
      <c r="D47" s="14">
        <f t="shared" si="7"/>
        <v>80.555555555555557</v>
      </c>
      <c r="E47" s="14">
        <f t="shared" si="7"/>
        <v>299.2592592592593</v>
      </c>
      <c r="F47" s="14">
        <f t="shared" si="7"/>
        <v>87.839999999999989</v>
      </c>
      <c r="G47" s="14">
        <f t="shared" si="7"/>
        <v>87.839999999999989</v>
      </c>
      <c r="H47" s="14" t="e">
        <f t="shared" si="7"/>
        <v>#DIV/0!</v>
      </c>
    </row>
    <row r="48" spans="1:8" x14ac:dyDescent="0.25">
      <c r="A48" t="s">
        <v>19</v>
      </c>
      <c r="B48" s="14">
        <f>B21/B20*100</f>
        <v>63.285387752302533</v>
      </c>
      <c r="C48" s="14">
        <f t="shared" ref="C48:F48" si="8">C21/C20*100</f>
        <v>66.872093042850906</v>
      </c>
      <c r="D48" s="14">
        <f t="shared" si="8"/>
        <v>63.065452136805135</v>
      </c>
      <c r="E48" s="14">
        <f t="shared" si="8"/>
        <v>120.89319999999996</v>
      </c>
      <c r="F48" s="14">
        <f t="shared" si="8"/>
        <v>43.055198019801985</v>
      </c>
      <c r="G48" s="14">
        <f>G21/G20*100</f>
        <v>43.055198019801985</v>
      </c>
      <c r="H48" s="14" t="e">
        <f>H21/H20*100</f>
        <v>#DIV/0!</v>
      </c>
    </row>
    <row r="49" spans="1:8" x14ac:dyDescent="0.25">
      <c r="A49" s="12" t="s">
        <v>20</v>
      </c>
      <c r="B49" s="15">
        <f t="shared" ref="B49:H49" si="9">AVERAGE(B47:B48)</f>
        <v>82.11483740778489</v>
      </c>
      <c r="C49" s="15">
        <f t="shared" si="9"/>
        <v>134.4648531057876</v>
      </c>
      <c r="D49" s="15">
        <f t="shared" si="9"/>
        <v>71.810503846180353</v>
      </c>
      <c r="E49" s="15">
        <f t="shared" si="9"/>
        <v>210.07622962962964</v>
      </c>
      <c r="F49" s="15">
        <f t="shared" si="9"/>
        <v>65.447599009900983</v>
      </c>
      <c r="G49" s="15">
        <f t="shared" si="9"/>
        <v>65.447599009900983</v>
      </c>
      <c r="H49" s="15" t="e">
        <f t="shared" si="9"/>
        <v>#DIV/0!</v>
      </c>
    </row>
    <row r="50" spans="1:8" x14ac:dyDescent="0.25">
      <c r="B50" s="14"/>
      <c r="C50" s="14"/>
      <c r="D50" s="14"/>
      <c r="E50" s="14"/>
      <c r="F50" s="14"/>
      <c r="G50" s="14"/>
      <c r="H50" s="14"/>
    </row>
    <row r="51" spans="1:8" x14ac:dyDescent="0.25">
      <c r="A51" t="s">
        <v>21</v>
      </c>
    </row>
    <row r="52" spans="1:8" x14ac:dyDescent="0.25">
      <c r="A52" t="s">
        <v>22</v>
      </c>
      <c r="B52" s="14">
        <f>(B14/B16)*100</f>
        <v>74.197466597258384</v>
      </c>
      <c r="C52" s="14">
        <f t="shared" ref="C52:H52" si="10">(C14/C16)*100</f>
        <v>151.54320987654322</v>
      </c>
      <c r="D52" s="14">
        <f t="shared" si="10"/>
        <v>60.416666666666664</v>
      </c>
      <c r="E52" s="14">
        <f t="shared" si="10"/>
        <v>224.44444444444449</v>
      </c>
      <c r="F52" s="14">
        <f t="shared" si="10"/>
        <v>64.398826979472148</v>
      </c>
      <c r="G52" s="14">
        <f t="shared" si="10"/>
        <v>64.398826979472148</v>
      </c>
      <c r="H52" s="14" t="e">
        <f t="shared" si="10"/>
        <v>#DIV/0!</v>
      </c>
    </row>
    <row r="53" spans="1:8" x14ac:dyDescent="0.25">
      <c r="A53" t="s">
        <v>23</v>
      </c>
      <c r="B53" s="14">
        <f>B21/B22*100</f>
        <v>48.255500293327138</v>
      </c>
      <c r="C53" s="14">
        <f t="shared" ref="C53:F53" si="11">C21/C22*100</f>
        <v>50.154069782138166</v>
      </c>
      <c r="D53" s="14">
        <f t="shared" si="11"/>
        <v>47.299089102603844</v>
      </c>
      <c r="E53" s="14">
        <f t="shared" si="11"/>
        <v>90.66989999999997</v>
      </c>
      <c r="F53" s="14">
        <f t="shared" si="11"/>
        <v>36.238124999999997</v>
      </c>
      <c r="G53" s="14">
        <f>G21/G22*100</f>
        <v>36.238124999999997</v>
      </c>
      <c r="H53" s="14" t="e">
        <f>H21/H22*100</f>
        <v>#DIV/0!</v>
      </c>
    </row>
    <row r="54" spans="1:8" x14ac:dyDescent="0.25">
      <c r="A54" t="s">
        <v>24</v>
      </c>
      <c r="B54" s="14">
        <f t="shared" ref="B54:H54" si="12">(B52+B53)/2</f>
        <v>61.226483445292757</v>
      </c>
      <c r="C54" s="14">
        <f t="shared" si="12"/>
        <v>100.8486398293407</v>
      </c>
      <c r="D54" s="14">
        <f t="shared" si="12"/>
        <v>53.857877884635258</v>
      </c>
      <c r="E54" s="14">
        <f t="shared" si="12"/>
        <v>157.55717222222222</v>
      </c>
      <c r="F54" s="14">
        <f t="shared" si="12"/>
        <v>50.318475989736072</v>
      </c>
      <c r="G54" s="14">
        <f t="shared" si="12"/>
        <v>50.318475989736072</v>
      </c>
      <c r="H54" s="14" t="e">
        <f t="shared" si="12"/>
        <v>#DIV/0!</v>
      </c>
    </row>
    <row r="56" spans="1:8" x14ac:dyDescent="0.25">
      <c r="A56" s="12" t="s">
        <v>35</v>
      </c>
      <c r="B56" s="15"/>
      <c r="C56" s="15"/>
      <c r="D56" s="15"/>
      <c r="E56" s="15"/>
      <c r="F56" s="15"/>
      <c r="G56" s="15"/>
      <c r="H56" s="15"/>
    </row>
    <row r="57" spans="1:8" x14ac:dyDescent="0.25">
      <c r="A57" t="s">
        <v>25</v>
      </c>
      <c r="B57" s="14">
        <f t="shared" ref="B57:F57" si="13">B23/B21*100</f>
        <v>100</v>
      </c>
      <c r="C57" s="14">
        <f t="shared" si="13"/>
        <v>100</v>
      </c>
      <c r="D57" s="14"/>
      <c r="E57" s="14"/>
      <c r="F57" s="14">
        <f t="shared" si="13"/>
        <v>100</v>
      </c>
      <c r="G57" s="14"/>
      <c r="H57" s="14"/>
    </row>
    <row r="59" spans="1:8" x14ac:dyDescent="0.25">
      <c r="A59" t="s">
        <v>26</v>
      </c>
    </row>
    <row r="60" spans="1:8" x14ac:dyDescent="0.25">
      <c r="A60" t="s">
        <v>27</v>
      </c>
      <c r="B60" s="14">
        <f>((B14/B11)-1)*100</f>
        <v>47.550034506556258</v>
      </c>
      <c r="C60" s="14">
        <f t="shared" ref="C60:H60" si="14">((C14/C11)-1)*100</f>
        <v>49.467275494672776</v>
      </c>
      <c r="D60" s="14">
        <f t="shared" si="14"/>
        <v>-17.142857142857139</v>
      </c>
      <c r="E60" s="14">
        <f t="shared" si="14"/>
        <v>80.760626398210306</v>
      </c>
      <c r="F60" s="14">
        <f t="shared" si="14"/>
        <v>46.987951807228924</v>
      </c>
      <c r="G60" s="14">
        <f t="shared" si="14"/>
        <v>46.987951807228924</v>
      </c>
      <c r="H60" s="14" t="e">
        <f t="shared" si="14"/>
        <v>#DIV/0!</v>
      </c>
    </row>
    <row r="61" spans="1:8" x14ac:dyDescent="0.25">
      <c r="A61" t="s">
        <v>28</v>
      </c>
      <c r="B61" s="14">
        <f>((B36/B35)-1)*100</f>
        <v>76.628006428959793</v>
      </c>
      <c r="C61" s="14">
        <f>((C36/C35)-1)*100</f>
        <v>91.8320933645727</v>
      </c>
      <c r="D61" s="14">
        <f t="shared" ref="D61:H61" si="15">((D36/D35)-1)*100</f>
        <v>94.725080877392244</v>
      </c>
      <c r="E61" s="14">
        <f t="shared" si="15"/>
        <v>72.82394591622878</v>
      </c>
      <c r="F61" s="14">
        <f t="shared" si="15"/>
        <v>4.2468411952663487</v>
      </c>
      <c r="G61" s="14">
        <f t="shared" si="15"/>
        <v>4.2468411952663487</v>
      </c>
      <c r="H61" s="14" t="e">
        <f t="shared" si="15"/>
        <v>#DIV/0!</v>
      </c>
    </row>
    <row r="62" spans="1:8" x14ac:dyDescent="0.25">
      <c r="A62" s="12" t="s">
        <v>29</v>
      </c>
      <c r="B62" s="15">
        <f t="shared" ref="B62:H62" si="16">((B38/B37)-1)*100</f>
        <v>19.707194254238878</v>
      </c>
      <c r="C62" s="15">
        <f t="shared" si="16"/>
        <v>28.343875092183545</v>
      </c>
      <c r="D62" s="15">
        <f t="shared" si="16"/>
        <v>135.01302864512854</v>
      </c>
      <c r="E62" s="15">
        <f t="shared" si="16"/>
        <v>-4.3907130884229701</v>
      </c>
      <c r="F62" s="15">
        <f t="shared" si="16"/>
        <v>-29.077968695023703</v>
      </c>
      <c r="G62" s="15">
        <f t="shared" si="16"/>
        <v>-29.077968695023703</v>
      </c>
      <c r="H62" s="15" t="e">
        <f t="shared" si="16"/>
        <v>#DIV/0!</v>
      </c>
    </row>
    <row r="63" spans="1:8" x14ac:dyDescent="0.25">
      <c r="B63" s="16"/>
      <c r="C63" s="16"/>
      <c r="D63" s="16"/>
      <c r="E63" s="16"/>
      <c r="F63" s="16"/>
      <c r="G63" s="16"/>
      <c r="H63" s="16"/>
    </row>
    <row r="64" spans="1:8" x14ac:dyDescent="0.25">
      <c r="A64" t="s">
        <v>30</v>
      </c>
    </row>
    <row r="65" spans="1:8" x14ac:dyDescent="0.25">
      <c r="A65" t="s">
        <v>44</v>
      </c>
      <c r="B65" s="3">
        <f t="shared" ref="B65:H65" si="17">B20/B13</f>
        <v>47498.087818696884</v>
      </c>
      <c r="C65" s="3">
        <f t="shared" si="17"/>
        <v>351650</v>
      </c>
      <c r="D65" s="3">
        <f t="shared" si="17"/>
        <v>739129.16666666663</v>
      </c>
      <c r="E65" s="3">
        <f t="shared" si="17"/>
        <v>41666.666666666679</v>
      </c>
      <c r="F65" s="3">
        <f t="shared" si="17"/>
        <v>8080</v>
      </c>
      <c r="G65" s="3">
        <f t="shared" si="17"/>
        <v>8080</v>
      </c>
      <c r="H65" s="3" t="e">
        <f t="shared" si="17"/>
        <v>#DIV/0!</v>
      </c>
    </row>
    <row r="66" spans="1:8" x14ac:dyDescent="0.25">
      <c r="A66" t="s">
        <v>45</v>
      </c>
      <c r="B66" s="3">
        <f t="shared" ref="B66:H66" si="18">B21/B14</f>
        <v>29778.157759588397</v>
      </c>
      <c r="C66" s="3">
        <f t="shared" si="18"/>
        <v>116380.52706720975</v>
      </c>
      <c r="D66" s="3">
        <f t="shared" si="18"/>
        <v>578650.53206896549</v>
      </c>
      <c r="E66" s="3">
        <f t="shared" si="18"/>
        <v>16832.283415841583</v>
      </c>
      <c r="F66" s="3">
        <f t="shared" si="18"/>
        <v>3960.4508196721313</v>
      </c>
      <c r="G66" s="3">
        <f t="shared" si="18"/>
        <v>3960.4508196721313</v>
      </c>
      <c r="H66" s="3" t="e">
        <f t="shared" si="18"/>
        <v>#DIV/0!</v>
      </c>
    </row>
    <row r="67" spans="1:8" x14ac:dyDescent="0.25">
      <c r="A67" s="12" t="s">
        <v>31</v>
      </c>
      <c r="B67" s="15">
        <f>(B65/B66)*B49</f>
        <v>130.97847724166581</v>
      </c>
      <c r="C67" s="15">
        <f t="shared" ref="C67:H67" si="19">(C65/C66)*C49</f>
        <v>406.29276036310932</v>
      </c>
      <c r="D67" s="15">
        <f t="shared" si="19"/>
        <v>91.725894860863662</v>
      </c>
      <c r="E67" s="15">
        <f t="shared" si="19"/>
        <v>520.02310193576682</v>
      </c>
      <c r="F67" s="15">
        <f t="shared" si="19"/>
        <v>133.52434459564338</v>
      </c>
      <c r="G67" s="15">
        <f t="shared" si="19"/>
        <v>133.52434459564338</v>
      </c>
      <c r="H67" s="15" t="e">
        <f t="shared" si="19"/>
        <v>#DIV/0!</v>
      </c>
    </row>
    <row r="68" spans="1:8" s="5" customFormat="1" x14ac:dyDescent="0.25">
      <c r="A68" t="s">
        <v>40</v>
      </c>
      <c r="B68" s="26">
        <f>B20/(B13*9)</f>
        <v>5277.5653131885429</v>
      </c>
      <c r="C68" s="26">
        <f t="shared" ref="C68:H68" si="20">C20/(C13*9)</f>
        <v>39072.222222222219</v>
      </c>
      <c r="D68" s="26">
        <f t="shared" si="20"/>
        <v>82125.462962962964</v>
      </c>
      <c r="E68" s="26">
        <f t="shared" si="20"/>
        <v>4629.6296296296305</v>
      </c>
      <c r="F68" s="26">
        <f t="shared" si="20"/>
        <v>897.77777777777783</v>
      </c>
      <c r="G68" s="26">
        <f t="shared" si="20"/>
        <v>897.77777777777783</v>
      </c>
      <c r="H68" s="26" t="e">
        <f t="shared" si="20"/>
        <v>#DIV/0!</v>
      </c>
    </row>
    <row r="69" spans="1:8" s="5" customFormat="1" x14ac:dyDescent="0.25">
      <c r="A69" t="s">
        <v>41</v>
      </c>
      <c r="B69" s="26">
        <f>B21/(B14*9)</f>
        <v>3308.6841955098216</v>
      </c>
      <c r="C69" s="26">
        <f t="shared" ref="C69:H69" si="21">C21/(C14*9)</f>
        <v>12931.169674134417</v>
      </c>
      <c r="D69" s="26">
        <f t="shared" si="21"/>
        <v>64294.503563218386</v>
      </c>
      <c r="E69" s="26">
        <f t="shared" si="21"/>
        <v>1870.2537128712868</v>
      </c>
      <c r="F69" s="26">
        <f t="shared" si="21"/>
        <v>440.05009107468123</v>
      </c>
      <c r="G69" s="26">
        <f t="shared" si="21"/>
        <v>440.05009107468123</v>
      </c>
      <c r="H69" s="26" t="e">
        <f t="shared" si="21"/>
        <v>#DIV/0!</v>
      </c>
    </row>
    <row r="70" spans="1:8" x14ac:dyDescent="0.25">
      <c r="B70" s="14"/>
      <c r="C70" s="14"/>
      <c r="D70" s="14"/>
    </row>
    <row r="71" spans="1:8" x14ac:dyDescent="0.25">
      <c r="A71" t="s">
        <v>32</v>
      </c>
      <c r="B71" s="14"/>
      <c r="C71" s="14"/>
      <c r="D71" s="14"/>
    </row>
    <row r="72" spans="1:8" x14ac:dyDescent="0.25">
      <c r="A72" s="17" t="s">
        <v>33</v>
      </c>
      <c r="B72" s="18">
        <f>(B27/B26)*100</f>
        <v>68.937686398587701</v>
      </c>
      <c r="C72" s="18">
        <f>(C27/C26)*100</f>
        <v>79.664377546416986</v>
      </c>
      <c r="D72" s="18"/>
      <c r="E72" s="18"/>
      <c r="F72" s="18">
        <f>(F27/F26)*100</f>
        <v>8.435643564356436</v>
      </c>
      <c r="G72" s="18"/>
      <c r="H72" s="18"/>
    </row>
    <row r="73" spans="1:8" x14ac:dyDescent="0.25">
      <c r="A73" s="17" t="s">
        <v>34</v>
      </c>
      <c r="B73" s="18">
        <f>(B21/B27)*100</f>
        <v>91.800858222011712</v>
      </c>
      <c r="C73" s="18">
        <f>(C21/C27)*100</f>
        <v>83.942277718654651</v>
      </c>
      <c r="D73" s="18"/>
      <c r="E73" s="18"/>
      <c r="F73" s="18">
        <f>(F21/F27)*100</f>
        <v>510.39612676056333</v>
      </c>
      <c r="G73" s="18"/>
      <c r="H73" s="18"/>
    </row>
    <row r="74" spans="1:8" ht="15.75" thickBot="1" x14ac:dyDescent="0.3">
      <c r="A74" s="19"/>
      <c r="B74" s="19"/>
      <c r="C74" s="19"/>
      <c r="D74" s="19"/>
      <c r="E74" s="19"/>
      <c r="F74" s="19"/>
      <c r="G74" s="19"/>
      <c r="H74" s="19"/>
    </row>
    <row r="75" spans="1:8" ht="15.75" thickTop="1" x14ac:dyDescent="0.25">
      <c r="A75" s="22" t="s">
        <v>36</v>
      </c>
    </row>
    <row r="76" spans="1:8" x14ac:dyDescent="0.25">
      <c r="A76" s="22" t="s">
        <v>97</v>
      </c>
    </row>
    <row r="77" spans="1:8" x14ac:dyDescent="0.25">
      <c r="A77" s="22" t="s">
        <v>98</v>
      </c>
    </row>
    <row r="78" spans="1:8" x14ac:dyDescent="0.25">
      <c r="A78" s="22" t="s">
        <v>57</v>
      </c>
      <c r="B78" s="20"/>
      <c r="C78" s="20"/>
      <c r="D78" s="20"/>
    </row>
    <row r="79" spans="1:8" x14ac:dyDescent="0.25">
      <c r="A79" s="22"/>
    </row>
    <row r="80" spans="1:8" x14ac:dyDescent="0.25">
      <c r="A80" s="22"/>
    </row>
    <row r="82" spans="1:1" x14ac:dyDescent="0.25">
      <c r="A82" t="s">
        <v>37</v>
      </c>
    </row>
    <row r="84" spans="1:1" x14ac:dyDescent="0.25">
      <c r="A84" t="s">
        <v>52</v>
      </c>
    </row>
    <row r="85" spans="1:1" x14ac:dyDescent="0.25">
      <c r="A85" t="s">
        <v>53</v>
      </c>
    </row>
    <row r="88" spans="1:1" x14ac:dyDescent="0.25">
      <c r="A88" s="39" t="s">
        <v>141</v>
      </c>
    </row>
  </sheetData>
  <mergeCells count="11">
    <mergeCell ref="A2:H2"/>
    <mergeCell ref="A4:A6"/>
    <mergeCell ref="B4:B6"/>
    <mergeCell ref="C4:E4"/>
    <mergeCell ref="F4:H4"/>
    <mergeCell ref="C5:C6"/>
    <mergeCell ref="E5:E6"/>
    <mergeCell ref="F5:F6"/>
    <mergeCell ref="G5:G6"/>
    <mergeCell ref="H5:H6"/>
    <mergeCell ref="D5:D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8"/>
  <sheetViews>
    <sheetView zoomScale="80" zoomScaleNormal="80" workbookViewId="0">
      <pane ySplit="7" topLeftCell="A77" activePane="bottomLeft" state="frozen"/>
      <selection activeCell="K37" sqref="K37"/>
      <selection pane="bottomLeft" activeCell="L132" sqref="L132"/>
    </sheetView>
  </sheetViews>
  <sheetFormatPr baseColWidth="10" defaultColWidth="11.42578125" defaultRowHeight="15" x14ac:dyDescent="0.25"/>
  <cols>
    <col min="1" max="1" width="50.85546875" customWidth="1"/>
    <col min="2" max="7" width="13.7109375" customWidth="1"/>
    <col min="8" max="8" width="15.28515625" customWidth="1"/>
  </cols>
  <sheetData>
    <row r="2" spans="1:9" ht="15.75" x14ac:dyDescent="0.25">
      <c r="A2" s="41" t="s">
        <v>134</v>
      </c>
      <c r="B2" s="41"/>
      <c r="C2" s="41"/>
      <c r="D2" s="41"/>
      <c r="E2" s="41"/>
      <c r="F2" s="41"/>
      <c r="G2" s="41"/>
      <c r="H2" s="41"/>
    </row>
    <row r="4" spans="1:9" x14ac:dyDescent="0.25">
      <c r="A4" s="42" t="s">
        <v>0</v>
      </c>
      <c r="B4" s="45" t="s">
        <v>1</v>
      </c>
      <c r="C4" s="48" t="s">
        <v>2</v>
      </c>
      <c r="D4" s="49"/>
      <c r="E4" s="50"/>
      <c r="F4" s="48" t="s">
        <v>3</v>
      </c>
      <c r="G4" s="49"/>
      <c r="H4" s="50"/>
    </row>
    <row r="5" spans="1:9" ht="15" customHeight="1" x14ac:dyDescent="0.25">
      <c r="A5" s="43"/>
      <c r="B5" s="46"/>
      <c r="C5" s="51" t="s">
        <v>4</v>
      </c>
      <c r="D5" s="57" t="s">
        <v>5</v>
      </c>
      <c r="E5" s="53" t="s">
        <v>61</v>
      </c>
      <c r="F5" s="55" t="s">
        <v>4</v>
      </c>
      <c r="G5" s="57" t="s">
        <v>54</v>
      </c>
      <c r="H5" s="58" t="s">
        <v>6</v>
      </c>
    </row>
    <row r="6" spans="1:9" ht="15.75" thickBot="1" x14ac:dyDescent="0.3">
      <c r="A6" s="44"/>
      <c r="B6" s="47"/>
      <c r="C6" s="52"/>
      <c r="D6" s="54"/>
      <c r="E6" s="54"/>
      <c r="F6" s="56"/>
      <c r="G6" s="54"/>
      <c r="H6" s="59"/>
    </row>
    <row r="7" spans="1:9" ht="15.75" thickTop="1" x14ac:dyDescent="0.25"/>
    <row r="8" spans="1:9" x14ac:dyDescent="0.25">
      <c r="A8" s="1" t="s">
        <v>7</v>
      </c>
    </row>
    <row r="10" spans="1:9" x14ac:dyDescent="0.25">
      <c r="A10" t="s">
        <v>48</v>
      </c>
    </row>
    <row r="11" spans="1:9" x14ac:dyDescent="0.25">
      <c r="A11" s="2" t="s">
        <v>85</v>
      </c>
      <c r="B11" s="4">
        <f>C11+F11</f>
        <v>2061</v>
      </c>
      <c r="C11" s="4">
        <f>D11+E11</f>
        <v>345</v>
      </c>
      <c r="D11" s="4">
        <f>+'I Trimestre'!D11+'II Trimestre'!D11+'III Trimestre'!D11+'IV Trimestre'!D11</f>
        <v>87</v>
      </c>
      <c r="E11" s="4">
        <f>+'I Trimestre'!E11+'II Trimestre'!E11+'III Trimestre'!E11+'IV Trimestre'!E11</f>
        <v>258</v>
      </c>
      <c r="F11" s="4">
        <f>G11+H11</f>
        <v>1716</v>
      </c>
      <c r="G11" s="4">
        <f>+'I Trimestre'!G11+'II Trimestre'!G11+'III Trimestre'!G11+'IV Trimestre'!G11</f>
        <v>1716</v>
      </c>
      <c r="H11" s="4">
        <f>+'I Trimestre'!H11+'II Trimestre'!H11+'III Trimestre'!H11+'IV Trimestre'!H11</f>
        <v>0</v>
      </c>
    </row>
    <row r="12" spans="1:9" x14ac:dyDescent="0.25">
      <c r="A12" s="27" t="s">
        <v>49</v>
      </c>
      <c r="B12" s="4">
        <f>C12+F12</f>
        <v>391</v>
      </c>
      <c r="C12" s="4">
        <f>D12+E12</f>
        <v>391</v>
      </c>
      <c r="D12" s="4">
        <f>+'I Trimestre'!D12+'II Trimestre'!D12+'III Trimestre'!D12+'IV Trimestre'!D12</f>
        <v>133</v>
      </c>
      <c r="E12" s="4">
        <f>+'I Trimestre'!E12+'II Trimestre'!E12+'III Trimestre'!E12+'IV Trimestre'!E12</f>
        <v>258</v>
      </c>
      <c r="F12" s="4">
        <f t="shared" ref="F12:F15" si="0">G12+H12</f>
        <v>0</v>
      </c>
      <c r="G12" s="4">
        <f>+'I Trimestre'!G12+'II Trimestre'!G12+'III Trimestre'!G12+'IV Trimestre'!G12</f>
        <v>0</v>
      </c>
      <c r="H12" s="4">
        <f>+'I Trimestre'!H12+'II Trimestre'!H12+'III Trimestre'!H12+'IV Trimestre'!H12</f>
        <v>0</v>
      </c>
    </row>
    <row r="13" spans="1:9" x14ac:dyDescent="0.25">
      <c r="A13" s="2" t="s">
        <v>135</v>
      </c>
      <c r="B13" s="4">
        <f>C13+F13</f>
        <v>1921</v>
      </c>
      <c r="C13" s="4">
        <f>D13+E13</f>
        <v>216</v>
      </c>
      <c r="D13" s="4">
        <f>+'I Trimestre'!D13+'II Trimestre'!D13+'III Trimestre'!D13+'IV Trimestre'!D13</f>
        <v>96</v>
      </c>
      <c r="E13" s="4">
        <f>+'I Trimestre'!E13+'II Trimestre'!E13+'III Trimestre'!E13+'IV Trimestre'!E13</f>
        <v>120</v>
      </c>
      <c r="F13" s="4">
        <f t="shared" si="0"/>
        <v>1705</v>
      </c>
      <c r="G13" s="4">
        <f>+'I Trimestre'!G13+'II Trimestre'!G13+'III Trimestre'!G13+'IV Trimestre'!G13</f>
        <v>1705</v>
      </c>
      <c r="H13" s="4">
        <f>+'I Trimestre'!H13+'II Trimestre'!H13+'III Trimestre'!H13+'IV Trimestre'!H13</f>
        <v>0</v>
      </c>
    </row>
    <row r="14" spans="1:9" x14ac:dyDescent="0.25">
      <c r="A14" s="2" t="s">
        <v>136</v>
      </c>
      <c r="B14" s="4">
        <f>C14+F14</f>
        <v>2225.3333333333335</v>
      </c>
      <c r="C14" s="4">
        <f>D14+E14</f>
        <v>434.33333333333337</v>
      </c>
      <c r="D14" s="4">
        <f>(+'I Trimestre'!D14+'II Trimestre'!D14+'III Trimestre'!D14+'IV Trimestre'!D14)</f>
        <v>79</v>
      </c>
      <c r="E14" s="4">
        <f>+'I Trimestre'!E14+'II Trimestre'!E14+'III Trimestre'!E14+'IV Trimestre'!E14</f>
        <v>355.33333333333337</v>
      </c>
      <c r="F14" s="4">
        <f t="shared" si="0"/>
        <v>1791</v>
      </c>
      <c r="G14" s="4">
        <f>+'I Trimestre'!G14+'II Trimestre'!G14+'III Trimestre'!G14+'IV Trimestre'!G14</f>
        <v>1791</v>
      </c>
      <c r="H14" s="4">
        <f>+'I Trimestre'!H14+'II Trimestre'!H14+'III Trimestre'!H14+'IV Trimestre'!H14</f>
        <v>0</v>
      </c>
      <c r="I14" s="35"/>
    </row>
    <row r="15" spans="1:9" x14ac:dyDescent="0.25">
      <c r="A15" s="27" t="s">
        <v>49</v>
      </c>
      <c r="B15" s="4">
        <f>C15+F15</f>
        <v>478</v>
      </c>
      <c r="C15" s="4">
        <f>D15+E15</f>
        <v>478</v>
      </c>
      <c r="D15" s="4">
        <f>+'I Trimestre'!D15+'II Trimestre'!D15+'III Trimestre'!D15+'IV Trimestre'!D15</f>
        <v>122</v>
      </c>
      <c r="E15" s="4">
        <f>+'I Trimestre'!E15+'II Trimestre'!E15+'III Trimestre'!E15+'IV Trimestre'!E15</f>
        <v>356</v>
      </c>
      <c r="F15" s="4">
        <f t="shared" si="0"/>
        <v>0</v>
      </c>
      <c r="G15" s="4">
        <f>+'I Trimestre'!G15+'II Trimestre'!G15+'II Trimestre'!G15+'IV Trimestre'!G15</f>
        <v>0</v>
      </c>
      <c r="H15" s="4">
        <f>+'I Trimestre'!H15+'II Trimestre'!H15+'III Trimestre'!H15+'IV Trimestre'!H15</f>
        <v>0</v>
      </c>
    </row>
    <row r="16" spans="1:9" x14ac:dyDescent="0.25">
      <c r="A16" s="2" t="s">
        <v>92</v>
      </c>
      <c r="B16" s="4">
        <f>+'IV Trimestre'!B16</f>
        <v>1921</v>
      </c>
      <c r="C16" s="4">
        <f>+'IV Trimestre'!C16</f>
        <v>216</v>
      </c>
      <c r="D16" s="4">
        <f>+'IV Trimestre'!D16</f>
        <v>96</v>
      </c>
      <c r="E16" s="4">
        <f>+'IV Trimestre'!E16</f>
        <v>120</v>
      </c>
      <c r="F16" s="4">
        <f>+'IV Trimestre'!F16</f>
        <v>1705</v>
      </c>
      <c r="G16" s="4">
        <f>+'IV Trimestre'!G16</f>
        <v>1705</v>
      </c>
      <c r="H16" s="4">
        <f>+'IV Trimestre'!H16</f>
        <v>0</v>
      </c>
    </row>
    <row r="17" spans="1:10" x14ac:dyDescent="0.25">
      <c r="F17" s="5"/>
    </row>
    <row r="18" spans="1:10" x14ac:dyDescent="0.25">
      <c r="A18" s="6" t="s">
        <v>8</v>
      </c>
      <c r="F18" s="5"/>
    </row>
    <row r="19" spans="1:10" x14ac:dyDescent="0.25">
      <c r="A19" s="2" t="s">
        <v>85</v>
      </c>
      <c r="B19" s="4">
        <f>C19+F19</f>
        <v>50657808.859999999</v>
      </c>
      <c r="C19" s="4">
        <f>D19+E19</f>
        <v>39218023.07</v>
      </c>
      <c r="D19" s="4">
        <f>+'I Trimestre'!D19+'II Trimestre'!D19+'III Trimestre'!D19+'IV Trimestre'!D19</f>
        <v>35179003.07</v>
      </c>
      <c r="E19" s="4">
        <f>+'I Trimestre'!E19+'II Trimestre'!E19+'III Trimestre'!E19+'IV Trimestre'!E19</f>
        <v>4039020</v>
      </c>
      <c r="F19" s="4">
        <f>G19+H19</f>
        <v>11439785.789999999</v>
      </c>
      <c r="G19" s="4">
        <f>+'I Trimestre'!G19+'II Trimestre'!G19+'III Trimestre'!G19+'IV Trimestre'!G19</f>
        <v>11439785.789999999</v>
      </c>
      <c r="H19" s="4">
        <f>+'I Trimestre'!H19+'II Trimestre'!H19+'III Trimestre'!H19+'IV Trimestre'!H19</f>
        <v>0</v>
      </c>
      <c r="I19" s="35"/>
    </row>
    <row r="20" spans="1:10" x14ac:dyDescent="0.25">
      <c r="A20" s="2" t="s">
        <v>135</v>
      </c>
      <c r="B20" s="4">
        <f t="shared" ref="B20:B21" si="1">C20+F20</f>
        <v>87956400</v>
      </c>
      <c r="C20" s="4">
        <f t="shared" ref="C20:C21" si="2">D20+E20</f>
        <v>75956400</v>
      </c>
      <c r="D20" s="4">
        <f>'I Trimestre'!D20+'II Trimestre'!D20+'III Trimestre'!D20+'IV Trimestre'!D20</f>
        <v>70956400</v>
      </c>
      <c r="E20" s="4">
        <f>'I Trimestre'!E20+'II Trimestre'!E20+'III Trimestre'!E20+'IV Trimestre'!E20</f>
        <v>5000000.0000000009</v>
      </c>
      <c r="F20" s="4">
        <f t="shared" ref="F20:F21" si="3">G20+H20</f>
        <v>12000000</v>
      </c>
      <c r="G20" s="4">
        <f>'I Trimestre'!G20+'II Trimestre'!G20+'III Trimestre'!G20+'IV Trimestre'!G20</f>
        <v>12000000</v>
      </c>
      <c r="H20" s="4">
        <f>+'I Trimestre'!H20+'II Trimestre'!H20+'III Trimestre'!H20+'IV Trimestre'!H20</f>
        <v>0</v>
      </c>
    </row>
    <row r="21" spans="1:10" x14ac:dyDescent="0.25">
      <c r="A21" s="2" t="s">
        <v>136</v>
      </c>
      <c r="B21" s="4">
        <f t="shared" si="1"/>
        <v>73796496.780000001</v>
      </c>
      <c r="C21" s="4">
        <f t="shared" si="2"/>
        <v>65108371.780000001</v>
      </c>
      <c r="D21" s="4">
        <f>+'I Trimestre'!D21+'II Trimestre'!D21+'III Trimestre'!D21+'IV Trimestre'!D21</f>
        <v>59118856.780000001</v>
      </c>
      <c r="E21" s="4">
        <f>+'I Trimestre'!E21+'II Trimestre'!E21+'III Trimestre'!E21+'IV Trimestre'!E21</f>
        <v>5989515</v>
      </c>
      <c r="F21" s="4">
        <f t="shared" si="3"/>
        <v>8688125</v>
      </c>
      <c r="G21" s="4">
        <f>+'I Trimestre'!G21+'II Trimestre'!G21+'III Trimestre'!G21+'IV Trimestre'!G21</f>
        <v>8688125</v>
      </c>
      <c r="H21" s="4">
        <f>+'I Trimestre'!H21+'II Trimestre'!H21+'III Trimestre'!H21+'IV Trimestre'!H21</f>
        <v>0</v>
      </c>
      <c r="I21" s="35"/>
      <c r="J21" s="4"/>
    </row>
    <row r="22" spans="1:10" x14ac:dyDescent="0.25">
      <c r="A22" s="2" t="s">
        <v>92</v>
      </c>
      <c r="B22" s="4">
        <f>+'IV Trimestre'!B22</f>
        <v>87956400.000000015</v>
      </c>
      <c r="C22" s="4">
        <f>+'IV Trimestre'!C22</f>
        <v>75956400.000000015</v>
      </c>
      <c r="D22" s="4">
        <f>+'IV Trimestre'!D22</f>
        <v>70956400.000000015</v>
      </c>
      <c r="E22" s="4">
        <f>+'IV Trimestre'!E22</f>
        <v>5000000.0000000019</v>
      </c>
      <c r="F22" s="4">
        <f>+'IV Trimestre'!F22</f>
        <v>12000000</v>
      </c>
      <c r="G22" s="4">
        <f>+'IV Trimestre'!G22</f>
        <v>12000000</v>
      </c>
      <c r="H22" s="4">
        <f>+'IV Trimestre'!H22</f>
        <v>0</v>
      </c>
    </row>
    <row r="23" spans="1:10" x14ac:dyDescent="0.25">
      <c r="A23" s="2" t="s">
        <v>137</v>
      </c>
      <c r="B23" s="3">
        <f>+C23+F23</f>
        <v>73796496.780000001</v>
      </c>
      <c r="C23" s="3">
        <f>C21</f>
        <v>65108371.780000001</v>
      </c>
      <c r="D23" s="3">
        <f>D21</f>
        <v>59118856.780000001</v>
      </c>
      <c r="E23" s="3">
        <f>+E21</f>
        <v>5989515</v>
      </c>
      <c r="F23" s="3">
        <f>H23+G23</f>
        <v>8688125</v>
      </c>
      <c r="G23" s="3">
        <f>G21</f>
        <v>8688125</v>
      </c>
      <c r="H23" s="3">
        <f>H21</f>
        <v>0</v>
      </c>
    </row>
    <row r="24" spans="1:10" x14ac:dyDescent="0.25">
      <c r="B24" s="3"/>
      <c r="C24" s="3"/>
      <c r="D24" s="3"/>
    </row>
    <row r="25" spans="1:10" x14ac:dyDescent="0.25">
      <c r="A25" s="7" t="s">
        <v>9</v>
      </c>
      <c r="B25" s="8"/>
      <c r="C25" s="8"/>
      <c r="D25" s="8"/>
      <c r="E25" s="8"/>
      <c r="F25" s="8"/>
      <c r="G25" s="8"/>
      <c r="H25" s="8"/>
    </row>
    <row r="26" spans="1:10" x14ac:dyDescent="0.25">
      <c r="A26" s="9" t="s">
        <v>135</v>
      </c>
      <c r="B26" s="8">
        <f>+B20</f>
        <v>87956400</v>
      </c>
      <c r="C26" s="8">
        <f>+C20</f>
        <v>75956400</v>
      </c>
      <c r="D26" s="8"/>
      <c r="E26" s="8"/>
      <c r="F26" s="8">
        <f>F20</f>
        <v>12000000</v>
      </c>
      <c r="G26" s="8"/>
      <c r="H26" s="8"/>
    </row>
    <row r="27" spans="1:10" x14ac:dyDescent="0.25">
      <c r="A27" s="9" t="s">
        <v>136</v>
      </c>
      <c r="B27" s="8">
        <f>+'I Trimestre'!B27+'II Trimestre'!B27+'III Trimestre'!B27+'IV Trimestre'!B27</f>
        <v>87956399.950000003</v>
      </c>
      <c r="C27" s="8">
        <f>+'I Trimestre'!C27+'II Trimestre'!C27+'III Trimestre'!C27+'IV Trimestre'!C27</f>
        <v>75956399.950000003</v>
      </c>
      <c r="D27" s="8"/>
      <c r="E27" s="8"/>
      <c r="F27" s="8">
        <f>+'I Trimestre'!F27+'II Trimestre'!F27+'III Trimestre'!F27+'IV Trimestre'!F27</f>
        <v>12000000</v>
      </c>
      <c r="G27" s="8"/>
      <c r="H27" s="8"/>
    </row>
    <row r="28" spans="1:10" x14ac:dyDescent="0.25">
      <c r="C28" s="3"/>
    </row>
    <row r="29" spans="1:10" x14ac:dyDescent="0.25">
      <c r="A29" t="s">
        <v>10</v>
      </c>
    </row>
    <row r="30" spans="1:10" x14ac:dyDescent="0.25">
      <c r="A30" s="10" t="s">
        <v>86</v>
      </c>
      <c r="B30" s="21">
        <v>0.98</v>
      </c>
      <c r="C30" s="21">
        <v>0.98</v>
      </c>
      <c r="D30" s="21">
        <v>0.98</v>
      </c>
      <c r="E30" s="21">
        <v>0.98</v>
      </c>
      <c r="F30" s="21">
        <v>0.98</v>
      </c>
      <c r="G30" s="21">
        <v>0.98</v>
      </c>
      <c r="H30" s="21">
        <v>0.98</v>
      </c>
    </row>
    <row r="31" spans="1:10" x14ac:dyDescent="0.25">
      <c r="A31" s="10" t="s">
        <v>138</v>
      </c>
      <c r="B31" s="21">
        <v>0.99</v>
      </c>
      <c r="C31" s="21">
        <v>0.99</v>
      </c>
      <c r="D31" s="21">
        <v>0.99</v>
      </c>
      <c r="E31" s="21">
        <v>0.99</v>
      </c>
      <c r="F31" s="21">
        <v>0.99</v>
      </c>
      <c r="G31" s="21">
        <v>0.99</v>
      </c>
      <c r="H31" s="21">
        <v>0.99</v>
      </c>
    </row>
    <row r="32" spans="1:10" x14ac:dyDescent="0.25">
      <c r="A32" s="36" t="s">
        <v>11</v>
      </c>
      <c r="B32" s="4"/>
      <c r="C32" s="37"/>
      <c r="D32" s="37"/>
      <c r="E32" s="37"/>
      <c r="F32" s="37"/>
      <c r="G32" s="37"/>
      <c r="H32" s="37"/>
    </row>
    <row r="34" spans="1:8" x14ac:dyDescent="0.25">
      <c r="A34" s="11" t="s">
        <v>12</v>
      </c>
      <c r="B34" s="12"/>
      <c r="C34" s="12"/>
      <c r="D34" s="12"/>
      <c r="E34" s="12"/>
      <c r="F34" s="12"/>
      <c r="G34" s="12"/>
      <c r="H34" s="12"/>
    </row>
    <row r="35" spans="1:8" x14ac:dyDescent="0.25">
      <c r="A35" s="12" t="s">
        <v>87</v>
      </c>
      <c r="B35" s="13">
        <f>B19/B30</f>
        <v>51691641.693877548</v>
      </c>
      <c r="C35" s="13">
        <f t="shared" ref="C35:H35" si="4">C19/C30</f>
        <v>40018390.887755103</v>
      </c>
      <c r="D35" s="13">
        <f>D19/D30</f>
        <v>35896941.908163264</v>
      </c>
      <c r="E35" s="13">
        <f t="shared" si="4"/>
        <v>4121448.9795918367</v>
      </c>
      <c r="F35" s="13">
        <f t="shared" si="4"/>
        <v>11673250.806122448</v>
      </c>
      <c r="G35" s="13">
        <f t="shared" si="4"/>
        <v>11673250.806122448</v>
      </c>
      <c r="H35" s="13">
        <f t="shared" si="4"/>
        <v>0</v>
      </c>
    </row>
    <row r="36" spans="1:8" x14ac:dyDescent="0.25">
      <c r="A36" s="12" t="s">
        <v>139</v>
      </c>
      <c r="B36" s="13">
        <f t="shared" ref="B36:F36" si="5">B21/B31</f>
        <v>74541915.939393938</v>
      </c>
      <c r="C36" s="13">
        <f t="shared" si="5"/>
        <v>65766032.101010107</v>
      </c>
      <c r="D36" s="13">
        <f t="shared" si="5"/>
        <v>59716016.94949495</v>
      </c>
      <c r="E36" s="13">
        <f t="shared" si="5"/>
        <v>6050015.1515151514</v>
      </c>
      <c r="F36" s="13">
        <f t="shared" si="5"/>
        <v>8775883.8383838385</v>
      </c>
      <c r="G36" s="13">
        <f>G21/G31</f>
        <v>8775883.8383838385</v>
      </c>
      <c r="H36" s="13">
        <f>H21/H31</f>
        <v>0</v>
      </c>
    </row>
    <row r="37" spans="1:8" x14ac:dyDescent="0.25">
      <c r="A37" s="12" t="s">
        <v>88</v>
      </c>
      <c r="B37" s="13">
        <f t="shared" ref="B37:H37" si="6">B35/B11</f>
        <v>25080.85477626276</v>
      </c>
      <c r="C37" s="13">
        <f t="shared" si="6"/>
        <v>115995.33590653654</v>
      </c>
      <c r="D37" s="13">
        <f t="shared" si="6"/>
        <v>412608.52768003754</v>
      </c>
      <c r="E37" s="13">
        <f t="shared" si="6"/>
        <v>15974.608448030374</v>
      </c>
      <c r="F37" s="13">
        <f t="shared" si="6"/>
        <v>6802.5937098615668</v>
      </c>
      <c r="G37" s="13">
        <f t="shared" si="6"/>
        <v>6802.5937098615668</v>
      </c>
      <c r="H37" s="13" t="e">
        <f t="shared" si="6"/>
        <v>#DIV/0!</v>
      </c>
    </row>
    <row r="38" spans="1:8" x14ac:dyDescent="0.25">
      <c r="A38" s="12" t="s">
        <v>140</v>
      </c>
      <c r="B38" s="13">
        <f t="shared" ref="B38:H38" si="7">B36/B14</f>
        <v>33496.966419739634</v>
      </c>
      <c r="C38" s="13">
        <f t="shared" si="7"/>
        <v>151418.33944975465</v>
      </c>
      <c r="D38" s="13">
        <f t="shared" si="7"/>
        <v>755898.94872778421</v>
      </c>
      <c r="E38" s="13">
        <f t="shared" si="7"/>
        <v>17026.309056796861</v>
      </c>
      <c r="F38" s="13">
        <f t="shared" si="7"/>
        <v>4899.9909762053812</v>
      </c>
      <c r="G38" s="13">
        <f t="shared" si="7"/>
        <v>4899.9909762053812</v>
      </c>
      <c r="H38" s="13" t="e">
        <f t="shared" si="7"/>
        <v>#DIV/0!</v>
      </c>
    </row>
    <row r="40" spans="1:8" x14ac:dyDescent="0.25">
      <c r="A40" s="1" t="s">
        <v>13</v>
      </c>
    </row>
    <row r="42" spans="1:8" x14ac:dyDescent="0.25">
      <c r="A42" t="s">
        <v>14</v>
      </c>
    </row>
    <row r="43" spans="1:8" x14ac:dyDescent="0.25">
      <c r="A43" t="s">
        <v>15</v>
      </c>
      <c r="B43" s="14" t="s">
        <v>58</v>
      </c>
      <c r="C43" s="14" t="s">
        <v>51</v>
      </c>
      <c r="D43" s="14" t="s">
        <v>51</v>
      </c>
      <c r="E43" s="14" t="s">
        <v>51</v>
      </c>
      <c r="F43" s="14" t="s">
        <v>51</v>
      </c>
      <c r="G43" s="14" t="s">
        <v>51</v>
      </c>
      <c r="H43" s="14" t="s">
        <v>51</v>
      </c>
    </row>
    <row r="44" spans="1:8" x14ac:dyDescent="0.25">
      <c r="A44" t="s">
        <v>16</v>
      </c>
      <c r="B44" s="14" t="s">
        <v>51</v>
      </c>
      <c r="C44" s="14" t="s">
        <v>51</v>
      </c>
      <c r="D44" s="14" t="s">
        <v>51</v>
      </c>
      <c r="E44" s="14" t="s">
        <v>51</v>
      </c>
      <c r="F44" s="14" t="s">
        <v>51</v>
      </c>
      <c r="G44" s="14" t="s">
        <v>51</v>
      </c>
      <c r="H44" s="14" t="s">
        <v>51</v>
      </c>
    </row>
    <row r="46" spans="1:8" x14ac:dyDescent="0.25">
      <c r="A46" t="s">
        <v>17</v>
      </c>
    </row>
    <row r="47" spans="1:8" x14ac:dyDescent="0.25">
      <c r="A47" t="s">
        <v>18</v>
      </c>
      <c r="B47" s="14">
        <f>B14/B13*100</f>
        <v>115.84244317195906</v>
      </c>
      <c r="C47" s="14">
        <f t="shared" ref="C47:H47" si="8">C14/C13*100</f>
        <v>201.08024691358025</v>
      </c>
      <c r="D47" s="14">
        <f t="shared" si="8"/>
        <v>82.291666666666657</v>
      </c>
      <c r="E47" s="14">
        <f t="shared" si="8"/>
        <v>296.11111111111114</v>
      </c>
      <c r="F47" s="14">
        <f t="shared" si="8"/>
        <v>105.04398826979472</v>
      </c>
      <c r="G47" s="14">
        <f t="shared" si="8"/>
        <v>105.04398826979472</v>
      </c>
      <c r="H47" s="14" t="e">
        <f t="shared" si="8"/>
        <v>#DIV/0!</v>
      </c>
    </row>
    <row r="48" spans="1:8" x14ac:dyDescent="0.25">
      <c r="A48" t="s">
        <v>19</v>
      </c>
      <c r="B48" s="14">
        <f>B21/B20*100</f>
        <v>83.901224674952587</v>
      </c>
      <c r="C48" s="14">
        <f t="shared" ref="C48:F48" si="9">C21/C20*100</f>
        <v>85.718085348963356</v>
      </c>
      <c r="D48" s="14">
        <f t="shared" si="9"/>
        <v>83.317159241449673</v>
      </c>
      <c r="E48" s="14">
        <f t="shared" si="9"/>
        <v>119.79029999999997</v>
      </c>
      <c r="F48" s="14">
        <f t="shared" si="9"/>
        <v>72.401041666666671</v>
      </c>
      <c r="G48" s="14">
        <f>G21/G20*100</f>
        <v>72.401041666666671</v>
      </c>
      <c r="H48" s="14" t="e">
        <f>H21/H20*100</f>
        <v>#DIV/0!</v>
      </c>
    </row>
    <row r="49" spans="1:8" x14ac:dyDescent="0.25">
      <c r="A49" s="12" t="s">
        <v>20</v>
      </c>
      <c r="B49" s="15">
        <f t="shared" ref="B49:H49" si="10">AVERAGE(B47:B48)</f>
        <v>99.871833923455824</v>
      </c>
      <c r="C49" s="15">
        <f t="shared" si="10"/>
        <v>143.39916613127181</v>
      </c>
      <c r="D49" s="15">
        <f t="shared" si="10"/>
        <v>82.804412954058165</v>
      </c>
      <c r="E49" s="15">
        <f t="shared" si="10"/>
        <v>207.95070555555554</v>
      </c>
      <c r="F49" s="15">
        <f t="shared" si="10"/>
        <v>88.722514968230698</v>
      </c>
      <c r="G49" s="15">
        <f t="shared" si="10"/>
        <v>88.722514968230698</v>
      </c>
      <c r="H49" s="15" t="e">
        <f t="shared" si="10"/>
        <v>#DIV/0!</v>
      </c>
    </row>
    <row r="50" spans="1:8" x14ac:dyDescent="0.25">
      <c r="B50" s="14"/>
      <c r="C50" s="14"/>
      <c r="D50" s="14"/>
      <c r="E50" s="14"/>
      <c r="F50" s="14"/>
      <c r="G50" s="14"/>
      <c r="H50" s="14"/>
    </row>
    <row r="51" spans="1:8" x14ac:dyDescent="0.25">
      <c r="A51" t="s">
        <v>21</v>
      </c>
    </row>
    <row r="52" spans="1:8" x14ac:dyDescent="0.25">
      <c r="A52" t="s">
        <v>22</v>
      </c>
      <c r="B52" s="14">
        <f>(B14/B16)*100</f>
        <v>115.84244317195906</v>
      </c>
      <c r="C52" s="14">
        <f t="shared" ref="C52:H52" si="11">(C14/C16)*100</f>
        <v>201.08024691358025</v>
      </c>
      <c r="D52" s="14">
        <f t="shared" si="11"/>
        <v>82.291666666666657</v>
      </c>
      <c r="E52" s="14">
        <f t="shared" si="11"/>
        <v>296.11111111111114</v>
      </c>
      <c r="F52" s="14">
        <f t="shared" si="11"/>
        <v>105.04398826979472</v>
      </c>
      <c r="G52" s="14">
        <f t="shared" si="11"/>
        <v>105.04398826979472</v>
      </c>
      <c r="H52" s="14" t="e">
        <f t="shared" si="11"/>
        <v>#DIV/0!</v>
      </c>
    </row>
    <row r="53" spans="1:8" x14ac:dyDescent="0.25">
      <c r="A53" t="s">
        <v>23</v>
      </c>
      <c r="B53" s="14">
        <f>B21/B22*100</f>
        <v>83.901224674952573</v>
      </c>
      <c r="C53" s="14">
        <f t="shared" ref="C53:F53" si="12">C21/C22*100</f>
        <v>85.718085348963342</v>
      </c>
      <c r="D53" s="14">
        <f t="shared" si="12"/>
        <v>83.317159241449673</v>
      </c>
      <c r="E53" s="14">
        <f t="shared" si="12"/>
        <v>119.79029999999995</v>
      </c>
      <c r="F53" s="14">
        <f t="shared" si="12"/>
        <v>72.401041666666671</v>
      </c>
      <c r="G53" s="14">
        <f>G21/G22*100</f>
        <v>72.401041666666671</v>
      </c>
      <c r="H53" s="14" t="e">
        <f>H21/H22*100</f>
        <v>#DIV/0!</v>
      </c>
    </row>
    <row r="54" spans="1:8" x14ac:dyDescent="0.25">
      <c r="A54" t="s">
        <v>24</v>
      </c>
      <c r="B54" s="14">
        <f t="shared" ref="B54:H54" si="13">(B52+B53)/2</f>
        <v>99.871833923455824</v>
      </c>
      <c r="C54" s="14">
        <f t="shared" si="13"/>
        <v>143.39916613127178</v>
      </c>
      <c r="D54" s="14">
        <f t="shared" si="13"/>
        <v>82.804412954058165</v>
      </c>
      <c r="E54" s="14">
        <f t="shared" si="13"/>
        <v>207.95070555555554</v>
      </c>
      <c r="F54" s="14">
        <f t="shared" si="13"/>
        <v>88.722514968230698</v>
      </c>
      <c r="G54" s="14">
        <f t="shared" si="13"/>
        <v>88.722514968230698</v>
      </c>
      <c r="H54" s="14" t="e">
        <f t="shared" si="13"/>
        <v>#DIV/0!</v>
      </c>
    </row>
    <row r="56" spans="1:8" x14ac:dyDescent="0.25">
      <c r="A56" s="12" t="s">
        <v>35</v>
      </c>
      <c r="B56" s="15"/>
      <c r="C56" s="15"/>
      <c r="D56" s="15"/>
      <c r="E56" s="15"/>
      <c r="F56" s="15"/>
      <c r="G56" s="15"/>
      <c r="H56" s="15"/>
    </row>
    <row r="57" spans="1:8" x14ac:dyDescent="0.25">
      <c r="A57" t="s">
        <v>25</v>
      </c>
      <c r="B57" s="14">
        <f t="shared" ref="B57:F57" si="14">B23/B21*100</f>
        <v>100</v>
      </c>
      <c r="C57" s="14">
        <f t="shared" si="14"/>
        <v>100</v>
      </c>
      <c r="D57" s="14"/>
      <c r="E57" s="14"/>
      <c r="F57" s="14">
        <f t="shared" si="14"/>
        <v>100</v>
      </c>
      <c r="G57" s="14"/>
      <c r="H57" s="14"/>
    </row>
    <row r="59" spans="1:8" x14ac:dyDescent="0.25">
      <c r="A59" t="s">
        <v>26</v>
      </c>
    </row>
    <row r="60" spans="1:8" x14ac:dyDescent="0.25">
      <c r="A60" t="s">
        <v>27</v>
      </c>
      <c r="B60" s="14">
        <f>((B14/B11)-1)*100</f>
        <v>7.9734756590651878</v>
      </c>
      <c r="C60" s="14">
        <f t="shared" ref="C60:H60" si="15">((C14/C11)-1)*100</f>
        <v>25.893719806763293</v>
      </c>
      <c r="D60" s="14">
        <f t="shared" si="15"/>
        <v>-9.1954022988505741</v>
      </c>
      <c r="E60" s="14">
        <f t="shared" si="15"/>
        <v>37.726098191214483</v>
      </c>
      <c r="F60" s="14">
        <f t="shared" si="15"/>
        <v>4.3706293706293753</v>
      </c>
      <c r="G60" s="14">
        <f t="shared" si="15"/>
        <v>4.3706293706293753</v>
      </c>
      <c r="H60" s="14" t="e">
        <f t="shared" si="15"/>
        <v>#DIV/0!</v>
      </c>
    </row>
    <row r="61" spans="1:8" x14ac:dyDescent="0.25">
      <c r="A61" t="s">
        <v>28</v>
      </c>
      <c r="B61" s="14">
        <f>((B36/B35)-1)*100</f>
        <v>44.204969114422269</v>
      </c>
      <c r="C61" s="14">
        <f>((C36/C35)-1)*100</f>
        <v>64.339521510179736</v>
      </c>
      <c r="D61" s="14">
        <f t="shared" ref="D61:H61" si="16">((D36/D35)-1)*100</f>
        <v>66.35405072183886</v>
      </c>
      <c r="E61" s="14">
        <f t="shared" si="16"/>
        <v>46.793401579711123</v>
      </c>
      <c r="F61" s="14">
        <f t="shared" si="16"/>
        <v>-24.820566403139242</v>
      </c>
      <c r="G61" s="14">
        <f t="shared" si="16"/>
        <v>-24.820566403139242</v>
      </c>
      <c r="H61" s="14" t="e">
        <f t="shared" si="16"/>
        <v>#DIV/0!</v>
      </c>
    </row>
    <row r="62" spans="1:8" x14ac:dyDescent="0.25">
      <c r="A62" s="12" t="s">
        <v>29</v>
      </c>
      <c r="B62" s="15">
        <f t="shared" ref="B62:H62" si="17">((B38/B37)-1)*100</f>
        <v>33.555920316727494</v>
      </c>
      <c r="C62" s="15">
        <f t="shared" si="17"/>
        <v>30.538299894885657</v>
      </c>
      <c r="D62" s="15">
        <f t="shared" si="17"/>
        <v>83.200030541771923</v>
      </c>
      <c r="E62" s="15">
        <f t="shared" si="17"/>
        <v>6.583576756750853</v>
      </c>
      <c r="F62" s="15">
        <f t="shared" si="17"/>
        <v>-27.968783890444982</v>
      </c>
      <c r="G62" s="15">
        <f t="shared" si="17"/>
        <v>-27.968783890444982</v>
      </c>
      <c r="H62" s="15" t="e">
        <f t="shared" si="17"/>
        <v>#DIV/0!</v>
      </c>
    </row>
    <row r="63" spans="1:8" x14ac:dyDescent="0.25">
      <c r="B63" s="16"/>
      <c r="C63" s="16"/>
      <c r="D63" s="16"/>
      <c r="E63" s="16"/>
      <c r="F63" s="16"/>
      <c r="G63" s="16"/>
      <c r="H63" s="16"/>
    </row>
    <row r="64" spans="1:8" x14ac:dyDescent="0.25">
      <c r="A64" t="s">
        <v>30</v>
      </c>
    </row>
    <row r="65" spans="1:8" x14ac:dyDescent="0.25">
      <c r="A65" t="s">
        <v>46</v>
      </c>
      <c r="B65" s="3">
        <f t="shared" ref="B65:H65" si="18">B20/B13</f>
        <v>45786.777719937534</v>
      </c>
      <c r="C65" s="3">
        <f t="shared" si="18"/>
        <v>351650</v>
      </c>
      <c r="D65" s="3">
        <f t="shared" si="18"/>
        <v>739129.16666666663</v>
      </c>
      <c r="E65" s="3">
        <f t="shared" si="18"/>
        <v>41666.666666666672</v>
      </c>
      <c r="F65" s="3">
        <f t="shared" si="18"/>
        <v>7038.1231671554251</v>
      </c>
      <c r="G65" s="3">
        <f t="shared" si="18"/>
        <v>7038.1231671554251</v>
      </c>
      <c r="H65" s="3" t="e">
        <f t="shared" si="18"/>
        <v>#DIV/0!</v>
      </c>
    </row>
    <row r="66" spans="1:8" x14ac:dyDescent="0.25">
      <c r="A66" t="s">
        <v>47</v>
      </c>
      <c r="B66" s="3">
        <f t="shared" ref="B66:H66" si="19">B21/B14</f>
        <v>33161.996755542241</v>
      </c>
      <c r="C66" s="3">
        <f t="shared" si="19"/>
        <v>149904.1560552571</v>
      </c>
      <c r="D66" s="3">
        <f t="shared" si="19"/>
        <v>748339.95924050629</v>
      </c>
      <c r="E66" s="3">
        <f t="shared" si="19"/>
        <v>16856.045966228892</v>
      </c>
      <c r="F66" s="3">
        <f t="shared" si="19"/>
        <v>4850.9910664433273</v>
      </c>
      <c r="G66" s="3">
        <f t="shared" si="19"/>
        <v>4850.9910664433273</v>
      </c>
      <c r="H66" s="3" t="e">
        <f t="shared" si="19"/>
        <v>#DIV/0!</v>
      </c>
    </row>
    <row r="67" spans="1:8" x14ac:dyDescent="0.25">
      <c r="A67" s="12" t="s">
        <v>31</v>
      </c>
      <c r="B67" s="15">
        <f>(B65/B66)*B49</f>
        <v>137.89306759918043</v>
      </c>
      <c r="C67" s="15">
        <f t="shared" ref="C67:H67" si="20">(C65/C66)*C49</f>
        <v>336.39038501023128</v>
      </c>
      <c r="D67" s="15">
        <f t="shared" si="20"/>
        <v>81.785231414303894</v>
      </c>
      <c r="E67" s="15">
        <f t="shared" si="20"/>
        <v>514.03589838572123</v>
      </c>
      <c r="F67" s="15">
        <f t="shared" si="20"/>
        <v>128.72420903137808</v>
      </c>
      <c r="G67" s="15">
        <f t="shared" si="20"/>
        <v>128.72420903137808</v>
      </c>
      <c r="H67" s="15" t="e">
        <f t="shared" si="20"/>
        <v>#DIV/0!</v>
      </c>
    </row>
    <row r="68" spans="1:8" s="5" customFormat="1" x14ac:dyDescent="0.25">
      <c r="A68" t="s">
        <v>40</v>
      </c>
      <c r="B68" s="26">
        <f>B20/(B13*12)</f>
        <v>3815.5648099947944</v>
      </c>
      <c r="C68" s="26">
        <f t="shared" ref="C68:H68" si="21">C20/(C13*12)</f>
        <v>29304.166666666668</v>
      </c>
      <c r="D68" s="26">
        <f t="shared" si="21"/>
        <v>61594.097222222219</v>
      </c>
      <c r="E68" s="26">
        <f t="shared" si="21"/>
        <v>3472.2222222222231</v>
      </c>
      <c r="F68" s="26">
        <f t="shared" si="21"/>
        <v>586.51026392961876</v>
      </c>
      <c r="G68" s="26">
        <f t="shared" si="21"/>
        <v>586.51026392961876</v>
      </c>
      <c r="H68" s="26" t="e">
        <f t="shared" si="21"/>
        <v>#DIV/0!</v>
      </c>
    </row>
    <row r="69" spans="1:8" s="5" customFormat="1" x14ac:dyDescent="0.25">
      <c r="A69" t="s">
        <v>41</v>
      </c>
      <c r="B69" s="26">
        <f>B21/(B14*12)</f>
        <v>2763.4997296285201</v>
      </c>
      <c r="C69" s="26">
        <f t="shared" ref="C69:H69" si="22">C21/(C14*12)</f>
        <v>12492.013004604758</v>
      </c>
      <c r="D69" s="26">
        <f t="shared" si="22"/>
        <v>62361.663270042198</v>
      </c>
      <c r="E69" s="26">
        <f t="shared" si="22"/>
        <v>1404.6704971857412</v>
      </c>
      <c r="F69" s="26">
        <f t="shared" si="22"/>
        <v>404.24925553694396</v>
      </c>
      <c r="G69" s="26">
        <f t="shared" si="22"/>
        <v>404.24925553694396</v>
      </c>
      <c r="H69" s="26" t="e">
        <f t="shared" si="22"/>
        <v>#DIV/0!</v>
      </c>
    </row>
    <row r="70" spans="1:8" x14ac:dyDescent="0.25">
      <c r="B70" s="14"/>
      <c r="C70" s="14"/>
      <c r="D70" s="14"/>
    </row>
    <row r="71" spans="1:8" x14ac:dyDescent="0.25">
      <c r="A71" t="s">
        <v>32</v>
      </c>
      <c r="B71" s="14"/>
      <c r="C71" s="14"/>
      <c r="D71" s="14"/>
    </row>
    <row r="72" spans="1:8" x14ac:dyDescent="0.25">
      <c r="A72" s="17" t="s">
        <v>33</v>
      </c>
      <c r="B72" s="18">
        <f>(B27/B26)*100</f>
        <v>99.999999943153668</v>
      </c>
      <c r="C72" s="18">
        <f>(C27/C26)*100</f>
        <v>99.999999934172763</v>
      </c>
      <c r="D72" s="18"/>
      <c r="E72" s="18"/>
      <c r="F72" s="18">
        <f>(F27/F26)*100</f>
        <v>100</v>
      </c>
      <c r="G72" s="18"/>
      <c r="H72" s="18"/>
    </row>
    <row r="73" spans="1:8" x14ac:dyDescent="0.25">
      <c r="A73" s="17" t="s">
        <v>34</v>
      </c>
      <c r="B73" s="18">
        <f>(B21/B27)*100</f>
        <v>83.90122472264737</v>
      </c>
      <c r="C73" s="18">
        <f>(C21/C27)*100</f>
        <v>85.718085405389203</v>
      </c>
      <c r="D73" s="18"/>
      <c r="E73" s="18"/>
      <c r="F73" s="18">
        <f>(F21/F27)*100</f>
        <v>72.401041666666671</v>
      </c>
      <c r="G73" s="18"/>
      <c r="H73" s="18"/>
    </row>
    <row r="74" spans="1:8" ht="15.75" thickBot="1" x14ac:dyDescent="0.3">
      <c r="A74" s="19"/>
      <c r="B74" s="19"/>
      <c r="C74" s="19"/>
      <c r="D74" s="19"/>
      <c r="E74" s="19"/>
      <c r="F74" s="19"/>
      <c r="G74" s="19"/>
      <c r="H74" s="19"/>
    </row>
    <row r="75" spans="1:8" ht="15.75" thickTop="1" x14ac:dyDescent="0.25">
      <c r="A75" s="22" t="s">
        <v>36</v>
      </c>
    </row>
    <row r="76" spans="1:8" x14ac:dyDescent="0.25">
      <c r="A76" s="22" t="s">
        <v>97</v>
      </c>
    </row>
    <row r="77" spans="1:8" x14ac:dyDescent="0.25">
      <c r="A77" s="22" t="s">
        <v>98</v>
      </c>
    </row>
    <row r="78" spans="1:8" x14ac:dyDescent="0.25">
      <c r="A78" s="22" t="s">
        <v>57</v>
      </c>
      <c r="B78" s="20"/>
      <c r="C78" s="20"/>
      <c r="D78" s="20"/>
    </row>
    <row r="79" spans="1:8" x14ac:dyDescent="0.25">
      <c r="A79" s="22"/>
    </row>
    <row r="80" spans="1:8" x14ac:dyDescent="0.25">
      <c r="A80" s="22"/>
    </row>
    <row r="82" spans="1:1" x14ac:dyDescent="0.25">
      <c r="A82" t="s">
        <v>37</v>
      </c>
    </row>
    <row r="84" spans="1:1" x14ac:dyDescent="0.25">
      <c r="A84" t="s">
        <v>52</v>
      </c>
    </row>
    <row r="85" spans="1:1" x14ac:dyDescent="0.25">
      <c r="A85" t="s">
        <v>53</v>
      </c>
    </row>
    <row r="88" spans="1:1" x14ac:dyDescent="0.25">
      <c r="A88" s="39" t="s">
        <v>141</v>
      </c>
    </row>
  </sheetData>
  <mergeCells count="11">
    <mergeCell ref="A2:H2"/>
    <mergeCell ref="A4:A6"/>
    <mergeCell ref="B4:B6"/>
    <mergeCell ref="C4:E4"/>
    <mergeCell ref="F4:H4"/>
    <mergeCell ref="C5:C6"/>
    <mergeCell ref="E5:E6"/>
    <mergeCell ref="F5:F6"/>
    <mergeCell ref="G5:G6"/>
    <mergeCell ref="H5:H6"/>
    <mergeCell ref="D5:D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 Trimestre</vt:lpstr>
      <vt:lpstr>II Trimestre</vt:lpstr>
      <vt:lpstr>III Trimestre</vt:lpstr>
      <vt:lpstr>IV Trimestre</vt:lpstr>
      <vt:lpstr>I Semestre</vt:lpstr>
      <vt:lpstr>III Trimestre Acumulado</vt:lpstr>
      <vt:lpstr>Anual</vt:lpstr>
      <vt:lpstr>Hoja1</vt:lpstr>
    </vt:vector>
  </TitlesOfParts>
  <Company>FAM ASTORGA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NASTORGA</dc:creator>
  <cp:lastModifiedBy>Horacio Rodriguez</cp:lastModifiedBy>
  <dcterms:created xsi:type="dcterms:W3CDTF">2012-04-23T15:28:09Z</dcterms:created>
  <dcterms:modified xsi:type="dcterms:W3CDTF">2016-03-09T22:08:14Z</dcterms:modified>
</cp:coreProperties>
</file>