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2015\Indicadores 2015\Indicadores 2015\IV trimestre\FONABE\"/>
    </mc:Choice>
  </mc:AlternateContent>
  <bookViews>
    <workbookView xWindow="0" yWindow="0" windowWidth="21600" windowHeight="9735" activeTab="6"/>
  </bookViews>
  <sheets>
    <sheet name="I Trimestre" sheetId="2" r:id="rId1"/>
    <sheet name="II Trimestre" sheetId="1" r:id="rId2"/>
    <sheet name="III Trimestre" sheetId="3" r:id="rId3"/>
    <sheet name="IV Trimestre" sheetId="4" r:id="rId4"/>
    <sheet name="I Semestre" sheetId="5" r:id="rId5"/>
    <sheet name="III T Acumulado" sheetId="6" r:id="rId6"/>
    <sheet name="Anual" sheetId="7" r:id="rId7"/>
  </sheets>
  <calcPr calcId="152511"/>
</workbook>
</file>

<file path=xl/calcChain.xml><?xml version="1.0" encoding="utf-8"?>
<calcChain xmlns="http://schemas.openxmlformats.org/spreadsheetml/2006/main">
  <c r="D10" i="7" l="1"/>
  <c r="E10" i="7"/>
  <c r="F10" i="7"/>
  <c r="C10" i="7"/>
  <c r="D16" i="7"/>
  <c r="E16" i="7"/>
  <c r="F16" i="7"/>
  <c r="C16" i="7"/>
  <c r="F41" i="4" l="1"/>
  <c r="F40" i="4"/>
  <c r="B16" i="4"/>
  <c r="B10" i="4"/>
  <c r="F41" i="3"/>
  <c r="F40" i="3"/>
  <c r="B16" i="3"/>
  <c r="B10" i="3"/>
  <c r="F41" i="1"/>
  <c r="F40" i="1"/>
  <c r="B16" i="1"/>
  <c r="B10" i="1"/>
  <c r="F41" i="2" l="1"/>
  <c r="F40" i="2"/>
  <c r="B16" i="2" l="1"/>
  <c r="B10" i="2" l="1"/>
  <c r="B13" i="3" l="1"/>
  <c r="C32" i="7"/>
  <c r="D32" i="7"/>
  <c r="E32" i="7"/>
  <c r="F32" i="7"/>
  <c r="F19" i="7"/>
  <c r="E19" i="7"/>
  <c r="D19" i="7"/>
  <c r="C19" i="7"/>
  <c r="B16" i="7"/>
  <c r="E11" i="7"/>
  <c r="F11" i="7"/>
  <c r="D11" i="7"/>
  <c r="B10" i="7"/>
  <c r="E17" i="5" l="1"/>
  <c r="C17" i="5"/>
  <c r="C62" i="2"/>
  <c r="D62" i="2"/>
  <c r="E62" i="2"/>
  <c r="F62" i="2"/>
  <c r="C61" i="2"/>
  <c r="E61" i="2"/>
  <c r="B29" i="7" l="1"/>
  <c r="D18" i="7" l="1"/>
  <c r="E18" i="7"/>
  <c r="F18" i="7"/>
  <c r="E17" i="7"/>
  <c r="D13" i="7"/>
  <c r="E13" i="7"/>
  <c r="F13" i="7"/>
  <c r="D12" i="7"/>
  <c r="D56" i="7" s="1"/>
  <c r="E12" i="7"/>
  <c r="E56" i="7" s="1"/>
  <c r="F12" i="7"/>
  <c r="F56" i="7" s="1"/>
  <c r="D49" i="7" l="1"/>
  <c r="D41" i="7"/>
  <c r="D62" i="7"/>
  <c r="D33" i="7"/>
  <c r="D65" i="7"/>
  <c r="D50" i="7"/>
  <c r="F49" i="7"/>
  <c r="F41" i="7"/>
  <c r="E45" i="7"/>
  <c r="E33" i="7"/>
  <c r="E65" i="7"/>
  <c r="E50" i="7"/>
  <c r="E62" i="7"/>
  <c r="E49" i="7"/>
  <c r="E41" i="7"/>
  <c r="F62" i="7"/>
  <c r="F33" i="7"/>
  <c r="F65" i="7"/>
  <c r="F50" i="7"/>
  <c r="F35" i="7" l="1"/>
  <c r="F57" i="7"/>
  <c r="E35" i="7"/>
  <c r="E57" i="7"/>
  <c r="D35" i="7"/>
  <c r="D57" i="7"/>
  <c r="F51" i="7"/>
  <c r="E51" i="7"/>
  <c r="D51" i="7"/>
  <c r="F40" i="7" l="1"/>
  <c r="F44" i="7"/>
  <c r="D19" i="6"/>
  <c r="E19" i="6"/>
  <c r="F19" i="6"/>
  <c r="C19" i="6"/>
  <c r="C65" i="4"/>
  <c r="D65" i="4"/>
  <c r="E65" i="4"/>
  <c r="F65" i="4"/>
  <c r="C64" i="4"/>
  <c r="D64" i="4"/>
  <c r="E64" i="4"/>
  <c r="F64" i="4"/>
  <c r="C62" i="4"/>
  <c r="D62" i="4"/>
  <c r="E62" i="4"/>
  <c r="F62" i="4"/>
  <c r="C61" i="4"/>
  <c r="D61" i="4"/>
  <c r="E61" i="4"/>
  <c r="F61" i="4"/>
  <c r="B29" i="4"/>
  <c r="B29" i="6" l="1"/>
  <c r="F18" i="6" l="1"/>
  <c r="F16" i="6"/>
  <c r="F32" i="6" s="1"/>
  <c r="F16" i="5"/>
  <c r="F32" i="5" s="1"/>
  <c r="F10" i="5"/>
  <c r="F12" i="6"/>
  <c r="F11" i="6"/>
  <c r="F40" i="6" s="1"/>
  <c r="F10" i="6"/>
  <c r="F50" i="6" l="1"/>
  <c r="F33" i="6"/>
  <c r="F35" i="6" s="1"/>
  <c r="F62" i="6"/>
  <c r="F65" i="6"/>
  <c r="F41" i="6"/>
  <c r="F44" i="6"/>
  <c r="F34" i="6"/>
  <c r="B29" i="5"/>
  <c r="D19" i="5" l="1"/>
  <c r="E19" i="5"/>
  <c r="F19" i="5"/>
  <c r="C19" i="5"/>
  <c r="B29" i="3"/>
  <c r="B29" i="2"/>
  <c r="B29" i="1"/>
  <c r="B19" i="3" l="1"/>
  <c r="B17" i="3"/>
  <c r="F18" i="5" l="1"/>
  <c r="F33" i="5" s="1"/>
  <c r="F12" i="5"/>
  <c r="F41" i="5" s="1"/>
  <c r="F11" i="5"/>
  <c r="F40" i="5" s="1"/>
  <c r="B13" i="1" l="1"/>
  <c r="B12" i="1"/>
  <c r="B13" i="2" l="1"/>
  <c r="C56" i="2" l="1"/>
  <c r="F20" i="2" l="1"/>
  <c r="F53" i="2" s="1"/>
  <c r="F32" i="2"/>
  <c r="F34" i="2" s="1"/>
  <c r="F33" i="2"/>
  <c r="F35" i="2" s="1"/>
  <c r="F44" i="2"/>
  <c r="F45" i="2"/>
  <c r="F49" i="2"/>
  <c r="F50" i="2"/>
  <c r="F56" i="2"/>
  <c r="F64" i="2"/>
  <c r="F65" i="2"/>
  <c r="D17" i="6" l="1"/>
  <c r="D61" i="2"/>
  <c r="D17" i="5"/>
  <c r="F46" i="2"/>
  <c r="F61" i="2"/>
  <c r="F17" i="5"/>
  <c r="F51" i="2"/>
  <c r="D17" i="7"/>
  <c r="D45" i="7" s="1"/>
  <c r="D45" i="2"/>
  <c r="D64" i="2"/>
  <c r="F17" i="7"/>
  <c r="F17" i="6"/>
  <c r="F58" i="2"/>
  <c r="F57" i="2"/>
  <c r="F63" i="2" l="1"/>
  <c r="F45" i="7"/>
  <c r="F46" i="7" s="1"/>
  <c r="F64" i="7"/>
  <c r="F61" i="7"/>
  <c r="F61" i="6"/>
  <c r="F45" i="6"/>
  <c r="F46" i="6" s="1"/>
  <c r="F64" i="6"/>
  <c r="C20" i="1"/>
  <c r="D20" i="1"/>
  <c r="E20" i="1"/>
  <c r="B11" i="4"/>
  <c r="F63" i="6" l="1"/>
  <c r="F63" i="7"/>
  <c r="E64" i="3"/>
  <c r="F64" i="3"/>
  <c r="F65" i="3" l="1"/>
  <c r="E65" i="3"/>
  <c r="D65" i="3"/>
  <c r="C65" i="3"/>
  <c r="F65" i="1"/>
  <c r="E65" i="1"/>
  <c r="D65" i="2"/>
  <c r="D64" i="3"/>
  <c r="C64" i="3"/>
  <c r="C65" i="2" l="1"/>
  <c r="F64" i="1"/>
  <c r="E64" i="1"/>
  <c r="D65" i="1"/>
  <c r="C65" i="1"/>
  <c r="E65" i="2"/>
  <c r="C12" i="7" l="1"/>
  <c r="C56" i="7" s="1"/>
  <c r="D64" i="1"/>
  <c r="C64" i="1"/>
  <c r="C41" i="7" l="1"/>
  <c r="C64" i="2" l="1"/>
  <c r="E64" i="2" l="1"/>
  <c r="C18" i="7" l="1"/>
  <c r="D16" i="6"/>
  <c r="D32" i="6" s="1"/>
  <c r="E16" i="6"/>
  <c r="E32" i="6" s="1"/>
  <c r="D18" i="6"/>
  <c r="E18" i="6"/>
  <c r="C18" i="6"/>
  <c r="C16" i="6"/>
  <c r="C32" i="6" s="1"/>
  <c r="E13" i="6"/>
  <c r="F13" i="6"/>
  <c r="F49" i="6" s="1"/>
  <c r="F51" i="6" s="1"/>
  <c r="D12" i="6"/>
  <c r="E12" i="6"/>
  <c r="E11" i="6"/>
  <c r="E40" i="6" s="1"/>
  <c r="D10" i="6"/>
  <c r="E10" i="6"/>
  <c r="C10" i="6"/>
  <c r="D10" i="5"/>
  <c r="E10" i="5"/>
  <c r="C10" i="5"/>
  <c r="E40" i="4"/>
  <c r="D41" i="4"/>
  <c r="E41" i="4"/>
  <c r="E40" i="3"/>
  <c r="D41" i="3"/>
  <c r="E41" i="3"/>
  <c r="E40" i="1"/>
  <c r="D41" i="1"/>
  <c r="E41" i="1"/>
  <c r="E40" i="2"/>
  <c r="D41" i="2"/>
  <c r="E41" i="2"/>
  <c r="D18" i="5"/>
  <c r="D33" i="5" s="1"/>
  <c r="E18" i="5"/>
  <c r="E33" i="5" s="1"/>
  <c r="C18" i="5"/>
  <c r="C33" i="5" s="1"/>
  <c r="D16" i="5"/>
  <c r="D32" i="5" s="1"/>
  <c r="E16" i="5"/>
  <c r="E32" i="5" s="1"/>
  <c r="C16" i="5"/>
  <c r="C32" i="5" s="1"/>
  <c r="D12" i="5"/>
  <c r="D41" i="5" s="1"/>
  <c r="E12" i="5"/>
  <c r="E41" i="5" s="1"/>
  <c r="E11" i="5"/>
  <c r="E40" i="5" s="1"/>
  <c r="E13" i="5"/>
  <c r="F13" i="5"/>
  <c r="C13" i="5"/>
  <c r="B12" i="4"/>
  <c r="D53" i="1"/>
  <c r="E53" i="1"/>
  <c r="F20" i="1"/>
  <c r="F53" i="1" s="1"/>
  <c r="B18" i="1"/>
  <c r="D20" i="3"/>
  <c r="D53" i="3" s="1"/>
  <c r="E20" i="3"/>
  <c r="E53" i="3" s="1"/>
  <c r="F20" i="3"/>
  <c r="F53" i="3" s="1"/>
  <c r="C20" i="3"/>
  <c r="B18" i="3"/>
  <c r="D20" i="4"/>
  <c r="D53" i="4" s="1"/>
  <c r="E20" i="4"/>
  <c r="E53" i="4" s="1"/>
  <c r="F20" i="4"/>
  <c r="F53" i="4" s="1"/>
  <c r="C20" i="4"/>
  <c r="B18" i="4"/>
  <c r="C13" i="7"/>
  <c r="C49" i="7" s="1"/>
  <c r="B13" i="4"/>
  <c r="D13" i="6"/>
  <c r="C13" i="6"/>
  <c r="D13" i="5"/>
  <c r="D20" i="2"/>
  <c r="D53" i="2" s="1"/>
  <c r="E20" i="2"/>
  <c r="E53" i="2" s="1"/>
  <c r="C20" i="2"/>
  <c r="B17" i="1"/>
  <c r="B19" i="1"/>
  <c r="E17" i="6"/>
  <c r="B18" i="2"/>
  <c r="B19" i="2"/>
  <c r="B12" i="3"/>
  <c r="B12" i="2"/>
  <c r="D40" i="4"/>
  <c r="D40" i="3"/>
  <c r="D40" i="1"/>
  <c r="B11" i="3"/>
  <c r="C11" i="6"/>
  <c r="C40" i="6" s="1"/>
  <c r="B62" i="2" l="1"/>
  <c r="D49" i="6"/>
  <c r="D41" i="6"/>
  <c r="D50" i="6"/>
  <c r="D33" i="6"/>
  <c r="D35" i="6" s="1"/>
  <c r="D62" i="6"/>
  <c r="D65" i="6"/>
  <c r="E49" i="6"/>
  <c r="E44" i="6"/>
  <c r="E41" i="6"/>
  <c r="C33" i="6"/>
  <c r="C50" i="6"/>
  <c r="D40" i="7"/>
  <c r="D44" i="7"/>
  <c r="D46" i="7" s="1"/>
  <c r="D64" i="7"/>
  <c r="D61" i="7"/>
  <c r="D34" i="6"/>
  <c r="E62" i="6"/>
  <c r="E65" i="6"/>
  <c r="E45" i="6"/>
  <c r="E50" i="6"/>
  <c r="E33" i="6"/>
  <c r="E35" i="6" s="1"/>
  <c r="E64" i="6"/>
  <c r="E61" i="6"/>
  <c r="C62" i="7"/>
  <c r="C65" i="7"/>
  <c r="C50" i="7"/>
  <c r="C51" i="7" s="1"/>
  <c r="C33" i="7"/>
  <c r="C34" i="6"/>
  <c r="E34" i="6"/>
  <c r="E64" i="7"/>
  <c r="E40" i="7"/>
  <c r="E44" i="7"/>
  <c r="E46" i="7" s="1"/>
  <c r="E61" i="7"/>
  <c r="F64" i="5"/>
  <c r="B65" i="4"/>
  <c r="B40" i="3"/>
  <c r="B41" i="3"/>
  <c r="B49" i="2"/>
  <c r="B65" i="2"/>
  <c r="B19" i="6"/>
  <c r="E64" i="5"/>
  <c r="B65" i="1"/>
  <c r="C20" i="5"/>
  <c r="D20" i="5"/>
  <c r="D53" i="5" s="1"/>
  <c r="D65" i="5"/>
  <c r="C20" i="6"/>
  <c r="D20" i="6"/>
  <c r="D20" i="7"/>
  <c r="D53" i="7" s="1"/>
  <c r="B65" i="3"/>
  <c r="F20" i="5"/>
  <c r="F53" i="5" s="1"/>
  <c r="F65" i="5"/>
  <c r="E20" i="5"/>
  <c r="E53" i="5" s="1"/>
  <c r="E65" i="5"/>
  <c r="F20" i="6"/>
  <c r="F53" i="6" s="1"/>
  <c r="E20" i="6"/>
  <c r="E20" i="7"/>
  <c r="E53" i="7" s="1"/>
  <c r="B13" i="6"/>
  <c r="B41" i="1"/>
  <c r="B13" i="5"/>
  <c r="B19" i="7"/>
  <c r="F20" i="7"/>
  <c r="F53" i="7" s="1"/>
  <c r="B40" i="4"/>
  <c r="B41" i="4"/>
  <c r="B41" i="2"/>
  <c r="B20" i="1"/>
  <c r="B18" i="5"/>
  <c r="B33" i="5" s="1"/>
  <c r="B16" i="5"/>
  <c r="B32" i="5" s="1"/>
  <c r="B16" i="6"/>
  <c r="B32" i="6" s="1"/>
  <c r="C17" i="6"/>
  <c r="B64" i="3"/>
  <c r="B11" i="1"/>
  <c r="B40" i="1" s="1"/>
  <c r="B10" i="5"/>
  <c r="B18" i="7"/>
  <c r="C20" i="7"/>
  <c r="C53" i="7" s="1"/>
  <c r="F34" i="7"/>
  <c r="F58" i="7" s="1"/>
  <c r="D11" i="6"/>
  <c r="D40" i="6" s="1"/>
  <c r="B11" i="2"/>
  <c r="B40" i="2" s="1"/>
  <c r="B19" i="4"/>
  <c r="B17" i="4"/>
  <c r="B64" i="4" s="1"/>
  <c r="B19" i="5"/>
  <c r="B13" i="7"/>
  <c r="B20" i="3"/>
  <c r="B12" i="7"/>
  <c r="B41" i="7" s="1"/>
  <c r="C12" i="5"/>
  <c r="B12" i="5" s="1"/>
  <c r="B41" i="5" s="1"/>
  <c r="C11" i="5"/>
  <c r="D11" i="5"/>
  <c r="D40" i="5" s="1"/>
  <c r="D40" i="2"/>
  <c r="B10" i="6"/>
  <c r="C12" i="6"/>
  <c r="C11" i="7"/>
  <c r="B18" i="6"/>
  <c r="B33" i="6" s="1"/>
  <c r="B20" i="4"/>
  <c r="B20" i="2"/>
  <c r="B17" i="2"/>
  <c r="B61" i="2" s="1"/>
  <c r="D51" i="6" l="1"/>
  <c r="C35" i="7"/>
  <c r="C57" i="7"/>
  <c r="E51" i="6"/>
  <c r="B12" i="6"/>
  <c r="B41" i="6" s="1"/>
  <c r="C49" i="6"/>
  <c r="C51" i="6" s="1"/>
  <c r="C44" i="6"/>
  <c r="C41" i="6"/>
  <c r="C62" i="6"/>
  <c r="E46" i="6"/>
  <c r="E63" i="6" s="1"/>
  <c r="D44" i="6"/>
  <c r="C64" i="6"/>
  <c r="C61" i="6"/>
  <c r="D61" i="6"/>
  <c r="D64" i="6"/>
  <c r="C40" i="7"/>
  <c r="C44" i="7"/>
  <c r="C35" i="6"/>
  <c r="C65" i="6"/>
  <c r="D63" i="7"/>
  <c r="C45" i="6"/>
  <c r="D45" i="6"/>
  <c r="E63" i="7"/>
  <c r="B20" i="6"/>
  <c r="B64" i="2"/>
  <c r="B64" i="1"/>
  <c r="B17" i="5"/>
  <c r="C64" i="5"/>
  <c r="B65" i="7"/>
  <c r="B65" i="5"/>
  <c r="D64" i="5"/>
  <c r="C65" i="5"/>
  <c r="B20" i="7"/>
  <c r="B11" i="7"/>
  <c r="B40" i="7" s="1"/>
  <c r="B11" i="5"/>
  <c r="B40" i="5" s="1"/>
  <c r="B11" i="6"/>
  <c r="B40" i="6" s="1"/>
  <c r="C17" i="7"/>
  <c r="B17" i="6"/>
  <c r="B20" i="5"/>
  <c r="B65" i="6" l="1"/>
  <c r="C46" i="6"/>
  <c r="C63" i="6" s="1"/>
  <c r="C64" i="7"/>
  <c r="C61" i="7"/>
  <c r="C45" i="7"/>
  <c r="C46" i="7" s="1"/>
  <c r="D46" i="6"/>
  <c r="D63" i="6" s="1"/>
  <c r="B64" i="6"/>
  <c r="B17" i="7"/>
  <c r="B64" i="7" s="1"/>
  <c r="B64" i="5"/>
  <c r="C40" i="4"/>
  <c r="C40" i="3"/>
  <c r="C40" i="1"/>
  <c r="C63" i="7" l="1"/>
  <c r="C40" i="5"/>
  <c r="C40" i="2"/>
  <c r="C62" i="1" l="1"/>
  <c r="C41" i="2"/>
  <c r="D62" i="1" l="1"/>
  <c r="C41" i="3"/>
  <c r="E62" i="3"/>
  <c r="F62" i="3"/>
  <c r="C62" i="3"/>
  <c r="C41" i="5"/>
  <c r="C41" i="1"/>
  <c r="E62" i="1"/>
  <c r="F62" i="1"/>
  <c r="D62" i="3"/>
  <c r="C41" i="4"/>
  <c r="B24" i="7"/>
  <c r="B24" i="6"/>
  <c r="B24" i="5"/>
  <c r="F49" i="5"/>
  <c r="F56" i="3"/>
  <c r="F49" i="3"/>
  <c r="F50" i="3"/>
  <c r="F44" i="3"/>
  <c r="F32" i="3"/>
  <c r="F34" i="3" s="1"/>
  <c r="F33" i="3"/>
  <c r="F56" i="1"/>
  <c r="F49" i="1"/>
  <c r="F50" i="1"/>
  <c r="F44" i="1"/>
  <c r="F32" i="1"/>
  <c r="F34" i="1" s="1"/>
  <c r="F33" i="1"/>
  <c r="F51" i="3" l="1"/>
  <c r="F51" i="1"/>
  <c r="B69" i="6"/>
  <c r="F57" i="1"/>
  <c r="F35" i="1"/>
  <c r="F58" i="1" s="1"/>
  <c r="F57" i="3"/>
  <c r="F35" i="3"/>
  <c r="F58" i="3" s="1"/>
  <c r="F57" i="6" l="1"/>
  <c r="F56" i="4"/>
  <c r="F49" i="4"/>
  <c r="F50" i="4"/>
  <c r="F44" i="4"/>
  <c r="F32" i="4"/>
  <c r="F34" i="4" s="1"/>
  <c r="F33" i="4"/>
  <c r="F57" i="4" l="1"/>
  <c r="F35" i="4"/>
  <c r="F58" i="4" s="1"/>
  <c r="F51" i="4"/>
  <c r="E61" i="3"/>
  <c r="D61" i="3"/>
  <c r="C61" i="3"/>
  <c r="E61" i="1"/>
  <c r="D61" i="1"/>
  <c r="C61" i="1"/>
  <c r="F61" i="1" l="1"/>
  <c r="F45" i="1"/>
  <c r="F46" i="1" s="1"/>
  <c r="F61" i="3"/>
  <c r="F45" i="3"/>
  <c r="F46" i="3" s="1"/>
  <c r="F45" i="4"/>
  <c r="F46" i="4" s="1"/>
  <c r="F63" i="4" s="1"/>
  <c r="F63" i="3" l="1"/>
  <c r="F63" i="1"/>
  <c r="B69" i="7"/>
  <c r="B53" i="7"/>
  <c r="B50" i="7"/>
  <c r="B33" i="7"/>
  <c r="E53" i="6"/>
  <c r="D53" i="6"/>
  <c r="C53" i="6"/>
  <c r="B53" i="6"/>
  <c r="B50" i="6"/>
  <c r="E56" i="4"/>
  <c r="D56" i="4"/>
  <c r="C56" i="4"/>
  <c r="C53" i="4"/>
  <c r="E50" i="4"/>
  <c r="D50" i="4"/>
  <c r="C50" i="4"/>
  <c r="E49" i="4"/>
  <c r="D49" i="4"/>
  <c r="C49" i="4"/>
  <c r="E45" i="4"/>
  <c r="D45" i="4"/>
  <c r="C45" i="4"/>
  <c r="E44" i="4"/>
  <c r="D44" i="4"/>
  <c r="C44" i="4"/>
  <c r="E33" i="4"/>
  <c r="D33" i="4"/>
  <c r="C33" i="4"/>
  <c r="E32" i="4"/>
  <c r="E34" i="4" s="1"/>
  <c r="D32" i="4"/>
  <c r="D34" i="4" s="1"/>
  <c r="C32" i="4"/>
  <c r="C34" i="4" s="1"/>
  <c r="E56" i="3"/>
  <c r="D56" i="3"/>
  <c r="C56" i="3"/>
  <c r="C53" i="3"/>
  <c r="E50" i="3"/>
  <c r="D50" i="3"/>
  <c r="C50" i="3"/>
  <c r="E49" i="3"/>
  <c r="D49" i="3"/>
  <c r="C49" i="3"/>
  <c r="E45" i="3"/>
  <c r="D45" i="3"/>
  <c r="C45" i="3"/>
  <c r="E44" i="3"/>
  <c r="D44" i="3"/>
  <c r="C44" i="3"/>
  <c r="E33" i="3"/>
  <c r="D33" i="3"/>
  <c r="C33" i="3"/>
  <c r="E32" i="3"/>
  <c r="E34" i="3" s="1"/>
  <c r="D32" i="3"/>
  <c r="D34" i="3" s="1"/>
  <c r="C32" i="3"/>
  <c r="C34" i="3" s="1"/>
  <c r="E56" i="1"/>
  <c r="D56" i="1"/>
  <c r="C56" i="1"/>
  <c r="C53" i="1"/>
  <c r="E50" i="1"/>
  <c r="D50" i="1"/>
  <c r="C50" i="1"/>
  <c r="E49" i="1"/>
  <c r="D49" i="1"/>
  <c r="C49" i="1"/>
  <c r="E45" i="1"/>
  <c r="D45" i="1"/>
  <c r="C45" i="1"/>
  <c r="E44" i="1"/>
  <c r="E46" i="1" s="1"/>
  <c r="D44" i="1"/>
  <c r="C44" i="1"/>
  <c r="E33" i="1"/>
  <c r="D33" i="1"/>
  <c r="C33" i="1"/>
  <c r="E32" i="1"/>
  <c r="E34" i="1" s="1"/>
  <c r="D32" i="1"/>
  <c r="D34" i="1" s="1"/>
  <c r="C32" i="1"/>
  <c r="C34" i="1" s="1"/>
  <c r="E56" i="2"/>
  <c r="D56" i="2"/>
  <c r="C53" i="2"/>
  <c r="E50" i="2"/>
  <c r="D50" i="2"/>
  <c r="C50" i="2"/>
  <c r="E49" i="2"/>
  <c r="D49" i="2"/>
  <c r="E45" i="2"/>
  <c r="C45" i="2"/>
  <c r="E44" i="2"/>
  <c r="D44" i="2"/>
  <c r="E33" i="2"/>
  <c r="E35" i="2" s="1"/>
  <c r="D33" i="2"/>
  <c r="C33" i="2"/>
  <c r="E32" i="2"/>
  <c r="E34" i="2" s="1"/>
  <c r="D32" i="2"/>
  <c r="D34" i="2" s="1"/>
  <c r="E46" i="4" l="1"/>
  <c r="E63" i="4" s="1"/>
  <c r="D46" i="4"/>
  <c r="D63" i="4" s="1"/>
  <c r="C46" i="4"/>
  <c r="C63" i="4" s="1"/>
  <c r="D51" i="1"/>
  <c r="D46" i="1"/>
  <c r="C46" i="1"/>
  <c r="C63" i="1" s="1"/>
  <c r="E51" i="1"/>
  <c r="D51" i="4"/>
  <c r="E51" i="3"/>
  <c r="E46" i="3"/>
  <c r="E63" i="3" s="1"/>
  <c r="C51" i="1"/>
  <c r="C46" i="3"/>
  <c r="C63" i="3" s="1"/>
  <c r="D46" i="3"/>
  <c r="D63" i="3" s="1"/>
  <c r="D57" i="2"/>
  <c r="E51" i="4"/>
  <c r="C51" i="4"/>
  <c r="D51" i="3"/>
  <c r="C51" i="3"/>
  <c r="E63" i="1"/>
  <c r="E57" i="6"/>
  <c r="D57" i="6"/>
  <c r="E57" i="4"/>
  <c r="C57" i="4"/>
  <c r="D57" i="4"/>
  <c r="C57" i="3"/>
  <c r="D57" i="3"/>
  <c r="E57" i="3"/>
  <c r="E57" i="1"/>
  <c r="C57" i="1"/>
  <c r="D57" i="1"/>
  <c r="E51" i="2"/>
  <c r="D51" i="2"/>
  <c r="E46" i="2"/>
  <c r="E63" i="2" s="1"/>
  <c r="D46" i="2"/>
  <c r="D63" i="2" s="1"/>
  <c r="E35" i="4"/>
  <c r="E58" i="4" s="1"/>
  <c r="C35" i="4"/>
  <c r="C58" i="4" s="1"/>
  <c r="D35" i="4"/>
  <c r="D58" i="4" s="1"/>
  <c r="E35" i="3"/>
  <c r="E58" i="3" s="1"/>
  <c r="C35" i="3"/>
  <c r="C58" i="3" s="1"/>
  <c r="D35" i="3"/>
  <c r="D58" i="3" s="1"/>
  <c r="D63" i="1"/>
  <c r="C35" i="1"/>
  <c r="C58" i="1" s="1"/>
  <c r="E35" i="1"/>
  <c r="E58" i="1" s="1"/>
  <c r="D35" i="1"/>
  <c r="D58" i="1" s="1"/>
  <c r="E58" i="2"/>
  <c r="E57" i="2"/>
  <c r="C35" i="2"/>
  <c r="D35" i="2"/>
  <c r="D58" i="2" s="1"/>
  <c r="B23" i="6" l="1"/>
  <c r="B68" i="6" s="1"/>
  <c r="B45" i="6"/>
  <c r="B23" i="7"/>
  <c r="B68" i="7" s="1"/>
  <c r="B45" i="7"/>
  <c r="F61" i="5"/>
  <c r="F62" i="5"/>
  <c r="E61" i="5"/>
  <c r="E62" i="5"/>
  <c r="D61" i="5"/>
  <c r="D62" i="5"/>
  <c r="C61" i="5"/>
  <c r="C62" i="5"/>
  <c r="B23" i="4"/>
  <c r="B68" i="4" s="1"/>
  <c r="B32" i="4"/>
  <c r="B23" i="3"/>
  <c r="B68" i="3" s="1"/>
  <c r="B32" i="3"/>
  <c r="B23" i="1"/>
  <c r="B68" i="1" s="1"/>
  <c r="B32" i="1"/>
  <c r="B23" i="2"/>
  <c r="B68" i="2" s="1"/>
  <c r="F44" i="5"/>
  <c r="C44" i="2" l="1"/>
  <c r="C46" i="2" s="1"/>
  <c r="C49" i="2"/>
  <c r="C51" i="2" s="1"/>
  <c r="B32" i="2"/>
  <c r="C32" i="2"/>
  <c r="F50" i="5"/>
  <c r="F51" i="5" s="1"/>
  <c r="F45" i="5"/>
  <c r="F46" i="5" s="1"/>
  <c r="E49" i="5"/>
  <c r="E44" i="5"/>
  <c r="D49" i="5"/>
  <c r="D44" i="5"/>
  <c r="B50" i="4"/>
  <c r="B69" i="4"/>
  <c r="B53" i="4"/>
  <c r="B33" i="4"/>
  <c r="B45" i="4"/>
  <c r="B53" i="3"/>
  <c r="B33" i="3"/>
  <c r="B69" i="3"/>
  <c r="B50" i="3"/>
  <c r="B45" i="3"/>
  <c r="B50" i="1"/>
  <c r="B69" i="1"/>
  <c r="B53" i="1"/>
  <c r="B33" i="1"/>
  <c r="B45" i="1"/>
  <c r="B53" i="5"/>
  <c r="E50" i="5"/>
  <c r="D50" i="5"/>
  <c r="C53" i="5"/>
  <c r="B53" i="2"/>
  <c r="B33" i="2"/>
  <c r="B69" i="2"/>
  <c r="B50" i="2"/>
  <c r="C50" i="5"/>
  <c r="E45" i="5"/>
  <c r="D45" i="5"/>
  <c r="B45" i="2"/>
  <c r="C45" i="5"/>
  <c r="D51" i="5" l="1"/>
  <c r="F57" i="5"/>
  <c r="F35" i="5"/>
  <c r="E51" i="5"/>
  <c r="B44" i="2"/>
  <c r="B46" i="2" s="1"/>
  <c r="B57" i="6"/>
  <c r="C57" i="6"/>
  <c r="C34" i="2"/>
  <c r="C58" i="2" s="1"/>
  <c r="C57" i="2"/>
  <c r="B32" i="7"/>
  <c r="B57" i="7" s="1"/>
  <c r="C63" i="2"/>
  <c r="B61" i="7"/>
  <c r="B61" i="5"/>
  <c r="D46" i="5"/>
  <c r="D63" i="5" s="1"/>
  <c r="B23" i="5"/>
  <c r="B68" i="5" s="1"/>
  <c r="F63" i="5"/>
  <c r="E46" i="5"/>
  <c r="E63" i="5" s="1"/>
  <c r="B50" i="5"/>
  <c r="B51" i="2"/>
  <c r="B62" i="7"/>
  <c r="B62" i="5"/>
  <c r="C44" i="5"/>
  <c r="C46" i="5" s="1"/>
  <c r="C49" i="5"/>
  <c r="C51" i="5" s="1"/>
  <c r="B57" i="4"/>
  <c r="B57" i="3"/>
  <c r="B69" i="5"/>
  <c r="B57" i="1"/>
  <c r="B45" i="5"/>
  <c r="B61" i="6"/>
  <c r="B62" i="6"/>
  <c r="E57" i="5"/>
  <c r="E35" i="5"/>
  <c r="D57" i="5"/>
  <c r="D35" i="5"/>
  <c r="C57" i="5"/>
  <c r="C35" i="5"/>
  <c r="B35" i="2"/>
  <c r="B57" i="2"/>
  <c r="C34" i="5"/>
  <c r="B61" i="4"/>
  <c r="B62" i="4"/>
  <c r="B34" i="4"/>
  <c r="B61" i="3"/>
  <c r="B62" i="3"/>
  <c r="B34" i="3"/>
  <c r="B61" i="1"/>
  <c r="B62" i="1"/>
  <c r="B34" i="1"/>
  <c r="B56" i="2"/>
  <c r="B57" i="5" l="1"/>
  <c r="C34" i="7"/>
  <c r="C58" i="7" s="1"/>
  <c r="B63" i="2"/>
  <c r="C58" i="6"/>
  <c r="B34" i="2"/>
  <c r="B58" i="2" s="1"/>
  <c r="B35" i="5"/>
  <c r="F56" i="5"/>
  <c r="F34" i="5"/>
  <c r="F58" i="5" s="1"/>
  <c r="F56" i="6"/>
  <c r="F58" i="6"/>
  <c r="D34" i="7"/>
  <c r="D58" i="7" s="1"/>
  <c r="C56" i="6"/>
  <c r="C56" i="5"/>
  <c r="B56" i="5"/>
  <c r="D34" i="5"/>
  <c r="D58" i="5" s="1"/>
  <c r="D56" i="5"/>
  <c r="E34" i="7"/>
  <c r="E58" i="7" s="1"/>
  <c r="C58" i="5"/>
  <c r="E56" i="5"/>
  <c r="E34" i="5"/>
  <c r="E58" i="5" s="1"/>
  <c r="B44" i="4"/>
  <c r="B46" i="4" s="1"/>
  <c r="B56" i="4"/>
  <c r="B49" i="4"/>
  <c r="B51" i="4" s="1"/>
  <c r="B35" i="4"/>
  <c r="B58" i="4" s="1"/>
  <c r="B49" i="3"/>
  <c r="B51" i="3" s="1"/>
  <c r="B56" i="3"/>
  <c r="B44" i="3"/>
  <c r="B46" i="3" s="1"/>
  <c r="B35" i="3"/>
  <c r="B58" i="3" s="1"/>
  <c r="B44" i="1"/>
  <c r="B46" i="1" s="1"/>
  <c r="B56" i="1"/>
  <c r="B49" i="1"/>
  <c r="B51" i="1" s="1"/>
  <c r="C63" i="5"/>
  <c r="B35" i="1"/>
  <c r="B58" i="1" s="1"/>
  <c r="B49" i="5"/>
  <c r="B51" i="5" s="1"/>
  <c r="B44" i="5"/>
  <c r="B46" i="5" s="1"/>
  <c r="B63" i="5" s="1"/>
  <c r="B49" i="7"/>
  <c r="B51" i="7" s="1"/>
  <c r="B44" i="7"/>
  <c r="B46" i="7" s="1"/>
  <c r="B35" i="7"/>
  <c r="D58" i="6"/>
  <c r="D56" i="6"/>
  <c r="B49" i="6"/>
  <c r="B51" i="6" s="1"/>
  <c r="B44" i="6"/>
  <c r="B46" i="6" s="1"/>
  <c r="B35" i="6"/>
  <c r="E58" i="6"/>
  <c r="E56" i="6"/>
  <c r="B34" i="7"/>
  <c r="B34" i="6"/>
  <c r="B34" i="5" l="1"/>
  <c r="B58" i="5" s="1"/>
  <c r="B56" i="7"/>
  <c r="B56" i="6"/>
  <c r="B58" i="7"/>
  <c r="B63" i="4"/>
  <c r="B63" i="3"/>
  <c r="B63" i="1"/>
  <c r="B63" i="6"/>
  <c r="B63" i="7"/>
  <c r="B58" i="6"/>
</calcChain>
</file>

<file path=xl/sharedStrings.xml><?xml version="1.0" encoding="utf-8"?>
<sst xmlns="http://schemas.openxmlformats.org/spreadsheetml/2006/main" count="451" uniqueCount="128">
  <si>
    <t>Indicador</t>
  </si>
  <si>
    <t>Total programa</t>
  </si>
  <si>
    <t>TED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</si>
  <si>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</si>
  <si>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</si>
  <si>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</si>
  <si>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</si>
  <si>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</si>
  <si>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</si>
  <si>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</si>
  <si>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</si>
  <si>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</si>
  <si>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</si>
  <si>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</si>
  <si>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</si>
  <si>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</si>
  <si>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</si>
  <si>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</si>
  <si>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</si>
  <si>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</si>
  <si>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</si>
  <si>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</si>
  <si>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</si>
  <si>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</si>
  <si>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</si>
  <si>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</si>
  <si>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</si>
  <si>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</si>
  <si>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</si>
  <si>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</si>
  <si>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</si>
  <si>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</si>
  <si>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</si>
  <si>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 xml:space="preserve">Gasto mensual programado por beneficiario (GPB) </t>
  </si>
  <si>
    <t xml:space="preserve">Gasto mensual efectivo por beneficiario (GEB) </t>
  </si>
  <si>
    <t>Notas:</t>
  </si>
  <si>
    <t>Beneficios</t>
  </si>
  <si>
    <t>Niñ@s trabajadores</t>
  </si>
  <si>
    <t>Beneficiarios</t>
  </si>
  <si>
    <t xml:space="preserve">Gasto programado acumulado por beneficiario (GPB) </t>
  </si>
  <si>
    <t xml:space="preserve">Gasto efectivo acumulado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</si>
  <si>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</si>
  <si>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</si>
  <si>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</si>
  <si>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</si>
  <si>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anual por beneficiario (GPB) </t>
  </si>
  <si>
    <t xml:space="preserve">Gasto efectivo anual por beneficiario (GEB) </t>
  </si>
  <si>
    <t>Efectivos 1T 2014</t>
  </si>
  <si>
    <t>IPC (1T 2014)</t>
  </si>
  <si>
    <t>Gasto efectivo real 1T 2014</t>
  </si>
  <si>
    <t>Gasto efectivo real por beneficiario 1T 2014</t>
  </si>
  <si>
    <t>Efectivos 2T 2014</t>
  </si>
  <si>
    <t>IPC (2T 2014)</t>
  </si>
  <si>
    <t>Gasto efectivo real 2T 2014</t>
  </si>
  <si>
    <t>Gasto efectivo real por beneficiario 2T 2014</t>
  </si>
  <si>
    <t>Efectivos 3T 2014</t>
  </si>
  <si>
    <t>IPC (3T 2014)</t>
  </si>
  <si>
    <t>Gasto efectivo real 3T 2014</t>
  </si>
  <si>
    <t>Gasto efectivo real por beneficiario 3T 2014</t>
  </si>
  <si>
    <t>Efectivos 4T 2014</t>
  </si>
  <si>
    <t>IPC (4T 2014)</t>
  </si>
  <si>
    <t>Gasto efectivo real 4T 2014</t>
  </si>
  <si>
    <t>Gasto efectivo real por beneficiario 4T 2014</t>
  </si>
  <si>
    <t>Efectivos 1S 2014</t>
  </si>
  <si>
    <t>IPC (1S 2014)</t>
  </si>
  <si>
    <t>Gasto efectivo real 1S 2014</t>
  </si>
  <si>
    <t>Gasto efectivo real por beneficiario 1S 2014</t>
  </si>
  <si>
    <t>Efectivos  2014</t>
  </si>
  <si>
    <t>IPC ( 2014)</t>
  </si>
  <si>
    <t>Gasto efectivo real  2014</t>
  </si>
  <si>
    <t>Gasto efectivo real por beneficiario  2014</t>
  </si>
  <si>
    <t xml:space="preserve">  Primaria</t>
  </si>
  <si>
    <t xml:space="preserve"> </t>
  </si>
  <si>
    <t>Primaria</t>
  </si>
  <si>
    <t>Indicadores aplicados a FONABE. Primer trimestre 2015</t>
  </si>
  <si>
    <t>Programados 1T 2015</t>
  </si>
  <si>
    <t>Efectivos 1T 2015</t>
  </si>
  <si>
    <t>Programados año 2015</t>
  </si>
  <si>
    <t>En transferencias 1T 2015</t>
  </si>
  <si>
    <t>IPC (1T 2015)</t>
  </si>
  <si>
    <t>Gasto efectivo real 1T 2015</t>
  </si>
  <si>
    <t>Gasto efectivo real por beneficiario 1T 2015</t>
  </si>
  <si>
    <t>Informes Trimestrales  2015, FONABE</t>
  </si>
  <si>
    <t>Programacion y modificaciones de metas 2015, DESAF</t>
  </si>
  <si>
    <t>Fecha de actualización: 02/02/2016</t>
  </si>
  <si>
    <t>Indicadores aplicados a FONABE. Segundo trimestre 2015</t>
  </si>
  <si>
    <t>Programados 2T 2015</t>
  </si>
  <si>
    <t>Efectivos 2T 2015</t>
  </si>
  <si>
    <t>En transferencias 2T 2015</t>
  </si>
  <si>
    <t>IPC (2T 2015)</t>
  </si>
  <si>
    <t>Gasto efectivo real 2T 2015</t>
  </si>
  <si>
    <t>Gasto efectivo real por beneficiario 2T 2015</t>
  </si>
  <si>
    <t>Informes Trimestrales 2015, FONABE</t>
  </si>
  <si>
    <t>Indicadores aplicados a FONABE. Tercer trimestre 2015</t>
  </si>
  <si>
    <t>Programados 3T 2015</t>
  </si>
  <si>
    <t>Efectivos 3T 2015</t>
  </si>
  <si>
    <t>En transferencias 3T 2015</t>
  </si>
  <si>
    <t>IPC (3T 2015)</t>
  </si>
  <si>
    <t>Gasto efectivo real 3T 2015</t>
  </si>
  <si>
    <t>Gasto efectivo real por beneficiario 3T 2015</t>
  </si>
  <si>
    <t>Informes Trimestrales 2014 y 2015, FONABE</t>
  </si>
  <si>
    <t>Indicadores aplicados a FONABE. Cuarto trimestre 2015</t>
  </si>
  <si>
    <t>Programados 4T 2015</t>
  </si>
  <si>
    <t>Efectivos 4T 2015</t>
  </si>
  <si>
    <t>En transferencias 4T 2015</t>
  </si>
  <si>
    <t>IPC (4T 2015)</t>
  </si>
  <si>
    <t>Gasto efectivo real 4T 2015</t>
  </si>
  <si>
    <t>Gasto efectivo real por beneficiario 4T 2015</t>
  </si>
  <si>
    <t xml:space="preserve">Notas: </t>
  </si>
  <si>
    <t>Indicadores aplicados a FONABE. Primer Semestre 2015</t>
  </si>
  <si>
    <t>Programados 1S 2015</t>
  </si>
  <si>
    <t>Efectivos 1S 2015</t>
  </si>
  <si>
    <t>En transferencias 1S 2015</t>
  </si>
  <si>
    <t>IPC (1S 2015)</t>
  </si>
  <si>
    <t>Gasto efectivo real 1S 2015</t>
  </si>
  <si>
    <t>Gasto efectivo real por beneficiario 1S 2015</t>
  </si>
  <si>
    <t>Indicadores aplicados a FONABE. Tercer trimestre ACUMULADO 2015</t>
  </si>
  <si>
    <t>Indicadores aplicados a FONABE. Año 2015</t>
  </si>
  <si>
    <t>Programados  2015</t>
  </si>
  <si>
    <t>Efectivos  2015</t>
  </si>
  <si>
    <t>En transferencias  2015</t>
  </si>
  <si>
    <t>IPC ( 2015)</t>
  </si>
  <si>
    <t>Gasto efectivo real  2015</t>
  </si>
  <si>
    <t>Gasto efectivo real por beneficiario  2015</t>
  </si>
  <si>
    <t>Post-secundaria</t>
  </si>
  <si>
    <t xml:space="preserve">Post-secundaria </t>
  </si>
  <si>
    <t>Para el caso de post-secundaria y TED se e incluye ley más convenio.</t>
  </si>
  <si>
    <t>Nota: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</si>
</sst>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____"/>
    <numFmt numFmtId="165" formatCode="#,##0.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164" fontId="0" fillId="0" borderId="0" xfId="0" applyNumberFormat="1" applyFill="1"/>
    <xf numFmtId="3" fontId="0" fillId="0" borderId="0" xfId="0" applyNumberFormat="1" applyFill="1"/>
    <xf numFmtId="0" fontId="0" fillId="0" borderId="0" xfId="0" applyFill="1" applyAlignment="1">
      <alignment horizontal="left" indent="1"/>
    </xf>
    <xf numFmtId="4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2" xfId="0" applyFill="1" applyBorder="1" applyAlignment="1">
      <alignment horizontal="center" vertical="center"/>
    </xf>
    <xf numFmtId="0" fontId="2" fillId="0" borderId="0" xfId="0" applyFont="1" applyFill="1"/>
    <xf numFmtId="43" fontId="0" fillId="0" borderId="0" xfId="1" applyFont="1" applyFill="1"/>
    <xf numFmtId="0" fontId="0" fillId="0" borderId="2" xfId="0" applyFill="1" applyBorder="1"/>
    <xf numFmtId="0" fontId="2" fillId="0" borderId="0" xfId="0" applyFont="1" applyFill="1" applyAlignment="1">
      <alignment wrapText="1"/>
    </xf>
    <xf numFmtId="165" fontId="0" fillId="0" borderId="0" xfId="0" applyNumberFormat="1" applyFill="1"/>
    <xf numFmtId="166" fontId="0" fillId="0" borderId="0" xfId="1" applyNumberFormat="1" applyFont="1" applyFill="1"/>
    <xf numFmtId="3" fontId="0" fillId="0" borderId="0" xfId="1" applyNumberFormat="1" applyFont="1" applyFill="1"/>
    <xf numFmtId="3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3" fontId="0" fillId="0" borderId="0" xfId="0" applyNumberFormat="1" applyFill="1" applyAlignment="1"/>
    <xf numFmtId="4" fontId="0" fillId="0" borderId="0" xfId="0" applyNumberFormat="1" applyFill="1" applyAlignment="1"/>
    <xf numFmtId="0" fontId="0" fillId="0" borderId="4" xfId="0" applyFill="1" applyBorder="1" applyAlignment="1">
      <alignment vertical="center"/>
    </xf>
    <xf numFmtId="43" fontId="0" fillId="0" borderId="0" xfId="1" applyFont="1" applyFill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right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0" xfId="0" applyFont="1" applyFill="1"/>
    <xf numFmtId="4" fontId="6" fillId="0" borderId="0" xfId="0" applyNumberFormat="1" applyFont="1" applyFill="1"/>
    <xf numFmtId="3" fontId="6" fillId="0" borderId="0" xfId="0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center"/>
    </xf>
    <xf numFmtId="3" fontId="6" fillId="0" borderId="0" xfId="0" applyNumberFormat="1" applyFont="1" applyFill="1"/>
    <xf numFmtId="3" fontId="6" fillId="0" borderId="0" xfId="0" applyNumberFormat="1" applyFont="1" applyFill="1" applyAlignment="1"/>
    <xf numFmtId="4" fontId="6" fillId="0" borderId="0" xfId="0" applyNumberFormat="1" applyFont="1" applyFill="1" applyAlignment="1"/>
    <xf numFmtId="0" fontId="6" fillId="0" borderId="0" xfId="0" applyFont="1" applyFill="1" applyAlignment="1">
      <alignment horizontal="left" inden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4" fontId="6" fillId="0" borderId="0" xfId="0" applyNumberFormat="1" applyFont="1" applyFill="1" applyAlignment="1">
      <alignment horizontal="center"/>
    </xf>
    <xf numFmtId="0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2" fontId="0" fillId="0" borderId="0" xfId="0" applyNumberFormat="1" applyFill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3" fontId="0" fillId="0" borderId="3" xfId="1" applyFont="1" applyFill="1" applyBorder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5" fillId="2" borderId="0" xfId="0" applyFont="1" applyFill="1"/>
    <xf numFmtId="0" fontId="0" fillId="2" borderId="0" xfId="0" applyFill="1"/>
    <xf numFmtId="0" fontId="6" fillId="2" borderId="0" xfId="0" applyFont="1" applyFill="1" applyAlignment="1">
      <alignment horizontal="left" indent="1"/>
    </xf>
    <xf numFmtId="3" fontId="0" fillId="2" borderId="0" xfId="0" applyNumberForma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FONABE: Indicadores</a:t>
            </a:r>
            <a:r>
              <a:rPr lang="es-CR" baseline="0"/>
              <a:t> de cobertura potencial 2015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(Anual!$B$4,Anual!$C$5:$E$5)</c:f>
              <c:strCache>
                <c:ptCount val="4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TED</c:v>
                </c:pt>
              </c:strCache>
            </c:strRef>
          </c:cat>
          <c:val>
            <c:numRef>
              <c:f>Anual!$B$40:$E$40</c:f>
              <c:numCache>
                <c:formatCode>#,##0.00</c:formatCode>
                <c:ptCount val="4"/>
                <c:pt idx="0">
                  <c:v>23.872522566545285</c:v>
                </c:pt>
                <c:pt idx="1">
                  <c:v>25.691516632735851</c:v>
                </c:pt>
                <c:pt idx="2">
                  <c:v>6.7493327113944384</c:v>
                </c:pt>
                <c:pt idx="3">
                  <c:v>31.224185406149612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(Anual!$B$4,Anual!$C$5:$E$5)</c:f>
              <c:strCache>
                <c:ptCount val="4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TED</c:v>
                </c:pt>
              </c:strCache>
            </c:strRef>
          </c:cat>
          <c:val>
            <c:numRef>
              <c:f>Anual!$B$41:$E$41</c:f>
              <c:numCache>
                <c:formatCode>#,##0.00</c:formatCode>
                <c:ptCount val="4"/>
                <c:pt idx="0">
                  <c:v>23.641085347077926</c:v>
                </c:pt>
                <c:pt idx="1">
                  <c:v>25.599264638782003</c:v>
                </c:pt>
                <c:pt idx="2">
                  <c:v>6.3444245769519805</c:v>
                </c:pt>
                <c:pt idx="3">
                  <c:v>29.060540003059508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75841712"/>
        <c:axId val="473176312"/>
      </c:barChart>
      <c:catAx>
        <c:axId val="47584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73176312"/>
        <c:crosses val="autoZero"/>
        <c:auto val="1"/>
        <c:lblAlgn val="ctr"/>
        <c:lblOffset val="100"/>
        <c:noMultiLvlLbl val="0"/>
      </c:catAx>
      <c:valAx>
        <c:axId val="473176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7584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FONABE: Indicadores de resultado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TED</c:v>
                </c:pt>
                <c:pt idx="4">
                  <c:v>Niñ@s trabajadores</c:v>
                </c:pt>
              </c:strCache>
            </c:strRef>
          </c:cat>
          <c:val>
            <c:numRef>
              <c:f>Anual!$B$44:$F$44</c:f>
              <c:numCache>
                <c:formatCode>#,##0.00</c:formatCode>
                <c:ptCount val="5"/>
                <c:pt idx="0">
                  <c:v>99.030528848293159</c:v>
                </c:pt>
                <c:pt idx="1">
                  <c:v>99.64092429702535</c:v>
                </c:pt>
                <c:pt idx="2">
                  <c:v>94.000767901708585</c:v>
                </c:pt>
                <c:pt idx="3">
                  <c:v>93.070610570151274</c:v>
                </c:pt>
                <c:pt idx="4">
                  <c:v>39.469696969696969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TED</c:v>
                </c:pt>
                <c:pt idx="4">
                  <c:v>Niñ@s trabajadores</c:v>
                </c:pt>
              </c:strCache>
            </c:strRef>
          </c:cat>
          <c:val>
            <c:numRef>
              <c:f>Anual!$B$45:$F$45</c:f>
              <c:numCache>
                <c:formatCode>#,##0.00</c:formatCode>
                <c:ptCount val="5"/>
                <c:pt idx="0">
                  <c:v>97.319243558029328</c:v>
                </c:pt>
                <c:pt idx="1">
                  <c:v>99.639471202903607</c:v>
                </c:pt>
                <c:pt idx="2">
                  <c:v>88.688287417282879</c:v>
                </c:pt>
                <c:pt idx="3">
                  <c:v>93.073672607018182</c:v>
                </c:pt>
                <c:pt idx="4">
                  <c:v>39.393939393939391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TED</c:v>
                </c:pt>
                <c:pt idx="4">
                  <c:v>Niñ@s trabajadores</c:v>
                </c:pt>
              </c:strCache>
            </c:strRef>
          </c:cat>
          <c:val>
            <c:numRef>
              <c:f>Anual!$B$46:$F$46</c:f>
              <c:numCache>
                <c:formatCode>#,##0.00</c:formatCode>
                <c:ptCount val="5"/>
                <c:pt idx="0">
                  <c:v>98.174886203161236</c:v>
                </c:pt>
                <c:pt idx="1">
                  <c:v>99.640197749964472</c:v>
                </c:pt>
                <c:pt idx="2">
                  <c:v>91.344527659495725</c:v>
                </c:pt>
                <c:pt idx="3">
                  <c:v>93.072141588584728</c:v>
                </c:pt>
                <c:pt idx="4">
                  <c:v>39.43181818181818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89657440"/>
        <c:axId val="486100024"/>
      </c:barChart>
      <c:catAx>
        <c:axId val="38965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86100024"/>
        <c:crosses val="autoZero"/>
        <c:auto val="1"/>
        <c:lblAlgn val="ctr"/>
        <c:lblOffset val="100"/>
        <c:noMultiLvlLbl val="0"/>
      </c:catAx>
      <c:valAx>
        <c:axId val="486100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9657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FONABE: Indicadores de avance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TED</c:v>
                </c:pt>
                <c:pt idx="4">
                  <c:v>Niñ@s trabajadores</c:v>
                </c:pt>
              </c:strCache>
            </c:strRef>
          </c:cat>
          <c:val>
            <c:numRef>
              <c:f>Anual!$B$49:$F$49</c:f>
              <c:numCache>
                <c:formatCode>#,##0.00</c:formatCode>
                <c:ptCount val="5"/>
                <c:pt idx="0">
                  <c:v>99.031116411392816</c:v>
                </c:pt>
                <c:pt idx="1">
                  <c:v>99.64092429702535</c:v>
                </c:pt>
                <c:pt idx="2">
                  <c:v>94.018817204301058</c:v>
                </c:pt>
                <c:pt idx="3">
                  <c:v>93.070610570151274</c:v>
                </c:pt>
                <c:pt idx="4">
                  <c:v>39.469696969696969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TED</c:v>
                </c:pt>
                <c:pt idx="4">
                  <c:v>Niñ@s trabajadores</c:v>
                </c:pt>
              </c:strCache>
            </c:strRef>
          </c:cat>
          <c:val>
            <c:numRef>
              <c:f>Anual!$B$50:$F$50</c:f>
              <c:numCache>
                <c:formatCode>#,##0.00</c:formatCode>
                <c:ptCount val="5"/>
                <c:pt idx="0">
                  <c:v>97.319243558029328</c:v>
                </c:pt>
                <c:pt idx="1">
                  <c:v>99.639471202903607</c:v>
                </c:pt>
                <c:pt idx="2">
                  <c:v>88.688287417282879</c:v>
                </c:pt>
                <c:pt idx="3">
                  <c:v>93.073672607018182</c:v>
                </c:pt>
                <c:pt idx="4">
                  <c:v>39.393939393939391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TED</c:v>
                </c:pt>
                <c:pt idx="4">
                  <c:v>Niñ@s trabajadores</c:v>
                </c:pt>
              </c:strCache>
            </c:strRef>
          </c:cat>
          <c:val>
            <c:numRef>
              <c:f>Anual!$B$51:$F$51</c:f>
              <c:numCache>
                <c:formatCode>#,##0.00</c:formatCode>
                <c:ptCount val="5"/>
                <c:pt idx="0">
                  <c:v>98.175179984711065</c:v>
                </c:pt>
                <c:pt idx="1">
                  <c:v>99.640197749964472</c:v>
                </c:pt>
                <c:pt idx="2">
                  <c:v>91.353552310791969</c:v>
                </c:pt>
                <c:pt idx="3">
                  <c:v>93.072141588584728</c:v>
                </c:pt>
                <c:pt idx="4">
                  <c:v>39.43181818181818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86100808"/>
        <c:axId val="486101200"/>
      </c:barChart>
      <c:catAx>
        <c:axId val="48610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86101200"/>
        <c:crosses val="autoZero"/>
        <c:auto val="1"/>
        <c:lblAlgn val="ctr"/>
        <c:lblOffset val="100"/>
        <c:noMultiLvlLbl val="0"/>
      </c:catAx>
      <c:valAx>
        <c:axId val="48610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8610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FONABE: Indicadores de expansión 2015</a:t>
            </a:r>
          </a:p>
        </c:rich>
      </c:tx>
      <c:layout>
        <c:manualLayout>
          <c:xMode val="edge"/>
          <c:yMode val="edge"/>
          <c:x val="0.16183333333333341"/>
          <c:y val="2.77777777777778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Anual!$A$56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(Anual!$B$4,Anual!$C$5:$E$5,Anual!$F$5)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TED</c:v>
                </c:pt>
                <c:pt idx="4">
                  <c:v>Niñ@s trabajadores</c:v>
                </c:pt>
              </c:strCache>
            </c:strRef>
          </c:cat>
          <c:val>
            <c:numRef>
              <c:f>(Anual!$B$56:$E$56,Anual!$F$56)</c:f>
              <c:numCache>
                <c:formatCode>#,##0.00</c:formatCode>
                <c:ptCount val="5"/>
                <c:pt idx="0">
                  <c:v>-35.26396828967475</c:v>
                </c:pt>
                <c:pt idx="1">
                  <c:v>-37.275866905443834</c:v>
                </c:pt>
                <c:pt idx="2">
                  <c:v>-8.3309931667134745</c:v>
                </c:pt>
                <c:pt idx="3">
                  <c:v>18.911623175932093</c:v>
                </c:pt>
                <c:pt idx="4">
                  <c:v>2.7613412228796985</c:v>
                </c:pt>
              </c:numCache>
            </c:numRef>
          </c:val>
        </c:ser>
        <c:ser>
          <c:idx val="1"/>
          <c:order val="1"/>
          <c:tx>
            <c:strRef>
              <c:f>Anual!$A$57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(Anual!$B$4,Anual!$C$5:$E$5,Anual!$F$5)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TED</c:v>
                </c:pt>
                <c:pt idx="4">
                  <c:v>Niñ@s trabajadores</c:v>
                </c:pt>
              </c:strCache>
            </c:strRef>
          </c:cat>
          <c:val>
            <c:numRef>
              <c:f>(Anual!$B$57:$E$57,Anual!$F$57)</c:f>
              <c:numCache>
                <c:formatCode>#,##0.00</c:formatCode>
                <c:ptCount val="5"/>
                <c:pt idx="0">
                  <c:v>-30.017299331096435</c:v>
                </c:pt>
                <c:pt idx="1">
                  <c:v>-35.371583370036298</c:v>
                </c:pt>
                <c:pt idx="2">
                  <c:v>-8.5967461766916387</c:v>
                </c:pt>
                <c:pt idx="3">
                  <c:v>21.491753495256116</c:v>
                </c:pt>
                <c:pt idx="4">
                  <c:v>4.6316762395193889</c:v>
                </c:pt>
              </c:numCache>
            </c:numRef>
          </c:val>
        </c:ser>
        <c:ser>
          <c:idx val="2"/>
          <c:order val="2"/>
          <c:tx>
            <c:strRef>
              <c:f>Anual!$A$58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(Anual!$B$4,Anual!$C$5:$E$5,Anual!$F$5)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TED</c:v>
                </c:pt>
                <c:pt idx="4">
                  <c:v>Niñ@s trabajadores</c:v>
                </c:pt>
              </c:strCache>
            </c:strRef>
          </c:cat>
          <c:val>
            <c:numRef>
              <c:f>(Anual!$B$58:$E$58,Anual!$F$58)</c:f>
              <c:numCache>
                <c:formatCode>#,##0.00</c:formatCode>
                <c:ptCount val="5"/>
                <c:pt idx="0">
                  <c:v>8.1047120436044331</c:v>
                </c:pt>
                <c:pt idx="1">
                  <c:v>3.0359662883452598</c:v>
                </c:pt>
                <c:pt idx="2">
                  <c:v>-0.2899049735113568</c:v>
                </c:pt>
                <c:pt idx="3">
                  <c:v>2.169788158981456</c:v>
                </c:pt>
                <c:pt idx="4">
                  <c:v>1.8200764941196157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86101984"/>
        <c:axId val="486102376"/>
      </c:barChart>
      <c:catAx>
        <c:axId val="48610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86102376"/>
        <c:crosses val="autoZero"/>
        <c:auto val="1"/>
        <c:lblAlgn val="ctr"/>
        <c:lblOffset val="100"/>
        <c:noMultiLvlLbl val="0"/>
      </c:catAx>
      <c:valAx>
        <c:axId val="48610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8610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FONABE: Índice transferencia efectiva del gasto (ITG)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Anual!$A$53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TED</c:v>
                </c:pt>
                <c:pt idx="4">
                  <c:v>Niñ@s trabajadores</c:v>
                </c:pt>
              </c:strCache>
            </c:strRef>
          </c:cat>
          <c:val>
            <c:numRef>
              <c:f>Anual!$B$53:$F$53</c:f>
              <c:numCache>
                <c:formatCode>#,##0.00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86103160"/>
        <c:axId val="486103552"/>
      </c:barChart>
      <c:catAx>
        <c:axId val="486103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86103552"/>
        <c:crosses val="autoZero"/>
        <c:auto val="1"/>
        <c:lblAlgn val="ctr"/>
        <c:lblOffset val="100"/>
        <c:noMultiLvlLbl val="0"/>
      </c:catAx>
      <c:valAx>
        <c:axId val="48610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86103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FONABE: Indicadores de gasto medio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TED</c:v>
                </c:pt>
                <c:pt idx="4">
                  <c:v>Niñ@s trabajadores</c:v>
                </c:pt>
              </c:strCache>
            </c:strRef>
          </c:cat>
          <c:val>
            <c:numRef>
              <c:f>Anual!$B$64:$F$64</c:f>
              <c:numCache>
                <c:formatCode>#,##0.00</c:formatCode>
                <c:ptCount val="5"/>
                <c:pt idx="0">
                  <c:v>251497.89107392365</c:v>
                </c:pt>
                <c:pt idx="1">
                  <c:v>212400</c:v>
                </c:pt>
                <c:pt idx="2">
                  <c:v>996000</c:v>
                </c:pt>
                <c:pt idx="3">
                  <c:v>498000</c:v>
                </c:pt>
                <c:pt idx="4">
                  <c:v>746400</c:v>
                </c:pt>
              </c:numCache>
            </c:numRef>
          </c:val>
        </c:ser>
        <c:ser>
          <c:idx val="1"/>
          <c:order val="1"/>
          <c:tx>
            <c:strRef>
              <c:f>Anual!$A$65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TED</c:v>
                </c:pt>
                <c:pt idx="4">
                  <c:v>Niñ@s trabajadores</c:v>
                </c:pt>
              </c:strCache>
            </c:strRef>
          </c:cat>
          <c:val>
            <c:numRef>
              <c:f>Anual!$B$65:$F$65</c:f>
              <c:numCache>
                <c:formatCode>#,##0.00</c:formatCode>
                <c:ptCount val="5"/>
                <c:pt idx="0">
                  <c:v>247151.91164179824</c:v>
                </c:pt>
                <c:pt idx="1">
                  <c:v>212396.9025057361</c:v>
                </c:pt>
                <c:pt idx="2">
                  <c:v>939710.77300112334</c:v>
                </c:pt>
                <c:pt idx="3">
                  <c:v>498016.38427372917</c:v>
                </c:pt>
                <c:pt idx="4">
                  <c:v>744967.37044145865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82352896"/>
        <c:axId val="482353288"/>
      </c:barChart>
      <c:catAx>
        <c:axId val="48235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82353288"/>
        <c:crosses val="autoZero"/>
        <c:auto val="1"/>
        <c:lblAlgn val="ctr"/>
        <c:lblOffset val="100"/>
        <c:noMultiLvlLbl val="0"/>
      </c:catAx>
      <c:valAx>
        <c:axId val="482353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8235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FONABE: Índice de eficiencia (IE) 2015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Anual!$A$63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TED</c:v>
                </c:pt>
                <c:pt idx="4">
                  <c:v>Niñ@s trabajadores</c:v>
                </c:pt>
              </c:strCache>
            </c:strRef>
          </c:cat>
          <c:val>
            <c:numRef>
              <c:f>Anual!$B$63:$F$63</c:f>
              <c:numCache>
                <c:formatCode>#,##0.00</c:formatCode>
                <c:ptCount val="5"/>
                <c:pt idx="0">
                  <c:v>99.901217322171831</c:v>
                </c:pt>
                <c:pt idx="1">
                  <c:v>99.641650854681828</c:v>
                </c:pt>
                <c:pt idx="2">
                  <c:v>96.816118493885753</c:v>
                </c:pt>
                <c:pt idx="3">
                  <c:v>93.069079602086887</c:v>
                </c:pt>
                <c:pt idx="4">
                  <c:v>39.5076486013986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82354072"/>
        <c:axId val="482354464"/>
      </c:barChart>
      <c:catAx>
        <c:axId val="482354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82354464"/>
        <c:crosses val="autoZero"/>
        <c:auto val="1"/>
        <c:lblAlgn val="ctr"/>
        <c:lblOffset val="100"/>
        <c:noMultiLvlLbl val="0"/>
      </c:catAx>
      <c:valAx>
        <c:axId val="4823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82354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FONABE: Indicadores de giro de recursos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Anual!$A$68:$A$69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Anual!$B$68:$B$69</c:f>
              <c:numCache>
                <c:formatCode>#,##0.00</c:formatCode>
                <c:ptCount val="2"/>
                <c:pt idx="0">
                  <c:v>98.93000511309134</c:v>
                </c:pt>
                <c:pt idx="1">
                  <c:v>98.37181696976495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82355248"/>
        <c:axId val="482355640"/>
      </c:barChart>
      <c:catAx>
        <c:axId val="48235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82355640"/>
        <c:crosses val="autoZero"/>
        <c:auto val="1"/>
        <c:lblAlgn val="ctr"/>
        <c:lblOffset val="100"/>
        <c:noMultiLvlLbl val="0"/>
      </c:catAx>
      <c:valAx>
        <c:axId val="482355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82355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21166</xdr:colOff>
      <xdr:row>29</xdr:row>
      <xdr:rowOff>178857</xdr:rowOff>
    </xdr:from>
    <xdr:to>
      <xdr:col>13</xdr:col>
      <xdr:colOff>21166</xdr:colOff>
      <xdr:row>44</xdr:row>
      <xdr:rowOff>64557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21167</xdr:colOff>
      <xdr:row>44</xdr:row>
      <xdr:rowOff>189441</xdr:rowOff>
    </xdr:from>
    <xdr:to>
      <xdr:col>13</xdr:col>
      <xdr:colOff>21167</xdr:colOff>
      <xdr:row>59</xdr:row>
      <xdr:rowOff>75141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10583</xdr:colOff>
      <xdr:row>60</xdr:row>
      <xdr:rowOff>20108</xdr:rowOff>
    </xdr:from>
    <xdr:to>
      <xdr:col>13</xdr:col>
      <xdr:colOff>10583</xdr:colOff>
      <xdr:row>74</xdr:row>
      <xdr:rowOff>75141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31750</xdr:colOff>
      <xdr:row>81</xdr:row>
      <xdr:rowOff>30691</xdr:rowOff>
    </xdr:from>
    <xdr:to>
      <xdr:col>4</xdr:col>
      <xdr:colOff>994834</xdr:colOff>
      <xdr:row>95</xdr:row>
      <xdr:rowOff>106891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81</xdr:row>
      <xdr:rowOff>51858</xdr:rowOff>
    </xdr:from>
    <xdr:to>
      <xdr:col>9</xdr:col>
      <xdr:colOff>444500</xdr:colOff>
      <xdr:row>95</xdr:row>
      <xdr:rowOff>128058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42333</xdr:colOff>
      <xdr:row>81</xdr:row>
      <xdr:rowOff>20108</xdr:rowOff>
    </xdr:from>
    <xdr:to>
      <xdr:col>16</xdr:col>
      <xdr:colOff>42333</xdr:colOff>
      <xdr:row>95</xdr:row>
      <xdr:rowOff>96308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31750</xdr:colOff>
      <xdr:row>97</xdr:row>
      <xdr:rowOff>20109</xdr:rowOff>
    </xdr:from>
    <xdr:to>
      <xdr:col>4</xdr:col>
      <xdr:colOff>994834</xdr:colOff>
      <xdr:row>111</xdr:row>
      <xdr:rowOff>96309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97</xdr:row>
      <xdr:rowOff>30691</xdr:rowOff>
    </xdr:from>
    <xdr:to>
      <xdr:col>9</xdr:col>
      <xdr:colOff>428624</xdr:colOff>
      <xdr:row>111</xdr:row>
      <xdr:rowOff>106891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i&#241;@s%20trabajadore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8"/>
  <sheetViews>
    <sheetView zoomScale="70" zoomScaleNormal="70" workbookViewId="0">
      <selection activeCell="A10" sqref="A10:XFD10"/>
    </sheetView>
  </sheetViews>
  <sheetFormatPr baseColWidth="10" defaultColWidth="11.42578125" defaultRowHeight="15" x14ac:dyDescent="0.25"/>
  <cols>
    <col min="1" max="1" width="55.7109375" style="6" bestFit="1" customWidth="1"/>
    <col min="2" max="2" width="16.5703125" style="6" customWidth="1"/>
    <col min="3" max="3" width="22.5703125" style="6" bestFit="1" customWidth="1"/>
    <col min="4" max="4" width="16.42578125" style="6" bestFit="1" customWidth="1"/>
    <col min="5" max="5" width="15.28515625" style="6" customWidth="1"/>
    <col min="6" max="6" width="21.42578125" style="6" customWidth="1"/>
    <col min="7" max="16384" width="11.42578125" style="6"/>
  </cols>
  <sheetData>
    <row r="2" spans="1:7" ht="15.75" x14ac:dyDescent="0.25">
      <c r="A2" s="48" t="s">
        <v>74</v>
      </c>
      <c r="B2" s="48"/>
      <c r="C2" s="48"/>
      <c r="D2" s="48"/>
      <c r="E2" s="48"/>
    </row>
    <row r="4" spans="1:7" x14ac:dyDescent="0.25">
      <c r="A4" s="44" t="s">
        <v>0</v>
      </c>
      <c r="B4" s="46" t="s">
        <v>1</v>
      </c>
      <c r="C4" s="49" t="s">
        <v>36</v>
      </c>
      <c r="D4" s="49"/>
      <c r="E4" s="49"/>
      <c r="F4" s="49"/>
    </row>
    <row r="5" spans="1:7" ht="31.5" customHeight="1" thickBot="1" x14ac:dyDescent="0.3">
      <c r="A5" s="45"/>
      <c r="B5" s="47"/>
      <c r="C5" s="27" t="s">
        <v>71</v>
      </c>
      <c r="D5" s="25" t="s">
        <v>124</v>
      </c>
      <c r="E5" s="7" t="s">
        <v>2</v>
      </c>
      <c r="F5" s="24" t="s">
        <v>37</v>
      </c>
      <c r="G5" s="30"/>
    </row>
    <row r="6" spans="1:7" ht="15.75" thickTop="1" x14ac:dyDescent="0.25"/>
    <row r="7" spans="1:7" x14ac:dyDescent="0.25">
      <c r="A7" s="8" t="s">
        <v>3</v>
      </c>
    </row>
    <row r="9" spans="1:7" x14ac:dyDescent="0.25">
      <c r="A9" s="6" t="s">
        <v>38</v>
      </c>
    </row>
    <row r="10" spans="1:7" x14ac:dyDescent="0.25">
      <c r="A10" s="3" t="s">
        <v>47</v>
      </c>
      <c r="B10" s="15">
        <f>SUM(C10:F10)</f>
        <v>84083.999999999985</v>
      </c>
      <c r="C10" s="32">
        <v>82261.333333333328</v>
      </c>
      <c r="D10" s="32">
        <v>163</v>
      </c>
      <c r="E10" s="32">
        <v>1625.3333333333333</v>
      </c>
      <c r="F10" s="32">
        <v>34.333333333333336</v>
      </c>
      <c r="G10" s="30"/>
    </row>
    <row r="11" spans="1:7" x14ac:dyDescent="0.25">
      <c r="A11" s="37" t="s">
        <v>75</v>
      </c>
      <c r="B11" s="15">
        <f>SUM(C11:F11)</f>
        <v>56044</v>
      </c>
      <c r="C11" s="15">
        <v>51614</v>
      </c>
      <c r="D11" s="15">
        <v>1670</v>
      </c>
      <c r="E11" s="15">
        <v>2650</v>
      </c>
      <c r="F11" s="15">
        <v>110</v>
      </c>
    </row>
    <row r="12" spans="1:7" x14ac:dyDescent="0.25">
      <c r="A12" s="37" t="s">
        <v>76</v>
      </c>
      <c r="B12" s="32">
        <f>SUM(C12:F12)</f>
        <v>55176.666666666664</v>
      </c>
      <c r="C12" s="32">
        <v>51573.333333333336</v>
      </c>
      <c r="D12" s="32">
        <v>1293.6666666666665</v>
      </c>
      <c r="E12" s="32">
        <v>2290.666666666667</v>
      </c>
      <c r="F12" s="32">
        <v>19</v>
      </c>
      <c r="G12" s="30"/>
    </row>
    <row r="13" spans="1:7" x14ac:dyDescent="0.25">
      <c r="A13" s="37" t="s">
        <v>77</v>
      </c>
      <c r="B13" s="15">
        <f>SUM(C13:F13)</f>
        <v>56044</v>
      </c>
      <c r="C13" s="15">
        <v>51614</v>
      </c>
      <c r="D13" s="15">
        <v>1670</v>
      </c>
      <c r="E13" s="15">
        <v>2650</v>
      </c>
      <c r="F13" s="15">
        <v>110</v>
      </c>
      <c r="G13" s="6" t="s">
        <v>72</v>
      </c>
    </row>
    <row r="14" spans="1:7" x14ac:dyDescent="0.25">
      <c r="C14" s="9"/>
      <c r="D14" s="6" t="s">
        <v>72</v>
      </c>
    </row>
    <row r="15" spans="1:7" x14ac:dyDescent="0.25">
      <c r="A15" s="5" t="s">
        <v>5</v>
      </c>
    </row>
    <row r="16" spans="1:7" x14ac:dyDescent="0.25">
      <c r="A16" s="3" t="s">
        <v>47</v>
      </c>
      <c r="B16" s="2">
        <f>SUM(C16:F16)</f>
        <v>4516272000</v>
      </c>
      <c r="C16" s="32">
        <v>4199952000</v>
      </c>
      <c r="D16" s="32">
        <v>109620000</v>
      </c>
      <c r="E16" s="32">
        <v>200400000</v>
      </c>
      <c r="F16" s="33">
        <v>6300000</v>
      </c>
      <c r="G16" s="30"/>
    </row>
    <row r="17" spans="1:7" x14ac:dyDescent="0.25">
      <c r="A17" s="37" t="s">
        <v>75</v>
      </c>
      <c r="B17" s="2">
        <f>SUM(C17:F17)</f>
        <v>3506984400</v>
      </c>
      <c r="C17" s="17">
        <v>2740703400</v>
      </c>
      <c r="D17" s="17">
        <v>415830000</v>
      </c>
      <c r="E17" s="17">
        <v>329925000</v>
      </c>
      <c r="F17" s="18">
        <v>20526000</v>
      </c>
    </row>
    <row r="18" spans="1:7" x14ac:dyDescent="0.25">
      <c r="A18" s="37" t="s">
        <v>76</v>
      </c>
      <c r="B18" s="2">
        <f>SUM(C18:F18)</f>
        <v>3333270900</v>
      </c>
      <c r="C18" s="17">
        <v>2738420100</v>
      </c>
      <c r="D18" s="2">
        <v>306117400</v>
      </c>
      <c r="E18" s="2">
        <v>285188000</v>
      </c>
      <c r="F18" s="14">
        <v>3545400</v>
      </c>
    </row>
    <row r="19" spans="1:7" x14ac:dyDescent="0.25">
      <c r="A19" s="37" t="s">
        <v>77</v>
      </c>
      <c r="B19" s="2">
        <f>SUM(C19:F19)</f>
        <v>14027937600</v>
      </c>
      <c r="C19" s="17">
        <v>10962813600</v>
      </c>
      <c r="D19" s="2">
        <v>1663320000</v>
      </c>
      <c r="E19" s="2">
        <v>1319700000</v>
      </c>
      <c r="F19" s="2">
        <v>82104000</v>
      </c>
    </row>
    <row r="20" spans="1:7" x14ac:dyDescent="0.25">
      <c r="A20" s="3" t="s">
        <v>78</v>
      </c>
      <c r="B20" s="2">
        <f>SUM(C20:F20)</f>
        <v>3333270900</v>
      </c>
      <c r="C20" s="17">
        <f>C18</f>
        <v>2738420100</v>
      </c>
      <c r="D20" s="17">
        <f t="shared" ref="D20:F20" si="0">D18</f>
        <v>306117400</v>
      </c>
      <c r="E20" s="17">
        <f t="shared" si="0"/>
        <v>285188000</v>
      </c>
      <c r="F20" s="17">
        <f t="shared" si="0"/>
        <v>3545400</v>
      </c>
    </row>
    <row r="21" spans="1:7" x14ac:dyDescent="0.25">
      <c r="B21" s="2"/>
      <c r="C21" s="2"/>
      <c r="D21" s="2"/>
    </row>
    <row r="22" spans="1:7" x14ac:dyDescent="0.25">
      <c r="A22" s="5" t="s">
        <v>6</v>
      </c>
      <c r="B22" s="2"/>
      <c r="C22" s="2"/>
      <c r="D22" s="2"/>
    </row>
    <row r="23" spans="1:7" x14ac:dyDescent="0.25">
      <c r="A23" s="3" t="s">
        <v>75</v>
      </c>
      <c r="B23" s="2">
        <f>B17</f>
        <v>3506984400</v>
      </c>
      <c r="C23" s="4"/>
      <c r="D23" s="4"/>
      <c r="E23" s="4"/>
    </row>
    <row r="24" spans="1:7" x14ac:dyDescent="0.25">
      <c r="A24" s="3" t="s">
        <v>76</v>
      </c>
      <c r="B24" s="2">
        <v>4895969252</v>
      </c>
      <c r="C24" s="4"/>
      <c r="D24" s="4"/>
      <c r="E24" s="4"/>
    </row>
    <row r="26" spans="1:7" x14ac:dyDescent="0.25">
      <c r="A26" s="6" t="s">
        <v>7</v>
      </c>
    </row>
    <row r="27" spans="1:7" x14ac:dyDescent="0.25">
      <c r="A27" s="6" t="s">
        <v>48</v>
      </c>
      <c r="B27" s="9">
        <v>0.96</v>
      </c>
      <c r="C27" s="9">
        <v>0.96</v>
      </c>
      <c r="D27" s="9">
        <v>0.96</v>
      </c>
      <c r="E27" s="9">
        <v>0.96</v>
      </c>
      <c r="F27" s="9">
        <v>0.96</v>
      </c>
    </row>
    <row r="28" spans="1:7" x14ac:dyDescent="0.25">
      <c r="A28" s="6" t="s">
        <v>79</v>
      </c>
      <c r="B28" s="9">
        <v>1</v>
      </c>
      <c r="C28" s="9">
        <v>1</v>
      </c>
      <c r="D28" s="9">
        <v>1</v>
      </c>
      <c r="E28" s="9">
        <v>1</v>
      </c>
      <c r="F28" s="9">
        <v>1</v>
      </c>
      <c r="G28" s="6" t="s">
        <v>72</v>
      </c>
    </row>
    <row r="29" spans="1:7" x14ac:dyDescent="0.25">
      <c r="A29" s="3" t="s">
        <v>8</v>
      </c>
      <c r="B29" s="17">
        <f>SUM(C29:E29)</f>
        <v>235341</v>
      </c>
      <c r="C29" s="17">
        <v>200899</v>
      </c>
      <c r="D29" s="13">
        <v>25726</v>
      </c>
      <c r="E29" s="13">
        <v>8716</v>
      </c>
      <c r="F29" s="13">
        <v>0</v>
      </c>
    </row>
    <row r="31" spans="1:7" x14ac:dyDescent="0.25">
      <c r="A31" s="6" t="s">
        <v>9</v>
      </c>
    </row>
    <row r="32" spans="1:7" x14ac:dyDescent="0.25">
      <c r="A32" s="6" t="s">
        <v>49</v>
      </c>
      <c r="B32" s="34">
        <f t="shared" ref="B32:E32" si="1">B16/B27</f>
        <v>4704450000</v>
      </c>
      <c r="C32" s="35">
        <f t="shared" si="1"/>
        <v>4374950000</v>
      </c>
      <c r="D32" s="34">
        <f t="shared" si="1"/>
        <v>114187500</v>
      </c>
      <c r="E32" s="34">
        <f t="shared" si="1"/>
        <v>208750000</v>
      </c>
      <c r="F32" s="34">
        <f t="shared" ref="F32" si="2">F16/F27</f>
        <v>6562500</v>
      </c>
      <c r="G32" s="30"/>
    </row>
    <row r="33" spans="1:6" x14ac:dyDescent="0.25">
      <c r="A33" s="6" t="s">
        <v>80</v>
      </c>
      <c r="B33" s="2">
        <f t="shared" ref="B33:E33" si="3">B18/B28</f>
        <v>3333270900</v>
      </c>
      <c r="C33" s="17">
        <f t="shared" si="3"/>
        <v>2738420100</v>
      </c>
      <c r="D33" s="2">
        <f t="shared" si="3"/>
        <v>306117400</v>
      </c>
      <c r="E33" s="2">
        <f t="shared" si="3"/>
        <v>285188000</v>
      </c>
      <c r="F33" s="2">
        <f t="shared" ref="F33" si="4">F18/F28</f>
        <v>3545400</v>
      </c>
    </row>
    <row r="34" spans="1:6" x14ac:dyDescent="0.25">
      <c r="A34" s="6" t="s">
        <v>50</v>
      </c>
      <c r="B34" s="2">
        <f t="shared" ref="B34:E34" si="5">B32/B10</f>
        <v>55949.407735122033</v>
      </c>
      <c r="C34" s="17">
        <f t="shared" si="5"/>
        <v>53183.553228734439</v>
      </c>
      <c r="D34" s="2">
        <f t="shared" si="5"/>
        <v>700536.80981595092</v>
      </c>
      <c r="E34" s="2">
        <f t="shared" si="5"/>
        <v>128435.19278096801</v>
      </c>
      <c r="F34" s="2">
        <f t="shared" ref="F34" si="6">F32/F10</f>
        <v>191140.77669902911</v>
      </c>
    </row>
    <row r="35" spans="1:6" x14ac:dyDescent="0.25">
      <c r="A35" s="6" t="s">
        <v>81</v>
      </c>
      <c r="B35" s="2">
        <f t="shared" ref="B35:E35" si="7">B33/B12</f>
        <v>60410.878390624057</v>
      </c>
      <c r="C35" s="17">
        <f t="shared" si="7"/>
        <v>53097.597595656669</v>
      </c>
      <c r="D35" s="2">
        <f t="shared" si="7"/>
        <v>236627.7248131925</v>
      </c>
      <c r="E35" s="2">
        <f t="shared" si="7"/>
        <v>124499.99999999999</v>
      </c>
      <c r="F35" s="2">
        <f t="shared" ref="F35" si="8">F33/F12</f>
        <v>186600</v>
      </c>
    </row>
    <row r="37" spans="1:6" x14ac:dyDescent="0.25">
      <c r="A37" s="8" t="s">
        <v>10</v>
      </c>
    </row>
    <row r="39" spans="1:6" x14ac:dyDescent="0.25">
      <c r="A39" s="6" t="s">
        <v>11</v>
      </c>
    </row>
    <row r="40" spans="1:6" x14ac:dyDescent="0.25">
      <c r="A40" s="6" t="s">
        <v>12</v>
      </c>
      <c r="B40" s="18">
        <f>(B11/B29)*100</f>
        <v>23.813955069452412</v>
      </c>
      <c r="C40" s="18">
        <f>(C11/C29)*100</f>
        <v>25.691516632735851</v>
      </c>
      <c r="D40" s="18">
        <f t="shared" ref="D40:F40" si="9">(D11/D29)*100</f>
        <v>6.4914872113814814</v>
      </c>
      <c r="E40" s="18">
        <f t="shared" si="9"/>
        <v>30.403854979348328</v>
      </c>
      <c r="F40" s="18" t="e">
        <f t="shared" si="9"/>
        <v>#DIV/0!</v>
      </c>
    </row>
    <row r="41" spans="1:6" x14ac:dyDescent="0.25">
      <c r="A41" s="6" t="s">
        <v>13</v>
      </c>
      <c r="B41" s="18">
        <f>(B12/B29)*100</f>
        <v>23.445411835025205</v>
      </c>
      <c r="C41" s="18">
        <f>(C12/C29)*100</f>
        <v>25.671274288738786</v>
      </c>
      <c r="D41" s="18">
        <f t="shared" ref="D41:F41" si="10">(D12/D29)*100</f>
        <v>5.0286351032677699</v>
      </c>
      <c r="E41" s="18">
        <f t="shared" si="10"/>
        <v>26.281168731834175</v>
      </c>
      <c r="F41" s="18" t="e">
        <f t="shared" si="10"/>
        <v>#DIV/0!</v>
      </c>
    </row>
    <row r="43" spans="1:6" x14ac:dyDescent="0.25">
      <c r="A43" s="6" t="s">
        <v>14</v>
      </c>
    </row>
    <row r="44" spans="1:6" x14ac:dyDescent="0.25">
      <c r="A44" s="6" t="s">
        <v>15</v>
      </c>
      <c r="B44" s="4">
        <f t="shared" ref="B44:E44" si="11">B12/B11*100</f>
        <v>98.452406442557034</v>
      </c>
      <c r="C44" s="18">
        <f t="shared" si="11"/>
        <v>99.921210007620672</v>
      </c>
      <c r="D44" s="4">
        <f t="shared" si="11"/>
        <v>77.465069860279428</v>
      </c>
      <c r="E44" s="4">
        <f t="shared" si="11"/>
        <v>86.440251572327057</v>
      </c>
      <c r="F44" s="4">
        <f t="shared" ref="F44" si="12">F12/F11*100</f>
        <v>17.272727272727273</v>
      </c>
    </row>
    <row r="45" spans="1:6" x14ac:dyDescent="0.25">
      <c r="A45" s="6" t="s">
        <v>16</v>
      </c>
      <c r="B45" s="4">
        <f t="shared" ref="B45:E45" si="13">B18/B17*100</f>
        <v>95.046641781468992</v>
      </c>
      <c r="C45" s="18">
        <f t="shared" si="13"/>
        <v>99.916689270353004</v>
      </c>
      <c r="D45" s="4">
        <f>D18/D17*100</f>
        <v>73.615996921819018</v>
      </c>
      <c r="E45" s="4">
        <f t="shared" si="13"/>
        <v>86.440251572327043</v>
      </c>
      <c r="F45" s="4">
        <f t="shared" ref="F45" si="14">F18/F17*100</f>
        <v>17.272727272727273</v>
      </c>
    </row>
    <row r="46" spans="1:6" x14ac:dyDescent="0.25">
      <c r="A46" s="6" t="s">
        <v>17</v>
      </c>
      <c r="B46" s="4">
        <f t="shared" ref="B46:E46" si="15">AVERAGE(B44:B45)</f>
        <v>96.749524112013006</v>
      </c>
      <c r="C46" s="18">
        <f t="shared" si="15"/>
        <v>99.918949638986845</v>
      </c>
      <c r="D46" s="4">
        <f t="shared" si="15"/>
        <v>75.540533391049223</v>
      </c>
      <c r="E46" s="4">
        <f t="shared" si="15"/>
        <v>86.440251572327043</v>
      </c>
      <c r="F46" s="4">
        <f t="shared" ref="F46" si="16">AVERAGE(F44:F45)</f>
        <v>17.272727272727273</v>
      </c>
    </row>
    <row r="47" spans="1:6" x14ac:dyDescent="0.25">
      <c r="B47" s="1"/>
      <c r="C47" s="1"/>
      <c r="D47" s="1"/>
    </row>
    <row r="48" spans="1:6" x14ac:dyDescent="0.25">
      <c r="A48" s="6" t="s">
        <v>18</v>
      </c>
    </row>
    <row r="49" spans="1:7" x14ac:dyDescent="0.25">
      <c r="A49" s="6" t="s">
        <v>19</v>
      </c>
      <c r="B49" s="4">
        <f>B12/B13*100</f>
        <v>98.452406442557034</v>
      </c>
      <c r="C49" s="18">
        <f t="shared" ref="C49:E49" si="17">C12/C13*100</f>
        <v>99.921210007620672</v>
      </c>
      <c r="D49" s="4">
        <f t="shared" si="17"/>
        <v>77.465069860279428</v>
      </c>
      <c r="E49" s="4">
        <f t="shared" si="17"/>
        <v>86.440251572327057</v>
      </c>
      <c r="F49" s="4">
        <f t="shared" ref="F49" si="18">F12/F13*100</f>
        <v>17.272727272727273</v>
      </c>
    </row>
    <row r="50" spans="1:7" x14ac:dyDescent="0.25">
      <c r="A50" s="6" t="s">
        <v>20</v>
      </c>
      <c r="B50" s="4">
        <f t="shared" ref="B50:E50" si="19">B18/B19*100</f>
        <v>23.761660445367248</v>
      </c>
      <c r="C50" s="18">
        <f t="shared" si="19"/>
        <v>24.979172317588251</v>
      </c>
      <c r="D50" s="4">
        <f t="shared" si="19"/>
        <v>18.403999230454755</v>
      </c>
      <c r="E50" s="4">
        <f t="shared" si="19"/>
        <v>21.610062893081761</v>
      </c>
      <c r="F50" s="4">
        <f t="shared" ref="F50" si="20">F18/F19*100</f>
        <v>4.3181818181818183</v>
      </c>
    </row>
    <row r="51" spans="1:7" x14ac:dyDescent="0.25">
      <c r="A51" s="6" t="s">
        <v>21</v>
      </c>
      <c r="B51" s="4">
        <f t="shared" ref="B51:E51" si="21">(B49+B50)/2</f>
        <v>61.107033443962138</v>
      </c>
      <c r="C51" s="18">
        <f t="shared" si="21"/>
        <v>62.450191162604462</v>
      </c>
      <c r="D51" s="4">
        <f t="shared" si="21"/>
        <v>47.934534545367093</v>
      </c>
      <c r="E51" s="4">
        <f t="shared" si="21"/>
        <v>54.025157232704409</v>
      </c>
      <c r="F51" s="4">
        <f t="shared" ref="F51" si="22">(F49+F50)/2</f>
        <v>10.795454545454547</v>
      </c>
    </row>
    <row r="53" spans="1:7" x14ac:dyDescent="0.25">
      <c r="A53" s="6" t="s">
        <v>22</v>
      </c>
      <c r="B53" s="4">
        <f>B20/B18*100</f>
        <v>100</v>
      </c>
      <c r="C53" s="18">
        <f>C20/C18*100</f>
        <v>100</v>
      </c>
      <c r="D53" s="18">
        <f t="shared" ref="D53:E53" si="23">D20/D18*100</f>
        <v>100</v>
      </c>
      <c r="E53" s="18">
        <f t="shared" si="23"/>
        <v>100</v>
      </c>
      <c r="F53" s="18">
        <f t="shared" ref="F53" si="24">F20/F18*100</f>
        <v>100</v>
      </c>
    </row>
    <row r="55" spans="1:7" x14ac:dyDescent="0.25">
      <c r="A55" s="6" t="s">
        <v>23</v>
      </c>
    </row>
    <row r="56" spans="1:7" x14ac:dyDescent="0.25">
      <c r="A56" s="6" t="s">
        <v>24</v>
      </c>
      <c r="B56" s="31">
        <f t="shared" ref="B56:E56" si="25">((B12/B10)-1)*100</f>
        <v>-34.379112950541511</v>
      </c>
      <c r="C56" s="36">
        <f>((C12/C10)-1)*100</f>
        <v>-37.305497925311194</v>
      </c>
      <c r="D56" s="31">
        <f t="shared" si="25"/>
        <v>693.66053169734141</v>
      </c>
      <c r="E56" s="31">
        <f t="shared" si="25"/>
        <v>40.935192780968023</v>
      </c>
      <c r="F56" s="31">
        <f t="shared" ref="F56" si="26">((F12/F10)-1)*100</f>
        <v>-44.660194174757287</v>
      </c>
      <c r="G56" s="30"/>
    </row>
    <row r="57" spans="1:7" x14ac:dyDescent="0.25">
      <c r="A57" s="6" t="s">
        <v>25</v>
      </c>
      <c r="B57" s="31">
        <f t="shared" ref="B57:E57" si="27">((B33/B32)-1)*100</f>
        <v>-29.14642731881516</v>
      </c>
      <c r="C57" s="36">
        <f t="shared" si="27"/>
        <v>-37.406825220859666</v>
      </c>
      <c r="D57" s="31">
        <f t="shared" si="27"/>
        <v>168.0831089217296</v>
      </c>
      <c r="E57" s="31">
        <f t="shared" si="27"/>
        <v>36.617005988023955</v>
      </c>
      <c r="F57" s="31">
        <f t="shared" ref="F57" si="28">((F33/F32)-1)*100</f>
        <v>-45.97485714285714</v>
      </c>
      <c r="G57" s="30"/>
    </row>
    <row r="58" spans="1:7" x14ac:dyDescent="0.25">
      <c r="A58" s="6" t="s">
        <v>26</v>
      </c>
      <c r="B58" s="31">
        <f t="shared" ref="B58:E58" si="29">((B35/B34)-1)*100</f>
        <v>7.9741159667385597</v>
      </c>
      <c r="C58" s="36">
        <f t="shared" si="29"/>
        <v>-0.1616207038820594</v>
      </c>
      <c r="D58" s="31">
        <f t="shared" si="29"/>
        <v>-66.221942730552485</v>
      </c>
      <c r="E58" s="31">
        <f t="shared" si="29"/>
        <v>-3.0639520958083977</v>
      </c>
      <c r="F58" s="31">
        <f t="shared" ref="F58" si="30">((F35/F34)-1)*100</f>
        <v>-2.3756190476190375</v>
      </c>
      <c r="G58" s="30"/>
    </row>
    <row r="59" spans="1:7" x14ac:dyDescent="0.25">
      <c r="B59" s="1"/>
      <c r="C59" s="1"/>
      <c r="D59" s="1"/>
    </row>
    <row r="60" spans="1:7" x14ac:dyDescent="0.25">
      <c r="A60" s="6" t="s">
        <v>27</v>
      </c>
    </row>
    <row r="61" spans="1:7" x14ac:dyDescent="0.25">
      <c r="A61" s="6" t="s">
        <v>33</v>
      </c>
      <c r="B61" s="31">
        <f>B17/(B11*3)</f>
        <v>20858.518307044465</v>
      </c>
      <c r="C61" s="31">
        <f t="shared" ref="C61:F61" si="31">C17/(C11*3)</f>
        <v>17700</v>
      </c>
      <c r="D61" s="31">
        <f t="shared" si="31"/>
        <v>83000</v>
      </c>
      <c r="E61" s="31">
        <f t="shared" si="31"/>
        <v>41500</v>
      </c>
      <c r="F61" s="31">
        <f t="shared" si="31"/>
        <v>62200</v>
      </c>
      <c r="G61" s="30"/>
    </row>
    <row r="62" spans="1:7" x14ac:dyDescent="0.25">
      <c r="A62" s="6" t="s">
        <v>34</v>
      </c>
      <c r="B62" s="31">
        <f>B18/(B12*3)</f>
        <v>20136.959463541352</v>
      </c>
      <c r="C62" s="31">
        <f t="shared" ref="C62:F62" si="32">C18/(C12*3)</f>
        <v>17699.199198552222</v>
      </c>
      <c r="D62" s="31">
        <f t="shared" si="32"/>
        <v>78875.908271064167</v>
      </c>
      <c r="E62" s="31">
        <f t="shared" si="32"/>
        <v>41499.999999999993</v>
      </c>
      <c r="F62" s="31">
        <f t="shared" si="32"/>
        <v>62200</v>
      </c>
    </row>
    <row r="63" spans="1:7" x14ac:dyDescent="0.25">
      <c r="A63" s="6" t="s">
        <v>28</v>
      </c>
      <c r="B63" s="4">
        <f t="shared" ref="B63:E63" si="33">(B61/B62)*B46</f>
        <v>100.21630740936904</v>
      </c>
      <c r="C63" s="18">
        <f t="shared" si="33"/>
        <v>99.923470478525047</v>
      </c>
      <c r="D63" s="4">
        <f t="shared" si="33"/>
        <v>79.490232301479594</v>
      </c>
      <c r="E63" s="4">
        <f t="shared" si="33"/>
        <v>86.440251572327057</v>
      </c>
      <c r="F63" s="4">
        <f t="shared" ref="F63" si="34">(F61/F62)*F46</f>
        <v>17.272727272727273</v>
      </c>
    </row>
    <row r="64" spans="1:7" x14ac:dyDescent="0.25">
      <c r="A64" s="6" t="s">
        <v>41</v>
      </c>
      <c r="B64" s="4">
        <f>B17/B11</f>
        <v>62575.554921133393</v>
      </c>
      <c r="C64" s="4">
        <f t="shared" ref="C64:F64" si="35">C17/C11</f>
        <v>53100</v>
      </c>
      <c r="D64" s="4">
        <f>D17/D11</f>
        <v>249000</v>
      </c>
      <c r="E64" s="4">
        <f t="shared" si="35"/>
        <v>124500</v>
      </c>
      <c r="F64" s="4">
        <f t="shared" si="35"/>
        <v>186600</v>
      </c>
    </row>
    <row r="65" spans="1:6" x14ac:dyDescent="0.25">
      <c r="A65" s="6" t="s">
        <v>42</v>
      </c>
      <c r="B65" s="4">
        <f>B18/B12</f>
        <v>60410.878390624057</v>
      </c>
      <c r="C65" s="4">
        <f t="shared" ref="C65:F65" si="36">C18/C12</f>
        <v>53097.597595656669</v>
      </c>
      <c r="D65" s="4">
        <f t="shared" si="36"/>
        <v>236627.7248131925</v>
      </c>
      <c r="E65" s="4">
        <f t="shared" si="36"/>
        <v>124499.99999999999</v>
      </c>
      <c r="F65" s="4">
        <f t="shared" si="36"/>
        <v>186600</v>
      </c>
    </row>
    <row r="66" spans="1:6" x14ac:dyDescent="0.25">
      <c r="B66" s="1"/>
      <c r="C66" s="1"/>
      <c r="D66" s="1"/>
    </row>
    <row r="67" spans="1:6" x14ac:dyDescent="0.25">
      <c r="A67" s="6" t="s">
        <v>29</v>
      </c>
      <c r="B67" s="1"/>
      <c r="C67" s="1"/>
      <c r="D67" s="1"/>
    </row>
    <row r="68" spans="1:6" x14ac:dyDescent="0.25">
      <c r="A68" s="6" t="s">
        <v>30</v>
      </c>
      <c r="B68" s="4">
        <f>(B24/B23)*100</f>
        <v>139.60624552535791</v>
      </c>
      <c r="C68" s="4"/>
      <c r="D68" s="4"/>
      <c r="E68" s="4"/>
    </row>
    <row r="69" spans="1:6" x14ac:dyDescent="0.25">
      <c r="A69" s="6" t="s">
        <v>31</v>
      </c>
      <c r="B69" s="4">
        <f>(B18/B24)*100</f>
        <v>68.081941050556253</v>
      </c>
      <c r="C69" s="4"/>
      <c r="D69" s="4"/>
      <c r="E69" s="4"/>
    </row>
    <row r="70" spans="1:6" ht="15.75" thickBot="1" x14ac:dyDescent="0.3">
      <c r="A70" s="10"/>
      <c r="B70" s="10"/>
      <c r="C70" s="10"/>
      <c r="D70" s="10"/>
      <c r="E70" s="10"/>
      <c r="F70" s="10"/>
    </row>
    <row r="71" spans="1:6" ht="15.75" thickTop="1" x14ac:dyDescent="0.25"/>
    <row r="72" spans="1:6" x14ac:dyDescent="0.25">
      <c r="A72" s="11" t="s">
        <v>32</v>
      </c>
    </row>
    <row r="73" spans="1:6" x14ac:dyDescent="0.25">
      <c r="A73" s="23" t="s">
        <v>82</v>
      </c>
    </row>
    <row r="74" spans="1:6" x14ac:dyDescent="0.25">
      <c r="A74" s="6" t="s">
        <v>83</v>
      </c>
      <c r="B74" s="12"/>
      <c r="C74" s="12"/>
    </row>
    <row r="76" spans="1:6" x14ac:dyDescent="0.25">
      <c r="A76" s="6" t="s">
        <v>84</v>
      </c>
    </row>
    <row r="78" spans="1:6" x14ac:dyDescent="0.25">
      <c r="A78" s="6" t="s">
        <v>35</v>
      </c>
    </row>
    <row r="79" spans="1:6" x14ac:dyDescent="0.25">
      <c r="A79" s="6" t="s">
        <v>126</v>
      </c>
    </row>
    <row r="186" spans="1:5" x14ac:dyDescent="0.25">
      <c r="A186" s="13"/>
      <c r="B186" s="13"/>
      <c r="C186" s="13"/>
      <c r="D186" s="13"/>
      <c r="E186" s="13"/>
    </row>
    <row r="187" spans="1:5" x14ac:dyDescent="0.25">
      <c r="A187" s="13"/>
      <c r="B187" s="13"/>
      <c r="C187" s="13"/>
      <c r="D187" s="13"/>
      <c r="E187" s="13"/>
    </row>
    <row r="188" spans="1:5" x14ac:dyDescent="0.25">
      <c r="A188" s="13"/>
      <c r="B188" s="13"/>
      <c r="C188" s="13"/>
      <c r="D188" s="13"/>
      <c r="E188" s="13"/>
    </row>
  </sheetData>
  <mergeCells count="4">
    <mergeCell ref="A4:A5"/>
    <mergeCell ref="B4:B5"/>
    <mergeCell ref="A2:E2"/>
    <mergeCell ref="C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3"/>
  <sheetViews>
    <sheetView zoomScale="80" zoomScaleNormal="80" workbookViewId="0">
      <selection activeCell="A10" sqref="A10:XFD10"/>
    </sheetView>
  </sheetViews>
  <sheetFormatPr baseColWidth="10" defaultColWidth="11.42578125" defaultRowHeight="15" x14ac:dyDescent="0.25"/>
  <cols>
    <col min="1" max="1" width="46.5703125" style="6" customWidth="1"/>
    <col min="2" max="2" width="16.5703125" style="6" customWidth="1"/>
    <col min="3" max="3" width="14.85546875" style="6" customWidth="1"/>
    <col min="4" max="4" width="16.5703125" style="6" customWidth="1"/>
    <col min="5" max="5" width="15.28515625" style="6" customWidth="1"/>
    <col min="6" max="6" width="15" style="6" bestFit="1" customWidth="1"/>
    <col min="7" max="16384" width="11.42578125" style="6"/>
  </cols>
  <sheetData>
    <row r="2" spans="1:7" ht="15.75" x14ac:dyDescent="0.25">
      <c r="A2" s="48" t="s">
        <v>85</v>
      </c>
      <c r="B2" s="48"/>
      <c r="C2" s="48"/>
      <c r="D2" s="48"/>
      <c r="E2" s="48"/>
      <c r="F2" s="48"/>
    </row>
    <row r="4" spans="1:7" x14ac:dyDescent="0.25">
      <c r="A4" s="44" t="s">
        <v>0</v>
      </c>
      <c r="B4" s="46" t="s">
        <v>1</v>
      </c>
      <c r="C4" s="49" t="s">
        <v>36</v>
      </c>
      <c r="D4" s="49"/>
      <c r="E4" s="49"/>
      <c r="F4" s="49"/>
    </row>
    <row r="5" spans="1:7" ht="31.5" customHeight="1" thickBot="1" x14ac:dyDescent="0.3">
      <c r="A5" s="45"/>
      <c r="B5" s="47"/>
      <c r="C5" s="19" t="s">
        <v>71</v>
      </c>
      <c r="D5" s="25" t="s">
        <v>124</v>
      </c>
      <c r="E5" s="21" t="s">
        <v>2</v>
      </c>
      <c r="F5" s="22" t="s">
        <v>37</v>
      </c>
    </row>
    <row r="6" spans="1:7" ht="15.75" thickTop="1" x14ac:dyDescent="0.25"/>
    <row r="7" spans="1:7" x14ac:dyDescent="0.25">
      <c r="A7" s="8" t="s">
        <v>3</v>
      </c>
    </row>
    <row r="9" spans="1:7" x14ac:dyDescent="0.25">
      <c r="A9" s="6" t="s">
        <v>38</v>
      </c>
    </row>
    <row r="10" spans="1:7" x14ac:dyDescent="0.25">
      <c r="A10" s="3" t="s">
        <v>51</v>
      </c>
      <c r="B10" s="15">
        <f>SUM(C10:F10)</f>
        <v>87371.333333333328</v>
      </c>
      <c r="C10" s="32">
        <v>82288</v>
      </c>
      <c r="D10" s="32">
        <v>3074.333333333333</v>
      </c>
      <c r="E10" s="32">
        <v>1974</v>
      </c>
      <c r="F10" s="32">
        <v>35</v>
      </c>
      <c r="G10" s="30"/>
    </row>
    <row r="11" spans="1:7" x14ac:dyDescent="0.25">
      <c r="A11" s="37" t="s">
        <v>86</v>
      </c>
      <c r="B11" s="15">
        <f>SUM(C11:F11)</f>
        <v>56044</v>
      </c>
      <c r="C11" s="15">
        <v>51614</v>
      </c>
      <c r="D11" s="15">
        <v>1670</v>
      </c>
      <c r="E11" s="15">
        <v>2650</v>
      </c>
      <c r="F11" s="15">
        <v>110</v>
      </c>
    </row>
    <row r="12" spans="1:7" x14ac:dyDescent="0.25">
      <c r="A12" s="37" t="s">
        <v>87</v>
      </c>
      <c r="B12" s="32">
        <f>SUM(C12:F12)</f>
        <v>55901</v>
      </c>
      <c r="C12" s="32">
        <v>51482.333333333336</v>
      </c>
      <c r="D12" s="32">
        <v>1998</v>
      </c>
      <c r="E12" s="15">
        <v>2393</v>
      </c>
      <c r="F12" s="15">
        <v>27.666666666666668</v>
      </c>
    </row>
    <row r="13" spans="1:7" x14ac:dyDescent="0.25">
      <c r="A13" s="37" t="s">
        <v>77</v>
      </c>
      <c r="B13" s="15">
        <f>SUM(C13:F13)</f>
        <v>56044</v>
      </c>
      <c r="C13" s="15">
        <v>51614</v>
      </c>
      <c r="D13" s="15">
        <v>1670</v>
      </c>
      <c r="E13" s="15">
        <v>2650</v>
      </c>
      <c r="F13" s="15">
        <v>110</v>
      </c>
    </row>
    <row r="14" spans="1:7" x14ac:dyDescent="0.25">
      <c r="C14" s="9"/>
    </row>
    <row r="15" spans="1:7" x14ac:dyDescent="0.25">
      <c r="A15" s="5" t="s">
        <v>5</v>
      </c>
    </row>
    <row r="16" spans="1:7" x14ac:dyDescent="0.25">
      <c r="A16" s="3" t="s">
        <v>51</v>
      </c>
      <c r="B16" s="2">
        <f>SUM(C16:F16)</f>
        <v>5123168000</v>
      </c>
      <c r="C16" s="32">
        <v>4196688000</v>
      </c>
      <c r="D16" s="32">
        <v>683300000</v>
      </c>
      <c r="E16" s="32">
        <v>236880000</v>
      </c>
      <c r="F16" s="32">
        <v>6300000</v>
      </c>
      <c r="G16" s="30"/>
    </row>
    <row r="17" spans="1:7" x14ac:dyDescent="0.25">
      <c r="A17" s="37" t="s">
        <v>86</v>
      </c>
      <c r="B17" s="2">
        <f>SUM(C17:F17)</f>
        <v>3506984400</v>
      </c>
      <c r="C17" s="17">
        <v>2740703400</v>
      </c>
      <c r="D17" s="17">
        <v>415830000</v>
      </c>
      <c r="E17" s="17">
        <v>329925000</v>
      </c>
      <c r="F17" s="17">
        <v>20526000</v>
      </c>
    </row>
    <row r="18" spans="1:7" x14ac:dyDescent="0.25">
      <c r="A18" s="37" t="s">
        <v>87</v>
      </c>
      <c r="B18" s="2">
        <f>SUM(C18:F18)</f>
        <v>3503352000</v>
      </c>
      <c r="C18" s="17">
        <v>2733605700</v>
      </c>
      <c r="D18" s="2">
        <v>466572200</v>
      </c>
      <c r="E18" s="2">
        <v>298011500</v>
      </c>
      <c r="F18" s="14">
        <v>5162600</v>
      </c>
    </row>
    <row r="19" spans="1:7" x14ac:dyDescent="0.25">
      <c r="A19" s="37" t="s">
        <v>77</v>
      </c>
      <c r="B19" s="2">
        <f>SUM(C19:F19)</f>
        <v>14027937600</v>
      </c>
      <c r="C19" s="17">
        <v>10962813600</v>
      </c>
      <c r="D19" s="2">
        <v>1663320000</v>
      </c>
      <c r="E19" s="2">
        <v>1319700000</v>
      </c>
      <c r="F19" s="2">
        <v>82104000</v>
      </c>
    </row>
    <row r="20" spans="1:7" x14ac:dyDescent="0.25">
      <c r="A20" s="3" t="s">
        <v>88</v>
      </c>
      <c r="B20" s="2">
        <f>SUM(C20:F20)</f>
        <v>3503352000</v>
      </c>
      <c r="C20" s="17">
        <f>C18</f>
        <v>2733605700</v>
      </c>
      <c r="D20" s="17">
        <f t="shared" ref="D20:F20" si="0">D18</f>
        <v>466572200</v>
      </c>
      <c r="E20" s="17">
        <f t="shared" si="0"/>
        <v>298011500</v>
      </c>
      <c r="F20" s="17">
        <f t="shared" si="0"/>
        <v>5162600</v>
      </c>
    </row>
    <row r="21" spans="1:7" x14ac:dyDescent="0.25">
      <c r="B21" s="2"/>
      <c r="C21" s="2"/>
      <c r="D21" s="2"/>
    </row>
    <row r="22" spans="1:7" x14ac:dyDescent="0.25">
      <c r="A22" s="5" t="s">
        <v>6</v>
      </c>
      <c r="B22" s="2"/>
      <c r="C22" s="2"/>
      <c r="D22" s="2"/>
    </row>
    <row r="23" spans="1:7" x14ac:dyDescent="0.25">
      <c r="A23" s="3" t="s">
        <v>86</v>
      </c>
      <c r="B23" s="2">
        <f>B17</f>
        <v>3506984400</v>
      </c>
      <c r="C23" s="4"/>
      <c r="D23" s="4"/>
      <c r="E23" s="4"/>
    </row>
    <row r="24" spans="1:7" x14ac:dyDescent="0.25">
      <c r="A24" s="3" t="s">
        <v>87</v>
      </c>
      <c r="B24" s="2">
        <v>4293643648</v>
      </c>
      <c r="C24" s="4"/>
      <c r="D24" s="4"/>
      <c r="E24" s="4"/>
    </row>
    <row r="26" spans="1:7" x14ac:dyDescent="0.25">
      <c r="A26" s="6" t="s">
        <v>7</v>
      </c>
    </row>
    <row r="27" spans="1:7" x14ac:dyDescent="0.25">
      <c r="A27" s="6" t="s">
        <v>52</v>
      </c>
      <c r="B27" s="9">
        <v>0.99</v>
      </c>
      <c r="C27" s="9">
        <v>0.99</v>
      </c>
      <c r="D27" s="9">
        <v>0.99</v>
      </c>
      <c r="E27" s="9">
        <v>0.99</v>
      </c>
      <c r="F27" s="9">
        <v>0.99</v>
      </c>
    </row>
    <row r="28" spans="1:7" x14ac:dyDescent="0.25">
      <c r="A28" s="6" t="s">
        <v>89</v>
      </c>
      <c r="B28" s="9">
        <v>1</v>
      </c>
      <c r="C28" s="9">
        <v>1</v>
      </c>
      <c r="D28" s="9">
        <v>1</v>
      </c>
      <c r="E28" s="9">
        <v>1</v>
      </c>
      <c r="F28" s="9">
        <v>1</v>
      </c>
    </row>
    <row r="29" spans="1:7" x14ac:dyDescent="0.25">
      <c r="A29" s="3" t="s">
        <v>8</v>
      </c>
      <c r="B29" s="26">
        <f>SUM(C29:E29)</f>
        <v>235341</v>
      </c>
      <c r="C29" s="17">
        <v>200899</v>
      </c>
      <c r="D29" s="15">
        <v>25726</v>
      </c>
      <c r="E29" s="13">
        <v>8716</v>
      </c>
      <c r="F29" s="15">
        <v>0</v>
      </c>
    </row>
    <row r="31" spans="1:7" x14ac:dyDescent="0.25">
      <c r="A31" s="6" t="s">
        <v>9</v>
      </c>
      <c r="B31" s="38"/>
      <c r="C31" s="38"/>
      <c r="D31" s="38"/>
      <c r="E31" s="38"/>
      <c r="F31" s="38"/>
    </row>
    <row r="32" spans="1:7" x14ac:dyDescent="0.25">
      <c r="A32" s="6" t="s">
        <v>53</v>
      </c>
      <c r="B32" s="34">
        <f t="shared" ref="B32:F32" si="1">B16/B27</f>
        <v>5174917171.7171717</v>
      </c>
      <c r="C32" s="35">
        <f t="shared" si="1"/>
        <v>4239078787.878788</v>
      </c>
      <c r="D32" s="34">
        <f t="shared" si="1"/>
        <v>690202020.20202017</v>
      </c>
      <c r="E32" s="34">
        <f t="shared" si="1"/>
        <v>239272727.27272728</v>
      </c>
      <c r="F32" s="34">
        <f t="shared" si="1"/>
        <v>6363636.3636363633</v>
      </c>
      <c r="G32" s="30"/>
    </row>
    <row r="33" spans="1:6" x14ac:dyDescent="0.25">
      <c r="A33" s="6" t="s">
        <v>90</v>
      </c>
      <c r="B33" s="2">
        <f t="shared" ref="B33:F33" si="2">B18/B28</f>
        <v>3503352000</v>
      </c>
      <c r="C33" s="17">
        <f t="shared" si="2"/>
        <v>2733605700</v>
      </c>
      <c r="D33" s="2">
        <f t="shared" si="2"/>
        <v>466572200</v>
      </c>
      <c r="E33" s="2">
        <f t="shared" si="2"/>
        <v>298011500</v>
      </c>
      <c r="F33" s="2">
        <f t="shared" si="2"/>
        <v>5162600</v>
      </c>
    </row>
    <row r="34" spans="1:6" x14ac:dyDescent="0.25">
      <c r="A34" s="6" t="s">
        <v>54</v>
      </c>
      <c r="B34" s="2">
        <f t="shared" ref="B34:F34" si="3">B32/B10</f>
        <v>59229.005376101682</v>
      </c>
      <c r="C34" s="17">
        <f t="shared" si="3"/>
        <v>51515.15151515152</v>
      </c>
      <c r="D34" s="2">
        <f t="shared" si="3"/>
        <v>224504.61461629195</v>
      </c>
      <c r="E34" s="2">
        <f t="shared" si="3"/>
        <v>121212.12121212122</v>
      </c>
      <c r="F34" s="2">
        <f t="shared" si="3"/>
        <v>181818.18181818179</v>
      </c>
    </row>
    <row r="35" spans="1:6" x14ac:dyDescent="0.25">
      <c r="A35" s="6" t="s">
        <v>91</v>
      </c>
      <c r="B35" s="2">
        <f t="shared" ref="B35:F35" si="4">B33/B12</f>
        <v>62670.649898928466</v>
      </c>
      <c r="C35" s="17">
        <f t="shared" si="4"/>
        <v>53097.937156435539</v>
      </c>
      <c r="D35" s="2">
        <f t="shared" si="4"/>
        <v>233519.61961961963</v>
      </c>
      <c r="E35" s="2">
        <f t="shared" si="4"/>
        <v>124534.68449644797</v>
      </c>
      <c r="F35" s="2">
        <f t="shared" si="4"/>
        <v>186600</v>
      </c>
    </row>
    <row r="37" spans="1:6" x14ac:dyDescent="0.25">
      <c r="A37" s="8" t="s">
        <v>10</v>
      </c>
    </row>
    <row r="39" spans="1:6" x14ac:dyDescent="0.25">
      <c r="A39" s="6" t="s">
        <v>11</v>
      </c>
    </row>
    <row r="40" spans="1:6" x14ac:dyDescent="0.25">
      <c r="A40" s="6" t="s">
        <v>12</v>
      </c>
      <c r="B40" s="18">
        <f>(B11/B29)*100</f>
        <v>23.813955069452412</v>
      </c>
      <c r="C40" s="18">
        <f>(C11/C29)*100</f>
        <v>25.691516632735851</v>
      </c>
      <c r="D40" s="18">
        <f t="shared" ref="D40:F40" si="5">(D11/D29)*100</f>
        <v>6.4914872113814814</v>
      </c>
      <c r="E40" s="18">
        <f t="shared" si="5"/>
        <v>30.403854979348328</v>
      </c>
      <c r="F40" s="18" t="e">
        <f t="shared" si="5"/>
        <v>#DIV/0!</v>
      </c>
    </row>
    <row r="41" spans="1:6" x14ac:dyDescent="0.25">
      <c r="A41" s="6" t="s">
        <v>13</v>
      </c>
      <c r="B41" s="18">
        <f>(B12/B29)*100</f>
        <v>23.753192176458839</v>
      </c>
      <c r="C41" s="18">
        <f>(C12/C29)*100</f>
        <v>25.62597789602404</v>
      </c>
      <c r="D41" s="18">
        <f t="shared" ref="D41:F41" si="6">(D12/D29)*100</f>
        <v>7.7664619451138925</v>
      </c>
      <c r="E41" s="18">
        <f t="shared" si="6"/>
        <v>27.455254703992658</v>
      </c>
      <c r="F41" s="18" t="e">
        <f t="shared" si="6"/>
        <v>#DIV/0!</v>
      </c>
    </row>
    <row r="43" spans="1:6" x14ac:dyDescent="0.25">
      <c r="A43" s="6" t="s">
        <v>14</v>
      </c>
    </row>
    <row r="44" spans="1:6" x14ac:dyDescent="0.25">
      <c r="A44" s="6" t="s">
        <v>15</v>
      </c>
      <c r="B44" s="4">
        <f t="shared" ref="B44:F44" si="7">B12/B11*100</f>
        <v>99.744843337377773</v>
      </c>
      <c r="C44" s="18">
        <f t="shared" si="7"/>
        <v>99.744901254181684</v>
      </c>
      <c r="D44" s="4">
        <f t="shared" si="7"/>
        <v>119.64071856287426</v>
      </c>
      <c r="E44" s="4">
        <f t="shared" si="7"/>
        <v>90.301886792452834</v>
      </c>
      <c r="F44" s="4">
        <f t="shared" si="7"/>
        <v>25.151515151515152</v>
      </c>
    </row>
    <row r="45" spans="1:6" x14ac:dyDescent="0.25">
      <c r="A45" s="6" t="s">
        <v>16</v>
      </c>
      <c r="B45" s="4">
        <f t="shared" ref="B45:F45" si="8">B18/B17*100</f>
        <v>99.896423833536289</v>
      </c>
      <c r="C45" s="18">
        <f t="shared" si="8"/>
        <v>99.741026336523689</v>
      </c>
      <c r="D45" s="4">
        <f t="shared" si="8"/>
        <v>112.20263088281268</v>
      </c>
      <c r="E45" s="4">
        <f t="shared" si="8"/>
        <v>90.327044025157235</v>
      </c>
      <c r="F45" s="4">
        <f t="shared" si="8"/>
        <v>25.151515151515152</v>
      </c>
    </row>
    <row r="46" spans="1:6" x14ac:dyDescent="0.25">
      <c r="A46" s="6" t="s">
        <v>17</v>
      </c>
      <c r="B46" s="4">
        <f t="shared" ref="B46:F46" si="9">AVERAGE(B44:B45)</f>
        <v>99.820633585457031</v>
      </c>
      <c r="C46" s="18">
        <f t="shared" si="9"/>
        <v>99.742963795352694</v>
      </c>
      <c r="D46" s="4">
        <f t="shared" si="9"/>
        <v>115.92167472284348</v>
      </c>
      <c r="E46" s="4">
        <f t="shared" si="9"/>
        <v>90.314465408805034</v>
      </c>
      <c r="F46" s="4">
        <f t="shared" si="9"/>
        <v>25.151515151515152</v>
      </c>
    </row>
    <row r="47" spans="1:6" x14ac:dyDescent="0.25">
      <c r="B47" s="1"/>
      <c r="C47" s="1"/>
      <c r="D47" s="1"/>
    </row>
    <row r="48" spans="1:6" x14ac:dyDescent="0.25">
      <c r="A48" s="6" t="s">
        <v>18</v>
      </c>
    </row>
    <row r="49" spans="1:7" x14ac:dyDescent="0.25">
      <c r="A49" s="6" t="s">
        <v>19</v>
      </c>
      <c r="B49" s="4">
        <f t="shared" ref="B49:F49" si="10">B12/B13*100</f>
        <v>99.744843337377773</v>
      </c>
      <c r="C49" s="18">
        <f t="shared" si="10"/>
        <v>99.744901254181684</v>
      </c>
      <c r="D49" s="4">
        <f t="shared" si="10"/>
        <v>119.64071856287426</v>
      </c>
      <c r="E49" s="4">
        <f t="shared" si="10"/>
        <v>90.301886792452834</v>
      </c>
      <c r="F49" s="4">
        <f t="shared" si="10"/>
        <v>25.151515151515152</v>
      </c>
    </row>
    <row r="50" spans="1:7" x14ac:dyDescent="0.25">
      <c r="A50" s="6" t="s">
        <v>20</v>
      </c>
      <c r="B50" s="4">
        <f t="shared" ref="B50:F50" si="11">B18/B19*100</f>
        <v>24.974105958384072</v>
      </c>
      <c r="C50" s="18">
        <f t="shared" si="11"/>
        <v>24.935256584130922</v>
      </c>
      <c r="D50" s="4">
        <f t="shared" si="11"/>
        <v>28.050657720703171</v>
      </c>
      <c r="E50" s="4">
        <f t="shared" si="11"/>
        <v>22.581761006289309</v>
      </c>
      <c r="F50" s="4">
        <f t="shared" si="11"/>
        <v>6.2878787878787881</v>
      </c>
    </row>
    <row r="51" spans="1:7" x14ac:dyDescent="0.25">
      <c r="A51" s="6" t="s">
        <v>21</v>
      </c>
      <c r="B51" s="4">
        <f t="shared" ref="B51:F51" si="12">(B49+B50)/2</f>
        <v>62.359474647880923</v>
      </c>
      <c r="C51" s="18">
        <f t="shared" si="12"/>
        <v>62.340078919156305</v>
      </c>
      <c r="D51" s="4">
        <f t="shared" si="12"/>
        <v>73.845688141788713</v>
      </c>
      <c r="E51" s="4">
        <f t="shared" si="12"/>
        <v>56.441823899371073</v>
      </c>
      <c r="F51" s="4">
        <f t="shared" si="12"/>
        <v>15.719696969696971</v>
      </c>
    </row>
    <row r="53" spans="1:7" x14ac:dyDescent="0.25">
      <c r="A53" s="6" t="s">
        <v>22</v>
      </c>
      <c r="B53" s="4">
        <f>B20/B18*100</f>
        <v>100</v>
      </c>
      <c r="C53" s="18">
        <f>C20/C18*100</f>
        <v>100</v>
      </c>
      <c r="D53" s="18">
        <f t="shared" ref="D53:F53" si="13">D20/D18*100</f>
        <v>100</v>
      </c>
      <c r="E53" s="18">
        <f t="shared" si="13"/>
        <v>100</v>
      </c>
      <c r="F53" s="18">
        <f t="shared" si="13"/>
        <v>100</v>
      </c>
    </row>
    <row r="55" spans="1:7" x14ac:dyDescent="0.25">
      <c r="A55" s="6" t="s">
        <v>23</v>
      </c>
    </row>
    <row r="56" spans="1:7" x14ac:dyDescent="0.25">
      <c r="A56" s="6" t="s">
        <v>24</v>
      </c>
      <c r="B56" s="31">
        <f t="shared" ref="B56:F56" si="14">((B12/B10)-1)*100</f>
        <v>-36.019060408829738</v>
      </c>
      <c r="C56" s="36">
        <f t="shared" si="14"/>
        <v>-37.43640222956769</v>
      </c>
      <c r="D56" s="31">
        <f t="shared" si="14"/>
        <v>-35.010300336116231</v>
      </c>
      <c r="E56" s="31">
        <f t="shared" si="14"/>
        <v>21.225937183383991</v>
      </c>
      <c r="F56" s="31">
        <f t="shared" si="14"/>
        <v>-20.952380952380945</v>
      </c>
      <c r="G56" s="30"/>
    </row>
    <row r="57" spans="1:7" x14ac:dyDescent="0.25">
      <c r="A57" s="6" t="s">
        <v>25</v>
      </c>
      <c r="B57" s="31">
        <f t="shared" ref="B57:F57" si="15">((B33/B32)-1)*100</f>
        <v>-32.301293262293953</v>
      </c>
      <c r="C57" s="36">
        <f t="shared" si="15"/>
        <v>-35.514156806510279</v>
      </c>
      <c r="D57" s="31">
        <f t="shared" si="15"/>
        <v>-32.400632518659442</v>
      </c>
      <c r="E57" s="31">
        <f t="shared" si="15"/>
        <v>24.548879179331308</v>
      </c>
      <c r="F57" s="31">
        <f t="shared" si="15"/>
        <v>-18.873428571428562</v>
      </c>
      <c r="G57" s="30"/>
    </row>
    <row r="58" spans="1:7" x14ac:dyDescent="0.25">
      <c r="A58" s="6" t="s">
        <v>26</v>
      </c>
      <c r="B58" s="31">
        <f t="shared" ref="B58:F58" si="16">((B35/B34)-1)*100</f>
        <v>5.8107417150980112</v>
      </c>
      <c r="C58" s="36">
        <f t="shared" si="16"/>
        <v>3.0724662448454509</v>
      </c>
      <c r="D58" s="31">
        <f t="shared" si="16"/>
        <v>4.0155098899572694</v>
      </c>
      <c r="E58" s="31">
        <f t="shared" si="16"/>
        <v>2.7411147095695698</v>
      </c>
      <c r="F58" s="31">
        <f t="shared" si="16"/>
        <v>2.6300000000000212</v>
      </c>
      <c r="G58" s="30"/>
    </row>
    <row r="59" spans="1:7" x14ac:dyDescent="0.25">
      <c r="B59" s="1"/>
      <c r="C59" s="1"/>
      <c r="D59" s="1"/>
    </row>
    <row r="60" spans="1:7" x14ac:dyDescent="0.25">
      <c r="A60" s="6" t="s">
        <v>27</v>
      </c>
    </row>
    <row r="61" spans="1:7" x14ac:dyDescent="0.25">
      <c r="A61" s="6" t="s">
        <v>33</v>
      </c>
      <c r="B61" s="4">
        <f>B17/(B11*3)</f>
        <v>20858.518307044465</v>
      </c>
      <c r="C61" s="18">
        <f t="shared" ref="C61:F61" si="17">C17/(C11*3)</f>
        <v>17700</v>
      </c>
      <c r="D61" s="4">
        <f t="shared" si="17"/>
        <v>83000</v>
      </c>
      <c r="E61" s="4">
        <f t="shared" si="17"/>
        <v>41500</v>
      </c>
      <c r="F61" s="4">
        <f t="shared" si="17"/>
        <v>62200</v>
      </c>
    </row>
    <row r="62" spans="1:7" x14ac:dyDescent="0.25">
      <c r="A62" s="6" t="s">
        <v>34</v>
      </c>
      <c r="B62" s="4">
        <f>B18/(B12*3)</f>
        <v>20890.216632976153</v>
      </c>
      <c r="C62" s="18">
        <f t="shared" ref="C62:F62" si="18">C18/(C12*3)</f>
        <v>17699.312385478515</v>
      </c>
      <c r="D62" s="4">
        <f t="shared" si="18"/>
        <v>77839.87320653988</v>
      </c>
      <c r="E62" s="4">
        <f t="shared" si="18"/>
        <v>41511.561498815994</v>
      </c>
      <c r="F62" s="4">
        <f t="shared" si="18"/>
        <v>62200</v>
      </c>
    </row>
    <row r="63" spans="1:7" x14ac:dyDescent="0.25">
      <c r="A63" s="6" t="s">
        <v>28</v>
      </c>
      <c r="B63" s="4">
        <f t="shared" ref="B63:F63" si="19">(B61/B62)*B46</f>
        <v>99.669168091647606</v>
      </c>
      <c r="C63" s="18">
        <f t="shared" si="19"/>
        <v>99.746838788280556</v>
      </c>
      <c r="D63" s="4">
        <f t="shared" si="19"/>
        <v>123.60630362881473</v>
      </c>
      <c r="E63" s="4">
        <f t="shared" si="19"/>
        <v>90.289311679405557</v>
      </c>
      <c r="F63" s="4">
        <f t="shared" si="19"/>
        <v>25.151515151515152</v>
      </c>
    </row>
    <row r="64" spans="1:7" x14ac:dyDescent="0.25">
      <c r="A64" s="6" t="s">
        <v>41</v>
      </c>
      <c r="B64" s="4">
        <f>B17/B11</f>
        <v>62575.554921133393</v>
      </c>
      <c r="C64" s="4">
        <f t="shared" ref="C64:F64" si="20">C17/C11</f>
        <v>53100</v>
      </c>
      <c r="D64" s="4">
        <f t="shared" si="20"/>
        <v>249000</v>
      </c>
      <c r="E64" s="4">
        <f t="shared" si="20"/>
        <v>124500</v>
      </c>
      <c r="F64" s="4">
        <f t="shared" si="20"/>
        <v>186600</v>
      </c>
    </row>
    <row r="65" spans="1:6" x14ac:dyDescent="0.25">
      <c r="A65" s="6" t="s">
        <v>42</v>
      </c>
      <c r="B65" s="4">
        <f>B18/B12</f>
        <v>62670.649898928466</v>
      </c>
      <c r="C65" s="4">
        <f t="shared" ref="C65:F65" si="21">C18/C12</f>
        <v>53097.937156435539</v>
      </c>
      <c r="D65" s="4">
        <f t="shared" si="21"/>
        <v>233519.61961961963</v>
      </c>
      <c r="E65" s="4">
        <f t="shared" si="21"/>
        <v>124534.68449644797</v>
      </c>
      <c r="F65" s="4">
        <f t="shared" si="21"/>
        <v>186600</v>
      </c>
    </row>
    <row r="66" spans="1:6" x14ac:dyDescent="0.25">
      <c r="B66" s="1"/>
      <c r="C66" s="1"/>
      <c r="D66" s="1"/>
    </row>
    <row r="67" spans="1:6" x14ac:dyDescent="0.25">
      <c r="A67" s="6" t="s">
        <v>29</v>
      </c>
      <c r="B67" s="1"/>
      <c r="C67" s="1"/>
      <c r="D67" s="1"/>
    </row>
    <row r="68" spans="1:6" x14ac:dyDescent="0.25">
      <c r="A68" s="6" t="s">
        <v>30</v>
      </c>
      <c r="B68" s="4">
        <f>(B24/B23)*100</f>
        <v>122.43121606129756</v>
      </c>
      <c r="C68" s="4"/>
      <c r="D68" s="4"/>
      <c r="E68" s="4"/>
    </row>
    <row r="69" spans="1:6" x14ac:dyDescent="0.25">
      <c r="A69" s="6" t="s">
        <v>31</v>
      </c>
      <c r="B69" s="4">
        <f>(B18/B24)*100</f>
        <v>81.593916198235931</v>
      </c>
      <c r="C69" s="4"/>
      <c r="D69" s="4"/>
      <c r="E69" s="4"/>
    </row>
    <row r="70" spans="1:6" ht="15.75" thickBot="1" x14ac:dyDescent="0.3">
      <c r="A70" s="10"/>
      <c r="B70" s="10"/>
      <c r="C70" s="10"/>
      <c r="D70" s="10"/>
      <c r="E70" s="10"/>
      <c r="F70" s="10"/>
    </row>
    <row r="71" spans="1:6" ht="15.75" thickTop="1" x14ac:dyDescent="0.25"/>
    <row r="72" spans="1:6" x14ac:dyDescent="0.25">
      <c r="A72" s="11" t="s">
        <v>32</v>
      </c>
    </row>
    <row r="73" spans="1:6" x14ac:dyDescent="0.25">
      <c r="A73" s="23" t="s">
        <v>92</v>
      </c>
    </row>
    <row r="74" spans="1:6" x14ac:dyDescent="0.25">
      <c r="A74" s="6" t="s">
        <v>83</v>
      </c>
      <c r="B74" s="12"/>
      <c r="C74" s="12"/>
    </row>
    <row r="78" spans="1:6" x14ac:dyDescent="0.25">
      <c r="A78" s="6" t="s">
        <v>35</v>
      </c>
    </row>
    <row r="79" spans="1:6" x14ac:dyDescent="0.25">
      <c r="A79" s="6" t="s">
        <v>126</v>
      </c>
    </row>
    <row r="83" spans="1:1" x14ac:dyDescent="0.25">
      <c r="A83" s="6" t="s">
        <v>84</v>
      </c>
    </row>
  </sheetData>
  <mergeCells count="4">
    <mergeCell ref="A4:A5"/>
    <mergeCell ref="B4:B5"/>
    <mergeCell ref="A2:F2"/>
    <mergeCell ref="C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"/>
  <sheetViews>
    <sheetView zoomScale="90" zoomScaleNormal="90" workbookViewId="0">
      <selection activeCell="B16" sqref="B16"/>
    </sheetView>
  </sheetViews>
  <sheetFormatPr baseColWidth="10" defaultColWidth="11.42578125" defaultRowHeight="15" x14ac:dyDescent="0.25"/>
  <cols>
    <col min="1" max="1" width="46.5703125" style="6" customWidth="1"/>
    <col min="2" max="2" width="17.42578125" style="6" bestFit="1" customWidth="1"/>
    <col min="3" max="3" width="20.28515625" style="6" bestFit="1" customWidth="1"/>
    <col min="4" max="6" width="16.28515625" style="6" bestFit="1" customWidth="1"/>
    <col min="7" max="7" width="15.42578125" style="6" customWidth="1"/>
    <col min="8" max="16384" width="11.42578125" style="6"/>
  </cols>
  <sheetData>
    <row r="2" spans="1:7" ht="15.75" x14ac:dyDescent="0.25">
      <c r="A2" s="48" t="s">
        <v>93</v>
      </c>
      <c r="B2" s="48"/>
      <c r="C2" s="48"/>
      <c r="D2" s="48"/>
      <c r="E2" s="48"/>
      <c r="F2" s="48"/>
    </row>
    <row r="4" spans="1:7" x14ac:dyDescent="0.25">
      <c r="A4" s="44" t="s">
        <v>0</v>
      </c>
      <c r="B4" s="46" t="s">
        <v>1</v>
      </c>
      <c r="C4" s="49" t="s">
        <v>36</v>
      </c>
      <c r="D4" s="49"/>
      <c r="E4" s="49"/>
      <c r="F4" s="49"/>
    </row>
    <row r="5" spans="1:7" ht="31.5" customHeight="1" thickBot="1" x14ac:dyDescent="0.3">
      <c r="A5" s="45"/>
      <c r="B5" s="47"/>
      <c r="C5" s="19" t="s">
        <v>71</v>
      </c>
      <c r="D5" s="28" t="s">
        <v>124</v>
      </c>
      <c r="E5" s="21" t="s">
        <v>2</v>
      </c>
      <c r="F5" s="22" t="s">
        <v>37</v>
      </c>
    </row>
    <row r="6" spans="1:7" ht="15.75" thickTop="1" x14ac:dyDescent="0.25"/>
    <row r="7" spans="1:7" x14ac:dyDescent="0.25">
      <c r="A7" s="8" t="s">
        <v>3</v>
      </c>
    </row>
    <row r="9" spans="1:7" x14ac:dyDescent="0.25">
      <c r="A9" s="6" t="s">
        <v>4</v>
      </c>
    </row>
    <row r="10" spans="1:7" x14ac:dyDescent="0.25">
      <c r="A10" s="3" t="s">
        <v>55</v>
      </c>
      <c r="B10" s="15">
        <f>SUM(C10:F10)</f>
        <v>86590.000000000015</v>
      </c>
      <c r="C10" s="32">
        <v>82257</v>
      </c>
      <c r="D10" s="32">
        <v>1887.6666666666667</v>
      </c>
      <c r="E10" s="32">
        <v>2400.6666666666665</v>
      </c>
      <c r="F10" s="32">
        <v>44.666666666666664</v>
      </c>
      <c r="G10" s="30"/>
    </row>
    <row r="11" spans="1:7" x14ac:dyDescent="0.25">
      <c r="A11" s="37" t="s">
        <v>94</v>
      </c>
      <c r="B11" s="15">
        <f>SUM(C11:F11)</f>
        <v>56110.333333333336</v>
      </c>
      <c r="C11" s="15">
        <v>51614</v>
      </c>
      <c r="D11" s="15">
        <v>1736.3333333333333</v>
      </c>
      <c r="E11" s="15">
        <v>2650</v>
      </c>
      <c r="F11" s="15">
        <v>110</v>
      </c>
    </row>
    <row r="12" spans="1:7" x14ac:dyDescent="0.25">
      <c r="A12" s="37" t="s">
        <v>95</v>
      </c>
      <c r="B12" s="32">
        <f>SUM(C12:F12)</f>
        <v>55847.333333333336</v>
      </c>
      <c r="C12" s="32">
        <v>51470.333333333336</v>
      </c>
      <c r="D12" s="32">
        <v>1715</v>
      </c>
      <c r="E12" s="15">
        <v>2617</v>
      </c>
      <c r="F12" s="15">
        <v>45</v>
      </c>
    </row>
    <row r="13" spans="1:7" x14ac:dyDescent="0.25">
      <c r="A13" s="37" t="s">
        <v>77</v>
      </c>
      <c r="B13" s="15">
        <f>SUM(C13:F13)</f>
        <v>56110.333333333336</v>
      </c>
      <c r="C13" s="15">
        <v>51614</v>
      </c>
      <c r="D13" s="15">
        <v>1736.3333333333333</v>
      </c>
      <c r="E13" s="15">
        <v>2650</v>
      </c>
      <c r="F13" s="15">
        <v>110</v>
      </c>
    </row>
    <row r="14" spans="1:7" x14ac:dyDescent="0.25">
      <c r="A14" s="38"/>
      <c r="C14" s="9"/>
    </row>
    <row r="15" spans="1:7" x14ac:dyDescent="0.25">
      <c r="A15" s="39" t="s">
        <v>5</v>
      </c>
    </row>
    <row r="16" spans="1:7" x14ac:dyDescent="0.25">
      <c r="A16" s="37" t="s">
        <v>55</v>
      </c>
      <c r="B16" s="2">
        <f>SUM(C16:F16)</f>
        <v>4911477000</v>
      </c>
      <c r="C16" s="42">
        <v>4195107000</v>
      </c>
      <c r="D16" s="42">
        <v>420250000</v>
      </c>
      <c r="E16" s="42">
        <v>288080000</v>
      </c>
      <c r="F16" s="42">
        <v>8040000</v>
      </c>
      <c r="G16" s="30"/>
    </row>
    <row r="17" spans="1:7" x14ac:dyDescent="0.25">
      <c r="A17" s="37" t="s">
        <v>94</v>
      </c>
      <c r="B17" s="2">
        <f>SUM(C17:F17)</f>
        <v>3523501400</v>
      </c>
      <c r="C17" s="17">
        <v>2740703400</v>
      </c>
      <c r="D17" s="17">
        <v>432347000</v>
      </c>
      <c r="E17" s="17">
        <v>329925000</v>
      </c>
      <c r="F17" s="17">
        <v>20526000</v>
      </c>
      <c r="G17" s="17"/>
    </row>
    <row r="18" spans="1:7" x14ac:dyDescent="0.25">
      <c r="A18" s="37" t="s">
        <v>95</v>
      </c>
      <c r="B18" s="2">
        <f>SUM(C18:F18)</f>
        <v>3469351600</v>
      </c>
      <c r="C18" s="17">
        <v>2733145500</v>
      </c>
      <c r="D18" s="2">
        <v>401992600</v>
      </c>
      <c r="E18" s="2">
        <v>325816500</v>
      </c>
      <c r="F18" s="14">
        <v>8397000</v>
      </c>
    </row>
    <row r="19" spans="1:7" x14ac:dyDescent="0.25">
      <c r="A19" s="37" t="s">
        <v>77</v>
      </c>
      <c r="B19" s="2">
        <f>SUM(C19:F19)</f>
        <v>14094005600</v>
      </c>
      <c r="C19" s="17">
        <v>10962813600</v>
      </c>
      <c r="D19" s="2">
        <v>1729388000</v>
      </c>
      <c r="E19" s="2">
        <v>1319700000</v>
      </c>
      <c r="F19" s="2">
        <v>82104000</v>
      </c>
    </row>
    <row r="20" spans="1:7" x14ac:dyDescent="0.25">
      <c r="A20" s="3" t="s">
        <v>96</v>
      </c>
      <c r="B20" s="2">
        <f>SUM(C20:F20)</f>
        <v>3469351600</v>
      </c>
      <c r="C20" s="17">
        <f>C18</f>
        <v>2733145500</v>
      </c>
      <c r="D20" s="17">
        <f t="shared" ref="D20:F20" si="0">D18</f>
        <v>401992600</v>
      </c>
      <c r="E20" s="17">
        <f t="shared" si="0"/>
        <v>325816500</v>
      </c>
      <c r="F20" s="17">
        <f t="shared" si="0"/>
        <v>8397000</v>
      </c>
    </row>
    <row r="21" spans="1:7" x14ac:dyDescent="0.25">
      <c r="B21" s="2"/>
      <c r="C21" s="2"/>
      <c r="D21" s="2"/>
    </row>
    <row r="22" spans="1:7" x14ac:dyDescent="0.25">
      <c r="A22" s="5" t="s">
        <v>6</v>
      </c>
      <c r="B22" s="2"/>
      <c r="C22" s="2"/>
      <c r="D22" s="2"/>
    </row>
    <row r="23" spans="1:7" x14ac:dyDescent="0.25">
      <c r="A23" s="3" t="s">
        <v>94</v>
      </c>
      <c r="B23" s="2">
        <f>B17</f>
        <v>3523501400</v>
      </c>
      <c r="C23" s="4"/>
      <c r="D23" s="4"/>
      <c r="E23" s="4"/>
    </row>
    <row r="24" spans="1:7" x14ac:dyDescent="0.25">
      <c r="A24" s="3" t="s">
        <v>95</v>
      </c>
      <c r="B24" s="2">
        <v>2316839400</v>
      </c>
      <c r="C24" s="4"/>
      <c r="D24" s="4"/>
      <c r="E24" s="4"/>
    </row>
    <row r="26" spans="1:7" x14ac:dyDescent="0.25">
      <c r="A26" s="6" t="s">
        <v>7</v>
      </c>
    </row>
    <row r="27" spans="1:7" x14ac:dyDescent="0.25">
      <c r="A27" s="6" t="s">
        <v>56</v>
      </c>
      <c r="B27" s="9">
        <v>1</v>
      </c>
      <c r="C27" s="9">
        <v>1</v>
      </c>
      <c r="D27" s="9">
        <v>1</v>
      </c>
      <c r="E27" s="9">
        <v>1</v>
      </c>
      <c r="F27" s="9">
        <v>1</v>
      </c>
    </row>
    <row r="28" spans="1:7" x14ac:dyDescent="0.25">
      <c r="A28" s="6" t="s">
        <v>97</v>
      </c>
      <c r="B28" s="9">
        <v>0.99</v>
      </c>
      <c r="C28" s="9">
        <v>0.99</v>
      </c>
      <c r="D28" s="9">
        <v>0.99</v>
      </c>
      <c r="E28" s="9">
        <v>0.99</v>
      </c>
      <c r="F28" s="9">
        <v>0.99</v>
      </c>
    </row>
    <row r="29" spans="1:7" x14ac:dyDescent="0.25">
      <c r="A29" s="3" t="s">
        <v>8</v>
      </c>
      <c r="B29" s="17">
        <f>SUM(C29:E29)</f>
        <v>235341</v>
      </c>
      <c r="C29" s="17">
        <v>200899</v>
      </c>
      <c r="D29" s="17">
        <v>25726</v>
      </c>
      <c r="E29" s="17">
        <v>8716</v>
      </c>
      <c r="F29" s="17">
        <v>0</v>
      </c>
    </row>
    <row r="31" spans="1:7" x14ac:dyDescent="0.25">
      <c r="A31" s="6" t="s">
        <v>9</v>
      </c>
    </row>
    <row r="32" spans="1:7" x14ac:dyDescent="0.25">
      <c r="A32" s="6" t="s">
        <v>57</v>
      </c>
      <c r="B32" s="34">
        <f t="shared" ref="B32:F32" si="1">B16/B27</f>
        <v>4911477000</v>
      </c>
      <c r="C32" s="35">
        <f t="shared" si="1"/>
        <v>4195107000</v>
      </c>
      <c r="D32" s="34">
        <f t="shared" si="1"/>
        <v>420250000</v>
      </c>
      <c r="E32" s="34">
        <f t="shared" si="1"/>
        <v>288080000</v>
      </c>
      <c r="F32" s="34">
        <f t="shared" si="1"/>
        <v>8040000</v>
      </c>
      <c r="G32" s="30"/>
    </row>
    <row r="33" spans="1:6" x14ac:dyDescent="0.25">
      <c r="A33" s="6" t="s">
        <v>98</v>
      </c>
      <c r="B33" s="2">
        <f t="shared" ref="B33:F33" si="2">B18/B28</f>
        <v>3504395555.5555558</v>
      </c>
      <c r="C33" s="17">
        <f t="shared" si="2"/>
        <v>2760753030.3030305</v>
      </c>
      <c r="D33" s="2">
        <f t="shared" si="2"/>
        <v>406053131.31313133</v>
      </c>
      <c r="E33" s="2">
        <f t="shared" si="2"/>
        <v>329107575.75757575</v>
      </c>
      <c r="F33" s="2">
        <f t="shared" si="2"/>
        <v>8481818.1818181816</v>
      </c>
    </row>
    <row r="34" spans="1:6" x14ac:dyDescent="0.25">
      <c r="A34" s="6" t="s">
        <v>58</v>
      </c>
      <c r="B34" s="2">
        <f t="shared" ref="B34:F34" si="3">B32/B10</f>
        <v>56721.064788081756</v>
      </c>
      <c r="C34" s="17">
        <f t="shared" si="3"/>
        <v>51000</v>
      </c>
      <c r="D34" s="2">
        <f t="shared" si="3"/>
        <v>222629.3484019071</v>
      </c>
      <c r="E34" s="2">
        <f t="shared" si="3"/>
        <v>120000.00000000001</v>
      </c>
      <c r="F34" s="2">
        <f t="shared" si="3"/>
        <v>180000</v>
      </c>
    </row>
    <row r="35" spans="1:6" x14ac:dyDescent="0.25">
      <c r="A35" s="6" t="s">
        <v>99</v>
      </c>
      <c r="B35" s="2">
        <f t="shared" ref="B35:F35" si="4">B33/B12</f>
        <v>62749.55931448035</v>
      </c>
      <c r="C35" s="17">
        <f t="shared" si="4"/>
        <v>53637.753080474133</v>
      </c>
      <c r="D35" s="2">
        <f t="shared" si="4"/>
        <v>236765.674235062</v>
      </c>
      <c r="E35" s="2">
        <f t="shared" si="4"/>
        <v>125757.57575757576</v>
      </c>
      <c r="F35" s="2">
        <f t="shared" si="4"/>
        <v>188484.84848484848</v>
      </c>
    </row>
    <row r="37" spans="1:6" x14ac:dyDescent="0.25">
      <c r="A37" s="8" t="s">
        <v>10</v>
      </c>
    </row>
    <row r="39" spans="1:6" x14ac:dyDescent="0.25">
      <c r="A39" s="6" t="s">
        <v>11</v>
      </c>
    </row>
    <row r="40" spans="1:6" x14ac:dyDescent="0.25">
      <c r="A40" s="6" t="s">
        <v>12</v>
      </c>
      <c r="B40" s="18">
        <f>(B11/B29)*100</f>
        <v>23.842141120048499</v>
      </c>
      <c r="C40" s="18">
        <f>(C11/C29)*100</f>
        <v>25.691516632735851</v>
      </c>
      <c r="D40" s="18">
        <f t="shared" ref="D40:F40" si="5">(D11/D29)*100</f>
        <v>6.7493327113944384</v>
      </c>
      <c r="E40" s="18">
        <f t="shared" si="5"/>
        <v>30.403854979348328</v>
      </c>
      <c r="F40" s="18" t="e">
        <f t="shared" si="5"/>
        <v>#DIV/0!</v>
      </c>
    </row>
    <row r="41" spans="1:6" x14ac:dyDescent="0.25">
      <c r="A41" s="6" t="s">
        <v>13</v>
      </c>
      <c r="B41" s="18">
        <f>(B12/B29)*100</f>
        <v>23.7303883867806</v>
      </c>
      <c r="C41" s="18">
        <f>(C12/C29)*100</f>
        <v>25.620004745336384</v>
      </c>
      <c r="D41" s="18">
        <f t="shared" ref="D41:F41" si="6">(D12/D29)*100</f>
        <v>6.666407525460623</v>
      </c>
      <c r="E41" s="18">
        <f t="shared" si="6"/>
        <v>30.025240936209268</v>
      </c>
      <c r="F41" s="18" t="e">
        <f t="shared" si="6"/>
        <v>#DIV/0!</v>
      </c>
    </row>
    <row r="43" spans="1:6" x14ac:dyDescent="0.25">
      <c r="A43" s="6" t="s">
        <v>14</v>
      </c>
    </row>
    <row r="44" spans="1:6" x14ac:dyDescent="0.25">
      <c r="A44" s="6" t="s">
        <v>15</v>
      </c>
      <c r="B44" s="4">
        <f t="shared" ref="B44:F44" si="7">B12/B11*100</f>
        <v>99.531280631612717</v>
      </c>
      <c r="C44" s="18">
        <f t="shared" si="7"/>
        <v>99.721651748233683</v>
      </c>
      <c r="D44" s="4">
        <f t="shared" si="7"/>
        <v>98.771357266269916</v>
      </c>
      <c r="E44" s="4">
        <f t="shared" si="7"/>
        <v>98.754716981132077</v>
      </c>
      <c r="F44" s="4">
        <f t="shared" si="7"/>
        <v>40.909090909090914</v>
      </c>
    </row>
    <row r="45" spans="1:6" x14ac:dyDescent="0.25">
      <c r="A45" s="6" t="s">
        <v>16</v>
      </c>
      <c r="B45" s="4">
        <f t="shared" ref="B45:F45" si="8">B18/B17*100</f>
        <v>98.463182106299158</v>
      </c>
      <c r="C45" s="18">
        <f t="shared" si="8"/>
        <v>99.724235026672346</v>
      </c>
      <c r="D45" s="4">
        <f t="shared" si="8"/>
        <v>92.979157944891483</v>
      </c>
      <c r="E45" s="4">
        <f t="shared" si="8"/>
        <v>98.754716981132077</v>
      </c>
      <c r="F45" s="4">
        <f t="shared" si="8"/>
        <v>40.909090909090914</v>
      </c>
    </row>
    <row r="46" spans="1:6" x14ac:dyDescent="0.25">
      <c r="A46" s="6" t="s">
        <v>17</v>
      </c>
      <c r="B46" s="4">
        <f t="shared" ref="B46:F46" si="9">AVERAGE(B44:B45)</f>
        <v>98.997231368955937</v>
      </c>
      <c r="C46" s="18">
        <f t="shared" si="9"/>
        <v>99.722943387453014</v>
      </c>
      <c r="D46" s="4">
        <f t="shared" si="9"/>
        <v>95.8752576055807</v>
      </c>
      <c r="E46" s="4">
        <f t="shared" si="9"/>
        <v>98.754716981132077</v>
      </c>
      <c r="F46" s="4">
        <f t="shared" si="9"/>
        <v>40.909090909090914</v>
      </c>
    </row>
    <row r="47" spans="1:6" x14ac:dyDescent="0.25">
      <c r="B47" s="1"/>
      <c r="C47" s="1"/>
      <c r="D47" s="1"/>
    </row>
    <row r="48" spans="1:6" x14ac:dyDescent="0.25">
      <c r="A48" s="6" t="s">
        <v>18</v>
      </c>
    </row>
    <row r="49" spans="1:7" x14ac:dyDescent="0.25">
      <c r="A49" s="6" t="s">
        <v>19</v>
      </c>
      <c r="B49" s="4">
        <f t="shared" ref="B49:F49" si="10">B12/B13*100</f>
        <v>99.531280631612717</v>
      </c>
      <c r="C49" s="18">
        <f t="shared" si="10"/>
        <v>99.721651748233683</v>
      </c>
      <c r="D49" s="4">
        <f t="shared" si="10"/>
        <v>98.771357266269916</v>
      </c>
      <c r="E49" s="4">
        <f t="shared" si="10"/>
        <v>98.754716981132077</v>
      </c>
      <c r="F49" s="4">
        <f t="shared" si="10"/>
        <v>40.909090909090914</v>
      </c>
    </row>
    <row r="50" spans="1:7" x14ac:dyDescent="0.25">
      <c r="A50" s="6" t="s">
        <v>20</v>
      </c>
      <c r="B50" s="4">
        <f t="shared" ref="B50:F50" si="11">B18/B19*100</f>
        <v>24.615795526574789</v>
      </c>
      <c r="C50" s="18">
        <f t="shared" si="11"/>
        <v>24.931058756668087</v>
      </c>
      <c r="D50" s="4">
        <f t="shared" si="11"/>
        <v>23.244789486222871</v>
      </c>
      <c r="E50" s="4">
        <f t="shared" si="11"/>
        <v>24.688679245283019</v>
      </c>
      <c r="F50" s="4">
        <f t="shared" si="11"/>
        <v>10.227272727272728</v>
      </c>
    </row>
    <row r="51" spans="1:7" x14ac:dyDescent="0.25">
      <c r="A51" s="6" t="s">
        <v>21</v>
      </c>
      <c r="B51" s="4">
        <f t="shared" ref="B51:F51" si="12">(B49+B50)/2</f>
        <v>62.073538079093751</v>
      </c>
      <c r="C51" s="18">
        <f t="shared" si="12"/>
        <v>62.326355252450881</v>
      </c>
      <c r="D51" s="4">
        <f t="shared" si="12"/>
        <v>61.008073376246394</v>
      </c>
      <c r="E51" s="4">
        <f t="shared" si="12"/>
        <v>61.721698113207552</v>
      </c>
      <c r="F51" s="4">
        <f t="shared" si="12"/>
        <v>25.56818181818182</v>
      </c>
    </row>
    <row r="53" spans="1:7" x14ac:dyDescent="0.25">
      <c r="A53" s="6" t="s">
        <v>22</v>
      </c>
      <c r="B53" s="4">
        <f>B20/B18*100</f>
        <v>100</v>
      </c>
      <c r="C53" s="18">
        <f>C20/C18*100</f>
        <v>100</v>
      </c>
      <c r="D53" s="18">
        <f t="shared" ref="D53:F53" si="13">D20/D18*100</f>
        <v>100</v>
      </c>
      <c r="E53" s="18">
        <f t="shared" si="13"/>
        <v>100</v>
      </c>
      <c r="F53" s="18">
        <f t="shared" si="13"/>
        <v>100</v>
      </c>
    </row>
    <row r="55" spans="1:7" x14ac:dyDescent="0.25">
      <c r="A55" s="6" t="s">
        <v>23</v>
      </c>
    </row>
    <row r="56" spans="1:7" x14ac:dyDescent="0.25">
      <c r="A56" s="6" t="s">
        <v>24</v>
      </c>
      <c r="B56" s="31">
        <f t="shared" ref="B56:F56" si="14">((B12/B10)-1)*100</f>
        <v>-35.50371482465259</v>
      </c>
      <c r="C56" s="36">
        <f t="shared" si="14"/>
        <v>-37.427412459324636</v>
      </c>
      <c r="D56" s="31">
        <f t="shared" si="14"/>
        <v>-9.1470951792336219</v>
      </c>
      <c r="E56" s="31">
        <f t="shared" si="14"/>
        <v>9.0113857261871821</v>
      </c>
      <c r="F56" s="31">
        <f t="shared" si="14"/>
        <v>0.74626865671643117</v>
      </c>
      <c r="G56" s="30"/>
    </row>
    <row r="57" spans="1:7" x14ac:dyDescent="0.25">
      <c r="A57" s="6" t="s">
        <v>25</v>
      </c>
      <c r="B57" s="31">
        <f t="shared" ref="B57:F57" si="15">((B33/B32)-1)*100</f>
        <v>-28.648845234222698</v>
      </c>
      <c r="C57" s="36">
        <f t="shared" si="15"/>
        <v>-34.191117644841228</v>
      </c>
      <c r="D57" s="31">
        <f t="shared" si="15"/>
        <v>-3.3781959992548849</v>
      </c>
      <c r="E57" s="31">
        <f t="shared" si="15"/>
        <v>14.241729990827467</v>
      </c>
      <c r="F57" s="31">
        <f t="shared" si="15"/>
        <v>5.4952510176390801</v>
      </c>
      <c r="G57" s="30"/>
    </row>
    <row r="58" spans="1:7" x14ac:dyDescent="0.25">
      <c r="A58" s="6" t="s">
        <v>26</v>
      </c>
      <c r="B58" s="31">
        <f t="shared" ref="B58:F58" si="16">((B35/B34)-1)*100</f>
        <v>10.628316920568981</v>
      </c>
      <c r="C58" s="36">
        <f t="shared" si="16"/>
        <v>5.1720648636747635</v>
      </c>
      <c r="D58" s="31">
        <f t="shared" si="16"/>
        <v>6.3497135191874943</v>
      </c>
      <c r="E58" s="31">
        <f t="shared" si="16"/>
        <v>4.7979797979797789</v>
      </c>
      <c r="F58" s="31">
        <f t="shared" si="16"/>
        <v>4.7138047138047146</v>
      </c>
      <c r="G58" s="30"/>
    </row>
    <row r="59" spans="1:7" x14ac:dyDescent="0.25">
      <c r="B59" s="1"/>
      <c r="C59" s="1"/>
      <c r="D59" s="1"/>
    </row>
    <row r="60" spans="1:7" x14ac:dyDescent="0.25">
      <c r="A60" s="6" t="s">
        <v>27</v>
      </c>
    </row>
    <row r="61" spans="1:7" x14ac:dyDescent="0.25">
      <c r="A61" s="6" t="s">
        <v>33</v>
      </c>
      <c r="B61" s="4">
        <f t="shared" ref="B61:F61" si="17">B17/(B11*3)</f>
        <v>20931.981631428553</v>
      </c>
      <c r="C61" s="18">
        <f t="shared" si="17"/>
        <v>17700</v>
      </c>
      <c r="D61" s="4">
        <f t="shared" si="17"/>
        <v>83000</v>
      </c>
      <c r="E61" s="4">
        <f t="shared" si="17"/>
        <v>41500</v>
      </c>
      <c r="F61" s="4">
        <f t="shared" si="17"/>
        <v>62200</v>
      </c>
    </row>
    <row r="62" spans="1:7" x14ac:dyDescent="0.25">
      <c r="A62" s="6" t="s">
        <v>34</v>
      </c>
      <c r="B62" s="4">
        <f>B18/(B12*3)</f>
        <v>20707.354573778513</v>
      </c>
      <c r="C62" s="18">
        <f t="shared" ref="C62:F62" si="18">C18/(C12*3)</f>
        <v>17700.458516556464</v>
      </c>
      <c r="D62" s="4">
        <f t="shared" si="18"/>
        <v>78132.672497570456</v>
      </c>
      <c r="E62" s="4">
        <f t="shared" si="18"/>
        <v>41500</v>
      </c>
      <c r="F62" s="4">
        <f t="shared" si="18"/>
        <v>62200</v>
      </c>
    </row>
    <row r="63" spans="1:7" x14ac:dyDescent="0.25">
      <c r="A63" s="6" t="s">
        <v>28</v>
      </c>
      <c r="B63" s="4">
        <f t="shared" ref="B63:F63" si="19">(B61/B62)*B46</f>
        <v>100.07112309755306</v>
      </c>
      <c r="C63" s="18">
        <f t="shared" si="19"/>
        <v>99.720360142473254</v>
      </c>
      <c r="D63" s="4">
        <f t="shared" si="19"/>
        <v>101.84787140758102</v>
      </c>
      <c r="E63" s="4">
        <f t="shared" si="19"/>
        <v>98.754716981132077</v>
      </c>
      <c r="F63" s="4">
        <f t="shared" si="19"/>
        <v>40.909090909090914</v>
      </c>
    </row>
    <row r="64" spans="1:7" x14ac:dyDescent="0.25">
      <c r="A64" s="6" t="s">
        <v>41</v>
      </c>
      <c r="B64" s="4">
        <f>B17/B11</f>
        <v>62795.944894285662</v>
      </c>
      <c r="C64" s="4">
        <f t="shared" ref="C64:F64" si="20">C17/C11</f>
        <v>53100</v>
      </c>
      <c r="D64" s="4">
        <f t="shared" si="20"/>
        <v>249000</v>
      </c>
      <c r="E64" s="4">
        <f t="shared" si="20"/>
        <v>124500</v>
      </c>
      <c r="F64" s="4">
        <f t="shared" si="20"/>
        <v>186600</v>
      </c>
    </row>
    <row r="65" spans="1:6" x14ac:dyDescent="0.25">
      <c r="A65" s="6" t="s">
        <v>42</v>
      </c>
      <c r="B65" s="4">
        <f>B18/B12</f>
        <v>62122.063721335544</v>
      </c>
      <c r="C65" s="4">
        <f t="shared" ref="C65:F65" si="21">C18/C12</f>
        <v>53101.375549669385</v>
      </c>
      <c r="D65" s="4">
        <f t="shared" si="21"/>
        <v>234398.01749271137</v>
      </c>
      <c r="E65" s="4">
        <f t="shared" si="21"/>
        <v>124500</v>
      </c>
      <c r="F65" s="4">
        <f t="shared" si="21"/>
        <v>186600</v>
      </c>
    </row>
    <row r="66" spans="1:6" x14ac:dyDescent="0.25">
      <c r="B66" s="1"/>
      <c r="C66" s="1"/>
      <c r="D66" s="1"/>
    </row>
    <row r="67" spans="1:6" x14ac:dyDescent="0.25">
      <c r="A67" s="6" t="s">
        <v>29</v>
      </c>
      <c r="B67" s="1"/>
      <c r="C67" s="1"/>
      <c r="D67" s="1"/>
    </row>
    <row r="68" spans="1:6" x14ac:dyDescent="0.25">
      <c r="A68" s="6" t="s">
        <v>30</v>
      </c>
      <c r="B68" s="4">
        <f>(B24/B23)*100</f>
        <v>65.75389469122959</v>
      </c>
      <c r="C68" s="4"/>
      <c r="D68" s="4"/>
      <c r="E68" s="4"/>
    </row>
    <row r="69" spans="1:6" x14ac:dyDescent="0.25">
      <c r="A69" s="6" t="s">
        <v>31</v>
      </c>
      <c r="B69" s="4">
        <f>(B18/B24)*100</f>
        <v>149.74501901167599</v>
      </c>
      <c r="C69" s="4"/>
      <c r="D69" s="4"/>
      <c r="E69" s="4"/>
    </row>
    <row r="70" spans="1:6" ht="15.75" thickBot="1" x14ac:dyDescent="0.3">
      <c r="A70" s="10"/>
      <c r="B70" s="10"/>
      <c r="C70" s="10"/>
      <c r="D70" s="10"/>
      <c r="E70" s="10"/>
      <c r="F70" s="10"/>
    </row>
    <row r="71" spans="1:6" ht="15.75" thickTop="1" x14ac:dyDescent="0.25"/>
    <row r="72" spans="1:6" x14ac:dyDescent="0.25">
      <c r="A72" s="11" t="s">
        <v>32</v>
      </c>
    </row>
    <row r="73" spans="1:6" x14ac:dyDescent="0.25">
      <c r="A73" s="23" t="s">
        <v>100</v>
      </c>
    </row>
    <row r="74" spans="1:6" x14ac:dyDescent="0.25">
      <c r="A74" s="6" t="s">
        <v>83</v>
      </c>
      <c r="B74" s="12"/>
      <c r="C74" s="12"/>
    </row>
    <row r="76" spans="1:6" x14ac:dyDescent="0.25">
      <c r="A76" s="6" t="s">
        <v>84</v>
      </c>
    </row>
    <row r="78" spans="1:6" x14ac:dyDescent="0.25">
      <c r="A78" s="6" t="s">
        <v>127</v>
      </c>
    </row>
    <row r="79" spans="1:6" x14ac:dyDescent="0.25">
      <c r="A79" s="6" t="s">
        <v>126</v>
      </c>
    </row>
  </sheetData>
  <mergeCells count="4">
    <mergeCell ref="A4:A5"/>
    <mergeCell ref="B4:B5"/>
    <mergeCell ref="A2:F2"/>
    <mergeCell ref="C4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"/>
  <sheetViews>
    <sheetView zoomScale="80" zoomScaleNormal="80" workbookViewId="0">
      <selection activeCell="C16" sqref="C16"/>
    </sheetView>
  </sheetViews>
  <sheetFormatPr baseColWidth="10" defaultColWidth="11.42578125" defaultRowHeight="15" x14ac:dyDescent="0.25"/>
  <cols>
    <col min="1" max="1" width="46.5703125" style="6" customWidth="1"/>
    <col min="2" max="2" width="17.42578125" style="6" bestFit="1" customWidth="1"/>
    <col min="3" max="3" width="20.28515625" style="6" bestFit="1" customWidth="1"/>
    <col min="4" max="5" width="16.28515625" style="6" bestFit="1" customWidth="1"/>
    <col min="6" max="6" width="15" style="6" bestFit="1" customWidth="1"/>
    <col min="7" max="16384" width="11.42578125" style="6"/>
  </cols>
  <sheetData>
    <row r="2" spans="1:7" ht="15.75" x14ac:dyDescent="0.25">
      <c r="A2" s="48" t="s">
        <v>101</v>
      </c>
      <c r="B2" s="48"/>
      <c r="C2" s="48"/>
      <c r="D2" s="48"/>
      <c r="E2" s="48"/>
      <c r="F2" s="48"/>
    </row>
    <row r="4" spans="1:7" x14ac:dyDescent="0.25">
      <c r="A4" s="44" t="s">
        <v>0</v>
      </c>
      <c r="B4" s="46" t="s">
        <v>1</v>
      </c>
      <c r="C4" s="49" t="s">
        <v>36</v>
      </c>
      <c r="D4" s="49"/>
      <c r="E4" s="49"/>
      <c r="F4" s="49"/>
    </row>
    <row r="5" spans="1:7" ht="31.5" customHeight="1" thickBot="1" x14ac:dyDescent="0.3">
      <c r="A5" s="45"/>
      <c r="B5" s="47"/>
      <c r="C5" s="19" t="s">
        <v>73</v>
      </c>
      <c r="D5" s="29" t="s">
        <v>125</v>
      </c>
      <c r="E5" s="21" t="s">
        <v>2</v>
      </c>
      <c r="F5" s="22" t="s">
        <v>37</v>
      </c>
    </row>
    <row r="6" spans="1:7" ht="15.75" thickTop="1" x14ac:dyDescent="0.25"/>
    <row r="7" spans="1:7" x14ac:dyDescent="0.25">
      <c r="A7" s="8" t="s">
        <v>3</v>
      </c>
    </row>
    <row r="9" spans="1:7" x14ac:dyDescent="0.25">
      <c r="A9" s="6" t="s">
        <v>4</v>
      </c>
      <c r="B9" s="30"/>
      <c r="C9" s="30"/>
      <c r="D9" s="30"/>
      <c r="E9" s="30"/>
      <c r="F9" s="30"/>
    </row>
    <row r="10" spans="1:7" x14ac:dyDescent="0.25">
      <c r="A10" s="3" t="s">
        <v>59</v>
      </c>
      <c r="B10" s="15">
        <f>SUM(C10:F10)</f>
        <v>85733.333333333328</v>
      </c>
      <c r="C10" s="32">
        <v>81161</v>
      </c>
      <c r="D10" s="32">
        <v>1997</v>
      </c>
      <c r="E10" s="32">
        <v>2520.3333333333335</v>
      </c>
      <c r="F10" s="32">
        <v>55</v>
      </c>
      <c r="G10" s="30"/>
    </row>
    <row r="11" spans="1:7" x14ac:dyDescent="0.25">
      <c r="A11" s="37" t="s">
        <v>102</v>
      </c>
      <c r="B11" s="15">
        <f>SUM(C11:F11)</f>
        <v>56529</v>
      </c>
      <c r="C11" s="15">
        <v>51614</v>
      </c>
      <c r="D11" s="15">
        <v>1869</v>
      </c>
      <c r="E11" s="15">
        <v>2936</v>
      </c>
      <c r="F11" s="15">
        <v>110</v>
      </c>
    </row>
    <row r="12" spans="1:7" x14ac:dyDescent="0.25">
      <c r="A12" s="37" t="s">
        <v>103</v>
      </c>
      <c r="B12" s="32">
        <f>SUM(C12:F12)</f>
        <v>55623.666666666664</v>
      </c>
      <c r="C12" s="32">
        <v>51188.666666666664</v>
      </c>
      <c r="D12" s="32">
        <v>1522</v>
      </c>
      <c r="E12" s="15">
        <v>2831</v>
      </c>
      <c r="F12" s="15">
        <v>82</v>
      </c>
    </row>
    <row r="13" spans="1:7" x14ac:dyDescent="0.25">
      <c r="A13" s="37" t="s">
        <v>77</v>
      </c>
      <c r="B13" s="15">
        <f>SUM(C13:F13)</f>
        <v>56181.5</v>
      </c>
      <c r="C13" s="15">
        <v>51614</v>
      </c>
      <c r="D13" s="15">
        <v>1736</v>
      </c>
      <c r="E13" s="15">
        <v>2721.5</v>
      </c>
      <c r="F13" s="15">
        <v>110</v>
      </c>
    </row>
    <row r="14" spans="1:7" x14ac:dyDescent="0.25">
      <c r="A14" s="38"/>
      <c r="C14" s="9"/>
    </row>
    <row r="15" spans="1:7" x14ac:dyDescent="0.25">
      <c r="A15" s="39" t="s">
        <v>5</v>
      </c>
    </row>
    <row r="16" spans="1:7" s="52" customFormat="1" x14ac:dyDescent="0.25">
      <c r="A16" s="53" t="s">
        <v>59</v>
      </c>
      <c r="B16" s="54">
        <f>SUM(C16:F16)</f>
        <v>4899511000</v>
      </c>
      <c r="C16" s="50">
        <v>4139211000</v>
      </c>
      <c r="D16" s="50">
        <v>447900000</v>
      </c>
      <c r="E16" s="50">
        <v>302440000</v>
      </c>
      <c r="F16" s="50">
        <v>9960000</v>
      </c>
      <c r="G16" s="51"/>
    </row>
    <row r="17" spans="1:7" x14ac:dyDescent="0.25">
      <c r="A17" s="37" t="s">
        <v>102</v>
      </c>
      <c r="B17" s="2">
        <f>SUM(C17:F17)</f>
        <v>3592142400</v>
      </c>
      <c r="C17" s="2">
        <v>2740703400</v>
      </c>
      <c r="D17" s="2">
        <v>465381000</v>
      </c>
      <c r="E17" s="2">
        <v>365532000</v>
      </c>
      <c r="F17" s="2">
        <v>20526000</v>
      </c>
    </row>
    <row r="18" spans="1:7" x14ac:dyDescent="0.25">
      <c r="A18" s="37" t="s">
        <v>103</v>
      </c>
      <c r="B18" s="2">
        <f>SUM(C18:F18)</f>
        <v>3444857600</v>
      </c>
      <c r="C18" s="2">
        <v>2718118200</v>
      </c>
      <c r="D18" s="2">
        <v>359082400</v>
      </c>
      <c r="E18" s="2">
        <v>352418000</v>
      </c>
      <c r="F18" s="2">
        <v>15239000</v>
      </c>
    </row>
    <row r="19" spans="1:7" x14ac:dyDescent="0.25">
      <c r="A19" s="37" t="s">
        <v>77</v>
      </c>
      <c r="B19" s="2">
        <f>SUM(C19:F19)</f>
        <v>14129612600</v>
      </c>
      <c r="C19" s="2">
        <v>10962813600</v>
      </c>
      <c r="D19" s="2">
        <v>1729388000</v>
      </c>
      <c r="E19" s="2">
        <v>1355307000</v>
      </c>
      <c r="F19" s="2">
        <v>82104000</v>
      </c>
    </row>
    <row r="20" spans="1:7" x14ac:dyDescent="0.25">
      <c r="A20" s="3" t="s">
        <v>104</v>
      </c>
      <c r="B20" s="2">
        <f>SUM(C20:F20)</f>
        <v>3444857600</v>
      </c>
      <c r="C20" s="2">
        <f>C18</f>
        <v>2718118200</v>
      </c>
      <c r="D20" s="2">
        <f t="shared" ref="D20:F20" si="0">D18</f>
        <v>359082400</v>
      </c>
      <c r="E20" s="2">
        <f t="shared" si="0"/>
        <v>352418000</v>
      </c>
      <c r="F20" s="2">
        <f t="shared" si="0"/>
        <v>15239000</v>
      </c>
    </row>
    <row r="21" spans="1:7" x14ac:dyDescent="0.25">
      <c r="B21" s="2"/>
      <c r="C21" s="2"/>
      <c r="D21" s="2"/>
      <c r="E21" s="2"/>
      <c r="F21" s="2"/>
    </row>
    <row r="22" spans="1:7" x14ac:dyDescent="0.25">
      <c r="A22" s="5" t="s">
        <v>6</v>
      </c>
      <c r="B22" s="2"/>
      <c r="C22" s="2"/>
      <c r="D22" s="2"/>
      <c r="E22" s="2"/>
      <c r="F22" s="2"/>
    </row>
    <row r="23" spans="1:7" x14ac:dyDescent="0.25">
      <c r="A23" s="3" t="s">
        <v>102</v>
      </c>
      <c r="B23" s="2">
        <f>B17</f>
        <v>3592142400</v>
      </c>
      <c r="C23" s="2"/>
      <c r="D23" s="2"/>
      <c r="E23" s="2"/>
      <c r="F23" s="2"/>
    </row>
    <row r="24" spans="1:7" x14ac:dyDescent="0.25">
      <c r="A24" s="3" t="s">
        <v>103</v>
      </c>
      <c r="B24" s="2">
        <v>2471974167.6399999</v>
      </c>
      <c r="C24" s="2"/>
      <c r="D24" s="2"/>
      <c r="E24" s="2"/>
      <c r="F24" s="2"/>
    </row>
    <row r="26" spans="1:7" x14ac:dyDescent="0.25">
      <c r="A26" s="6" t="s">
        <v>7</v>
      </c>
    </row>
    <row r="27" spans="1:7" x14ac:dyDescent="0.25">
      <c r="A27" s="6" t="s">
        <v>60</v>
      </c>
      <c r="B27" s="6">
        <v>0.99</v>
      </c>
      <c r="C27" s="6">
        <v>0.99</v>
      </c>
      <c r="D27" s="6">
        <v>0.99</v>
      </c>
      <c r="E27" s="6">
        <v>0.99</v>
      </c>
      <c r="F27" s="6">
        <v>0.99</v>
      </c>
    </row>
    <row r="28" spans="1:7" x14ac:dyDescent="0.25">
      <c r="A28" s="6" t="s">
        <v>105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</row>
    <row r="29" spans="1:7" x14ac:dyDescent="0.25">
      <c r="A29" s="3" t="s">
        <v>8</v>
      </c>
      <c r="B29" s="17">
        <f>SUM(C29:E29)</f>
        <v>235341</v>
      </c>
      <c r="C29" s="17">
        <v>200899</v>
      </c>
      <c r="D29" s="15">
        <v>25726</v>
      </c>
      <c r="E29" s="13">
        <v>8716</v>
      </c>
      <c r="F29" s="15">
        <v>0</v>
      </c>
    </row>
    <row r="31" spans="1:7" x14ac:dyDescent="0.25">
      <c r="A31" s="6" t="s">
        <v>9</v>
      </c>
    </row>
    <row r="32" spans="1:7" x14ac:dyDescent="0.25">
      <c r="A32" s="6" t="s">
        <v>61</v>
      </c>
      <c r="B32" s="34">
        <f t="shared" ref="B32:F32" si="1">B16/B27</f>
        <v>4949001010.1010103</v>
      </c>
      <c r="C32" s="32">
        <f t="shared" si="1"/>
        <v>4181021212.121212</v>
      </c>
      <c r="D32" s="34">
        <f t="shared" si="1"/>
        <v>452424242.42424244</v>
      </c>
      <c r="E32" s="34">
        <f t="shared" si="1"/>
        <v>305494949.49494952</v>
      </c>
      <c r="F32" s="34">
        <f t="shared" si="1"/>
        <v>10060606.060606061</v>
      </c>
      <c r="G32" s="30"/>
    </row>
    <row r="33" spans="1:6" x14ac:dyDescent="0.25">
      <c r="A33" s="6" t="s">
        <v>106</v>
      </c>
      <c r="B33" s="2">
        <f t="shared" ref="B33:F33" si="2">B18/B28</f>
        <v>3479654141.4141417</v>
      </c>
      <c r="C33" s="15">
        <f t="shared" si="2"/>
        <v>2745573939.3939395</v>
      </c>
      <c r="D33" s="2">
        <f t="shared" si="2"/>
        <v>362709494.94949496</v>
      </c>
      <c r="E33" s="2">
        <f t="shared" si="2"/>
        <v>355977777.77777779</v>
      </c>
      <c r="F33" s="2">
        <f t="shared" si="2"/>
        <v>15392929.292929294</v>
      </c>
    </row>
    <row r="34" spans="1:6" x14ac:dyDescent="0.25">
      <c r="A34" s="6" t="s">
        <v>62</v>
      </c>
      <c r="B34" s="2">
        <f t="shared" ref="B34:F34" si="3">B32/B10</f>
        <v>57725.517225128431</v>
      </c>
      <c r="C34" s="15">
        <f t="shared" si="3"/>
        <v>51515.151515151512</v>
      </c>
      <c r="D34" s="2">
        <f t="shared" si="3"/>
        <v>226551.94913582495</v>
      </c>
      <c r="E34" s="2">
        <f t="shared" si="3"/>
        <v>121212.12121212122</v>
      </c>
      <c r="F34" s="2">
        <f t="shared" si="3"/>
        <v>182920.11019283746</v>
      </c>
    </row>
    <row r="35" spans="1:6" x14ac:dyDescent="0.25">
      <c r="A35" s="6" t="s">
        <v>107</v>
      </c>
      <c r="B35" s="2">
        <f t="shared" ref="B35:F35" si="4">B33/B12</f>
        <v>62557.079565906752</v>
      </c>
      <c r="C35" s="15">
        <f t="shared" si="4"/>
        <v>53636.36363636364</v>
      </c>
      <c r="D35" s="2">
        <f t="shared" si="4"/>
        <v>238311.10049244083</v>
      </c>
      <c r="E35" s="2">
        <f t="shared" si="4"/>
        <v>125742.76855449587</v>
      </c>
      <c r="F35" s="2">
        <f t="shared" si="4"/>
        <v>187718.64991377186</v>
      </c>
    </row>
    <row r="37" spans="1:6" x14ac:dyDescent="0.25">
      <c r="A37" s="8" t="s">
        <v>10</v>
      </c>
    </row>
    <row r="39" spans="1:6" x14ac:dyDescent="0.25">
      <c r="A39" s="6" t="s">
        <v>11</v>
      </c>
    </row>
    <row r="40" spans="1:6" x14ac:dyDescent="0.25">
      <c r="A40" s="6" t="s">
        <v>12</v>
      </c>
      <c r="B40" s="16">
        <f>(B11/B29)*100</f>
        <v>24.020039007227808</v>
      </c>
      <c r="C40" s="16">
        <f>(C11/C29)*100</f>
        <v>25.691516632735851</v>
      </c>
      <c r="D40" s="16">
        <f t="shared" ref="D40:F40" si="5">(D11/D29)*100</f>
        <v>7.2650237114203531</v>
      </c>
      <c r="E40" s="16">
        <f t="shared" si="5"/>
        <v>33.685176686553461</v>
      </c>
      <c r="F40" s="16" t="e">
        <f t="shared" si="5"/>
        <v>#DIV/0!</v>
      </c>
    </row>
    <row r="41" spans="1:6" x14ac:dyDescent="0.25">
      <c r="A41" s="6" t="s">
        <v>13</v>
      </c>
      <c r="B41" s="16">
        <f>(B12/B29)*100</f>
        <v>23.635348990047063</v>
      </c>
      <c r="C41" s="16">
        <f>(C12/C29)*100</f>
        <v>25.479801625028824</v>
      </c>
      <c r="D41" s="16">
        <f t="shared" ref="D41:F41" si="6">(D12/D29)*100</f>
        <v>5.9161937339656374</v>
      </c>
      <c r="E41" s="16">
        <f t="shared" si="6"/>
        <v>32.48049564020193</v>
      </c>
      <c r="F41" s="16" t="e">
        <f t="shared" si="6"/>
        <v>#DIV/0!</v>
      </c>
    </row>
    <row r="43" spans="1:6" x14ac:dyDescent="0.25">
      <c r="A43" s="6" t="s">
        <v>14</v>
      </c>
    </row>
    <row r="44" spans="1:6" x14ac:dyDescent="0.25">
      <c r="A44" s="6" t="s">
        <v>15</v>
      </c>
      <c r="B44" s="4">
        <f t="shared" ref="B44:F44" si="7">B12/B11*100</f>
        <v>98.398462146273005</v>
      </c>
      <c r="C44" s="16">
        <f t="shared" si="7"/>
        <v>99.17593417806539</v>
      </c>
      <c r="D44" s="4">
        <f t="shared" si="7"/>
        <v>81.433921883360085</v>
      </c>
      <c r="E44" s="4">
        <f t="shared" si="7"/>
        <v>96.423705722070835</v>
      </c>
      <c r="F44" s="4">
        <f t="shared" si="7"/>
        <v>74.545454545454547</v>
      </c>
    </row>
    <row r="45" spans="1:6" x14ac:dyDescent="0.25">
      <c r="A45" s="6" t="s">
        <v>16</v>
      </c>
      <c r="B45" s="4">
        <f t="shared" ref="B45:F45" si="8">B18/B17*100</f>
        <v>95.899806199219711</v>
      </c>
      <c r="C45" s="16">
        <f t="shared" si="8"/>
        <v>99.17593417806539</v>
      </c>
      <c r="D45" s="4">
        <f t="shared" si="8"/>
        <v>77.158801068371943</v>
      </c>
      <c r="E45" s="4">
        <f t="shared" si="8"/>
        <v>96.412352406902812</v>
      </c>
      <c r="F45" s="4">
        <f t="shared" si="8"/>
        <v>74.242424242424249</v>
      </c>
    </row>
    <row r="46" spans="1:6" x14ac:dyDescent="0.25">
      <c r="A46" s="6" t="s">
        <v>17</v>
      </c>
      <c r="B46" s="4">
        <f t="shared" ref="B46:F46" si="9">AVERAGE(B44:B45)</f>
        <v>97.149134172746358</v>
      </c>
      <c r="C46" s="16">
        <f t="shared" si="9"/>
        <v>99.17593417806539</v>
      </c>
      <c r="D46" s="4">
        <f t="shared" si="9"/>
        <v>79.296361475866007</v>
      </c>
      <c r="E46" s="4">
        <f t="shared" si="9"/>
        <v>96.418029064486831</v>
      </c>
      <c r="F46" s="4">
        <f t="shared" si="9"/>
        <v>74.393939393939405</v>
      </c>
    </row>
    <row r="47" spans="1:6" x14ac:dyDescent="0.25">
      <c r="B47" s="1"/>
      <c r="C47" s="1"/>
      <c r="D47" s="1"/>
    </row>
    <row r="48" spans="1:6" x14ac:dyDescent="0.25">
      <c r="A48" s="6" t="s">
        <v>18</v>
      </c>
    </row>
    <row r="49" spans="1:7" x14ac:dyDescent="0.25">
      <c r="A49" s="6" t="s">
        <v>19</v>
      </c>
      <c r="B49" s="4">
        <f t="shared" ref="B49:F49" si="10">B12/B13*100</f>
        <v>99.007087149091191</v>
      </c>
      <c r="C49" s="16">
        <f t="shared" si="10"/>
        <v>99.17593417806539</v>
      </c>
      <c r="D49" s="4">
        <f t="shared" si="10"/>
        <v>87.672811059907829</v>
      </c>
      <c r="E49" s="4">
        <f t="shared" si="10"/>
        <v>104.02351644313796</v>
      </c>
      <c r="F49" s="4">
        <f t="shared" si="10"/>
        <v>74.545454545454547</v>
      </c>
    </row>
    <row r="50" spans="1:7" x14ac:dyDescent="0.25">
      <c r="A50" s="6" t="s">
        <v>20</v>
      </c>
      <c r="B50" s="4">
        <f t="shared" ref="B50:F50" si="11">B18/B19*100</f>
        <v>24.380410825984004</v>
      </c>
      <c r="C50" s="16">
        <f t="shared" si="11"/>
        <v>24.793983544516347</v>
      </c>
      <c r="D50" s="4">
        <f t="shared" si="11"/>
        <v>20.763553349508612</v>
      </c>
      <c r="E50" s="4">
        <f t="shared" si="11"/>
        <v>26.002817073917573</v>
      </c>
      <c r="F50" s="4">
        <f t="shared" si="11"/>
        <v>18.560606060606062</v>
      </c>
    </row>
    <row r="51" spans="1:7" x14ac:dyDescent="0.25">
      <c r="A51" s="6" t="s">
        <v>21</v>
      </c>
      <c r="B51" s="4">
        <f t="shared" ref="B51:F51" si="12">(B49+B50)/2</f>
        <v>61.693748987537596</v>
      </c>
      <c r="C51" s="16">
        <f t="shared" si="12"/>
        <v>61.98495886129087</v>
      </c>
      <c r="D51" s="4">
        <f t="shared" si="12"/>
        <v>54.218182204708221</v>
      </c>
      <c r="E51" s="4">
        <f t="shared" si="12"/>
        <v>65.013166758527774</v>
      </c>
      <c r="F51" s="4">
        <f t="shared" si="12"/>
        <v>46.553030303030305</v>
      </c>
    </row>
    <row r="53" spans="1:7" x14ac:dyDescent="0.25">
      <c r="A53" s="6" t="s">
        <v>22</v>
      </c>
      <c r="B53" s="4">
        <f>B20/B18*100</f>
        <v>100</v>
      </c>
      <c r="C53" s="16">
        <f>C20/C18*100</f>
        <v>100</v>
      </c>
      <c r="D53" s="16">
        <f t="shared" ref="D53:F53" si="13">D20/D18*100</f>
        <v>100</v>
      </c>
      <c r="E53" s="16">
        <f t="shared" si="13"/>
        <v>100</v>
      </c>
      <c r="F53" s="16">
        <f t="shared" si="13"/>
        <v>100</v>
      </c>
    </row>
    <row r="55" spans="1:7" x14ac:dyDescent="0.25">
      <c r="A55" s="6" t="s">
        <v>23</v>
      </c>
    </row>
    <row r="56" spans="1:7" x14ac:dyDescent="0.25">
      <c r="A56" s="6" t="s">
        <v>24</v>
      </c>
      <c r="B56" s="31">
        <f t="shared" ref="B56:F56" si="14">((B12/B10)-1)*100</f>
        <v>-35.120139968895799</v>
      </c>
      <c r="C56" s="40">
        <f t="shared" si="14"/>
        <v>-36.929477622667704</v>
      </c>
      <c r="D56" s="31">
        <f t="shared" si="14"/>
        <v>-23.785678517776667</v>
      </c>
      <c r="E56" s="31">
        <f t="shared" si="14"/>
        <v>12.326411850284359</v>
      </c>
      <c r="F56" s="31">
        <f t="shared" si="14"/>
        <v>49.090909090909093</v>
      </c>
      <c r="G56" s="30"/>
    </row>
    <row r="57" spans="1:7" x14ac:dyDescent="0.25">
      <c r="A57" s="6" t="s">
        <v>25</v>
      </c>
      <c r="B57" s="31">
        <f t="shared" ref="B57:F57" si="15">((B33/B32)-1)*100</f>
        <v>-29.689766999196454</v>
      </c>
      <c r="C57" s="40">
        <f t="shared" si="15"/>
        <v>-34.332456113012846</v>
      </c>
      <c r="D57" s="31">
        <f t="shared" si="15"/>
        <v>-19.829783433802184</v>
      </c>
      <c r="E57" s="31">
        <f t="shared" si="15"/>
        <v>16.524930564740114</v>
      </c>
      <c r="F57" s="31">
        <f t="shared" si="15"/>
        <v>53.002008032128515</v>
      </c>
      <c r="G57" s="30"/>
    </row>
    <row r="58" spans="1:7" x14ac:dyDescent="0.25">
      <c r="A58" s="6" t="s">
        <v>26</v>
      </c>
      <c r="B58" s="31">
        <f t="shared" ref="B58:F58" si="16">((B35/B34)-1)*100</f>
        <v>8.3698900815999835</v>
      </c>
      <c r="C58" s="40">
        <f t="shared" si="16"/>
        <v>4.117647058823537</v>
      </c>
      <c r="D58" s="31">
        <f t="shared" si="16"/>
        <v>5.1904878335722993</v>
      </c>
      <c r="E58" s="31">
        <f t="shared" si="16"/>
        <v>3.7377840574590815</v>
      </c>
      <c r="F58" s="31">
        <f t="shared" si="16"/>
        <v>2.6232980703301045</v>
      </c>
      <c r="G58" s="30"/>
    </row>
    <row r="59" spans="1:7" x14ac:dyDescent="0.25">
      <c r="B59" s="1"/>
      <c r="C59" s="1"/>
      <c r="D59" s="1"/>
    </row>
    <row r="60" spans="1:7" x14ac:dyDescent="0.25">
      <c r="A60" s="6" t="s">
        <v>27</v>
      </c>
    </row>
    <row r="61" spans="1:7" x14ac:dyDescent="0.25">
      <c r="A61" s="6" t="s">
        <v>33</v>
      </c>
      <c r="B61" s="4">
        <f>B17/(B11*3)</f>
        <v>21181.708503599923</v>
      </c>
      <c r="C61" s="4">
        <f t="shared" ref="C61:F61" si="17">C17/(C11*3)</f>
        <v>17700</v>
      </c>
      <c r="D61" s="4">
        <f t="shared" si="17"/>
        <v>83000</v>
      </c>
      <c r="E61" s="4">
        <f t="shared" si="17"/>
        <v>41500</v>
      </c>
      <c r="F61" s="4">
        <f t="shared" si="17"/>
        <v>62200</v>
      </c>
    </row>
    <row r="62" spans="1:7" x14ac:dyDescent="0.25">
      <c r="A62" s="6" t="s">
        <v>34</v>
      </c>
      <c r="B62" s="4">
        <f>B18/(B12*3)</f>
        <v>20643.836256749226</v>
      </c>
      <c r="C62" s="4">
        <f t="shared" ref="C62:F62" si="18">C18/(C12*3)</f>
        <v>17700</v>
      </c>
      <c r="D62" s="4">
        <f t="shared" si="18"/>
        <v>78642.663162505472</v>
      </c>
      <c r="E62" s="4">
        <f t="shared" si="18"/>
        <v>41495.113622983634</v>
      </c>
      <c r="F62" s="4">
        <f t="shared" si="18"/>
        <v>61947.154471544716</v>
      </c>
    </row>
    <row r="63" spans="1:7" x14ac:dyDescent="0.25">
      <c r="A63" s="6" t="s">
        <v>28</v>
      </c>
      <c r="B63" s="4">
        <f t="shared" ref="B63:F63" si="19">(B61/B62)*B46</f>
        <v>99.680341184234408</v>
      </c>
      <c r="C63" s="4">
        <f t="shared" si="19"/>
        <v>99.17593417806539</v>
      </c>
      <c r="D63" s="4">
        <f t="shared" si="19"/>
        <v>83.689917632835105</v>
      </c>
      <c r="E63" s="4">
        <f t="shared" si="19"/>
        <v>96.429383048126084</v>
      </c>
      <c r="F63" s="4">
        <f t="shared" si="19"/>
        <v>74.697588126159573</v>
      </c>
    </row>
    <row r="64" spans="1:7" x14ac:dyDescent="0.25">
      <c r="A64" s="6" t="s">
        <v>41</v>
      </c>
      <c r="B64" s="4">
        <f>B17/B11</f>
        <v>63545.125510799764</v>
      </c>
      <c r="C64" s="4">
        <f t="shared" ref="C64:F64" si="20">C17/C11</f>
        <v>53100</v>
      </c>
      <c r="D64" s="4">
        <f t="shared" si="20"/>
        <v>249000</v>
      </c>
      <c r="E64" s="4">
        <f t="shared" si="20"/>
        <v>124500</v>
      </c>
      <c r="F64" s="4">
        <f t="shared" si="20"/>
        <v>186600</v>
      </c>
    </row>
    <row r="65" spans="1:6" x14ac:dyDescent="0.25">
      <c r="A65" s="6" t="s">
        <v>42</v>
      </c>
      <c r="B65" s="4">
        <f>B18/B12</f>
        <v>61931.508770247681</v>
      </c>
      <c r="C65" s="4">
        <f t="shared" ref="C65:F65" si="21">C18/C12</f>
        <v>53100</v>
      </c>
      <c r="D65" s="4">
        <f t="shared" si="21"/>
        <v>235927.98948751643</v>
      </c>
      <c r="E65" s="4">
        <f t="shared" si="21"/>
        <v>124485.34086895089</v>
      </c>
      <c r="F65" s="4">
        <f t="shared" si="21"/>
        <v>185841.46341463414</v>
      </c>
    </row>
    <row r="66" spans="1:6" x14ac:dyDescent="0.25">
      <c r="B66" s="1"/>
      <c r="C66" s="1"/>
      <c r="D66" s="1"/>
    </row>
    <row r="67" spans="1:6" x14ac:dyDescent="0.25">
      <c r="A67" s="6" t="s">
        <v>29</v>
      </c>
      <c r="B67" s="1"/>
      <c r="C67" s="1"/>
      <c r="D67" s="1"/>
    </row>
    <row r="68" spans="1:6" x14ac:dyDescent="0.25">
      <c r="A68" s="6" t="s">
        <v>30</v>
      </c>
      <c r="B68" s="4">
        <f>(B24/B23)*100</f>
        <v>68.816151821820867</v>
      </c>
      <c r="C68" s="4"/>
      <c r="D68" s="4"/>
      <c r="E68" s="4"/>
    </row>
    <row r="69" spans="1:6" x14ac:dyDescent="0.25">
      <c r="A69" s="6" t="s">
        <v>31</v>
      </c>
      <c r="B69" s="4">
        <f>(B18/B24)*100</f>
        <v>139.35653717970743</v>
      </c>
      <c r="C69" s="4"/>
      <c r="D69" s="4"/>
      <c r="E69" s="4"/>
    </row>
    <row r="70" spans="1:6" ht="15.75" thickBot="1" x14ac:dyDescent="0.3">
      <c r="A70" s="10"/>
      <c r="B70" s="10"/>
      <c r="C70" s="10"/>
      <c r="D70" s="10"/>
      <c r="E70" s="10"/>
      <c r="F70" s="10"/>
    </row>
    <row r="71" spans="1:6" ht="15.75" thickTop="1" x14ac:dyDescent="0.25"/>
    <row r="72" spans="1:6" x14ac:dyDescent="0.25">
      <c r="A72" s="11" t="s">
        <v>32</v>
      </c>
    </row>
    <row r="73" spans="1:6" x14ac:dyDescent="0.25">
      <c r="A73" s="23" t="s">
        <v>100</v>
      </c>
    </row>
    <row r="74" spans="1:6" x14ac:dyDescent="0.25">
      <c r="A74" s="6" t="s">
        <v>83</v>
      </c>
      <c r="B74" s="12"/>
      <c r="C74" s="12"/>
    </row>
    <row r="76" spans="1:6" x14ac:dyDescent="0.25">
      <c r="A76" s="6" t="s">
        <v>84</v>
      </c>
    </row>
    <row r="78" spans="1:6" x14ac:dyDescent="0.25">
      <c r="A78" s="6" t="s">
        <v>108</v>
      </c>
    </row>
    <row r="79" spans="1:6" x14ac:dyDescent="0.25">
      <c r="A79" s="6" t="s">
        <v>126</v>
      </c>
    </row>
  </sheetData>
  <mergeCells count="4">
    <mergeCell ref="A4:A5"/>
    <mergeCell ref="B4:B5"/>
    <mergeCell ref="A2:F2"/>
    <mergeCell ref="C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"/>
  <sheetViews>
    <sheetView zoomScale="90" zoomScaleNormal="90" workbookViewId="0">
      <selection activeCell="C10" sqref="C10"/>
    </sheetView>
  </sheetViews>
  <sheetFormatPr baseColWidth="10" defaultColWidth="11.42578125" defaultRowHeight="15" x14ac:dyDescent="0.25"/>
  <cols>
    <col min="1" max="1" width="46.5703125" style="6" customWidth="1"/>
    <col min="2" max="2" width="17.42578125" style="6" bestFit="1" customWidth="1"/>
    <col min="3" max="3" width="20.28515625" style="6" bestFit="1" customWidth="1"/>
    <col min="4" max="5" width="16.28515625" style="6" bestFit="1" customWidth="1"/>
    <col min="6" max="6" width="15" style="6" bestFit="1" customWidth="1"/>
    <col min="7" max="16384" width="11.42578125" style="6"/>
  </cols>
  <sheetData>
    <row r="2" spans="1:7" ht="15.75" x14ac:dyDescent="0.25">
      <c r="A2" s="48" t="s">
        <v>109</v>
      </c>
      <c r="B2" s="48"/>
      <c r="C2" s="48"/>
      <c r="D2" s="48"/>
      <c r="E2" s="48"/>
      <c r="F2" s="48"/>
    </row>
    <row r="4" spans="1:7" x14ac:dyDescent="0.25">
      <c r="A4" s="44" t="s">
        <v>0</v>
      </c>
      <c r="B4" s="46" t="s">
        <v>1</v>
      </c>
      <c r="C4" s="49" t="s">
        <v>36</v>
      </c>
      <c r="D4" s="49"/>
      <c r="E4" s="49"/>
      <c r="F4" s="49"/>
    </row>
    <row r="5" spans="1:7" ht="31.5" customHeight="1" thickBot="1" x14ac:dyDescent="0.3">
      <c r="A5" s="45"/>
      <c r="B5" s="47"/>
      <c r="C5" s="27" t="s">
        <v>73</v>
      </c>
      <c r="D5" s="22" t="s">
        <v>125</v>
      </c>
      <c r="E5" s="21" t="s">
        <v>2</v>
      </c>
      <c r="F5" s="29" t="s">
        <v>37</v>
      </c>
    </row>
    <row r="6" spans="1:7" ht="15.75" thickTop="1" x14ac:dyDescent="0.25"/>
    <row r="7" spans="1:7" x14ac:dyDescent="0.25">
      <c r="A7" s="8" t="s">
        <v>3</v>
      </c>
    </row>
    <row r="9" spans="1:7" x14ac:dyDescent="0.25">
      <c r="A9" s="6" t="s">
        <v>4</v>
      </c>
    </row>
    <row r="10" spans="1:7" x14ac:dyDescent="0.25">
      <c r="A10" s="3" t="s">
        <v>63</v>
      </c>
      <c r="B10" s="34">
        <f>SUM(C10:F10)</f>
        <v>85727.666666666672</v>
      </c>
      <c r="C10" s="32">
        <f>AVERAGE('I Trimestre'!C10,'II Trimestre'!C10)</f>
        <v>82274.666666666657</v>
      </c>
      <c r="D10" s="32">
        <f>AVERAGE('I Trimestre'!D10,'II Trimestre'!D10)</f>
        <v>1618.6666666666665</v>
      </c>
      <c r="E10" s="32">
        <f>AVERAGE('I Trimestre'!E10,'II Trimestre'!E10)</f>
        <v>1799.6666666666665</v>
      </c>
      <c r="F10" s="32">
        <f>AVERAGE('I Trimestre'!F10,'II Trimestre'!F10)</f>
        <v>34.666666666666671</v>
      </c>
      <c r="G10" s="30"/>
    </row>
    <row r="11" spans="1:7" x14ac:dyDescent="0.25">
      <c r="A11" s="37" t="s">
        <v>110</v>
      </c>
      <c r="B11" s="2">
        <f>SUM(C11:F11)</f>
        <v>56044</v>
      </c>
      <c r="C11" s="15">
        <f>AVERAGE('I Trimestre'!C11,'II Trimestre'!C11)</f>
        <v>51614</v>
      </c>
      <c r="D11" s="15">
        <f>AVERAGE('I Trimestre'!D11,'II Trimestre'!D11)</f>
        <v>1670</v>
      </c>
      <c r="E11" s="15">
        <f>AVERAGE('I Trimestre'!E11,'II Trimestre'!E11)</f>
        <v>2650</v>
      </c>
      <c r="F11" s="15">
        <f>AVERAGE('I Trimestre'!F11,'II Trimestre'!F11)</f>
        <v>110</v>
      </c>
    </row>
    <row r="12" spans="1:7" x14ac:dyDescent="0.25">
      <c r="A12" s="37" t="s">
        <v>111</v>
      </c>
      <c r="B12" s="2">
        <f>SUM(C12:F12)</f>
        <v>55538.833333333343</v>
      </c>
      <c r="C12" s="15">
        <f>AVERAGE('I Trimestre'!C12,'II Trimestre'!C12)</f>
        <v>51527.833333333336</v>
      </c>
      <c r="D12" s="15">
        <f>AVERAGE('I Trimestre'!D12,'II Trimestre'!D12)</f>
        <v>1645.8333333333333</v>
      </c>
      <c r="E12" s="15">
        <f>AVERAGE('I Trimestre'!E12,'II Trimestre'!E12)</f>
        <v>2341.8333333333335</v>
      </c>
      <c r="F12" s="15">
        <f>AVERAGE('I Trimestre'!F12,'II Trimestre'!F12)</f>
        <v>23.333333333333336</v>
      </c>
    </row>
    <row r="13" spans="1:7" x14ac:dyDescent="0.25">
      <c r="A13" s="37" t="s">
        <v>77</v>
      </c>
      <c r="B13" s="2">
        <f>SUM(C13:F13)</f>
        <v>56044</v>
      </c>
      <c r="C13" s="15">
        <f>'II Trimestre'!C13</f>
        <v>51614</v>
      </c>
      <c r="D13" s="15">
        <f>'II Trimestre'!D13</f>
        <v>1670</v>
      </c>
      <c r="E13" s="15">
        <f>'II Trimestre'!E13</f>
        <v>2650</v>
      </c>
      <c r="F13" s="15">
        <f>'II Trimestre'!F13</f>
        <v>110</v>
      </c>
    </row>
    <row r="14" spans="1:7" x14ac:dyDescent="0.25">
      <c r="A14" s="38"/>
      <c r="C14" s="9"/>
    </row>
    <row r="15" spans="1:7" x14ac:dyDescent="0.25">
      <c r="A15" s="39" t="s">
        <v>5</v>
      </c>
    </row>
    <row r="16" spans="1:7" x14ac:dyDescent="0.25">
      <c r="A16" s="37" t="s">
        <v>63</v>
      </c>
      <c r="B16" s="34">
        <f>SUM(C16:F16)</f>
        <v>9639440000</v>
      </c>
      <c r="C16" s="32">
        <f>'I Trimestre'!C16+'II Trimestre'!C16</f>
        <v>8396640000</v>
      </c>
      <c r="D16" s="32">
        <f>'I Trimestre'!D16+'II Trimestre'!D16</f>
        <v>792920000</v>
      </c>
      <c r="E16" s="32">
        <f>'I Trimestre'!E16+'II Trimestre'!E16</f>
        <v>437280000</v>
      </c>
      <c r="F16" s="32">
        <f>'I Trimestre'!F16+'II Trimestre'!F16</f>
        <v>12600000</v>
      </c>
      <c r="G16" s="30"/>
    </row>
    <row r="17" spans="1:7" x14ac:dyDescent="0.25">
      <c r="A17" s="37" t="s">
        <v>110</v>
      </c>
      <c r="B17" s="2">
        <f>SUM(C17:F17)</f>
        <v>7013968800</v>
      </c>
      <c r="C17" s="32">
        <f>'I Trimestre'!C17+'II Trimestre'!C17</f>
        <v>5481406800</v>
      </c>
      <c r="D17" s="32">
        <f>'I Trimestre'!D17+'II Trimestre'!D17</f>
        <v>831660000</v>
      </c>
      <c r="E17" s="32">
        <f>'I Trimestre'!E17+'II Trimestre'!E17</f>
        <v>659850000</v>
      </c>
      <c r="F17" s="32">
        <f>'I Trimestre'!F17+'II Trimestre'!F17</f>
        <v>41052000</v>
      </c>
      <c r="G17" s="30"/>
    </row>
    <row r="18" spans="1:7" x14ac:dyDescent="0.25">
      <c r="A18" s="37" t="s">
        <v>111</v>
      </c>
      <c r="B18" s="2">
        <f>SUM(C18:F18)</f>
        <v>6836622900</v>
      </c>
      <c r="C18" s="15">
        <f>'I Trimestre'!C18+'II Trimestre'!C18</f>
        <v>5472025800</v>
      </c>
      <c r="D18" s="15">
        <f>'I Trimestre'!D18+'II Trimestre'!D18</f>
        <v>772689600</v>
      </c>
      <c r="E18" s="15">
        <f>'I Trimestre'!E18+'II Trimestre'!E18</f>
        <v>583199500</v>
      </c>
      <c r="F18" s="15">
        <f>'I Trimestre'!F18+'II Trimestre'!F18</f>
        <v>8708000</v>
      </c>
    </row>
    <row r="19" spans="1:7" x14ac:dyDescent="0.25">
      <c r="A19" s="37" t="s">
        <v>77</v>
      </c>
      <c r="B19" s="2">
        <f>SUM(C19:F19)</f>
        <v>14027937600</v>
      </c>
      <c r="C19" s="17">
        <f>'II Trimestre'!C19</f>
        <v>10962813600</v>
      </c>
      <c r="D19" s="17">
        <f>'II Trimestre'!D19</f>
        <v>1663320000</v>
      </c>
      <c r="E19" s="17">
        <f>'II Trimestre'!E19</f>
        <v>1319700000</v>
      </c>
      <c r="F19" s="17">
        <f>'II Trimestre'!F19</f>
        <v>82104000</v>
      </c>
    </row>
    <row r="20" spans="1:7" x14ac:dyDescent="0.25">
      <c r="A20" s="3" t="s">
        <v>112</v>
      </c>
      <c r="B20" s="2">
        <f>SUM(C20:F20)</f>
        <v>6836622900</v>
      </c>
      <c r="C20" s="15">
        <f>C18</f>
        <v>5472025800</v>
      </c>
      <c r="D20" s="15">
        <f t="shared" ref="D20:F20" si="0">D18</f>
        <v>772689600</v>
      </c>
      <c r="E20" s="15">
        <f t="shared" si="0"/>
        <v>583199500</v>
      </c>
      <c r="F20" s="15">
        <f t="shared" si="0"/>
        <v>8708000</v>
      </c>
    </row>
    <row r="21" spans="1:7" x14ac:dyDescent="0.25">
      <c r="B21" s="2"/>
      <c r="C21" s="2"/>
      <c r="D21" s="2"/>
      <c r="E21" s="2"/>
      <c r="F21" s="2"/>
    </row>
    <row r="22" spans="1:7" x14ac:dyDescent="0.25">
      <c r="A22" s="5" t="s">
        <v>6</v>
      </c>
      <c r="B22" s="2"/>
      <c r="C22" s="2"/>
      <c r="D22" s="2"/>
      <c r="E22" s="2"/>
      <c r="F22" s="2"/>
    </row>
    <row r="23" spans="1:7" x14ac:dyDescent="0.25">
      <c r="A23" s="3" t="s">
        <v>110</v>
      </c>
      <c r="B23" s="2">
        <f>B17</f>
        <v>7013968800</v>
      </c>
      <c r="C23" s="2"/>
      <c r="D23" s="2"/>
      <c r="E23" s="2"/>
      <c r="F23" s="2"/>
    </row>
    <row r="24" spans="1:7" x14ac:dyDescent="0.25">
      <c r="A24" s="3" t="s">
        <v>111</v>
      </c>
      <c r="B24" s="2">
        <f>+'I Trimestre'!B24+'II Trimestre'!B24</f>
        <v>9189612900</v>
      </c>
      <c r="C24" s="2"/>
      <c r="D24" s="2"/>
      <c r="E24" s="2"/>
      <c r="F24" s="2"/>
    </row>
    <row r="26" spans="1:7" x14ac:dyDescent="0.25">
      <c r="A26" s="6" t="s">
        <v>7</v>
      </c>
    </row>
    <row r="27" spans="1:7" x14ac:dyDescent="0.25">
      <c r="A27" s="6" t="s">
        <v>64</v>
      </c>
      <c r="B27" s="9">
        <v>0.97</v>
      </c>
      <c r="C27" s="9">
        <v>0.97</v>
      </c>
      <c r="D27" s="9">
        <v>0.97</v>
      </c>
      <c r="E27" s="9">
        <v>0.97</v>
      </c>
      <c r="F27" s="9">
        <v>0.97</v>
      </c>
    </row>
    <row r="28" spans="1:7" x14ac:dyDescent="0.25">
      <c r="A28" s="6" t="s">
        <v>113</v>
      </c>
      <c r="B28" s="43">
        <v>1</v>
      </c>
      <c r="C28" s="43">
        <v>1</v>
      </c>
      <c r="D28" s="43">
        <v>1</v>
      </c>
      <c r="E28" s="43">
        <v>1</v>
      </c>
      <c r="F28" s="43">
        <v>1</v>
      </c>
    </row>
    <row r="29" spans="1:7" x14ac:dyDescent="0.25">
      <c r="A29" s="3" t="s">
        <v>8</v>
      </c>
      <c r="B29" s="15">
        <f>SUM(C29:E29)</f>
        <v>235341</v>
      </c>
      <c r="C29" s="17">
        <v>200899</v>
      </c>
      <c r="D29" s="15">
        <v>25726</v>
      </c>
      <c r="E29" s="13">
        <v>8716</v>
      </c>
      <c r="F29" s="15">
        <v>0</v>
      </c>
    </row>
    <row r="31" spans="1:7" x14ac:dyDescent="0.25">
      <c r="A31" s="6" t="s">
        <v>9</v>
      </c>
    </row>
    <row r="32" spans="1:7" x14ac:dyDescent="0.25">
      <c r="A32" s="6" t="s">
        <v>65</v>
      </c>
      <c r="B32" s="41">
        <f>B16/B27</f>
        <v>9937567010.3092785</v>
      </c>
      <c r="C32" s="41">
        <f t="shared" ref="C32:F32" si="1">C16/C27</f>
        <v>8656329896.907217</v>
      </c>
      <c r="D32" s="41">
        <f t="shared" si="1"/>
        <v>817443298.96907222</v>
      </c>
      <c r="E32" s="41">
        <f t="shared" si="1"/>
        <v>450804123.71134019</v>
      </c>
      <c r="F32" s="41">
        <f t="shared" si="1"/>
        <v>12989690.721649485</v>
      </c>
      <c r="G32" s="30"/>
    </row>
    <row r="33" spans="1:6" x14ac:dyDescent="0.25">
      <c r="A33" s="6" t="s">
        <v>114</v>
      </c>
      <c r="B33" s="34">
        <f>B18/B28</f>
        <v>6836622900</v>
      </c>
      <c r="C33" s="34">
        <f t="shared" ref="C33:F33" si="2">C18/C28</f>
        <v>5472025800</v>
      </c>
      <c r="D33" s="34">
        <f t="shared" si="2"/>
        <v>772689600</v>
      </c>
      <c r="E33" s="34">
        <f t="shared" si="2"/>
        <v>583199500</v>
      </c>
      <c r="F33" s="34">
        <f t="shared" si="2"/>
        <v>8708000</v>
      </c>
    </row>
    <row r="34" spans="1:6" x14ac:dyDescent="0.25">
      <c r="A34" s="6" t="s">
        <v>66</v>
      </c>
      <c r="B34" s="2">
        <f t="shared" ref="B34:F34" si="3">B32/B10</f>
        <v>115920.18535800512</v>
      </c>
      <c r="C34" s="15">
        <f t="shared" si="3"/>
        <v>105212.57937121858</v>
      </c>
      <c r="D34" s="2">
        <f t="shared" si="3"/>
        <v>505010.27531038236</v>
      </c>
      <c r="E34" s="2">
        <f t="shared" si="3"/>
        <v>250493.12301056134</v>
      </c>
      <c r="F34" s="2">
        <f t="shared" si="3"/>
        <v>374702.61697065819</v>
      </c>
    </row>
    <row r="35" spans="1:6" x14ac:dyDescent="0.25">
      <c r="A35" s="6" t="s">
        <v>115</v>
      </c>
      <c r="B35" s="2">
        <f t="shared" ref="B35:F35" si="4">B33/B12</f>
        <v>123096.26417551682</v>
      </c>
      <c r="C35" s="15">
        <f t="shared" si="4"/>
        <v>106195.53445225395</v>
      </c>
      <c r="D35" s="2">
        <f t="shared" si="4"/>
        <v>469482.28860759496</v>
      </c>
      <c r="E35" s="2">
        <f t="shared" si="4"/>
        <v>249035.44231727277</v>
      </c>
      <c r="F35" s="2">
        <f t="shared" si="4"/>
        <v>373199.99999999994</v>
      </c>
    </row>
    <row r="37" spans="1:6" x14ac:dyDescent="0.25">
      <c r="A37" s="8" t="s">
        <v>10</v>
      </c>
    </row>
    <row r="39" spans="1:6" x14ac:dyDescent="0.25">
      <c r="A39" s="6" t="s">
        <v>11</v>
      </c>
    </row>
    <row r="40" spans="1:6" x14ac:dyDescent="0.25">
      <c r="A40" s="6" t="s">
        <v>12</v>
      </c>
      <c r="B40" s="16">
        <f>(B11/B29)*100</f>
        <v>23.813955069452412</v>
      </c>
      <c r="C40" s="16">
        <f>(C11/C29)*100</f>
        <v>25.691516632735851</v>
      </c>
      <c r="D40" s="16">
        <f t="shared" ref="D40:F40" si="5">(D11/D29)*100</f>
        <v>6.4914872113814814</v>
      </c>
      <c r="E40" s="16">
        <f t="shared" si="5"/>
        <v>30.403854979348328</v>
      </c>
      <c r="F40" s="16" t="e">
        <f t="shared" si="5"/>
        <v>#DIV/0!</v>
      </c>
    </row>
    <row r="41" spans="1:6" x14ac:dyDescent="0.25">
      <c r="A41" s="6" t="s">
        <v>13</v>
      </c>
      <c r="B41" s="16">
        <f>(B12/B29)*100</f>
        <v>23.599302005742025</v>
      </c>
      <c r="C41" s="16">
        <f>(C12/C29)*100</f>
        <v>25.648626092381416</v>
      </c>
      <c r="D41" s="16">
        <f t="shared" ref="D41:F41" si="6">(D12/D29)*100</f>
        <v>6.3975485241908308</v>
      </c>
      <c r="E41" s="16">
        <f t="shared" si="6"/>
        <v>26.868211717913415</v>
      </c>
      <c r="F41" s="16" t="e">
        <f t="shared" si="6"/>
        <v>#DIV/0!</v>
      </c>
    </row>
    <row r="43" spans="1:6" x14ac:dyDescent="0.25">
      <c r="A43" s="6" t="s">
        <v>14</v>
      </c>
    </row>
    <row r="44" spans="1:6" x14ac:dyDescent="0.25">
      <c r="A44" s="6" t="s">
        <v>15</v>
      </c>
      <c r="B44" s="4">
        <f t="shared" ref="B44:F44" si="7">B12/B11*100</f>
        <v>99.098624889967425</v>
      </c>
      <c r="C44" s="16">
        <f t="shared" si="7"/>
        <v>99.833055630901185</v>
      </c>
      <c r="D44" s="4">
        <f t="shared" si="7"/>
        <v>98.552894211576842</v>
      </c>
      <c r="E44" s="4">
        <f t="shared" si="7"/>
        <v>88.371069182389945</v>
      </c>
      <c r="F44" s="4">
        <f t="shared" si="7"/>
        <v>21.212121212121215</v>
      </c>
    </row>
    <row r="45" spans="1:6" x14ac:dyDescent="0.25">
      <c r="A45" s="6" t="s">
        <v>16</v>
      </c>
      <c r="B45" s="4">
        <f t="shared" ref="B45:F45" si="8">B18/B17*100</f>
        <v>97.471532807502655</v>
      </c>
      <c r="C45" s="16">
        <f t="shared" si="8"/>
        <v>99.828857803438339</v>
      </c>
      <c r="D45" s="4">
        <f t="shared" si="8"/>
        <v>92.909313902315844</v>
      </c>
      <c r="E45" s="4">
        <f t="shared" si="8"/>
        <v>88.383647798742132</v>
      </c>
      <c r="F45" s="4">
        <f t="shared" si="8"/>
        <v>21.212121212121211</v>
      </c>
    </row>
    <row r="46" spans="1:6" x14ac:dyDescent="0.25">
      <c r="A46" s="6" t="s">
        <v>17</v>
      </c>
      <c r="B46" s="4">
        <f t="shared" ref="B46:F46" si="9">AVERAGE(B44:B45)</f>
        <v>98.28507884873504</v>
      </c>
      <c r="C46" s="16">
        <f t="shared" si="9"/>
        <v>99.830956717169755</v>
      </c>
      <c r="D46" s="4">
        <f t="shared" si="9"/>
        <v>95.73110405694635</v>
      </c>
      <c r="E46" s="4">
        <f t="shared" si="9"/>
        <v>88.377358490566039</v>
      </c>
      <c r="F46" s="4">
        <f t="shared" si="9"/>
        <v>21.212121212121211</v>
      </c>
    </row>
    <row r="47" spans="1:6" x14ac:dyDescent="0.25">
      <c r="B47" s="1"/>
      <c r="C47" s="1"/>
      <c r="D47" s="1"/>
    </row>
    <row r="48" spans="1:6" x14ac:dyDescent="0.25">
      <c r="A48" s="6" t="s">
        <v>18</v>
      </c>
    </row>
    <row r="49" spans="1:7" x14ac:dyDescent="0.25">
      <c r="A49" s="6" t="s">
        <v>19</v>
      </c>
      <c r="B49" s="4">
        <f t="shared" ref="B49:F49" si="10">B12/B13*100</f>
        <v>99.098624889967425</v>
      </c>
      <c r="C49" s="16">
        <f t="shared" si="10"/>
        <v>99.833055630901185</v>
      </c>
      <c r="D49" s="4">
        <f t="shared" si="10"/>
        <v>98.552894211576842</v>
      </c>
      <c r="E49" s="4">
        <f t="shared" si="10"/>
        <v>88.371069182389945</v>
      </c>
      <c r="F49" s="4">
        <f t="shared" si="10"/>
        <v>21.212121212121215</v>
      </c>
    </row>
    <row r="50" spans="1:7" x14ac:dyDescent="0.25">
      <c r="A50" s="6" t="s">
        <v>20</v>
      </c>
      <c r="B50" s="4">
        <f t="shared" ref="B50:F50" si="11">B18/B19*100</f>
        <v>48.735766403751327</v>
      </c>
      <c r="C50" s="16">
        <f t="shared" si="11"/>
        <v>49.91442890171917</v>
      </c>
      <c r="D50" s="4">
        <f t="shared" si="11"/>
        <v>46.454656951157922</v>
      </c>
      <c r="E50" s="4">
        <f t="shared" si="11"/>
        <v>44.191823899371066</v>
      </c>
      <c r="F50" s="4">
        <f t="shared" si="11"/>
        <v>10.606060606060606</v>
      </c>
    </row>
    <row r="51" spans="1:7" x14ac:dyDescent="0.25">
      <c r="A51" s="6" t="s">
        <v>21</v>
      </c>
      <c r="B51" s="4">
        <f t="shared" ref="B51:F51" si="12">(B49+B50)/2</f>
        <v>73.917195646859369</v>
      </c>
      <c r="C51" s="16">
        <f t="shared" si="12"/>
        <v>74.873742266310174</v>
      </c>
      <c r="D51" s="4">
        <f t="shared" si="12"/>
        <v>72.503775581367378</v>
      </c>
      <c r="E51" s="4">
        <f t="shared" si="12"/>
        <v>66.281446540880509</v>
      </c>
      <c r="F51" s="4">
        <f t="shared" si="12"/>
        <v>15.90909090909091</v>
      </c>
    </row>
    <row r="53" spans="1:7" x14ac:dyDescent="0.25">
      <c r="A53" s="6" t="s">
        <v>22</v>
      </c>
      <c r="B53" s="4">
        <f>B20/B18*100</f>
        <v>100</v>
      </c>
      <c r="C53" s="16">
        <f>C20/C18*100</f>
        <v>100</v>
      </c>
      <c r="D53" s="16">
        <f t="shared" ref="D53:F53" si="13">D20/D18*100</f>
        <v>100</v>
      </c>
      <c r="E53" s="16">
        <f t="shared" si="13"/>
        <v>100</v>
      </c>
      <c r="F53" s="16">
        <f t="shared" si="13"/>
        <v>100</v>
      </c>
    </row>
    <row r="55" spans="1:7" x14ac:dyDescent="0.25">
      <c r="A55" s="38" t="s">
        <v>23</v>
      </c>
      <c r="B55" s="38"/>
      <c r="C55" s="38"/>
      <c r="D55" s="38"/>
      <c r="E55" s="38"/>
      <c r="F55" s="38"/>
    </row>
    <row r="56" spans="1:7" x14ac:dyDescent="0.25">
      <c r="A56" s="38" t="s">
        <v>24</v>
      </c>
      <c r="B56" s="31">
        <f t="shared" ref="B56:F56" si="14">((B12/B10)-1)*100</f>
        <v>-35.214808132730383</v>
      </c>
      <c r="C56" s="40">
        <f t="shared" si="14"/>
        <v>-37.370960684536335</v>
      </c>
      <c r="D56" s="31">
        <f t="shared" si="14"/>
        <v>1.678336079077436</v>
      </c>
      <c r="E56" s="31">
        <f t="shared" si="14"/>
        <v>30.125949249861094</v>
      </c>
      <c r="F56" s="31">
        <f t="shared" si="14"/>
        <v>-32.692307692307701</v>
      </c>
      <c r="G56" s="30"/>
    </row>
    <row r="57" spans="1:7" x14ac:dyDescent="0.25">
      <c r="A57" s="38" t="s">
        <v>25</v>
      </c>
      <c r="B57" s="31">
        <f t="shared" ref="B57:F57" si="15">((B33/B32)-1)*100</f>
        <v>-31.20425861875794</v>
      </c>
      <c r="C57" s="40">
        <f t="shared" si="15"/>
        <v>-36.78584498084949</v>
      </c>
      <c r="D57" s="31">
        <f t="shared" si="15"/>
        <v>-5.4748383191242533</v>
      </c>
      <c r="E57" s="31">
        <f t="shared" si="15"/>
        <v>29.368714553604104</v>
      </c>
      <c r="F57" s="31">
        <f t="shared" si="15"/>
        <v>-32.962222222222223</v>
      </c>
      <c r="G57" s="30"/>
    </row>
    <row r="58" spans="1:7" x14ac:dyDescent="0.25">
      <c r="A58" s="38" t="s">
        <v>26</v>
      </c>
      <c r="B58" s="31">
        <f t="shared" ref="B58:F58" si="16">((B35/B34)-1)*100</f>
        <v>6.1905342847315747</v>
      </c>
      <c r="C58" s="40">
        <f t="shared" si="16"/>
        <v>0.93425623334186803</v>
      </c>
      <c r="D58" s="31">
        <f t="shared" si="16"/>
        <v>-7.0351017473756716</v>
      </c>
      <c r="E58" s="31">
        <f t="shared" si="16"/>
        <v>-0.58192443599623944</v>
      </c>
      <c r="F58" s="31">
        <f t="shared" si="16"/>
        <v>-0.40101587301588637</v>
      </c>
      <c r="G58" s="30"/>
    </row>
    <row r="59" spans="1:7" x14ac:dyDescent="0.25">
      <c r="B59" s="1"/>
      <c r="C59" s="1"/>
      <c r="D59" s="1"/>
    </row>
    <row r="60" spans="1:7" x14ac:dyDescent="0.25">
      <c r="A60" s="6" t="s">
        <v>27</v>
      </c>
    </row>
    <row r="61" spans="1:7" x14ac:dyDescent="0.25">
      <c r="A61" s="6" t="s">
        <v>33</v>
      </c>
      <c r="B61" s="4">
        <f>B17/(B11*6)</f>
        <v>20858.518307044465</v>
      </c>
      <c r="C61" s="16">
        <f t="shared" ref="C61:F61" si="17">C17/(C11*6)</f>
        <v>17700</v>
      </c>
      <c r="D61" s="4">
        <f t="shared" si="17"/>
        <v>83000</v>
      </c>
      <c r="E61" s="4">
        <f t="shared" si="17"/>
        <v>41500</v>
      </c>
      <c r="F61" s="4">
        <f t="shared" si="17"/>
        <v>62200</v>
      </c>
    </row>
    <row r="62" spans="1:7" x14ac:dyDescent="0.25">
      <c r="A62" s="6" t="s">
        <v>34</v>
      </c>
      <c r="B62" s="4">
        <f>B18/(B12*6)</f>
        <v>20516.0440292528</v>
      </c>
      <c r="C62" s="16">
        <f t="shared" ref="C62:F62" si="18">C18/(C12*6)</f>
        <v>17699.255742042325</v>
      </c>
      <c r="D62" s="4">
        <f t="shared" si="18"/>
        <v>78247.048101265827</v>
      </c>
      <c r="E62" s="4">
        <f t="shared" si="18"/>
        <v>41505.9070528788</v>
      </c>
      <c r="F62" s="4">
        <f t="shared" si="18"/>
        <v>62200</v>
      </c>
    </row>
    <row r="63" spans="1:7" x14ac:dyDescent="0.25">
      <c r="A63" s="6" t="s">
        <v>28</v>
      </c>
      <c r="B63" s="4">
        <f t="shared" ref="B63:F63" si="19">(B61/B62)*B46</f>
        <v>99.925751453474192</v>
      </c>
      <c r="C63" s="16">
        <f t="shared" si="19"/>
        <v>99.835154632892412</v>
      </c>
      <c r="D63" s="4">
        <f t="shared" si="19"/>
        <v>101.54608805744849</v>
      </c>
      <c r="E63" s="4">
        <f t="shared" si="19"/>
        <v>88.364780769297894</v>
      </c>
      <c r="F63" s="4">
        <f t="shared" si="19"/>
        <v>21.212121212121211</v>
      </c>
    </row>
    <row r="64" spans="1:7" x14ac:dyDescent="0.25">
      <c r="A64" s="6" t="s">
        <v>43</v>
      </c>
      <c r="B64" s="4">
        <f>B17/B11</f>
        <v>125151.10984226679</v>
      </c>
      <c r="C64" s="4">
        <f t="shared" ref="C64:F64" si="20">C17/C11</f>
        <v>106200</v>
      </c>
      <c r="D64" s="4">
        <f t="shared" si="20"/>
        <v>498000</v>
      </c>
      <c r="E64" s="4">
        <f t="shared" si="20"/>
        <v>249000</v>
      </c>
      <c r="F64" s="4">
        <f t="shared" si="20"/>
        <v>373200</v>
      </c>
    </row>
    <row r="65" spans="1:6" x14ac:dyDescent="0.25">
      <c r="A65" s="6" t="s">
        <v>44</v>
      </c>
      <c r="B65" s="4">
        <f>B18/B12</f>
        <v>123096.26417551682</v>
      </c>
      <c r="C65" s="4">
        <f t="shared" ref="C65:F65" si="21">C18/C12</f>
        <v>106195.53445225395</v>
      </c>
      <c r="D65" s="4">
        <f t="shared" si="21"/>
        <v>469482.28860759496</v>
      </c>
      <c r="E65" s="4">
        <f t="shared" si="21"/>
        <v>249035.44231727277</v>
      </c>
      <c r="F65" s="4">
        <f t="shared" si="21"/>
        <v>373199.99999999994</v>
      </c>
    </row>
    <row r="66" spans="1:6" x14ac:dyDescent="0.25">
      <c r="B66" s="1"/>
      <c r="C66" s="1"/>
      <c r="D66" s="1"/>
    </row>
    <row r="67" spans="1:6" x14ac:dyDescent="0.25">
      <c r="A67" s="6" t="s">
        <v>29</v>
      </c>
      <c r="B67" s="1"/>
      <c r="C67" s="1"/>
      <c r="D67" s="1"/>
    </row>
    <row r="68" spans="1:6" x14ac:dyDescent="0.25">
      <c r="A68" s="6" t="s">
        <v>30</v>
      </c>
      <c r="B68" s="4">
        <f>(B24/B23)*100</f>
        <v>131.01873079332773</v>
      </c>
      <c r="C68" s="4"/>
      <c r="D68" s="4"/>
      <c r="E68" s="4"/>
    </row>
    <row r="69" spans="1:6" x14ac:dyDescent="0.25">
      <c r="A69" s="6" t="s">
        <v>31</v>
      </c>
      <c r="B69" s="4">
        <f>(B18/B24)*100</f>
        <v>74.395112986750505</v>
      </c>
      <c r="C69" s="4"/>
      <c r="D69" s="4"/>
      <c r="E69" s="4"/>
    </row>
    <row r="70" spans="1:6" ht="15.75" thickBot="1" x14ac:dyDescent="0.3">
      <c r="A70" s="10"/>
      <c r="B70" s="10"/>
      <c r="C70" s="10"/>
      <c r="D70" s="10"/>
      <c r="E70" s="10"/>
      <c r="F70" s="10"/>
    </row>
    <row r="71" spans="1:6" ht="15.75" thickTop="1" x14ac:dyDescent="0.25"/>
    <row r="72" spans="1:6" x14ac:dyDescent="0.25">
      <c r="A72" s="11" t="s">
        <v>32</v>
      </c>
    </row>
    <row r="73" spans="1:6" x14ac:dyDescent="0.25">
      <c r="A73" s="23" t="s">
        <v>100</v>
      </c>
    </row>
    <row r="74" spans="1:6" x14ac:dyDescent="0.25">
      <c r="A74" s="6" t="s">
        <v>83</v>
      </c>
      <c r="B74" s="12"/>
      <c r="C74" s="12"/>
    </row>
    <row r="76" spans="1:6" x14ac:dyDescent="0.25">
      <c r="A76" s="6" t="s">
        <v>84</v>
      </c>
    </row>
    <row r="78" spans="1:6" x14ac:dyDescent="0.25">
      <c r="A78" s="6" t="s">
        <v>35</v>
      </c>
    </row>
    <row r="79" spans="1:6" x14ac:dyDescent="0.25">
      <c r="A79" s="6" t="s">
        <v>126</v>
      </c>
    </row>
  </sheetData>
  <mergeCells count="4">
    <mergeCell ref="A4:A5"/>
    <mergeCell ref="B4:B5"/>
    <mergeCell ref="A2:F2"/>
    <mergeCell ref="C4:F4"/>
  </mergeCells>
  <hyperlinks>
    <hyperlink ref="F5" r:id="rId1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"/>
  <sheetViews>
    <sheetView zoomScale="90" zoomScaleNormal="90" workbookViewId="0">
      <selection activeCell="F16" sqref="F16"/>
    </sheetView>
  </sheetViews>
  <sheetFormatPr baseColWidth="10" defaultColWidth="11.42578125" defaultRowHeight="15" x14ac:dyDescent="0.25"/>
  <cols>
    <col min="1" max="1" width="46.5703125" style="6" customWidth="1"/>
    <col min="2" max="2" width="17.42578125" style="6" bestFit="1" customWidth="1"/>
    <col min="3" max="3" width="20.28515625" style="6" bestFit="1" customWidth="1"/>
    <col min="4" max="5" width="16.28515625" style="6" bestFit="1" customWidth="1"/>
    <col min="6" max="6" width="15" style="6" bestFit="1" customWidth="1"/>
    <col min="7" max="16384" width="11.42578125" style="6"/>
  </cols>
  <sheetData>
    <row r="2" spans="1:7" ht="15.75" x14ac:dyDescent="0.25">
      <c r="A2" s="48" t="s">
        <v>116</v>
      </c>
      <c r="B2" s="48"/>
      <c r="C2" s="48"/>
      <c r="D2" s="48"/>
      <c r="E2" s="48"/>
      <c r="F2" s="48"/>
    </row>
    <row r="4" spans="1:7" x14ac:dyDescent="0.25">
      <c r="A4" s="44" t="s">
        <v>0</v>
      </c>
      <c r="B4" s="46" t="s">
        <v>1</v>
      </c>
      <c r="C4" s="49" t="s">
        <v>36</v>
      </c>
      <c r="D4" s="49"/>
      <c r="E4" s="49"/>
      <c r="F4" s="49"/>
    </row>
    <row r="5" spans="1:7" ht="31.5" customHeight="1" thickBot="1" x14ac:dyDescent="0.3">
      <c r="A5" s="45"/>
      <c r="B5" s="47"/>
      <c r="C5" s="19" t="s">
        <v>73</v>
      </c>
      <c r="D5" s="22" t="s">
        <v>125</v>
      </c>
      <c r="E5" s="21" t="s">
        <v>2</v>
      </c>
      <c r="F5" s="22" t="s">
        <v>37</v>
      </c>
    </row>
    <row r="6" spans="1:7" ht="15.75" thickTop="1" x14ac:dyDescent="0.25"/>
    <row r="7" spans="1:7" x14ac:dyDescent="0.25">
      <c r="A7" s="8" t="s">
        <v>3</v>
      </c>
    </row>
    <row r="9" spans="1:7" x14ac:dyDescent="0.25">
      <c r="A9" s="6" t="s">
        <v>4</v>
      </c>
    </row>
    <row r="10" spans="1:7" x14ac:dyDescent="0.25">
      <c r="A10" s="37" t="s">
        <v>55</v>
      </c>
      <c r="B10" s="34">
        <f>SUM(C10:F10)</f>
        <v>86015.111111111095</v>
      </c>
      <c r="C10" s="32">
        <f>AVERAGE('I Trimestre'!C10,'II Trimestre'!C10,'III Trimestre'!C10)</f>
        <v>82268.777777777766</v>
      </c>
      <c r="D10" s="32">
        <f>AVERAGE('I Trimestre'!D10,'II Trimestre'!D10,'III Trimestre'!D10)</f>
        <v>1708.3333333333333</v>
      </c>
      <c r="E10" s="32">
        <f>AVERAGE('I Trimestre'!E10,'II Trimestre'!E10,'III Trimestre'!E10)</f>
        <v>2000</v>
      </c>
      <c r="F10" s="32">
        <f>AVERAGE('I Trimestre'!F10,'II Trimestre'!F10,'III Trimestre'!F10)</f>
        <v>38</v>
      </c>
      <c r="G10" s="30"/>
    </row>
    <row r="11" spans="1:7" x14ac:dyDescent="0.25">
      <c r="A11" s="37" t="s">
        <v>94</v>
      </c>
      <c r="B11" s="34">
        <f>SUM(C11:F11)</f>
        <v>56066.111111111109</v>
      </c>
      <c r="C11" s="32">
        <f>AVERAGE('I Trimestre'!C11,'II Trimestre'!C11,'III Trimestre'!C11)</f>
        <v>51614</v>
      </c>
      <c r="D11" s="32">
        <f>AVERAGE('I Trimestre'!D11,'II Trimestre'!D11,'III Trimestre'!D11)</f>
        <v>1692.1111111111111</v>
      </c>
      <c r="E11" s="32">
        <f>AVERAGE('I Trimestre'!E11,'II Trimestre'!E11,'III Trimestre'!E11)</f>
        <v>2650</v>
      </c>
      <c r="F11" s="32">
        <f>AVERAGE('I Trimestre'!F11,'II Trimestre'!F11,'III Trimestre'!F11)</f>
        <v>110</v>
      </c>
    </row>
    <row r="12" spans="1:7" x14ac:dyDescent="0.25">
      <c r="A12" s="37" t="s">
        <v>95</v>
      </c>
      <c r="B12" s="34">
        <f>SUM(C12:F12)</f>
        <v>55641.666666666664</v>
      </c>
      <c r="C12" s="32">
        <f>AVERAGE('I Trimestre'!C12,'II Trimestre'!C12,'III Trimestre'!C12)</f>
        <v>51508.666666666664</v>
      </c>
      <c r="D12" s="32">
        <f>AVERAGE('I Trimestre'!D12,'II Trimestre'!D12,'III Trimestre'!D12)</f>
        <v>1668.8888888888887</v>
      </c>
      <c r="E12" s="32">
        <f>AVERAGE('I Trimestre'!E12,'II Trimestre'!E12,'III Trimestre'!E12)</f>
        <v>2433.5555555555557</v>
      </c>
      <c r="F12" s="32">
        <f>AVERAGE('I Trimestre'!F12,'II Trimestre'!F12,'III Trimestre'!F12)</f>
        <v>30.555555555555557</v>
      </c>
    </row>
    <row r="13" spans="1:7" x14ac:dyDescent="0.25">
      <c r="A13" s="37" t="s">
        <v>77</v>
      </c>
      <c r="B13" s="34">
        <f>SUM(C13:F13)</f>
        <v>56110.333333333336</v>
      </c>
      <c r="C13" s="32">
        <f>'III Trimestre'!C13</f>
        <v>51614</v>
      </c>
      <c r="D13" s="32">
        <f>'III Trimestre'!D13</f>
        <v>1736.3333333333333</v>
      </c>
      <c r="E13" s="32">
        <f>'III Trimestre'!E13</f>
        <v>2650</v>
      </c>
      <c r="F13" s="32">
        <f>'III Trimestre'!F13</f>
        <v>110</v>
      </c>
    </row>
    <row r="14" spans="1:7" x14ac:dyDescent="0.25">
      <c r="C14" s="9"/>
    </row>
    <row r="15" spans="1:7" x14ac:dyDescent="0.25">
      <c r="A15" s="5" t="s">
        <v>5</v>
      </c>
    </row>
    <row r="16" spans="1:7" x14ac:dyDescent="0.25">
      <c r="A16" s="37" t="s">
        <v>55</v>
      </c>
      <c r="B16" s="34">
        <f>SUM(C16:F16)</f>
        <v>14550917000</v>
      </c>
      <c r="C16" s="32">
        <f>'I Trimestre'!C16+'II Trimestre'!C16+'III Trimestre'!C16</f>
        <v>12591747000</v>
      </c>
      <c r="D16" s="32">
        <f>'I Trimestre'!D16+'II Trimestre'!D16+'III Trimestre'!D16</f>
        <v>1213170000</v>
      </c>
      <c r="E16" s="32">
        <f>'I Trimestre'!E16+'II Trimestre'!E16+'III Trimestre'!E16</f>
        <v>725360000</v>
      </c>
      <c r="F16" s="32">
        <f>'I Trimestre'!F16+'II Trimestre'!F16+'III Trimestre'!F16</f>
        <v>20640000</v>
      </c>
      <c r="G16" s="30"/>
    </row>
    <row r="17" spans="1:7" x14ac:dyDescent="0.25">
      <c r="A17" s="37" t="s">
        <v>94</v>
      </c>
      <c r="B17" s="34">
        <f>SUM(C17:F17)</f>
        <v>10537470200</v>
      </c>
      <c r="C17" s="32">
        <f>'I Trimestre'!C17+'II Trimestre'!C17+'III Trimestre'!C17</f>
        <v>8222110200</v>
      </c>
      <c r="D17" s="32">
        <f>'I Trimestre'!D17+'II Trimestre'!D17+'III Trimestre'!D17</f>
        <v>1264007000</v>
      </c>
      <c r="E17" s="32">
        <f>'I Trimestre'!E17+'II Trimestre'!E17+'III Trimestre'!E17</f>
        <v>989775000</v>
      </c>
      <c r="F17" s="32">
        <f>'I Trimestre'!F17+'II Trimestre'!F17+'III Trimestre'!F17</f>
        <v>61578000</v>
      </c>
      <c r="G17" s="30"/>
    </row>
    <row r="18" spans="1:7" x14ac:dyDescent="0.25">
      <c r="A18" s="37" t="s">
        <v>95</v>
      </c>
      <c r="B18" s="34">
        <f>SUM(C18:F18)</f>
        <v>10305974500</v>
      </c>
      <c r="C18" s="32">
        <f>'I Trimestre'!C18+'II Trimestre'!C18+'III Trimestre'!C18</f>
        <v>8205171300</v>
      </c>
      <c r="D18" s="32">
        <f>'I Trimestre'!D18+'II Trimestre'!D18+'III Trimestre'!D18</f>
        <v>1174682200</v>
      </c>
      <c r="E18" s="32">
        <f>'I Trimestre'!E18+'II Trimestre'!E18+'III Trimestre'!E18</f>
        <v>909016000</v>
      </c>
      <c r="F18" s="32">
        <f>'I Trimestre'!F18+'II Trimestre'!F18+'III Trimestre'!F18</f>
        <v>17105000</v>
      </c>
    </row>
    <row r="19" spans="1:7" x14ac:dyDescent="0.25">
      <c r="A19" s="37" t="s">
        <v>77</v>
      </c>
      <c r="B19" s="34">
        <f>SUM(C19:F19)</f>
        <v>14094005600</v>
      </c>
      <c r="C19" s="32">
        <f>'III Trimestre'!C19</f>
        <v>10962813600</v>
      </c>
      <c r="D19" s="32">
        <f>'III Trimestre'!D19</f>
        <v>1729388000</v>
      </c>
      <c r="E19" s="32">
        <f>'III Trimestre'!E19</f>
        <v>1319700000</v>
      </c>
      <c r="F19" s="32">
        <f>'III Trimestre'!F19</f>
        <v>82104000</v>
      </c>
    </row>
    <row r="20" spans="1:7" x14ac:dyDescent="0.25">
      <c r="A20" s="37" t="s">
        <v>96</v>
      </c>
      <c r="B20" s="34">
        <f>SUM(C20:F20)</f>
        <v>10305974500</v>
      </c>
      <c r="C20" s="32">
        <f>C18</f>
        <v>8205171300</v>
      </c>
      <c r="D20" s="32">
        <f t="shared" ref="D20:F20" si="0">D18</f>
        <v>1174682200</v>
      </c>
      <c r="E20" s="32">
        <f t="shared" si="0"/>
        <v>909016000</v>
      </c>
      <c r="F20" s="32">
        <f t="shared" si="0"/>
        <v>17105000</v>
      </c>
    </row>
    <row r="21" spans="1:7" x14ac:dyDescent="0.25">
      <c r="B21" s="2"/>
      <c r="C21" s="2"/>
      <c r="D21" s="2"/>
    </row>
    <row r="22" spans="1:7" x14ac:dyDescent="0.25">
      <c r="A22" s="5" t="s">
        <v>6</v>
      </c>
      <c r="B22" s="2"/>
      <c r="C22" s="2"/>
      <c r="D22" s="2"/>
    </row>
    <row r="23" spans="1:7" x14ac:dyDescent="0.25">
      <c r="A23" s="3" t="s">
        <v>94</v>
      </c>
      <c r="B23" s="4">
        <f>B17</f>
        <v>10537470200</v>
      </c>
    </row>
    <row r="24" spans="1:7" x14ac:dyDescent="0.25">
      <c r="A24" s="3" t="s">
        <v>95</v>
      </c>
      <c r="B24" s="4">
        <f>+'I Trimestre'!B24+'II Trimestre'!B24+'III Trimestre'!B24</f>
        <v>11506452300</v>
      </c>
    </row>
    <row r="25" spans="1:7" x14ac:dyDescent="0.25">
      <c r="B25" s="4"/>
      <c r="C25" s="4"/>
      <c r="D25" s="4"/>
      <c r="E25" s="4"/>
      <c r="F25" s="4"/>
    </row>
    <row r="26" spans="1:7" x14ac:dyDescent="0.25">
      <c r="A26" s="6" t="s">
        <v>7</v>
      </c>
      <c r="B26" s="4"/>
      <c r="C26" s="4"/>
      <c r="D26" s="4"/>
      <c r="E26" s="4"/>
      <c r="F26" s="4"/>
    </row>
    <row r="27" spans="1:7" x14ac:dyDescent="0.25">
      <c r="A27" s="6" t="s">
        <v>56</v>
      </c>
      <c r="B27" s="20">
        <v>0.98</v>
      </c>
      <c r="C27" s="20">
        <v>0.98</v>
      </c>
      <c r="D27" s="20">
        <v>0.98</v>
      </c>
      <c r="E27" s="20">
        <v>0.98</v>
      </c>
      <c r="F27" s="20">
        <v>0.98</v>
      </c>
    </row>
    <row r="28" spans="1:7" x14ac:dyDescent="0.25">
      <c r="A28" s="6" t="s">
        <v>97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</row>
    <row r="29" spans="1:7" x14ac:dyDescent="0.25">
      <c r="A29" s="3" t="s">
        <v>8</v>
      </c>
      <c r="B29" s="15">
        <f>SUM(C29:E29)</f>
        <v>235341</v>
      </c>
      <c r="C29" s="17">
        <v>200899</v>
      </c>
      <c r="D29" s="15">
        <v>25726</v>
      </c>
      <c r="E29" s="13">
        <v>8716</v>
      </c>
      <c r="F29" s="15">
        <v>0</v>
      </c>
    </row>
    <row r="31" spans="1:7" x14ac:dyDescent="0.25">
      <c r="A31" s="6" t="s">
        <v>9</v>
      </c>
    </row>
    <row r="32" spans="1:7" x14ac:dyDescent="0.25">
      <c r="A32" s="6" t="s">
        <v>57</v>
      </c>
      <c r="B32" s="34">
        <f>B16/B27</f>
        <v>14847874489.795919</v>
      </c>
      <c r="C32" s="34">
        <f t="shared" ref="C32:F32" si="1">C16/C27</f>
        <v>12848721428.571428</v>
      </c>
      <c r="D32" s="34">
        <f t="shared" si="1"/>
        <v>1237928571.4285715</v>
      </c>
      <c r="E32" s="34">
        <f t="shared" si="1"/>
        <v>740163265.30612242</v>
      </c>
      <c r="F32" s="34">
        <f t="shared" si="1"/>
        <v>21061224.48979592</v>
      </c>
      <c r="G32" s="30"/>
    </row>
    <row r="33" spans="1:6" x14ac:dyDescent="0.25">
      <c r="A33" s="6" t="s">
        <v>98</v>
      </c>
      <c r="B33" s="2">
        <f>B18/B28</f>
        <v>10410075252.525253</v>
      </c>
      <c r="C33" s="2">
        <f t="shared" ref="C33:F33" si="2">C18/C28</f>
        <v>8288051818.181818</v>
      </c>
      <c r="D33" s="2">
        <f t="shared" si="2"/>
        <v>1186547676.7676768</v>
      </c>
      <c r="E33" s="2">
        <f t="shared" si="2"/>
        <v>918197979.79797983</v>
      </c>
      <c r="F33" s="2">
        <f t="shared" si="2"/>
        <v>17277777.777777776</v>
      </c>
    </row>
    <row r="34" spans="1:6" x14ac:dyDescent="0.25">
      <c r="A34" s="6" t="s">
        <v>58</v>
      </c>
      <c r="B34" s="2">
        <f t="shared" ref="B34:F34" si="3">B32/B10</f>
        <v>172619.37231721985</v>
      </c>
      <c r="C34" s="2">
        <f t="shared" si="3"/>
        <v>156179.80205416511</v>
      </c>
      <c r="D34" s="2">
        <f t="shared" si="3"/>
        <v>724641.11498257844</v>
      </c>
      <c r="E34" s="2">
        <f t="shared" si="3"/>
        <v>370081.63265306118</v>
      </c>
      <c r="F34" s="2">
        <f t="shared" si="3"/>
        <v>554242.74973147153</v>
      </c>
    </row>
    <row r="35" spans="1:6" x14ac:dyDescent="0.25">
      <c r="A35" s="6" t="s">
        <v>99</v>
      </c>
      <c r="B35" s="2">
        <f t="shared" ref="B35:F35" si="4">B33/B12</f>
        <v>187091.36293290855</v>
      </c>
      <c r="C35" s="2">
        <f t="shared" si="4"/>
        <v>160905.96698643241</v>
      </c>
      <c r="D35" s="2">
        <f t="shared" si="4"/>
        <v>710980.63188475987</v>
      </c>
      <c r="E35" s="2">
        <f t="shared" si="4"/>
        <v>377307.1782568632</v>
      </c>
      <c r="F35" s="2">
        <f t="shared" si="4"/>
        <v>565454.54545454541</v>
      </c>
    </row>
    <row r="37" spans="1:6" x14ac:dyDescent="0.25">
      <c r="A37" s="8" t="s">
        <v>10</v>
      </c>
    </row>
    <row r="39" spans="1:6" x14ac:dyDescent="0.25">
      <c r="A39" s="6" t="s">
        <v>11</v>
      </c>
    </row>
    <row r="40" spans="1:6" x14ac:dyDescent="0.25">
      <c r="A40" s="6" t="s">
        <v>12</v>
      </c>
      <c r="B40" s="16">
        <f>(B11/B29)*100</f>
        <v>23.823350419651106</v>
      </c>
      <c r="C40" s="16">
        <f t="shared" ref="C40:F40" si="5">(C11/C29)*100</f>
        <v>25.691516632735851</v>
      </c>
      <c r="D40" s="16">
        <f t="shared" si="5"/>
        <v>6.5774357113858013</v>
      </c>
      <c r="E40" s="16">
        <f t="shared" si="5"/>
        <v>30.403854979348328</v>
      </c>
      <c r="F40" s="16" t="e">
        <f t="shared" si="5"/>
        <v>#DIV/0!</v>
      </c>
    </row>
    <row r="41" spans="1:6" x14ac:dyDescent="0.25">
      <c r="A41" s="6" t="s">
        <v>13</v>
      </c>
      <c r="B41" s="16">
        <f>(B12/B29)*100</f>
        <v>23.642997466088215</v>
      </c>
      <c r="C41" s="16">
        <f t="shared" ref="C41:F41" si="6">(C12/C29)*100</f>
        <v>25.6390856433664</v>
      </c>
      <c r="D41" s="16">
        <f t="shared" si="6"/>
        <v>6.4871681912807606</v>
      </c>
      <c r="E41" s="16">
        <f t="shared" si="6"/>
        <v>27.920554790678704</v>
      </c>
      <c r="F41" s="16" t="e">
        <f t="shared" si="6"/>
        <v>#DIV/0!</v>
      </c>
    </row>
    <row r="43" spans="1:6" x14ac:dyDescent="0.25">
      <c r="A43" s="6" t="s">
        <v>14</v>
      </c>
    </row>
    <row r="44" spans="1:6" x14ac:dyDescent="0.25">
      <c r="A44" s="6" t="s">
        <v>15</v>
      </c>
      <c r="B44" s="4">
        <f t="shared" ref="B44:F44" si="7">B12/B11*100</f>
        <v>99.242957223119532</v>
      </c>
      <c r="C44" s="4">
        <f t="shared" si="7"/>
        <v>99.795921003345342</v>
      </c>
      <c r="D44" s="4">
        <f t="shared" si="7"/>
        <v>98.627618359708435</v>
      </c>
      <c r="E44" s="4">
        <f t="shared" si="7"/>
        <v>91.832285115303989</v>
      </c>
      <c r="F44" s="4">
        <f t="shared" si="7"/>
        <v>27.777777777777779</v>
      </c>
    </row>
    <row r="45" spans="1:6" x14ac:dyDescent="0.25">
      <c r="A45" s="6" t="s">
        <v>16</v>
      </c>
      <c r="B45" s="4">
        <f t="shared" ref="B45:F45" si="8">B18/B17*100</f>
        <v>97.803118816886425</v>
      </c>
      <c r="C45" s="4">
        <f t="shared" si="8"/>
        <v>99.793983544516337</v>
      </c>
      <c r="D45" s="4">
        <f t="shared" si="8"/>
        <v>92.933203692701071</v>
      </c>
      <c r="E45" s="4">
        <f t="shared" si="8"/>
        <v>91.84067085953879</v>
      </c>
      <c r="F45" s="4">
        <f t="shared" si="8"/>
        <v>27.777777777777779</v>
      </c>
    </row>
    <row r="46" spans="1:6" x14ac:dyDescent="0.25">
      <c r="A46" s="6" t="s">
        <v>17</v>
      </c>
      <c r="B46" s="4">
        <f t="shared" ref="B46:F46" si="9">AVERAGE(B44:B45)</f>
        <v>98.523038020002986</v>
      </c>
      <c r="C46" s="4">
        <f t="shared" si="9"/>
        <v>99.794952273930846</v>
      </c>
      <c r="D46" s="4">
        <f t="shared" si="9"/>
        <v>95.780411026204746</v>
      </c>
      <c r="E46" s="4">
        <f t="shared" si="9"/>
        <v>91.836477987421389</v>
      </c>
      <c r="F46" s="4">
        <f t="shared" si="9"/>
        <v>27.777777777777779</v>
      </c>
    </row>
    <row r="47" spans="1:6" x14ac:dyDescent="0.25">
      <c r="B47" s="1"/>
      <c r="C47" s="1"/>
      <c r="D47" s="1"/>
    </row>
    <row r="48" spans="1:6" x14ac:dyDescent="0.25">
      <c r="A48" s="6" t="s">
        <v>18</v>
      </c>
    </row>
    <row r="49" spans="1:7" x14ac:dyDescent="0.25">
      <c r="A49" s="6" t="s">
        <v>19</v>
      </c>
      <c r="B49" s="4">
        <f t="shared" ref="B49:F49" si="10">B12/B13*100</f>
        <v>99.164740897398573</v>
      </c>
      <c r="C49" s="4">
        <f t="shared" si="10"/>
        <v>99.795921003345342</v>
      </c>
      <c r="D49" s="4">
        <f t="shared" si="10"/>
        <v>96.115697190759576</v>
      </c>
      <c r="E49" s="4">
        <f t="shared" si="10"/>
        <v>91.832285115303989</v>
      </c>
      <c r="F49" s="4">
        <f t="shared" si="10"/>
        <v>27.777777777777779</v>
      </c>
    </row>
    <row r="50" spans="1:7" x14ac:dyDescent="0.25">
      <c r="A50" s="6" t="s">
        <v>20</v>
      </c>
      <c r="B50" s="4">
        <f t="shared" ref="B50:F50" si="11">B18/B19*100</f>
        <v>73.123104903548494</v>
      </c>
      <c r="C50" s="4">
        <f t="shared" si="11"/>
        <v>74.845487658387256</v>
      </c>
      <c r="D50" s="4">
        <f t="shared" si="11"/>
        <v>67.924734067774267</v>
      </c>
      <c r="E50" s="4">
        <f t="shared" si="11"/>
        <v>68.880503144654099</v>
      </c>
      <c r="F50" s="4">
        <f t="shared" si="11"/>
        <v>20.833333333333336</v>
      </c>
    </row>
    <row r="51" spans="1:7" x14ac:dyDescent="0.25">
      <c r="A51" s="6" t="s">
        <v>21</v>
      </c>
      <c r="B51" s="4">
        <f t="shared" ref="B51:F51" si="12">(B49+B50)/2</f>
        <v>86.143922900473541</v>
      </c>
      <c r="C51" s="4">
        <f t="shared" si="12"/>
        <v>87.320704330866306</v>
      </c>
      <c r="D51" s="4">
        <f t="shared" si="12"/>
        <v>82.020215629266914</v>
      </c>
      <c r="E51" s="4">
        <f t="shared" si="12"/>
        <v>80.356394129979037</v>
      </c>
      <c r="F51" s="4">
        <f t="shared" si="12"/>
        <v>24.305555555555557</v>
      </c>
    </row>
    <row r="53" spans="1:7" x14ac:dyDescent="0.25">
      <c r="A53" s="6" t="s">
        <v>22</v>
      </c>
      <c r="B53" s="4">
        <f>B20/B18*100</f>
        <v>100</v>
      </c>
      <c r="C53" s="16">
        <f>C20/C18*100</f>
        <v>100</v>
      </c>
      <c r="D53" s="4">
        <f>D20/D18*100</f>
        <v>100</v>
      </c>
      <c r="E53" s="4">
        <f>E20/E18*100</f>
        <v>100</v>
      </c>
      <c r="F53" s="4">
        <f t="shared" ref="F53" si="13">F20/F18*100</f>
        <v>100</v>
      </c>
    </row>
    <row r="55" spans="1:7" x14ac:dyDescent="0.25">
      <c r="A55" s="6" t="s">
        <v>23</v>
      </c>
    </row>
    <row r="56" spans="1:7" x14ac:dyDescent="0.25">
      <c r="A56" s="6" t="s">
        <v>24</v>
      </c>
      <c r="B56" s="31">
        <f t="shared" ref="B56:F56" si="14">((B12/B10)-1)*100</f>
        <v>-35.311754007047846</v>
      </c>
      <c r="C56" s="40">
        <f t="shared" si="14"/>
        <v>-37.389775248879346</v>
      </c>
      <c r="D56" s="31">
        <f t="shared" si="14"/>
        <v>-2.3089430894309038</v>
      </c>
      <c r="E56" s="31">
        <f t="shared" si="14"/>
        <v>21.677777777777774</v>
      </c>
      <c r="F56" s="31">
        <f t="shared" si="14"/>
        <v>-19.590643274853793</v>
      </c>
      <c r="G56" s="30"/>
    </row>
    <row r="57" spans="1:7" x14ac:dyDescent="0.25">
      <c r="A57" s="6" t="s">
        <v>25</v>
      </c>
      <c r="B57" s="31">
        <f t="shared" ref="B57:F57" si="15">((B33/B32)-1)*100</f>
        <v>-29.888447941289563</v>
      </c>
      <c r="C57" s="40">
        <f t="shared" si="15"/>
        <v>-35.495124053729946</v>
      </c>
      <c r="D57" s="31">
        <f t="shared" si="15"/>
        <v>-4.1505540664273592</v>
      </c>
      <c r="E57" s="31">
        <f t="shared" si="15"/>
        <v>24.053438320560861</v>
      </c>
      <c r="F57" s="31">
        <f t="shared" si="15"/>
        <v>-17.964039621016383</v>
      </c>
      <c r="G57" s="30"/>
    </row>
    <row r="58" spans="1:7" x14ac:dyDescent="0.25">
      <c r="A58" s="6" t="s">
        <v>26</v>
      </c>
      <c r="B58" s="31">
        <f t="shared" ref="B58:F58" si="16">((B35/B34)-1)*100</f>
        <v>8.3837581039825295</v>
      </c>
      <c r="C58" s="40">
        <f t="shared" si="16"/>
        <v>3.026105085360653</v>
      </c>
      <c r="D58" s="31">
        <f t="shared" si="16"/>
        <v>-1.8851377344420994</v>
      </c>
      <c r="E58" s="31">
        <f t="shared" si="16"/>
        <v>1.9524194032552122</v>
      </c>
      <c r="F58" s="31">
        <f t="shared" si="16"/>
        <v>2.0229034531360046</v>
      </c>
      <c r="G58" s="30"/>
    </row>
    <row r="59" spans="1:7" x14ac:dyDescent="0.25">
      <c r="B59" s="1"/>
      <c r="C59" s="1"/>
      <c r="D59" s="1"/>
    </row>
    <row r="60" spans="1:7" x14ac:dyDescent="0.25">
      <c r="A60" s="6" t="s">
        <v>27</v>
      </c>
    </row>
    <row r="61" spans="1:7" x14ac:dyDescent="0.25">
      <c r="A61" s="6" t="s">
        <v>33</v>
      </c>
      <c r="B61" s="4">
        <f>B17/(B11*9)</f>
        <v>20883.025396605197</v>
      </c>
      <c r="C61" s="4">
        <f t="shared" ref="C61:F61" si="17">C17/(C11*9)</f>
        <v>17700</v>
      </c>
      <c r="D61" s="4">
        <f t="shared" si="17"/>
        <v>83000</v>
      </c>
      <c r="E61" s="4">
        <f t="shared" si="17"/>
        <v>41500</v>
      </c>
      <c r="F61" s="4">
        <f t="shared" si="17"/>
        <v>62200</v>
      </c>
    </row>
    <row r="62" spans="1:7" x14ac:dyDescent="0.25">
      <c r="A62" s="6" t="s">
        <v>34</v>
      </c>
      <c r="B62" s="4">
        <f>B18/(B12*9)</f>
        <v>20580.049922619939</v>
      </c>
      <c r="C62" s="4">
        <f t="shared" ref="C62:F62" si="18">C18/(C12*9)</f>
        <v>17699.656368507563</v>
      </c>
      <c r="D62" s="4">
        <f t="shared" si="18"/>
        <v>78207.869507323572</v>
      </c>
      <c r="E62" s="4">
        <f t="shared" si="18"/>
        <v>41503.789608254956</v>
      </c>
      <c r="F62" s="4">
        <f t="shared" si="18"/>
        <v>62200</v>
      </c>
    </row>
    <row r="63" spans="1:7" x14ac:dyDescent="0.25">
      <c r="A63" s="6" t="s">
        <v>28</v>
      </c>
      <c r="B63" s="4">
        <f t="shared" ref="B63:F63" si="19">(B61/B62)*B46</f>
        <v>99.973474936084955</v>
      </c>
      <c r="C63" s="4">
        <f t="shared" si="19"/>
        <v>99.796889751567335</v>
      </c>
      <c r="D63" s="4">
        <f t="shared" si="19"/>
        <v>101.64928625795845</v>
      </c>
      <c r="E63" s="4">
        <f t="shared" si="19"/>
        <v>91.828092626027356</v>
      </c>
      <c r="F63" s="4">
        <f t="shared" si="19"/>
        <v>27.777777777777779</v>
      </c>
    </row>
    <row r="64" spans="1:7" x14ac:dyDescent="0.25">
      <c r="A64" s="6" t="s">
        <v>39</v>
      </c>
      <c r="B64" s="4">
        <f>B17/B11</f>
        <v>187947.2285694468</v>
      </c>
      <c r="C64" s="4">
        <f t="shared" ref="C64:F64" si="20">C17/C11</f>
        <v>159300</v>
      </c>
      <c r="D64" s="4">
        <f t="shared" si="20"/>
        <v>747000</v>
      </c>
      <c r="E64" s="4">
        <f t="shared" si="20"/>
        <v>373500</v>
      </c>
      <c r="F64" s="4">
        <f t="shared" si="20"/>
        <v>559800</v>
      </c>
    </row>
    <row r="65" spans="1:6" x14ac:dyDescent="0.25">
      <c r="A65" s="6" t="s">
        <v>40</v>
      </c>
      <c r="B65" s="4">
        <f>B18/B12</f>
        <v>185220.44930357946</v>
      </c>
      <c r="C65" s="4">
        <f t="shared" ref="C65:F65" si="21">C18/C12</f>
        <v>159296.9073165681</v>
      </c>
      <c r="D65" s="4">
        <f t="shared" si="21"/>
        <v>703870.82556591218</v>
      </c>
      <c r="E65" s="4">
        <f t="shared" si="21"/>
        <v>373534.10647429456</v>
      </c>
      <c r="F65" s="4">
        <f t="shared" si="21"/>
        <v>559800</v>
      </c>
    </row>
    <row r="66" spans="1:6" x14ac:dyDescent="0.25">
      <c r="B66" s="1"/>
      <c r="C66" s="1"/>
      <c r="D66" s="1"/>
    </row>
    <row r="67" spans="1:6" x14ac:dyDescent="0.25">
      <c r="A67" s="6" t="s">
        <v>29</v>
      </c>
      <c r="B67" s="1"/>
      <c r="C67" s="1"/>
      <c r="D67" s="1"/>
    </row>
    <row r="68" spans="1:6" x14ac:dyDescent="0.25">
      <c r="A68" s="6" t="s">
        <v>30</v>
      </c>
      <c r="B68" s="4">
        <f>(B24/B23)*100</f>
        <v>109.19558567292556</v>
      </c>
      <c r="C68" s="4"/>
      <c r="D68" s="4"/>
      <c r="E68" s="4"/>
    </row>
    <row r="69" spans="1:6" x14ac:dyDescent="0.25">
      <c r="A69" s="6" t="s">
        <v>31</v>
      </c>
      <c r="B69" s="4">
        <f>(B18/B24)*100</f>
        <v>89.566916294434208</v>
      </c>
      <c r="C69" s="4"/>
      <c r="D69" s="4"/>
      <c r="E69" s="4"/>
    </row>
    <row r="70" spans="1:6" ht="15.75" thickBot="1" x14ac:dyDescent="0.3">
      <c r="A70" s="10"/>
      <c r="B70" s="10"/>
      <c r="C70" s="10"/>
      <c r="D70" s="10"/>
      <c r="E70" s="10"/>
      <c r="F70" s="10"/>
    </row>
    <row r="71" spans="1:6" ht="15.75" thickTop="1" x14ac:dyDescent="0.25"/>
    <row r="72" spans="1:6" x14ac:dyDescent="0.25">
      <c r="A72" s="11" t="s">
        <v>32</v>
      </c>
    </row>
    <row r="73" spans="1:6" x14ac:dyDescent="0.25">
      <c r="A73" s="23" t="s">
        <v>100</v>
      </c>
    </row>
    <row r="74" spans="1:6" x14ac:dyDescent="0.25">
      <c r="A74" s="6" t="s">
        <v>83</v>
      </c>
      <c r="B74" s="12"/>
      <c r="C74" s="12"/>
    </row>
    <row r="76" spans="1:6" x14ac:dyDescent="0.25">
      <c r="A76" s="6" t="s">
        <v>84</v>
      </c>
    </row>
    <row r="78" spans="1:6" x14ac:dyDescent="0.25">
      <c r="A78" s="6" t="s">
        <v>35</v>
      </c>
    </row>
    <row r="79" spans="1:6" x14ac:dyDescent="0.25">
      <c r="A79" s="6" t="s">
        <v>126</v>
      </c>
    </row>
  </sheetData>
  <mergeCells count="4">
    <mergeCell ref="A2:F2"/>
    <mergeCell ref="A4:A5"/>
    <mergeCell ref="B4:B5"/>
    <mergeCell ref="C4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"/>
  <sheetViews>
    <sheetView tabSelected="1" topLeftCell="A37" zoomScale="90" zoomScaleNormal="90" workbookViewId="0">
      <selection activeCell="H23" sqref="H22:H23"/>
    </sheetView>
  </sheetViews>
  <sheetFormatPr baseColWidth="10" defaultColWidth="11.42578125" defaultRowHeight="15" x14ac:dyDescent="0.25"/>
  <cols>
    <col min="1" max="1" width="46.5703125" style="6" customWidth="1"/>
    <col min="2" max="2" width="17.42578125" style="6" bestFit="1" customWidth="1"/>
    <col min="3" max="3" width="20.28515625" style="6" bestFit="1" customWidth="1"/>
    <col min="4" max="5" width="16.28515625" style="6" bestFit="1" customWidth="1"/>
    <col min="6" max="6" width="13.5703125" style="6" customWidth="1"/>
    <col min="7" max="16384" width="11.42578125" style="6"/>
  </cols>
  <sheetData>
    <row r="2" spans="1:7" ht="15.75" x14ac:dyDescent="0.25">
      <c r="A2" s="48" t="s">
        <v>117</v>
      </c>
      <c r="B2" s="48"/>
      <c r="C2" s="48"/>
      <c r="D2" s="48"/>
      <c r="E2" s="48"/>
    </row>
    <row r="4" spans="1:7" x14ac:dyDescent="0.25">
      <c r="A4" s="44" t="s">
        <v>0</v>
      </c>
      <c r="B4" s="46" t="s">
        <v>1</v>
      </c>
      <c r="C4" s="49" t="s">
        <v>36</v>
      </c>
      <c r="D4" s="49"/>
      <c r="E4" s="49"/>
      <c r="F4" s="49"/>
    </row>
    <row r="5" spans="1:7" ht="31.5" customHeight="1" thickBot="1" x14ac:dyDescent="0.3">
      <c r="A5" s="45"/>
      <c r="B5" s="47"/>
      <c r="C5" s="27" t="s">
        <v>73</v>
      </c>
      <c r="D5" s="22" t="s">
        <v>125</v>
      </c>
      <c r="E5" s="22" t="s">
        <v>2</v>
      </c>
      <c r="F5" s="22" t="s">
        <v>37</v>
      </c>
    </row>
    <row r="6" spans="1:7" ht="15.75" thickTop="1" x14ac:dyDescent="0.25"/>
    <row r="7" spans="1:7" x14ac:dyDescent="0.25">
      <c r="A7" s="8" t="s">
        <v>3</v>
      </c>
    </row>
    <row r="9" spans="1:7" x14ac:dyDescent="0.25">
      <c r="A9" s="6" t="s">
        <v>4</v>
      </c>
    </row>
    <row r="10" spans="1:7" x14ac:dyDescent="0.25">
      <c r="A10" s="3" t="s">
        <v>67</v>
      </c>
      <c r="B10" s="34">
        <f>C10+D10+E10+F10</f>
        <v>85944.666666666657</v>
      </c>
      <c r="C10" s="32">
        <f>AVERAGE('I Trimestre'!C10,'II Trimestre'!C10,'III Trimestre'!C10,'IV Trimestre'!C10)</f>
        <v>81991.833333333328</v>
      </c>
      <c r="D10" s="32">
        <f>AVERAGE('I Trimestre'!D10,'II Trimestre'!D10,'III Trimestre'!D10,'IV Trimestre'!D10)</f>
        <v>1780.5</v>
      </c>
      <c r="E10" s="32">
        <f>AVERAGE('I Trimestre'!E10,'II Trimestre'!E10,'III Trimestre'!E10,'IV Trimestre'!E10)</f>
        <v>2130.0833333333335</v>
      </c>
      <c r="F10" s="32">
        <f>AVERAGE('I Trimestre'!F10,'II Trimestre'!F10,'III Trimestre'!F10,'IV Trimestre'!F10)</f>
        <v>42.25</v>
      </c>
      <c r="G10" s="30"/>
    </row>
    <row r="11" spans="1:7" x14ac:dyDescent="0.25">
      <c r="A11" s="37" t="s">
        <v>118</v>
      </c>
      <c r="B11" s="2">
        <f>SUM(C11:F11)</f>
        <v>56181.833333333336</v>
      </c>
      <c r="C11" s="32">
        <f>AVERAGE('I Trimestre'!C11,'II Trimestre'!C11,'III Trimestre'!C11,'IV Trimestre'!C11)</f>
        <v>51614</v>
      </c>
      <c r="D11" s="32">
        <f>AVERAGE('I Trimestre'!D11,'II Trimestre'!D11,'III Trimestre'!D11,'IV Trimestre'!D11)</f>
        <v>1736.3333333333333</v>
      </c>
      <c r="E11" s="32">
        <f>AVERAGE('I Trimestre'!E11,'II Trimestre'!E11,'III Trimestre'!E11,'IV Trimestre'!E11)</f>
        <v>2721.5</v>
      </c>
      <c r="F11" s="32">
        <f>AVERAGE('I Trimestre'!F11,'II Trimestre'!F11,'III Trimestre'!F11,'IV Trimestre'!F11)</f>
        <v>110</v>
      </c>
      <c r="G11" s="30"/>
    </row>
    <row r="12" spans="1:7" x14ac:dyDescent="0.25">
      <c r="A12" s="37" t="s">
        <v>119</v>
      </c>
      <c r="B12" s="2">
        <f>SUM(C12:F12)</f>
        <v>55637.166666666657</v>
      </c>
      <c r="C12" s="15">
        <f>AVERAGE('I Trimestre'!C12,'II Trimestre'!C12,'III Trimestre'!C12,'IV Trimestre'!C12)</f>
        <v>51428.666666666664</v>
      </c>
      <c r="D12" s="15">
        <f>AVERAGE('I Trimestre'!D12,'II Trimestre'!D12,'III Trimestre'!D12,'IV Trimestre'!D12)</f>
        <v>1632.1666666666665</v>
      </c>
      <c r="E12" s="15">
        <f>AVERAGE('I Trimestre'!E12,'II Trimestre'!E12,'III Trimestre'!E12,'IV Trimestre'!E12)</f>
        <v>2532.916666666667</v>
      </c>
      <c r="F12" s="15">
        <f>AVERAGE('I Trimestre'!F12,'II Trimestre'!F12,'III Trimestre'!F12,'IV Trimestre'!F12)</f>
        <v>43.416666666666671</v>
      </c>
    </row>
    <row r="13" spans="1:7" x14ac:dyDescent="0.25">
      <c r="A13" s="37" t="s">
        <v>77</v>
      </c>
      <c r="B13" s="2">
        <f>SUM(C13:F13)</f>
        <v>56181.5</v>
      </c>
      <c r="C13" s="15">
        <f>'IV Trimestre'!C13</f>
        <v>51614</v>
      </c>
      <c r="D13" s="15">
        <f>'IV Trimestre'!D13</f>
        <v>1736</v>
      </c>
      <c r="E13" s="15">
        <f>'IV Trimestre'!E13</f>
        <v>2721.5</v>
      </c>
      <c r="F13" s="15">
        <f>'IV Trimestre'!F13</f>
        <v>110</v>
      </c>
    </row>
    <row r="14" spans="1:7" x14ac:dyDescent="0.25">
      <c r="C14" s="9"/>
    </row>
    <row r="15" spans="1:7" x14ac:dyDescent="0.25">
      <c r="A15" s="5" t="s">
        <v>5</v>
      </c>
    </row>
    <row r="16" spans="1:7" x14ac:dyDescent="0.25">
      <c r="A16" s="3" t="s">
        <v>67</v>
      </c>
      <c r="B16" s="34">
        <f>C16+D16+E16+F16</f>
        <v>19450428000</v>
      </c>
      <c r="C16" s="32">
        <f>'I Trimestre'!C16+'II Trimestre'!C16+'III Trimestre'!C16+'IV Trimestre'!C16</f>
        <v>16730958000</v>
      </c>
      <c r="D16" s="32">
        <f>'I Trimestre'!D16+'II Trimestre'!D16+'III Trimestre'!D16+'IV Trimestre'!D16</f>
        <v>1661070000</v>
      </c>
      <c r="E16" s="32">
        <f>'I Trimestre'!E16+'II Trimestre'!E16+'III Trimestre'!E16+'IV Trimestre'!E16</f>
        <v>1027800000</v>
      </c>
      <c r="F16" s="32">
        <f>'I Trimestre'!F16+'II Trimestre'!F16+'III Trimestre'!F16+'IV Trimestre'!F16</f>
        <v>30600000</v>
      </c>
      <c r="G16" s="30"/>
    </row>
    <row r="17" spans="1:7" x14ac:dyDescent="0.25">
      <c r="A17" s="37" t="s">
        <v>118</v>
      </c>
      <c r="B17" s="2">
        <f>SUM(C17:F17)</f>
        <v>14129612600</v>
      </c>
      <c r="C17" s="15">
        <f>'I Trimestre'!C17+'II Trimestre'!C17+'III Trimestre'!C17+'IV Trimestre'!C17</f>
        <v>10962813600</v>
      </c>
      <c r="D17" s="15">
        <f>'I Trimestre'!D17+'II Trimestre'!D17+'III Trimestre'!D17+'IV Trimestre'!D17</f>
        <v>1729388000</v>
      </c>
      <c r="E17" s="15">
        <f>'I Trimestre'!E17+'II Trimestre'!E17+'III Trimestre'!E17+'IV Trimestre'!E17</f>
        <v>1355307000</v>
      </c>
      <c r="F17" s="15">
        <f>'I Trimestre'!F17+'II Trimestre'!F17+'III Trimestre'!F17+'IV Trimestre'!F17</f>
        <v>82104000</v>
      </c>
    </row>
    <row r="18" spans="1:7" x14ac:dyDescent="0.25">
      <c r="A18" s="37" t="s">
        <v>119</v>
      </c>
      <c r="B18" s="2">
        <f>SUM(C18:F18)</f>
        <v>13750832100</v>
      </c>
      <c r="C18" s="15">
        <f>'I Trimestre'!C18+'II Trimestre'!C18+'III Trimestre'!C18+'IV Trimestre'!C18</f>
        <v>10923289500</v>
      </c>
      <c r="D18" s="15">
        <f>'I Trimestre'!D18+'II Trimestre'!D18+'III Trimestre'!D18+'IV Trimestre'!D18</f>
        <v>1533764600</v>
      </c>
      <c r="E18" s="15">
        <f>'I Trimestre'!E18+'II Trimestre'!E18+'III Trimestre'!E18+'IV Trimestre'!E18</f>
        <v>1261434000</v>
      </c>
      <c r="F18" s="15">
        <f>'I Trimestre'!F18+'II Trimestre'!F18+'III Trimestre'!F18+'IV Trimestre'!F18</f>
        <v>32344000</v>
      </c>
    </row>
    <row r="19" spans="1:7" x14ac:dyDescent="0.25">
      <c r="A19" s="37" t="s">
        <v>77</v>
      </c>
      <c r="B19" s="2">
        <f>SUM(C19:F19)</f>
        <v>14129612600</v>
      </c>
      <c r="C19" s="32">
        <f>'IV Trimestre'!C19</f>
        <v>10962813600</v>
      </c>
      <c r="D19" s="32">
        <f>'IV Trimestre'!D19</f>
        <v>1729388000</v>
      </c>
      <c r="E19" s="32">
        <f>'IV Trimestre'!E19</f>
        <v>1355307000</v>
      </c>
      <c r="F19" s="32">
        <f>'IV Trimestre'!F19</f>
        <v>82104000</v>
      </c>
      <c r="G19" s="30"/>
    </row>
    <row r="20" spans="1:7" x14ac:dyDescent="0.25">
      <c r="A20" s="37" t="s">
        <v>120</v>
      </c>
      <c r="B20" s="2">
        <f>SUM(C20:F20)</f>
        <v>13750832100</v>
      </c>
      <c r="C20" s="15">
        <f>C18</f>
        <v>10923289500</v>
      </c>
      <c r="D20" s="15">
        <f t="shared" ref="D20:F20" si="0">D18</f>
        <v>1533764600</v>
      </c>
      <c r="E20" s="15">
        <f t="shared" si="0"/>
        <v>1261434000</v>
      </c>
      <c r="F20" s="15">
        <f t="shared" si="0"/>
        <v>32344000</v>
      </c>
    </row>
    <row r="21" spans="1:7" x14ac:dyDescent="0.25">
      <c r="B21" s="2"/>
      <c r="C21" s="2"/>
      <c r="D21" s="2"/>
      <c r="E21" s="2"/>
    </row>
    <row r="22" spans="1:7" x14ac:dyDescent="0.25">
      <c r="A22" s="5" t="s">
        <v>6</v>
      </c>
      <c r="B22" s="2"/>
      <c r="C22" s="2"/>
      <c r="D22" s="2"/>
      <c r="E22" s="2"/>
    </row>
    <row r="23" spans="1:7" x14ac:dyDescent="0.25">
      <c r="A23" s="3" t="s">
        <v>118</v>
      </c>
      <c r="B23" s="2">
        <f>B17</f>
        <v>14129612600</v>
      </c>
      <c r="C23" s="2"/>
      <c r="D23" s="2"/>
      <c r="E23" s="2"/>
    </row>
    <row r="24" spans="1:7" x14ac:dyDescent="0.25">
      <c r="A24" s="3" t="s">
        <v>119</v>
      </c>
      <c r="B24" s="2">
        <f>+'I Trimestre'!B24+'II Trimestre'!B24+'III Trimestre'!B24+'IV Trimestre'!B24</f>
        <v>13978426467.639999</v>
      </c>
      <c r="C24" s="2"/>
      <c r="D24" s="2"/>
      <c r="E24" s="2"/>
    </row>
    <row r="26" spans="1:7" x14ac:dyDescent="0.25">
      <c r="A26" s="6" t="s">
        <v>7</v>
      </c>
    </row>
    <row r="27" spans="1:7" x14ac:dyDescent="0.25">
      <c r="A27" s="6" t="s">
        <v>68</v>
      </c>
      <c r="B27" s="9">
        <v>0.98</v>
      </c>
      <c r="C27" s="9">
        <v>0.98</v>
      </c>
      <c r="D27" s="9">
        <v>0.98</v>
      </c>
      <c r="E27" s="9">
        <v>0.98</v>
      </c>
      <c r="F27" s="9">
        <v>0.98</v>
      </c>
    </row>
    <row r="28" spans="1:7" x14ac:dyDescent="0.25">
      <c r="A28" s="6" t="s">
        <v>121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</row>
    <row r="29" spans="1:7" x14ac:dyDescent="0.25">
      <c r="A29" s="3" t="s">
        <v>8</v>
      </c>
      <c r="B29" s="15">
        <f>SUM(C29:E29)</f>
        <v>235341</v>
      </c>
      <c r="C29" s="17">
        <v>200899</v>
      </c>
      <c r="D29" s="15">
        <v>25726</v>
      </c>
      <c r="E29" s="13">
        <v>8716</v>
      </c>
      <c r="F29" s="15">
        <v>0</v>
      </c>
    </row>
    <row r="31" spans="1:7" x14ac:dyDescent="0.25">
      <c r="A31" s="6" t="s">
        <v>9</v>
      </c>
    </row>
    <row r="32" spans="1:7" x14ac:dyDescent="0.25">
      <c r="A32" s="6" t="s">
        <v>69</v>
      </c>
      <c r="B32" s="34">
        <f t="shared" ref="B32:F32" si="1">B16/B27</f>
        <v>19847375510.204082</v>
      </c>
      <c r="C32" s="34">
        <f t="shared" si="1"/>
        <v>17072406122.44898</v>
      </c>
      <c r="D32" s="34">
        <f t="shared" si="1"/>
        <v>1694969387.7551022</v>
      </c>
      <c r="E32" s="34">
        <f t="shared" si="1"/>
        <v>1048775510.2040817</v>
      </c>
      <c r="F32" s="34">
        <f t="shared" si="1"/>
        <v>31224489.795918368</v>
      </c>
      <c r="G32" s="30"/>
    </row>
    <row r="33" spans="1:6" x14ac:dyDescent="0.25">
      <c r="A33" s="6" t="s">
        <v>122</v>
      </c>
      <c r="B33" s="2">
        <f t="shared" ref="B33:F33" si="2">B18/B28</f>
        <v>13889729393.939394</v>
      </c>
      <c r="C33" s="2">
        <f t="shared" si="2"/>
        <v>11033625757.575758</v>
      </c>
      <c r="D33" s="2">
        <f t="shared" si="2"/>
        <v>1549257171.7171717</v>
      </c>
      <c r="E33" s="2">
        <f t="shared" si="2"/>
        <v>1274175757.5757575</v>
      </c>
      <c r="F33" s="2">
        <f t="shared" si="2"/>
        <v>32670707.070707072</v>
      </c>
    </row>
    <row r="34" spans="1:6" x14ac:dyDescent="0.25">
      <c r="A34" s="6" t="s">
        <v>70</v>
      </c>
      <c r="B34" s="2">
        <f t="shared" ref="B34:E34" si="3">B32/B10</f>
        <v>230932.02033328518</v>
      </c>
      <c r="C34" s="15">
        <f t="shared" si="3"/>
        <v>208220.81210261569</v>
      </c>
      <c r="D34" s="2">
        <f t="shared" si="3"/>
        <v>951962.58789952379</v>
      </c>
      <c r="E34" s="2">
        <f t="shared" si="3"/>
        <v>492363.60558855208</v>
      </c>
      <c r="F34" s="2">
        <f t="shared" ref="F34" si="4">F32/F10</f>
        <v>739041.17860161816</v>
      </c>
    </row>
    <row r="35" spans="1:6" x14ac:dyDescent="0.25">
      <c r="A35" s="6" t="s">
        <v>123</v>
      </c>
      <c r="B35" s="2">
        <f t="shared" ref="B35:F35" si="5">B33/B12</f>
        <v>249648.39559777599</v>
      </c>
      <c r="C35" s="2">
        <f t="shared" si="5"/>
        <v>214542.32576336982</v>
      </c>
      <c r="D35" s="2">
        <f t="shared" si="5"/>
        <v>949202.80101123569</v>
      </c>
      <c r="E35" s="2">
        <f t="shared" si="5"/>
        <v>503046.85280174663</v>
      </c>
      <c r="F35" s="2">
        <f t="shared" si="5"/>
        <v>752492.29337521084</v>
      </c>
    </row>
    <row r="37" spans="1:6" x14ac:dyDescent="0.25">
      <c r="A37" s="8" t="s">
        <v>10</v>
      </c>
    </row>
    <row r="39" spans="1:6" x14ac:dyDescent="0.25">
      <c r="A39" s="6" t="s">
        <v>11</v>
      </c>
    </row>
    <row r="40" spans="1:6" x14ac:dyDescent="0.25">
      <c r="A40" s="6" t="s">
        <v>12</v>
      </c>
      <c r="B40" s="16">
        <f>(B11/B29)*100</f>
        <v>23.872522566545285</v>
      </c>
      <c r="C40" s="16">
        <f t="shared" ref="C40:F40" si="6">(C11/C29)*100</f>
        <v>25.691516632735851</v>
      </c>
      <c r="D40" s="16">
        <f t="shared" si="6"/>
        <v>6.7493327113944384</v>
      </c>
      <c r="E40" s="16">
        <f t="shared" si="6"/>
        <v>31.224185406149612</v>
      </c>
      <c r="F40" s="16" t="e">
        <f t="shared" si="6"/>
        <v>#DIV/0!</v>
      </c>
    </row>
    <row r="41" spans="1:6" x14ac:dyDescent="0.25">
      <c r="A41" s="6" t="s">
        <v>13</v>
      </c>
      <c r="B41" s="16">
        <f>(B12/B29)*100</f>
        <v>23.641085347077926</v>
      </c>
      <c r="C41" s="16">
        <f t="shared" ref="C41:F41" si="7">(C12/C29)*100</f>
        <v>25.599264638782003</v>
      </c>
      <c r="D41" s="16">
        <f t="shared" si="7"/>
        <v>6.3444245769519805</v>
      </c>
      <c r="E41" s="16">
        <f t="shared" si="7"/>
        <v>29.060540003059508</v>
      </c>
      <c r="F41" s="16" t="e">
        <f t="shared" si="7"/>
        <v>#DIV/0!</v>
      </c>
    </row>
    <row r="43" spans="1:6" x14ac:dyDescent="0.25">
      <c r="A43" s="6" t="s">
        <v>14</v>
      </c>
    </row>
    <row r="44" spans="1:6" x14ac:dyDescent="0.25">
      <c r="A44" s="6" t="s">
        <v>15</v>
      </c>
      <c r="B44" s="4">
        <f t="shared" ref="B44:F44" si="8">B12/B11*100</f>
        <v>99.030528848293159</v>
      </c>
      <c r="C44" s="4">
        <f t="shared" si="8"/>
        <v>99.64092429702535</v>
      </c>
      <c r="D44" s="4">
        <f t="shared" si="8"/>
        <v>94.000767901708585</v>
      </c>
      <c r="E44" s="4">
        <f t="shared" si="8"/>
        <v>93.070610570151274</v>
      </c>
      <c r="F44" s="4">
        <f t="shared" si="8"/>
        <v>39.469696969696969</v>
      </c>
    </row>
    <row r="45" spans="1:6" x14ac:dyDescent="0.25">
      <c r="A45" s="6" t="s">
        <v>16</v>
      </c>
      <c r="B45" s="4">
        <f t="shared" ref="B45:F45" si="9">B18/B17*100</f>
        <v>97.319243558029328</v>
      </c>
      <c r="C45" s="4">
        <f t="shared" si="9"/>
        <v>99.639471202903607</v>
      </c>
      <c r="D45" s="4">
        <f t="shared" si="9"/>
        <v>88.688287417282879</v>
      </c>
      <c r="E45" s="4">
        <f t="shared" si="9"/>
        <v>93.073672607018182</v>
      </c>
      <c r="F45" s="4">
        <f t="shared" si="9"/>
        <v>39.393939393939391</v>
      </c>
    </row>
    <row r="46" spans="1:6" x14ac:dyDescent="0.25">
      <c r="A46" s="6" t="s">
        <v>17</v>
      </c>
      <c r="B46" s="4">
        <f t="shared" ref="B46:F46" si="10">AVERAGE(B44:B45)</f>
        <v>98.174886203161236</v>
      </c>
      <c r="C46" s="4">
        <f t="shared" si="10"/>
        <v>99.640197749964472</v>
      </c>
      <c r="D46" s="4">
        <f t="shared" si="10"/>
        <v>91.344527659495725</v>
      </c>
      <c r="E46" s="4">
        <f t="shared" si="10"/>
        <v>93.072141588584728</v>
      </c>
      <c r="F46" s="4">
        <f t="shared" si="10"/>
        <v>39.43181818181818</v>
      </c>
    </row>
    <row r="47" spans="1:6" x14ac:dyDescent="0.25">
      <c r="B47" s="1"/>
      <c r="C47" s="1"/>
    </row>
    <row r="48" spans="1:6" x14ac:dyDescent="0.25">
      <c r="A48" s="6" t="s">
        <v>18</v>
      </c>
    </row>
    <row r="49" spans="1:7" x14ac:dyDescent="0.25">
      <c r="A49" s="6" t="s">
        <v>19</v>
      </c>
      <c r="B49" s="4">
        <f t="shared" ref="B49:F49" si="11">B12/B13*100</f>
        <v>99.031116411392816</v>
      </c>
      <c r="C49" s="4">
        <f t="shared" si="11"/>
        <v>99.64092429702535</v>
      </c>
      <c r="D49" s="4">
        <f t="shared" si="11"/>
        <v>94.018817204301058</v>
      </c>
      <c r="E49" s="4">
        <f t="shared" si="11"/>
        <v>93.070610570151274</v>
      </c>
      <c r="F49" s="4">
        <f t="shared" si="11"/>
        <v>39.469696969696969</v>
      </c>
    </row>
    <row r="50" spans="1:7" x14ac:dyDescent="0.25">
      <c r="A50" s="6" t="s">
        <v>20</v>
      </c>
      <c r="B50" s="4">
        <f t="shared" ref="B50:F50" si="12">B18/B19*100</f>
        <v>97.319243558029328</v>
      </c>
      <c r="C50" s="4">
        <f t="shared" si="12"/>
        <v>99.639471202903607</v>
      </c>
      <c r="D50" s="4">
        <f t="shared" si="12"/>
        <v>88.688287417282879</v>
      </c>
      <c r="E50" s="4">
        <f t="shared" si="12"/>
        <v>93.073672607018182</v>
      </c>
      <c r="F50" s="4">
        <f t="shared" si="12"/>
        <v>39.393939393939391</v>
      </c>
      <c r="G50" s="4"/>
    </row>
    <row r="51" spans="1:7" x14ac:dyDescent="0.25">
      <c r="A51" s="6" t="s">
        <v>21</v>
      </c>
      <c r="B51" s="4">
        <f t="shared" ref="B51:F51" si="13">(B49+B50)/2</f>
        <v>98.175179984711065</v>
      </c>
      <c r="C51" s="4">
        <f t="shared" si="13"/>
        <v>99.640197749964472</v>
      </c>
      <c r="D51" s="4">
        <f t="shared" si="13"/>
        <v>91.353552310791969</v>
      </c>
      <c r="E51" s="4">
        <f t="shared" si="13"/>
        <v>93.072141588584728</v>
      </c>
      <c r="F51" s="4">
        <f t="shared" si="13"/>
        <v>39.43181818181818</v>
      </c>
    </row>
    <row r="53" spans="1:7" x14ac:dyDescent="0.25">
      <c r="A53" s="6" t="s">
        <v>22</v>
      </c>
      <c r="B53" s="4">
        <f>B20/B18*100</f>
        <v>100</v>
      </c>
      <c r="C53" s="4">
        <f t="shared" ref="C53:F53" si="14">C20/C18*100</f>
        <v>100</v>
      </c>
      <c r="D53" s="4">
        <f t="shared" si="14"/>
        <v>100</v>
      </c>
      <c r="E53" s="4">
        <f t="shared" si="14"/>
        <v>100</v>
      </c>
      <c r="F53" s="4">
        <f t="shared" si="14"/>
        <v>100</v>
      </c>
    </row>
    <row r="55" spans="1:7" x14ac:dyDescent="0.25">
      <c r="A55" s="6" t="s">
        <v>23</v>
      </c>
    </row>
    <row r="56" spans="1:7" x14ac:dyDescent="0.25">
      <c r="A56" s="6" t="s">
        <v>24</v>
      </c>
      <c r="B56" s="31">
        <f t="shared" ref="B56:F56" si="15">((B12/B10)-1)*100</f>
        <v>-35.26396828967475</v>
      </c>
      <c r="C56" s="31">
        <f t="shared" si="15"/>
        <v>-37.275866905443834</v>
      </c>
      <c r="D56" s="31">
        <f t="shared" si="15"/>
        <v>-8.3309931667134745</v>
      </c>
      <c r="E56" s="31">
        <f t="shared" si="15"/>
        <v>18.911623175932093</v>
      </c>
      <c r="F56" s="31">
        <f t="shared" si="15"/>
        <v>2.7613412228796985</v>
      </c>
      <c r="G56" s="30"/>
    </row>
    <row r="57" spans="1:7" x14ac:dyDescent="0.25">
      <c r="A57" s="6" t="s">
        <v>25</v>
      </c>
      <c r="B57" s="31">
        <f t="shared" ref="B57:F57" si="16">((B33/B32)-1)*100</f>
        <v>-30.017299331096435</v>
      </c>
      <c r="C57" s="31">
        <f t="shared" si="16"/>
        <v>-35.371583370036298</v>
      </c>
      <c r="D57" s="31">
        <f t="shared" si="16"/>
        <v>-8.5967461766916387</v>
      </c>
      <c r="E57" s="31">
        <f t="shared" si="16"/>
        <v>21.491753495256116</v>
      </c>
      <c r="F57" s="31">
        <f t="shared" si="16"/>
        <v>4.6316762395193889</v>
      </c>
      <c r="G57" s="30"/>
    </row>
    <row r="58" spans="1:7" x14ac:dyDescent="0.25">
      <c r="A58" s="6" t="s">
        <v>26</v>
      </c>
      <c r="B58" s="31">
        <f t="shared" ref="B58:F58" si="17">((B35/B34)-1)*100</f>
        <v>8.1047120436044331</v>
      </c>
      <c r="C58" s="31">
        <f t="shared" si="17"/>
        <v>3.0359662883452598</v>
      </c>
      <c r="D58" s="31">
        <f t="shared" si="17"/>
        <v>-0.2899049735113568</v>
      </c>
      <c r="E58" s="31">
        <f t="shared" si="17"/>
        <v>2.169788158981456</v>
      </c>
      <c r="F58" s="31">
        <f t="shared" si="17"/>
        <v>1.8200764941196157</v>
      </c>
      <c r="G58" s="30"/>
    </row>
    <row r="59" spans="1:7" x14ac:dyDescent="0.25">
      <c r="B59" s="1"/>
      <c r="C59" s="1"/>
    </row>
    <row r="60" spans="1:7" x14ac:dyDescent="0.25">
      <c r="A60" s="6" t="s">
        <v>27</v>
      </c>
    </row>
    <row r="61" spans="1:7" x14ac:dyDescent="0.25">
      <c r="A61" s="6" t="s">
        <v>33</v>
      </c>
      <c r="B61" s="4">
        <f>B17/(B11*12)</f>
        <v>20958.15758949364</v>
      </c>
      <c r="C61" s="4">
        <f t="shared" ref="C61:F61" si="18">C17/(C11*12)</f>
        <v>17700</v>
      </c>
      <c r="D61" s="4">
        <f t="shared" si="18"/>
        <v>83000</v>
      </c>
      <c r="E61" s="4">
        <f t="shared" si="18"/>
        <v>41500</v>
      </c>
      <c r="F61" s="4">
        <f t="shared" si="18"/>
        <v>62200</v>
      </c>
    </row>
    <row r="62" spans="1:7" x14ac:dyDescent="0.25">
      <c r="A62" s="6" t="s">
        <v>34</v>
      </c>
      <c r="B62" s="4">
        <f>B18/(B12*12)</f>
        <v>20595.992636816522</v>
      </c>
      <c r="C62" s="4">
        <f t="shared" ref="C62:F62" si="19">C18/(C12*12)</f>
        <v>17699.741875478008</v>
      </c>
      <c r="D62" s="4">
        <f t="shared" si="19"/>
        <v>78309.231083426945</v>
      </c>
      <c r="E62" s="4">
        <f t="shared" si="19"/>
        <v>41501.365356144095</v>
      </c>
      <c r="F62" s="4">
        <f t="shared" si="19"/>
        <v>62080.614203454898</v>
      </c>
    </row>
    <row r="63" spans="1:7" x14ac:dyDescent="0.25">
      <c r="A63" s="6" t="s">
        <v>28</v>
      </c>
      <c r="B63" s="4">
        <f t="shared" ref="B63:F63" si="20">(B61/B62)*B46</f>
        <v>99.901217322171831</v>
      </c>
      <c r="C63" s="4">
        <f t="shared" si="20"/>
        <v>99.641650854681828</v>
      </c>
      <c r="D63" s="4">
        <f t="shared" si="20"/>
        <v>96.816118493885753</v>
      </c>
      <c r="E63" s="4">
        <f t="shared" si="20"/>
        <v>93.069079602086887</v>
      </c>
      <c r="F63" s="4">
        <f t="shared" si="20"/>
        <v>39.5076486013986</v>
      </c>
    </row>
    <row r="64" spans="1:7" x14ac:dyDescent="0.25">
      <c r="A64" s="6" t="s">
        <v>45</v>
      </c>
      <c r="B64" s="4">
        <f>B17/B11</f>
        <v>251497.89107392365</v>
      </c>
      <c r="C64" s="4">
        <f t="shared" ref="C64:F64" si="21">C17/C11</f>
        <v>212400</v>
      </c>
      <c r="D64" s="4">
        <f t="shared" si="21"/>
        <v>996000</v>
      </c>
      <c r="E64" s="4">
        <f t="shared" si="21"/>
        <v>498000</v>
      </c>
      <c r="F64" s="4">
        <f t="shared" si="21"/>
        <v>746400</v>
      </c>
    </row>
    <row r="65" spans="1:6" x14ac:dyDescent="0.25">
      <c r="A65" s="6" t="s">
        <v>46</v>
      </c>
      <c r="B65" s="4">
        <f>B18/B12</f>
        <v>247151.91164179824</v>
      </c>
      <c r="C65" s="4">
        <f t="shared" ref="C65:F65" si="22">C18/C12</f>
        <v>212396.9025057361</v>
      </c>
      <c r="D65" s="4">
        <f t="shared" si="22"/>
        <v>939710.77300112334</v>
      </c>
      <c r="E65" s="4">
        <f t="shared" si="22"/>
        <v>498016.38427372917</v>
      </c>
      <c r="F65" s="4">
        <f t="shared" si="22"/>
        <v>744967.37044145865</v>
      </c>
    </row>
    <row r="66" spans="1:6" x14ac:dyDescent="0.25">
      <c r="B66" s="1"/>
      <c r="C66" s="1"/>
    </row>
    <row r="67" spans="1:6" x14ac:dyDescent="0.25">
      <c r="A67" s="6" t="s">
        <v>29</v>
      </c>
      <c r="B67" s="1"/>
      <c r="C67" s="1"/>
    </row>
    <row r="68" spans="1:6" x14ac:dyDescent="0.25">
      <c r="A68" s="6" t="s">
        <v>30</v>
      </c>
      <c r="B68" s="4">
        <f>(B24/B23)*100</f>
        <v>98.93000511309134</v>
      </c>
      <c r="C68" s="4"/>
      <c r="D68" s="4"/>
      <c r="E68" s="4"/>
    </row>
    <row r="69" spans="1:6" x14ac:dyDescent="0.25">
      <c r="A69" s="6" t="s">
        <v>31</v>
      </c>
      <c r="B69" s="4">
        <f>(B18/B24)*100</f>
        <v>98.37181696976495</v>
      </c>
      <c r="C69" s="4"/>
      <c r="D69" s="4"/>
      <c r="E69" s="4"/>
    </row>
    <row r="70" spans="1:6" ht="15.75" thickBot="1" x14ac:dyDescent="0.3">
      <c r="A70" s="10"/>
      <c r="B70" s="10"/>
      <c r="C70" s="10"/>
      <c r="D70" s="10"/>
      <c r="E70" s="10"/>
      <c r="F70" s="10"/>
    </row>
    <row r="71" spans="1:6" ht="15.75" thickTop="1" x14ac:dyDescent="0.25"/>
    <row r="72" spans="1:6" x14ac:dyDescent="0.25">
      <c r="A72" s="11" t="s">
        <v>32</v>
      </c>
    </row>
    <row r="73" spans="1:6" x14ac:dyDescent="0.25">
      <c r="A73" s="23" t="s">
        <v>100</v>
      </c>
    </row>
    <row r="74" spans="1:6" x14ac:dyDescent="0.25">
      <c r="A74" s="6" t="s">
        <v>83</v>
      </c>
      <c r="B74" s="12"/>
      <c r="C74" s="12"/>
    </row>
    <row r="76" spans="1:6" x14ac:dyDescent="0.25">
      <c r="A76" s="6" t="s">
        <v>84</v>
      </c>
    </row>
    <row r="78" spans="1:6" x14ac:dyDescent="0.25">
      <c r="A78" s="6" t="s">
        <v>35</v>
      </c>
    </row>
    <row r="79" spans="1:6" x14ac:dyDescent="0.25">
      <c r="A79" s="6" t="s">
        <v>126</v>
      </c>
    </row>
  </sheetData>
  <mergeCells count="4">
    <mergeCell ref="A2:E2"/>
    <mergeCell ref="A4:A5"/>
    <mergeCell ref="B4:B5"/>
    <mergeCell ref="C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 Acumulado</vt:lpstr>
      <vt:lpstr>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Horacio Rodriguez</cp:lastModifiedBy>
  <dcterms:created xsi:type="dcterms:W3CDTF">2011-10-21T22:22:06Z</dcterms:created>
  <dcterms:modified xsi:type="dcterms:W3CDTF">2016-02-18T16:21:32Z</dcterms:modified>
</cp:coreProperties>
</file>