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BANHVI\"/>
    </mc:Choice>
  </mc:AlternateContent>
  <bookViews>
    <workbookView xWindow="0" yWindow="0" windowWidth="21600" windowHeight="9735" tabRatio="708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C17" i="7" l="1"/>
  <c r="C19" i="7" s="1"/>
  <c r="D17" i="7"/>
  <c r="D19" i="7"/>
  <c r="E17" i="7"/>
  <c r="E19" i="7" s="1"/>
  <c r="F17" i="7"/>
  <c r="F19" i="7" s="1"/>
  <c r="B16" i="2"/>
  <c r="B22" i="2" s="1"/>
  <c r="B66" i="2" s="1"/>
  <c r="C17" i="5"/>
  <c r="D17" i="5"/>
  <c r="D32" i="5" s="1"/>
  <c r="E17" i="5"/>
  <c r="F17" i="5"/>
  <c r="F32" i="5" s="1"/>
  <c r="G17" i="5"/>
  <c r="C48" i="4"/>
  <c r="C49" i="4"/>
  <c r="L62" i="3"/>
  <c r="K62" i="3"/>
  <c r="J62" i="3"/>
  <c r="I62" i="3"/>
  <c r="L61" i="3"/>
  <c r="K61" i="3"/>
  <c r="J61" i="3"/>
  <c r="I61" i="3"/>
  <c r="L56" i="3"/>
  <c r="K56" i="3"/>
  <c r="J56" i="3"/>
  <c r="I56" i="3"/>
  <c r="M49" i="3"/>
  <c r="L49" i="3"/>
  <c r="K49" i="3"/>
  <c r="J49" i="3"/>
  <c r="I49" i="3"/>
  <c r="L48" i="3"/>
  <c r="K48" i="3"/>
  <c r="J48" i="3"/>
  <c r="J50" i="3" s="1"/>
  <c r="I48" i="3"/>
  <c r="M44" i="3"/>
  <c r="L44" i="3"/>
  <c r="K44" i="3"/>
  <c r="J44" i="3"/>
  <c r="I44" i="3"/>
  <c r="L43" i="3"/>
  <c r="L45" i="3" s="1"/>
  <c r="K43" i="3"/>
  <c r="K45" i="3" s="1"/>
  <c r="J43" i="3"/>
  <c r="J45" i="3" s="1"/>
  <c r="I43" i="3"/>
  <c r="I45" i="3"/>
  <c r="L40" i="3"/>
  <c r="K40" i="3"/>
  <c r="J40" i="3"/>
  <c r="I40" i="3"/>
  <c r="L39" i="3"/>
  <c r="K39" i="3"/>
  <c r="J39" i="3"/>
  <c r="I39" i="3"/>
  <c r="I32" i="3"/>
  <c r="I34" i="3" s="1"/>
  <c r="M32" i="3"/>
  <c r="L32" i="3"/>
  <c r="L34" i="3" s="1"/>
  <c r="K32" i="3"/>
  <c r="K34" i="3" s="1"/>
  <c r="J32" i="3"/>
  <c r="J31" i="3"/>
  <c r="J33" i="3" s="1"/>
  <c r="M31" i="3"/>
  <c r="L31" i="3"/>
  <c r="L33" i="3" s="1"/>
  <c r="K31" i="3"/>
  <c r="K33" i="3"/>
  <c r="I31" i="3"/>
  <c r="I33" i="3" s="1"/>
  <c r="H28" i="3"/>
  <c r="L19" i="3"/>
  <c r="K19" i="3"/>
  <c r="J19" i="3"/>
  <c r="I19" i="3"/>
  <c r="H17" i="3"/>
  <c r="H32" i="3" s="1"/>
  <c r="H18" i="3"/>
  <c r="H16" i="3"/>
  <c r="H22" i="3" s="1"/>
  <c r="H66" i="3" s="1"/>
  <c r="H15" i="3"/>
  <c r="H31" i="3" s="1"/>
  <c r="H12" i="3"/>
  <c r="H11" i="3"/>
  <c r="H48" i="3" s="1"/>
  <c r="H10" i="3"/>
  <c r="H9" i="3"/>
  <c r="L62" i="2"/>
  <c r="K62" i="2"/>
  <c r="J62" i="2"/>
  <c r="I62" i="2"/>
  <c r="L61" i="2"/>
  <c r="K61" i="2"/>
  <c r="J61" i="2"/>
  <c r="I61" i="2"/>
  <c r="L56" i="2"/>
  <c r="K56" i="2"/>
  <c r="J56" i="2"/>
  <c r="I56" i="2"/>
  <c r="M49" i="2"/>
  <c r="L49" i="2"/>
  <c r="K49" i="2"/>
  <c r="J49" i="2"/>
  <c r="I49" i="2"/>
  <c r="L48" i="2"/>
  <c r="L50" i="2" s="1"/>
  <c r="K48" i="2"/>
  <c r="J48" i="2"/>
  <c r="I48" i="2"/>
  <c r="M44" i="2"/>
  <c r="L44" i="2"/>
  <c r="K44" i="2"/>
  <c r="J44" i="2"/>
  <c r="I44" i="2"/>
  <c r="L43" i="2"/>
  <c r="K43" i="2"/>
  <c r="J43" i="2"/>
  <c r="J45" i="2" s="1"/>
  <c r="I43" i="2"/>
  <c r="I45" i="2" s="1"/>
  <c r="L40" i="2"/>
  <c r="K40" i="2"/>
  <c r="J40" i="2"/>
  <c r="I40" i="2"/>
  <c r="L39" i="2"/>
  <c r="K39" i="2"/>
  <c r="J39" i="2"/>
  <c r="I39" i="2"/>
  <c r="L32" i="2"/>
  <c r="L34" i="2" s="1"/>
  <c r="L31" i="2"/>
  <c r="L33" i="2" s="1"/>
  <c r="M32" i="2"/>
  <c r="K32" i="2"/>
  <c r="K34" i="2" s="1"/>
  <c r="J32" i="2"/>
  <c r="J34" i="2" s="1"/>
  <c r="J31" i="2"/>
  <c r="I32" i="2"/>
  <c r="I31" i="2"/>
  <c r="M31" i="2"/>
  <c r="K31" i="2"/>
  <c r="K33" i="2" s="1"/>
  <c r="J33" i="2"/>
  <c r="I33" i="2"/>
  <c r="H28" i="2"/>
  <c r="L19" i="2"/>
  <c r="K19" i="2"/>
  <c r="J19" i="2"/>
  <c r="H19" i="2" s="1"/>
  <c r="I19" i="2"/>
  <c r="H18" i="2"/>
  <c r="H17" i="2"/>
  <c r="H32" i="2" s="1"/>
  <c r="H16" i="2"/>
  <c r="H15" i="2"/>
  <c r="H31" i="2"/>
  <c r="H12" i="2"/>
  <c r="H11" i="2"/>
  <c r="H10" i="2"/>
  <c r="H39" i="2"/>
  <c r="H9" i="2"/>
  <c r="K50" i="2"/>
  <c r="H39" i="3"/>
  <c r="H44" i="3"/>
  <c r="I34" i="2"/>
  <c r="H43" i="3"/>
  <c r="H22" i="2"/>
  <c r="H66" i="2" s="1"/>
  <c r="C40" i="1"/>
  <c r="D40" i="1"/>
  <c r="E40" i="1"/>
  <c r="F40" i="1"/>
  <c r="C39" i="1"/>
  <c r="D39" i="1"/>
  <c r="E39" i="1"/>
  <c r="F39" i="1"/>
  <c r="C32" i="1"/>
  <c r="C34" i="1" s="1"/>
  <c r="D32" i="1"/>
  <c r="D34" i="1" s="1"/>
  <c r="E32" i="1"/>
  <c r="E34" i="1" s="1"/>
  <c r="F32" i="1"/>
  <c r="F34" i="1" s="1"/>
  <c r="C31" i="1"/>
  <c r="D31" i="1"/>
  <c r="D33" i="1" s="1"/>
  <c r="E31" i="1"/>
  <c r="E33" i="1" s="1"/>
  <c r="F31" i="1"/>
  <c r="F33" i="1" s="1"/>
  <c r="G32" i="1"/>
  <c r="C62" i="2"/>
  <c r="D62" i="2"/>
  <c r="E62" i="2"/>
  <c r="F62" i="2"/>
  <c r="C61" i="2"/>
  <c r="C43" i="2"/>
  <c r="C44" i="2"/>
  <c r="C45" i="2" s="1"/>
  <c r="D61" i="2"/>
  <c r="E61" i="2"/>
  <c r="E43" i="2"/>
  <c r="E44" i="2"/>
  <c r="F61" i="2"/>
  <c r="F43" i="2"/>
  <c r="F44" i="2"/>
  <c r="C32" i="2"/>
  <c r="C34" i="2" s="1"/>
  <c r="C31" i="2"/>
  <c r="C33" i="2" s="1"/>
  <c r="D32" i="2"/>
  <c r="D34" i="2"/>
  <c r="D31" i="2"/>
  <c r="D33" i="2"/>
  <c r="E32" i="2"/>
  <c r="E57" i="2" s="1"/>
  <c r="E34" i="2"/>
  <c r="E31" i="2"/>
  <c r="E33" i="2"/>
  <c r="F32" i="2"/>
  <c r="F57" i="2" s="1"/>
  <c r="F34" i="2"/>
  <c r="F31" i="2"/>
  <c r="F33" i="2"/>
  <c r="D57" i="2"/>
  <c r="C56" i="2"/>
  <c r="D56" i="2"/>
  <c r="E56" i="2"/>
  <c r="F56" i="2"/>
  <c r="D48" i="2"/>
  <c r="D49" i="2"/>
  <c r="C49" i="2"/>
  <c r="E49" i="2"/>
  <c r="F49" i="2"/>
  <c r="G49" i="2"/>
  <c r="C48" i="2"/>
  <c r="E48" i="2"/>
  <c r="E50" i="2"/>
  <c r="F48" i="2"/>
  <c r="D44" i="2"/>
  <c r="D45" i="2" s="1"/>
  <c r="G44" i="2"/>
  <c r="D43" i="2"/>
  <c r="C40" i="2"/>
  <c r="D40" i="2"/>
  <c r="E40" i="2"/>
  <c r="F40" i="2"/>
  <c r="C39" i="2"/>
  <c r="D39" i="2"/>
  <c r="E39" i="2"/>
  <c r="F39" i="2"/>
  <c r="G32" i="2"/>
  <c r="G31" i="2"/>
  <c r="H28" i="7"/>
  <c r="H23" i="7"/>
  <c r="M18" i="7"/>
  <c r="L18" i="7"/>
  <c r="K18" i="7"/>
  <c r="J18" i="7"/>
  <c r="I18" i="7"/>
  <c r="M17" i="7"/>
  <c r="M32" i="7" s="1"/>
  <c r="L17" i="7"/>
  <c r="L32" i="7" s="1"/>
  <c r="K17" i="7"/>
  <c r="K32" i="7" s="1"/>
  <c r="J17" i="7"/>
  <c r="J19" i="7" s="1"/>
  <c r="I17" i="7"/>
  <c r="I32" i="7" s="1"/>
  <c r="I19" i="7"/>
  <c r="M16" i="7"/>
  <c r="L16" i="7"/>
  <c r="K16" i="7"/>
  <c r="J16" i="7"/>
  <c r="I16" i="7"/>
  <c r="M15" i="7"/>
  <c r="M31" i="7" s="1"/>
  <c r="L15" i="7"/>
  <c r="L31" i="7"/>
  <c r="K15" i="7"/>
  <c r="K31" i="7" s="1"/>
  <c r="J15" i="7"/>
  <c r="J31" i="7" s="1"/>
  <c r="I15" i="7"/>
  <c r="I31" i="7" s="1"/>
  <c r="L12" i="7"/>
  <c r="K12" i="7"/>
  <c r="J12" i="7"/>
  <c r="I12" i="7"/>
  <c r="L11" i="7"/>
  <c r="L40" i="7" s="1"/>
  <c r="K11" i="7"/>
  <c r="K48" i="7" s="1"/>
  <c r="J11" i="7"/>
  <c r="J40" i="7" s="1"/>
  <c r="I11" i="7"/>
  <c r="I62" i="7" s="1"/>
  <c r="L10" i="7"/>
  <c r="L39" i="7" s="1"/>
  <c r="K10" i="7"/>
  <c r="J10" i="7"/>
  <c r="I10" i="7"/>
  <c r="I39" i="7" s="1"/>
  <c r="L9" i="7"/>
  <c r="K9" i="7"/>
  <c r="J9" i="7"/>
  <c r="I9" i="7"/>
  <c r="H28" i="6"/>
  <c r="H23" i="6"/>
  <c r="M18" i="6"/>
  <c r="L18" i="6"/>
  <c r="K18" i="6"/>
  <c r="J18" i="6"/>
  <c r="I18" i="6"/>
  <c r="M17" i="6"/>
  <c r="M32" i="6" s="1"/>
  <c r="L17" i="6"/>
  <c r="L32" i="6" s="1"/>
  <c r="K17" i="6"/>
  <c r="K19" i="6" s="1"/>
  <c r="J17" i="6"/>
  <c r="J19" i="6" s="1"/>
  <c r="I17" i="6"/>
  <c r="I19" i="6" s="1"/>
  <c r="M16" i="6"/>
  <c r="L16" i="6"/>
  <c r="K16" i="6"/>
  <c r="J16" i="6"/>
  <c r="I16" i="6"/>
  <c r="M15" i="6"/>
  <c r="M31" i="6" s="1"/>
  <c r="L15" i="6"/>
  <c r="L31" i="6" s="1"/>
  <c r="K15" i="6"/>
  <c r="K31" i="6" s="1"/>
  <c r="J15" i="6"/>
  <c r="J31" i="6" s="1"/>
  <c r="I15" i="6"/>
  <c r="I31" i="6" s="1"/>
  <c r="L12" i="6"/>
  <c r="K12" i="6"/>
  <c r="J12" i="6"/>
  <c r="I12" i="6"/>
  <c r="L11" i="6"/>
  <c r="K11" i="6"/>
  <c r="J11" i="6"/>
  <c r="J48" i="6" s="1"/>
  <c r="I11" i="6"/>
  <c r="I48" i="6" s="1"/>
  <c r="L10" i="6"/>
  <c r="L39" i="6" s="1"/>
  <c r="K10" i="6"/>
  <c r="K39" i="6" s="1"/>
  <c r="J10" i="6"/>
  <c r="J39" i="6" s="1"/>
  <c r="I10" i="6"/>
  <c r="I39" i="6" s="1"/>
  <c r="L9" i="6"/>
  <c r="K9" i="6"/>
  <c r="J9" i="6"/>
  <c r="I9" i="6"/>
  <c r="H28" i="5"/>
  <c r="H23" i="5"/>
  <c r="M18" i="5"/>
  <c r="L18" i="5"/>
  <c r="L49" i="5" s="1"/>
  <c r="K18" i="5"/>
  <c r="J18" i="5"/>
  <c r="I18" i="5"/>
  <c r="M17" i="5"/>
  <c r="L17" i="5"/>
  <c r="L19" i="5" s="1"/>
  <c r="K17" i="5"/>
  <c r="K32" i="5" s="1"/>
  <c r="J17" i="5"/>
  <c r="J19" i="5" s="1"/>
  <c r="I17" i="5"/>
  <c r="I19" i="5" s="1"/>
  <c r="M16" i="5"/>
  <c r="L16" i="5"/>
  <c r="K16" i="5"/>
  <c r="J16" i="5"/>
  <c r="I16" i="5"/>
  <c r="M15" i="5"/>
  <c r="M31" i="5"/>
  <c r="L15" i="5"/>
  <c r="L31" i="5" s="1"/>
  <c r="K15" i="5"/>
  <c r="K31" i="5" s="1"/>
  <c r="J15" i="5"/>
  <c r="J31" i="5" s="1"/>
  <c r="I15" i="5"/>
  <c r="I31" i="5" s="1"/>
  <c r="L12" i="5"/>
  <c r="K12" i="5"/>
  <c r="J12" i="5"/>
  <c r="I12" i="5"/>
  <c r="L11" i="5"/>
  <c r="K11" i="5"/>
  <c r="J11" i="5"/>
  <c r="J40" i="5" s="1"/>
  <c r="I11" i="5"/>
  <c r="I48" i="5" s="1"/>
  <c r="L10" i="5"/>
  <c r="L39" i="5" s="1"/>
  <c r="K10" i="5"/>
  <c r="J10" i="5"/>
  <c r="J39" i="5" s="1"/>
  <c r="I10" i="5"/>
  <c r="I39" i="5" s="1"/>
  <c r="L9" i="5"/>
  <c r="K9" i="5"/>
  <c r="J9" i="5"/>
  <c r="I9" i="5"/>
  <c r="L62" i="4"/>
  <c r="K62" i="4"/>
  <c r="J62" i="4"/>
  <c r="I62" i="4"/>
  <c r="L61" i="4"/>
  <c r="K61" i="4"/>
  <c r="J61" i="4"/>
  <c r="I61" i="4"/>
  <c r="L56" i="4"/>
  <c r="K56" i="4"/>
  <c r="J56" i="4"/>
  <c r="I56" i="4"/>
  <c r="M49" i="4"/>
  <c r="L49" i="4"/>
  <c r="K49" i="4"/>
  <c r="J49" i="4"/>
  <c r="I49" i="4"/>
  <c r="L48" i="4"/>
  <c r="K48" i="4"/>
  <c r="J48" i="4"/>
  <c r="I48" i="4"/>
  <c r="M44" i="4"/>
  <c r="L44" i="4"/>
  <c r="K44" i="4"/>
  <c r="J44" i="4"/>
  <c r="I44" i="4"/>
  <c r="L43" i="4"/>
  <c r="L45" i="4" s="1"/>
  <c r="K43" i="4"/>
  <c r="K45" i="4" s="1"/>
  <c r="J43" i="4"/>
  <c r="I43" i="4"/>
  <c r="I45" i="4" s="1"/>
  <c r="L40" i="4"/>
  <c r="K40" i="4"/>
  <c r="J40" i="4"/>
  <c r="I40" i="4"/>
  <c r="L39" i="4"/>
  <c r="K39" i="4"/>
  <c r="J39" i="4"/>
  <c r="I39" i="4"/>
  <c r="M32" i="4"/>
  <c r="L32" i="4"/>
  <c r="L34" i="4" s="1"/>
  <c r="K32" i="4"/>
  <c r="J32" i="4"/>
  <c r="I32" i="4"/>
  <c r="I34" i="4" s="1"/>
  <c r="M31" i="4"/>
  <c r="L31" i="4"/>
  <c r="L33" i="4" s="1"/>
  <c r="K31" i="4"/>
  <c r="K33" i="4" s="1"/>
  <c r="J31" i="4"/>
  <c r="J33" i="4" s="1"/>
  <c r="I31" i="4"/>
  <c r="I33" i="4"/>
  <c r="H28" i="4"/>
  <c r="L19" i="4"/>
  <c r="K19" i="4"/>
  <c r="J19" i="4"/>
  <c r="I19" i="4"/>
  <c r="H18" i="4"/>
  <c r="H17" i="4"/>
  <c r="H16" i="4"/>
  <c r="H22" i="4" s="1"/>
  <c r="H66" i="4" s="1"/>
  <c r="H15" i="4"/>
  <c r="H31" i="4" s="1"/>
  <c r="H12" i="4"/>
  <c r="H11" i="4"/>
  <c r="H62" i="4" s="1"/>
  <c r="H10" i="4"/>
  <c r="H9" i="4"/>
  <c r="L62" i="1"/>
  <c r="K62" i="1"/>
  <c r="J62" i="1"/>
  <c r="I62" i="1"/>
  <c r="L61" i="1"/>
  <c r="K61" i="1"/>
  <c r="J61" i="1"/>
  <c r="I61" i="1"/>
  <c r="L56" i="1"/>
  <c r="K56" i="1"/>
  <c r="J56" i="1"/>
  <c r="I56" i="1"/>
  <c r="M49" i="1"/>
  <c r="L49" i="1"/>
  <c r="K49" i="1"/>
  <c r="J49" i="1"/>
  <c r="I49" i="1"/>
  <c r="L48" i="1"/>
  <c r="K48" i="1"/>
  <c r="K50" i="1" s="1"/>
  <c r="J48" i="1"/>
  <c r="I48" i="1"/>
  <c r="I50" i="1" s="1"/>
  <c r="M44" i="1"/>
  <c r="L44" i="1"/>
  <c r="K44" i="1"/>
  <c r="J44" i="1"/>
  <c r="I44" i="1"/>
  <c r="L43" i="1"/>
  <c r="K43" i="1"/>
  <c r="K45" i="1" s="1"/>
  <c r="J43" i="1"/>
  <c r="J45" i="1" s="1"/>
  <c r="I43" i="1"/>
  <c r="I45" i="1" s="1"/>
  <c r="L40" i="1"/>
  <c r="K40" i="1"/>
  <c r="J40" i="1"/>
  <c r="I40" i="1"/>
  <c r="L39" i="1"/>
  <c r="K39" i="1"/>
  <c r="J39" i="1"/>
  <c r="I39" i="1"/>
  <c r="M32" i="1"/>
  <c r="L32" i="1"/>
  <c r="L34" i="1" s="1"/>
  <c r="K32" i="1"/>
  <c r="J32" i="1"/>
  <c r="J57" i="1" s="1"/>
  <c r="I32" i="1"/>
  <c r="I34" i="1"/>
  <c r="M31" i="1"/>
  <c r="L31" i="1"/>
  <c r="L33" i="1" s="1"/>
  <c r="K31" i="1"/>
  <c r="K33" i="1" s="1"/>
  <c r="J31" i="1"/>
  <c r="J33" i="1"/>
  <c r="I31" i="1"/>
  <c r="I33" i="1" s="1"/>
  <c r="H28" i="1"/>
  <c r="L19" i="1"/>
  <c r="K19" i="1"/>
  <c r="J19" i="1"/>
  <c r="I19" i="1"/>
  <c r="H18" i="1"/>
  <c r="H17" i="1"/>
  <c r="H16" i="1"/>
  <c r="H22" i="1"/>
  <c r="H66" i="1" s="1"/>
  <c r="H15" i="1"/>
  <c r="H31" i="1" s="1"/>
  <c r="H12" i="1"/>
  <c r="H11" i="1"/>
  <c r="H10" i="1"/>
  <c r="H39" i="1" s="1"/>
  <c r="H9" i="1"/>
  <c r="H56" i="1" s="1"/>
  <c r="C19" i="1"/>
  <c r="D19" i="3"/>
  <c r="E19" i="3"/>
  <c r="F19" i="3"/>
  <c r="C19" i="3"/>
  <c r="B19" i="3" s="1"/>
  <c r="B53" i="3" s="1"/>
  <c r="H56" i="4"/>
  <c r="I50" i="4"/>
  <c r="J34" i="4"/>
  <c r="L48" i="5"/>
  <c r="M32" i="5"/>
  <c r="L40" i="6"/>
  <c r="H32" i="1"/>
  <c r="H34" i="1" s="1"/>
  <c r="K34" i="1"/>
  <c r="H40" i="1"/>
  <c r="D19" i="2"/>
  <c r="E19" i="2"/>
  <c r="F19" i="2"/>
  <c r="C19" i="2"/>
  <c r="D19" i="4"/>
  <c r="E19" i="4"/>
  <c r="F19" i="4"/>
  <c r="B19" i="4" s="1"/>
  <c r="B53" i="4" s="1"/>
  <c r="C19" i="4"/>
  <c r="D19" i="1"/>
  <c r="E19" i="1"/>
  <c r="F19" i="1"/>
  <c r="D18" i="7"/>
  <c r="E18" i="7"/>
  <c r="F18" i="7"/>
  <c r="G18" i="7"/>
  <c r="C18" i="7"/>
  <c r="D15" i="7"/>
  <c r="D31" i="7" s="1"/>
  <c r="E15" i="7"/>
  <c r="E31" i="7" s="1"/>
  <c r="F15" i="7"/>
  <c r="F31" i="7" s="1"/>
  <c r="G15" i="7"/>
  <c r="G31" i="7" s="1"/>
  <c r="D16" i="7"/>
  <c r="E16" i="7"/>
  <c r="F16" i="7"/>
  <c r="G16" i="7"/>
  <c r="G17" i="7"/>
  <c r="C16" i="7"/>
  <c r="D12" i="7"/>
  <c r="E12" i="7"/>
  <c r="F12" i="7"/>
  <c r="C12" i="7"/>
  <c r="B12" i="7" s="1"/>
  <c r="D9" i="7"/>
  <c r="E9" i="7"/>
  <c r="F9" i="7"/>
  <c r="D10" i="7"/>
  <c r="E10" i="7"/>
  <c r="E39" i="7" s="1"/>
  <c r="F10" i="7"/>
  <c r="F39" i="7" s="1"/>
  <c r="D11" i="7"/>
  <c r="E11" i="7"/>
  <c r="E40" i="7" s="1"/>
  <c r="F11" i="7"/>
  <c r="C10" i="7"/>
  <c r="C39" i="7" s="1"/>
  <c r="C11" i="7"/>
  <c r="D18" i="6"/>
  <c r="E18" i="6"/>
  <c r="F18" i="6"/>
  <c r="G18" i="6"/>
  <c r="C18" i="6"/>
  <c r="D15" i="6"/>
  <c r="E15" i="6"/>
  <c r="E31" i="6" s="1"/>
  <c r="F15" i="6"/>
  <c r="F31" i="6" s="1"/>
  <c r="G15" i="6"/>
  <c r="G31" i="6" s="1"/>
  <c r="D16" i="6"/>
  <c r="E16" i="6"/>
  <c r="F16" i="6"/>
  <c r="G16" i="6"/>
  <c r="D17" i="6"/>
  <c r="D44" i="6" s="1"/>
  <c r="E17" i="6"/>
  <c r="F17" i="6"/>
  <c r="F44" i="6" s="1"/>
  <c r="G17" i="6"/>
  <c r="C16" i="6"/>
  <c r="C17" i="6"/>
  <c r="C19" i="6" s="1"/>
  <c r="D12" i="6"/>
  <c r="E12" i="6"/>
  <c r="F12" i="6"/>
  <c r="C12" i="6"/>
  <c r="D9" i="6"/>
  <c r="E9" i="6"/>
  <c r="F9" i="6"/>
  <c r="D10" i="6"/>
  <c r="E10" i="6"/>
  <c r="E39" i="6" s="1"/>
  <c r="F10" i="6"/>
  <c r="F39" i="6" s="1"/>
  <c r="D11" i="6"/>
  <c r="D40" i="6" s="1"/>
  <c r="E11" i="6"/>
  <c r="F11" i="6"/>
  <c r="F56" i="6" s="1"/>
  <c r="C10" i="6"/>
  <c r="C39" i="6" s="1"/>
  <c r="C11" i="6"/>
  <c r="D18" i="5"/>
  <c r="E18" i="5"/>
  <c r="F18" i="5"/>
  <c r="G18" i="5"/>
  <c r="G49" i="5" s="1"/>
  <c r="C18" i="5"/>
  <c r="D15" i="5"/>
  <c r="E15" i="5"/>
  <c r="E31" i="5" s="1"/>
  <c r="F15" i="5"/>
  <c r="F31" i="5" s="1"/>
  <c r="F33" i="5" s="1"/>
  <c r="G15" i="5"/>
  <c r="G31" i="5" s="1"/>
  <c r="D16" i="5"/>
  <c r="E16" i="5"/>
  <c r="F16" i="5"/>
  <c r="F61" i="5" s="1"/>
  <c r="G16" i="5"/>
  <c r="G44" i="5" s="1"/>
  <c r="C16" i="5"/>
  <c r="D12" i="5"/>
  <c r="E12" i="5"/>
  <c r="F12" i="5"/>
  <c r="C12" i="5"/>
  <c r="F11" i="5"/>
  <c r="E11" i="5"/>
  <c r="E40" i="5" s="1"/>
  <c r="D11" i="5"/>
  <c r="F10" i="5"/>
  <c r="F39" i="5" s="1"/>
  <c r="E10" i="5"/>
  <c r="E39" i="5" s="1"/>
  <c r="D10" i="5"/>
  <c r="D39" i="5" s="1"/>
  <c r="F9" i="5"/>
  <c r="E9" i="5"/>
  <c r="D9" i="5"/>
  <c r="C10" i="5"/>
  <c r="C39" i="5" s="1"/>
  <c r="C11" i="5"/>
  <c r="C15" i="5"/>
  <c r="C9" i="6"/>
  <c r="C9" i="7"/>
  <c r="C15" i="6"/>
  <c r="C31" i="6" s="1"/>
  <c r="F19" i="6"/>
  <c r="C15" i="7"/>
  <c r="C31" i="7" s="1"/>
  <c r="C9" i="5"/>
  <c r="B18" i="4"/>
  <c r="B17" i="4"/>
  <c r="B16" i="4"/>
  <c r="B44" i="4" s="1"/>
  <c r="B15" i="4"/>
  <c r="B12" i="4"/>
  <c r="B11" i="4"/>
  <c r="B56" i="4" s="1"/>
  <c r="B10" i="4"/>
  <c r="B9" i="4"/>
  <c r="B18" i="1"/>
  <c r="B17" i="1"/>
  <c r="B67" i="1" s="1"/>
  <c r="B16" i="1"/>
  <c r="B22" i="1" s="1"/>
  <c r="B66" i="1" s="1"/>
  <c r="B15" i="1"/>
  <c r="B12" i="1"/>
  <c r="B11" i="1"/>
  <c r="B10" i="1"/>
  <c r="B61" i="1" s="1"/>
  <c r="B9" i="1"/>
  <c r="B18" i="3"/>
  <c r="B17" i="3"/>
  <c r="B49" i="3" s="1"/>
  <c r="B16" i="3"/>
  <c r="B22" i="3" s="1"/>
  <c r="B66" i="3" s="1"/>
  <c r="B15" i="3"/>
  <c r="B12" i="3"/>
  <c r="B11" i="3"/>
  <c r="B40" i="3" s="1"/>
  <c r="B10" i="3"/>
  <c r="B9" i="3"/>
  <c r="B18" i="2"/>
  <c r="B17" i="2"/>
  <c r="B15" i="2"/>
  <c r="B31" i="2" s="1"/>
  <c r="B12" i="2"/>
  <c r="B11" i="2"/>
  <c r="B10" i="2"/>
  <c r="B9" i="2"/>
  <c r="B28" i="7"/>
  <c r="B28" i="6"/>
  <c r="B28" i="5"/>
  <c r="B28" i="4"/>
  <c r="B28" i="1"/>
  <c r="B28" i="3"/>
  <c r="B28" i="2"/>
  <c r="G49" i="3"/>
  <c r="G49" i="1"/>
  <c r="G49" i="4"/>
  <c r="G44" i="3"/>
  <c r="G44" i="1"/>
  <c r="G44" i="4"/>
  <c r="C39" i="3"/>
  <c r="C39" i="4"/>
  <c r="G31" i="1"/>
  <c r="G31" i="4"/>
  <c r="G32" i="4"/>
  <c r="G31" i="3"/>
  <c r="G32" i="3"/>
  <c r="B23" i="6"/>
  <c r="B23" i="5"/>
  <c r="D31" i="5"/>
  <c r="G32" i="6"/>
  <c r="G32" i="5"/>
  <c r="C31" i="5"/>
  <c r="F40" i="5"/>
  <c r="D48" i="5"/>
  <c r="C32" i="5"/>
  <c r="B23" i="7"/>
  <c r="C49" i="7"/>
  <c r="C32" i="7"/>
  <c r="F62" i="4"/>
  <c r="E62" i="4"/>
  <c r="D62" i="4"/>
  <c r="C62" i="4"/>
  <c r="F61" i="4"/>
  <c r="E61" i="4"/>
  <c r="D61" i="4"/>
  <c r="C61" i="4"/>
  <c r="F56" i="4"/>
  <c r="E56" i="4"/>
  <c r="D56" i="4"/>
  <c r="C56" i="4"/>
  <c r="F49" i="4"/>
  <c r="E49" i="4"/>
  <c r="D49" i="4"/>
  <c r="F48" i="4"/>
  <c r="E48" i="4"/>
  <c r="D48" i="4"/>
  <c r="F44" i="4"/>
  <c r="E44" i="4"/>
  <c r="D44" i="4"/>
  <c r="C44" i="4"/>
  <c r="F43" i="4"/>
  <c r="F45" i="4" s="1"/>
  <c r="E43" i="4"/>
  <c r="E45" i="4" s="1"/>
  <c r="D43" i="4"/>
  <c r="D45" i="4" s="1"/>
  <c r="C43" i="4"/>
  <c r="C45" i="4" s="1"/>
  <c r="F40" i="4"/>
  <c r="E40" i="4"/>
  <c r="D40" i="4"/>
  <c r="C40" i="4"/>
  <c r="F39" i="4"/>
  <c r="E39" i="4"/>
  <c r="D39" i="4"/>
  <c r="F32" i="4"/>
  <c r="F34" i="4" s="1"/>
  <c r="E32" i="4"/>
  <c r="E34" i="4" s="1"/>
  <c r="D32" i="4"/>
  <c r="C32" i="4"/>
  <c r="C34" i="4" s="1"/>
  <c r="F31" i="4"/>
  <c r="F33" i="4" s="1"/>
  <c r="E31" i="4"/>
  <c r="E33" i="4" s="1"/>
  <c r="D31" i="4"/>
  <c r="D33" i="4" s="1"/>
  <c r="C31" i="4"/>
  <c r="C33" i="4" s="1"/>
  <c r="B67" i="4"/>
  <c r="B31" i="4"/>
  <c r="B33" i="4" s="1"/>
  <c r="B67" i="3"/>
  <c r="F62" i="3"/>
  <c r="E62" i="3"/>
  <c r="D62" i="3"/>
  <c r="C62" i="3"/>
  <c r="F61" i="3"/>
  <c r="E61" i="3"/>
  <c r="D61" i="3"/>
  <c r="C61" i="3"/>
  <c r="F56" i="3"/>
  <c r="E56" i="3"/>
  <c r="D56" i="3"/>
  <c r="C56" i="3"/>
  <c r="F49" i="3"/>
  <c r="E49" i="3"/>
  <c r="D49" i="3"/>
  <c r="C49" i="3"/>
  <c r="F48" i="3"/>
  <c r="F50" i="3" s="1"/>
  <c r="E48" i="3"/>
  <c r="D48" i="3"/>
  <c r="C48" i="3"/>
  <c r="C50" i="3" s="1"/>
  <c r="F44" i="3"/>
  <c r="E44" i="3"/>
  <c r="D44" i="3"/>
  <c r="C44" i="3"/>
  <c r="F43" i="3"/>
  <c r="E43" i="3"/>
  <c r="D43" i="3"/>
  <c r="D45" i="3" s="1"/>
  <c r="D63" i="3" s="1"/>
  <c r="C43" i="3"/>
  <c r="C45" i="3" s="1"/>
  <c r="F40" i="3"/>
  <c r="E40" i="3"/>
  <c r="D40" i="3"/>
  <c r="C40" i="3"/>
  <c r="F39" i="3"/>
  <c r="E39" i="3"/>
  <c r="D39" i="3"/>
  <c r="B39" i="3"/>
  <c r="F45" i="3"/>
  <c r="B32" i="4"/>
  <c r="D34" i="4"/>
  <c r="F32" i="3"/>
  <c r="E32" i="3"/>
  <c r="E34" i="3" s="1"/>
  <c r="D32" i="3"/>
  <c r="C32" i="3"/>
  <c r="C34" i="3" s="1"/>
  <c r="D31" i="3"/>
  <c r="D33" i="3"/>
  <c r="F31" i="3"/>
  <c r="F33" i="3" s="1"/>
  <c r="C31" i="3"/>
  <c r="C33" i="3"/>
  <c r="E31" i="3"/>
  <c r="E33" i="3" s="1"/>
  <c r="B31" i="3"/>
  <c r="B33" i="3" s="1"/>
  <c r="F62" i="1"/>
  <c r="E62" i="1"/>
  <c r="D62" i="1"/>
  <c r="C62" i="1"/>
  <c r="F61" i="1"/>
  <c r="E61" i="1"/>
  <c r="D61" i="1"/>
  <c r="C61" i="1"/>
  <c r="F56" i="1"/>
  <c r="E56" i="1"/>
  <c r="D56" i="1"/>
  <c r="C56" i="1"/>
  <c r="F49" i="1"/>
  <c r="E49" i="1"/>
  <c r="D49" i="1"/>
  <c r="C49" i="1"/>
  <c r="F48" i="1"/>
  <c r="F50" i="1" s="1"/>
  <c r="E48" i="1"/>
  <c r="E50" i="1"/>
  <c r="D48" i="1"/>
  <c r="C48" i="1"/>
  <c r="F44" i="1"/>
  <c r="E44" i="1"/>
  <c r="D44" i="1"/>
  <c r="C44" i="1"/>
  <c r="F43" i="1"/>
  <c r="E43" i="1"/>
  <c r="D43" i="1"/>
  <c r="C43" i="1"/>
  <c r="B31" i="1"/>
  <c r="B33" i="1" s="1"/>
  <c r="F57" i="1"/>
  <c r="H61" i="3" l="1"/>
  <c r="H44" i="4"/>
  <c r="H12" i="7"/>
  <c r="C50" i="1"/>
  <c r="F45" i="1"/>
  <c r="F63" i="1" s="1"/>
  <c r="D45" i="1"/>
  <c r="D63" i="1" s="1"/>
  <c r="H12" i="6"/>
  <c r="D50" i="3"/>
  <c r="E45" i="3"/>
  <c r="E63" i="3" s="1"/>
  <c r="I50" i="3"/>
  <c r="K50" i="3"/>
  <c r="H61" i="2"/>
  <c r="E44" i="6"/>
  <c r="H48" i="2"/>
  <c r="J50" i="2"/>
  <c r="L45" i="2"/>
  <c r="I63" i="2"/>
  <c r="F50" i="2"/>
  <c r="F57" i="4"/>
  <c r="L49" i="7"/>
  <c r="H19" i="4"/>
  <c r="H32" i="4"/>
  <c r="H34" i="4" s="1"/>
  <c r="H49" i="4"/>
  <c r="H67" i="4"/>
  <c r="H53" i="4"/>
  <c r="D63" i="4"/>
  <c r="B49" i="4"/>
  <c r="J45" i="4"/>
  <c r="J63" i="4" s="1"/>
  <c r="H48" i="4"/>
  <c r="H43" i="4"/>
  <c r="H45" i="4" s="1"/>
  <c r="B40" i="4"/>
  <c r="E58" i="4"/>
  <c r="B48" i="4"/>
  <c r="B62" i="4"/>
  <c r="B34" i="4"/>
  <c r="B58" i="4" s="1"/>
  <c r="B43" i="4"/>
  <c r="B45" i="4" s="1"/>
  <c r="J50" i="4"/>
  <c r="H18" i="7"/>
  <c r="K50" i="4"/>
  <c r="B18" i="7"/>
  <c r="F50" i="4"/>
  <c r="E63" i="4"/>
  <c r="B22" i="4"/>
  <c r="B66" i="4" s="1"/>
  <c r="H39" i="4"/>
  <c r="D50" i="4"/>
  <c r="F48" i="7"/>
  <c r="F63" i="4"/>
  <c r="B61" i="4"/>
  <c r="H33" i="4"/>
  <c r="I58" i="4"/>
  <c r="J57" i="4"/>
  <c r="F58" i="4"/>
  <c r="H19" i="1"/>
  <c r="H53" i="1" s="1"/>
  <c r="B19" i="1"/>
  <c r="E45" i="1"/>
  <c r="E63" i="1" s="1"/>
  <c r="D49" i="6"/>
  <c r="B53" i="1"/>
  <c r="L45" i="1"/>
  <c r="L63" i="1" s="1"/>
  <c r="L48" i="6"/>
  <c r="J50" i="1"/>
  <c r="H48" i="1"/>
  <c r="H62" i="1"/>
  <c r="C45" i="1"/>
  <c r="C63" i="1" s="1"/>
  <c r="B40" i="1"/>
  <c r="C57" i="1"/>
  <c r="D57" i="1"/>
  <c r="H18" i="6"/>
  <c r="B18" i="6"/>
  <c r="K63" i="1"/>
  <c r="K61" i="7"/>
  <c r="B44" i="1"/>
  <c r="L50" i="1"/>
  <c r="H61" i="1"/>
  <c r="H43" i="1"/>
  <c r="J63" i="1"/>
  <c r="B12" i="6"/>
  <c r="K57" i="1"/>
  <c r="C33" i="1"/>
  <c r="E58" i="1"/>
  <c r="H33" i="1"/>
  <c r="H58" i="1" s="1"/>
  <c r="I58" i="1"/>
  <c r="F58" i="1"/>
  <c r="D57" i="3"/>
  <c r="K62" i="6"/>
  <c r="H19" i="3"/>
  <c r="H53" i="3" s="1"/>
  <c r="K63" i="3"/>
  <c r="K32" i="6"/>
  <c r="K34" i="6" s="1"/>
  <c r="H67" i="3"/>
  <c r="H45" i="3"/>
  <c r="H49" i="3"/>
  <c r="H50" i="3" s="1"/>
  <c r="I32" i="6"/>
  <c r="I49" i="5"/>
  <c r="I50" i="5" s="1"/>
  <c r="I57" i="3"/>
  <c r="E49" i="6"/>
  <c r="D34" i="3"/>
  <c r="L50" i="3"/>
  <c r="J48" i="5"/>
  <c r="E50" i="3"/>
  <c r="B56" i="3"/>
  <c r="B62" i="3"/>
  <c r="B43" i="3"/>
  <c r="D43" i="6"/>
  <c r="D45" i="6" s="1"/>
  <c r="B48" i="3"/>
  <c r="B50" i="3" s="1"/>
  <c r="J63" i="3"/>
  <c r="B18" i="5"/>
  <c r="C49" i="5"/>
  <c r="B61" i="3"/>
  <c r="H12" i="5"/>
  <c r="B12" i="5"/>
  <c r="L43" i="6"/>
  <c r="H57" i="3"/>
  <c r="K58" i="3"/>
  <c r="E57" i="3"/>
  <c r="D58" i="3"/>
  <c r="L58" i="3"/>
  <c r="K61" i="5"/>
  <c r="M49" i="5"/>
  <c r="M44" i="5"/>
  <c r="L32" i="5"/>
  <c r="L34" i="5" s="1"/>
  <c r="L44" i="5"/>
  <c r="L44" i="7"/>
  <c r="K45" i="2"/>
  <c r="K63" i="2" s="1"/>
  <c r="J32" i="5"/>
  <c r="J57" i="5" s="1"/>
  <c r="J62" i="5"/>
  <c r="J49" i="5"/>
  <c r="J50" i="5" s="1"/>
  <c r="J44" i="5"/>
  <c r="H67" i="2"/>
  <c r="H53" i="2"/>
  <c r="H44" i="2"/>
  <c r="H49" i="2"/>
  <c r="H50" i="2" s="1"/>
  <c r="F62" i="5"/>
  <c r="F19" i="5"/>
  <c r="E62" i="7"/>
  <c r="E49" i="7"/>
  <c r="E44" i="7"/>
  <c r="E32" i="7"/>
  <c r="E34" i="7" s="1"/>
  <c r="B62" i="2"/>
  <c r="B49" i="2"/>
  <c r="C32" i="6"/>
  <c r="C34" i="6" s="1"/>
  <c r="K43" i="5"/>
  <c r="K39" i="5"/>
  <c r="L63" i="2"/>
  <c r="K48" i="5"/>
  <c r="K56" i="5"/>
  <c r="J40" i="6"/>
  <c r="J56" i="5"/>
  <c r="I43" i="7"/>
  <c r="I40" i="7"/>
  <c r="I50" i="2"/>
  <c r="I40" i="5"/>
  <c r="H43" i="2"/>
  <c r="F48" i="5"/>
  <c r="B56" i="2"/>
  <c r="E56" i="6"/>
  <c r="B40" i="2"/>
  <c r="D56" i="6"/>
  <c r="F45" i="2"/>
  <c r="F63" i="2" s="1"/>
  <c r="E45" i="2"/>
  <c r="E63" i="2" s="1"/>
  <c r="B10" i="5"/>
  <c r="B39" i="5" s="1"/>
  <c r="C50" i="2"/>
  <c r="B48" i="2"/>
  <c r="J57" i="2"/>
  <c r="L57" i="2"/>
  <c r="I57" i="2"/>
  <c r="H15" i="5"/>
  <c r="H31" i="5" s="1"/>
  <c r="J33" i="7"/>
  <c r="L58" i="2"/>
  <c r="L56" i="6"/>
  <c r="H9" i="6"/>
  <c r="I58" i="2"/>
  <c r="B33" i="2"/>
  <c r="F57" i="5"/>
  <c r="H40" i="4"/>
  <c r="D58" i="4"/>
  <c r="D57" i="4"/>
  <c r="B57" i="4"/>
  <c r="E57" i="4"/>
  <c r="L58" i="4"/>
  <c r="K57" i="4"/>
  <c r="I57" i="4"/>
  <c r="J58" i="4"/>
  <c r="L57" i="4"/>
  <c r="K34" i="4"/>
  <c r="K58" i="4" s="1"/>
  <c r="I49" i="7"/>
  <c r="I63" i="4"/>
  <c r="J44" i="7"/>
  <c r="L57" i="7"/>
  <c r="L50" i="4"/>
  <c r="K63" i="4"/>
  <c r="J62" i="7"/>
  <c r="L63" i="4"/>
  <c r="I57" i="7"/>
  <c r="C63" i="4"/>
  <c r="C57" i="4"/>
  <c r="G49" i="7"/>
  <c r="C58" i="4"/>
  <c r="E50" i="4"/>
  <c r="C50" i="4"/>
  <c r="H10" i="7"/>
  <c r="H39" i="7" s="1"/>
  <c r="H61" i="4"/>
  <c r="K43" i="7"/>
  <c r="L61" i="7"/>
  <c r="K39" i="7"/>
  <c r="I48" i="7"/>
  <c r="I50" i="7" s="1"/>
  <c r="J39" i="7"/>
  <c r="B10" i="7"/>
  <c r="B39" i="7" s="1"/>
  <c r="B39" i="4"/>
  <c r="C56" i="7"/>
  <c r="E43" i="7"/>
  <c r="C61" i="7"/>
  <c r="L58" i="1"/>
  <c r="C58" i="1"/>
  <c r="E57" i="1"/>
  <c r="L57" i="1"/>
  <c r="J34" i="1"/>
  <c r="J58" i="1" s="1"/>
  <c r="H57" i="1"/>
  <c r="K58" i="1"/>
  <c r="I57" i="1"/>
  <c r="I49" i="6"/>
  <c r="I50" i="6" s="1"/>
  <c r="H49" i="1"/>
  <c r="H67" i="1"/>
  <c r="J49" i="6"/>
  <c r="J50" i="6" s="1"/>
  <c r="K49" i="6"/>
  <c r="L19" i="7"/>
  <c r="I63" i="1"/>
  <c r="I44" i="6"/>
  <c r="M44" i="6"/>
  <c r="H44" i="1"/>
  <c r="K62" i="7"/>
  <c r="H15" i="7"/>
  <c r="H31" i="7" s="1"/>
  <c r="D44" i="7"/>
  <c r="B62" i="1"/>
  <c r="B32" i="1"/>
  <c r="E62" i="6"/>
  <c r="D58" i="1"/>
  <c r="B49" i="1"/>
  <c r="D50" i="1"/>
  <c r="E32" i="6"/>
  <c r="E57" i="6" s="1"/>
  <c r="F32" i="6"/>
  <c r="F34" i="6" s="1"/>
  <c r="E19" i="6"/>
  <c r="G49" i="6"/>
  <c r="L61" i="6"/>
  <c r="J48" i="7"/>
  <c r="J33" i="6"/>
  <c r="I43" i="6"/>
  <c r="L56" i="7"/>
  <c r="L33" i="6"/>
  <c r="J61" i="6"/>
  <c r="L43" i="7"/>
  <c r="B39" i="1"/>
  <c r="D61" i="7"/>
  <c r="E33" i="6"/>
  <c r="B48" i="1"/>
  <c r="B43" i="1"/>
  <c r="D39" i="7"/>
  <c r="C43" i="6"/>
  <c r="D43" i="7"/>
  <c r="B56" i="1"/>
  <c r="E48" i="7"/>
  <c r="F57" i="3"/>
  <c r="C58" i="3"/>
  <c r="K57" i="3"/>
  <c r="L57" i="3"/>
  <c r="J57" i="3"/>
  <c r="F34" i="3"/>
  <c r="F58" i="3" s="1"/>
  <c r="E58" i="3"/>
  <c r="K57" i="6"/>
  <c r="I58" i="3"/>
  <c r="K33" i="5"/>
  <c r="H33" i="3"/>
  <c r="K49" i="5"/>
  <c r="K19" i="7"/>
  <c r="M49" i="6"/>
  <c r="H18" i="5"/>
  <c r="I33" i="5"/>
  <c r="I61" i="5"/>
  <c r="H16" i="5"/>
  <c r="H22" i="5" s="1"/>
  <c r="H66" i="5" s="1"/>
  <c r="K44" i="6"/>
  <c r="J34" i="3"/>
  <c r="J58" i="3" s="1"/>
  <c r="K44" i="7"/>
  <c r="H16" i="6"/>
  <c r="H22" i="6" s="1"/>
  <c r="H66" i="6" s="1"/>
  <c r="L63" i="3"/>
  <c r="I63" i="3"/>
  <c r="I57" i="6"/>
  <c r="J61" i="7"/>
  <c r="K49" i="7"/>
  <c r="K50" i="7" s="1"/>
  <c r="I34" i="7"/>
  <c r="L62" i="7"/>
  <c r="I44" i="7"/>
  <c r="C57" i="5"/>
  <c r="D44" i="5"/>
  <c r="B17" i="6"/>
  <c r="B32" i="6" s="1"/>
  <c r="C33" i="5"/>
  <c r="C63" i="3"/>
  <c r="B44" i="3"/>
  <c r="G32" i="7"/>
  <c r="D49" i="7"/>
  <c r="F49" i="5"/>
  <c r="F50" i="5" s="1"/>
  <c r="C57" i="3"/>
  <c r="B32" i="3"/>
  <c r="F63" i="3"/>
  <c r="G44" i="7"/>
  <c r="C49" i="6"/>
  <c r="D49" i="5"/>
  <c r="D50" i="5" s="1"/>
  <c r="G44" i="6"/>
  <c r="E62" i="5"/>
  <c r="F44" i="5"/>
  <c r="F33" i="6"/>
  <c r="B15" i="6"/>
  <c r="B31" i="6" s="1"/>
  <c r="D19" i="5"/>
  <c r="H11" i="6"/>
  <c r="H40" i="6" s="1"/>
  <c r="L56" i="5"/>
  <c r="H40" i="3"/>
  <c r="H56" i="3"/>
  <c r="H11" i="5"/>
  <c r="L40" i="5"/>
  <c r="K56" i="6"/>
  <c r="K56" i="7"/>
  <c r="L61" i="5"/>
  <c r="K48" i="6"/>
  <c r="I56" i="5"/>
  <c r="J56" i="6"/>
  <c r="H10" i="6"/>
  <c r="H39" i="6" s="1"/>
  <c r="K33" i="6"/>
  <c r="H9" i="7"/>
  <c r="K33" i="7"/>
  <c r="J43" i="5"/>
  <c r="K40" i="5"/>
  <c r="J43" i="7"/>
  <c r="J61" i="5"/>
  <c r="K40" i="6"/>
  <c r="J56" i="7"/>
  <c r="K40" i="7"/>
  <c r="L33" i="7"/>
  <c r="H62" i="3"/>
  <c r="H34" i="3"/>
  <c r="D48" i="6"/>
  <c r="D50" i="6" s="1"/>
  <c r="B11" i="5"/>
  <c r="E61" i="5"/>
  <c r="E61" i="7"/>
  <c r="C56" i="6"/>
  <c r="D33" i="7"/>
  <c r="C62" i="6"/>
  <c r="D33" i="5"/>
  <c r="D61" i="5"/>
  <c r="B9" i="6"/>
  <c r="F61" i="6"/>
  <c r="F56" i="7"/>
  <c r="F40" i="7"/>
  <c r="E48" i="5"/>
  <c r="E43" i="5"/>
  <c r="C33" i="6"/>
  <c r="F56" i="5"/>
  <c r="K57" i="2"/>
  <c r="F58" i="2"/>
  <c r="E58" i="2"/>
  <c r="D58" i="2"/>
  <c r="K58" i="2"/>
  <c r="H33" i="2"/>
  <c r="H57" i="2"/>
  <c r="J33" i="5"/>
  <c r="K34" i="5"/>
  <c r="K57" i="5"/>
  <c r="K57" i="7"/>
  <c r="L57" i="6"/>
  <c r="L34" i="6"/>
  <c r="L34" i="7"/>
  <c r="K44" i="5"/>
  <c r="J32" i="6"/>
  <c r="J57" i="6" s="1"/>
  <c r="J49" i="7"/>
  <c r="L44" i="6"/>
  <c r="K19" i="5"/>
  <c r="H19" i="5" s="1"/>
  <c r="H17" i="5"/>
  <c r="I32" i="5"/>
  <c r="H17" i="6"/>
  <c r="M44" i="7"/>
  <c r="K34" i="7"/>
  <c r="J32" i="7"/>
  <c r="M49" i="7"/>
  <c r="I33" i="7"/>
  <c r="I61" i="7"/>
  <c r="J63" i="2"/>
  <c r="I44" i="5"/>
  <c r="L19" i="6"/>
  <c r="H19" i="6" s="1"/>
  <c r="J44" i="6"/>
  <c r="H17" i="7"/>
  <c r="H16" i="7"/>
  <c r="L62" i="6"/>
  <c r="K62" i="5"/>
  <c r="L49" i="6"/>
  <c r="H15" i="6"/>
  <c r="H31" i="6" s="1"/>
  <c r="L50" i="5"/>
  <c r="L33" i="5"/>
  <c r="I33" i="6"/>
  <c r="J58" i="2"/>
  <c r="D57" i="5"/>
  <c r="D34" i="5"/>
  <c r="B15" i="7"/>
  <c r="B31" i="7" s="1"/>
  <c r="B16" i="6"/>
  <c r="C61" i="6"/>
  <c r="C44" i="6"/>
  <c r="D19" i="6"/>
  <c r="D32" i="6"/>
  <c r="D62" i="6"/>
  <c r="D50" i="2"/>
  <c r="C58" i="2"/>
  <c r="C19" i="5"/>
  <c r="B17" i="5"/>
  <c r="B62" i="5" s="1"/>
  <c r="F49" i="7"/>
  <c r="F32" i="7"/>
  <c r="F44" i="7"/>
  <c r="B17" i="7"/>
  <c r="D62" i="7"/>
  <c r="C57" i="7"/>
  <c r="D31" i="6"/>
  <c r="D33" i="6" s="1"/>
  <c r="C44" i="7"/>
  <c r="B16" i="7"/>
  <c r="B22" i="7" s="1"/>
  <c r="B66" i="7" s="1"/>
  <c r="B19" i="2"/>
  <c r="B53" i="2" s="1"/>
  <c r="E19" i="5"/>
  <c r="E32" i="5"/>
  <c r="E44" i="5"/>
  <c r="B19" i="7"/>
  <c r="F62" i="7"/>
  <c r="C34" i="7"/>
  <c r="D32" i="7"/>
  <c r="D57" i="7" s="1"/>
  <c r="F34" i="5"/>
  <c r="F58" i="5" s="1"/>
  <c r="C57" i="6"/>
  <c r="C44" i="5"/>
  <c r="E49" i="5"/>
  <c r="E50" i="5" s="1"/>
  <c r="B67" i="2"/>
  <c r="B32" i="2"/>
  <c r="B44" i="2"/>
  <c r="B15" i="5"/>
  <c r="B31" i="5" s="1"/>
  <c r="B16" i="5"/>
  <c r="B22" i="5" s="1"/>
  <c r="B66" i="5" s="1"/>
  <c r="C57" i="2"/>
  <c r="E33" i="5"/>
  <c r="D63" i="2"/>
  <c r="C63" i="2"/>
  <c r="F49" i="6"/>
  <c r="C61" i="5"/>
  <c r="E33" i="7"/>
  <c r="H11" i="7"/>
  <c r="K61" i="6"/>
  <c r="L48" i="7"/>
  <c r="L50" i="7" s="1"/>
  <c r="H40" i="2"/>
  <c r="I43" i="5"/>
  <c r="I62" i="5"/>
  <c r="J43" i="6"/>
  <c r="I62" i="6"/>
  <c r="I61" i="6"/>
  <c r="L62" i="5"/>
  <c r="H10" i="5"/>
  <c r="H9" i="5"/>
  <c r="H34" i="2"/>
  <c r="H58" i="2" s="1"/>
  <c r="I56" i="6"/>
  <c r="I40" i="6"/>
  <c r="H56" i="2"/>
  <c r="I34" i="6"/>
  <c r="L43" i="5"/>
  <c r="K43" i="6"/>
  <c r="J62" i="6"/>
  <c r="I56" i="7"/>
  <c r="H62" i="2"/>
  <c r="F62" i="6"/>
  <c r="F43" i="6"/>
  <c r="F45" i="6" s="1"/>
  <c r="C62" i="7"/>
  <c r="C43" i="7"/>
  <c r="C48" i="7"/>
  <c r="C50" i="7" s="1"/>
  <c r="C40" i="7"/>
  <c r="D48" i="7"/>
  <c r="D40" i="7"/>
  <c r="F33" i="7"/>
  <c r="E61" i="6"/>
  <c r="F48" i="6"/>
  <c r="F43" i="5"/>
  <c r="F45" i="5" s="1"/>
  <c r="B39" i="2"/>
  <c r="B43" i="2"/>
  <c r="B11" i="6"/>
  <c r="B11" i="7"/>
  <c r="B9" i="7"/>
  <c r="C43" i="5"/>
  <c r="C34" i="5"/>
  <c r="C56" i="5"/>
  <c r="C62" i="5"/>
  <c r="C40" i="5"/>
  <c r="C48" i="5"/>
  <c r="D62" i="5"/>
  <c r="D43" i="5"/>
  <c r="E43" i="6"/>
  <c r="E45" i="6" s="1"/>
  <c r="E40" i="6"/>
  <c r="E48" i="6"/>
  <c r="B10" i="6"/>
  <c r="D61" i="6"/>
  <c r="D56" i="5"/>
  <c r="D56" i="7"/>
  <c r="C33" i="7"/>
  <c r="E56" i="7"/>
  <c r="B61" i="2"/>
  <c r="F61" i="7"/>
  <c r="F43" i="7"/>
  <c r="F40" i="6"/>
  <c r="D40" i="5"/>
  <c r="D39" i="6"/>
  <c r="B9" i="5"/>
  <c r="E56" i="5"/>
  <c r="C48" i="6"/>
  <c r="C40" i="6"/>
  <c r="L45" i="5" l="1"/>
  <c r="F50" i="7"/>
  <c r="B45" i="1"/>
  <c r="E50" i="6"/>
  <c r="L50" i="6"/>
  <c r="C50" i="5"/>
  <c r="H63" i="3"/>
  <c r="H57" i="4"/>
  <c r="H58" i="4"/>
  <c r="H50" i="4"/>
  <c r="E50" i="7"/>
  <c r="B50" i="4"/>
  <c r="B63" i="4"/>
  <c r="H63" i="4"/>
  <c r="J45" i="7"/>
  <c r="J63" i="7" s="1"/>
  <c r="J45" i="6"/>
  <c r="J63" i="6" s="1"/>
  <c r="E34" i="6"/>
  <c r="D50" i="7"/>
  <c r="B50" i="1"/>
  <c r="H50" i="1"/>
  <c r="B63" i="1"/>
  <c r="H45" i="1"/>
  <c r="H63" i="1" s="1"/>
  <c r="L57" i="5"/>
  <c r="K50" i="5"/>
  <c r="J34" i="5"/>
  <c r="J58" i="5" s="1"/>
  <c r="F63" i="5"/>
  <c r="L45" i="6"/>
  <c r="L63" i="6" s="1"/>
  <c r="B45" i="3"/>
  <c r="B63" i="3" s="1"/>
  <c r="J45" i="5"/>
  <c r="J63" i="5" s="1"/>
  <c r="K45" i="5"/>
  <c r="K63" i="5" s="1"/>
  <c r="E45" i="7"/>
  <c r="E63" i="7" s="1"/>
  <c r="D45" i="5"/>
  <c r="D63" i="5" s="1"/>
  <c r="I45" i="7"/>
  <c r="I63" i="7" s="1"/>
  <c r="H58" i="3"/>
  <c r="I45" i="6"/>
  <c r="I63" i="6" s="1"/>
  <c r="K45" i="6"/>
  <c r="K63" i="6" s="1"/>
  <c r="H62" i="5"/>
  <c r="L45" i="7"/>
  <c r="L63" i="7" s="1"/>
  <c r="H45" i="2"/>
  <c r="H63" i="2" s="1"/>
  <c r="K50" i="6"/>
  <c r="I45" i="5"/>
  <c r="I63" i="5" s="1"/>
  <c r="H53" i="6"/>
  <c r="F57" i="6"/>
  <c r="B50" i="2"/>
  <c r="E57" i="7"/>
  <c r="B49" i="6"/>
  <c r="B19" i="5"/>
  <c r="B53" i="5" s="1"/>
  <c r="K45" i="7"/>
  <c r="K63" i="7" s="1"/>
  <c r="B43" i="5"/>
  <c r="B56" i="5"/>
  <c r="D45" i="7"/>
  <c r="D63" i="7" s="1"/>
  <c r="B45" i="2"/>
  <c r="B63" i="2" s="1"/>
  <c r="C45" i="7"/>
  <c r="C63" i="7" s="1"/>
  <c r="C45" i="6"/>
  <c r="C63" i="6" s="1"/>
  <c r="H33" i="5"/>
  <c r="C58" i="6"/>
  <c r="D58" i="5"/>
  <c r="B57" i="6"/>
  <c r="H33" i="6"/>
  <c r="B33" i="7"/>
  <c r="J34" i="6"/>
  <c r="J58" i="6" s="1"/>
  <c r="K58" i="6"/>
  <c r="C58" i="5"/>
  <c r="K58" i="5"/>
  <c r="H33" i="7"/>
  <c r="C58" i="7"/>
  <c r="H19" i="7"/>
  <c r="H53" i="7" s="1"/>
  <c r="J50" i="7"/>
  <c r="B57" i="1"/>
  <c r="B34" i="1"/>
  <c r="B58" i="1" s="1"/>
  <c r="B19" i="6"/>
  <c r="B53" i="6" s="1"/>
  <c r="C50" i="6"/>
  <c r="B67" i="6"/>
  <c r="H43" i="6"/>
  <c r="H56" i="6"/>
  <c r="L58" i="6"/>
  <c r="H62" i="6"/>
  <c r="H48" i="6"/>
  <c r="I58" i="7"/>
  <c r="E58" i="7"/>
  <c r="E58" i="6"/>
  <c r="L58" i="7"/>
  <c r="H61" i="6"/>
  <c r="H53" i="5"/>
  <c r="L58" i="5"/>
  <c r="K58" i="7"/>
  <c r="D34" i="7"/>
  <c r="D58" i="7" s="1"/>
  <c r="F63" i="6"/>
  <c r="B57" i="3"/>
  <c r="B34" i="3"/>
  <c r="B58" i="3" s="1"/>
  <c r="F58" i="6"/>
  <c r="F50" i="6"/>
  <c r="B33" i="6"/>
  <c r="H48" i="5"/>
  <c r="H40" i="5"/>
  <c r="E45" i="5"/>
  <c r="E63" i="5" s="1"/>
  <c r="B48" i="5"/>
  <c r="B40" i="5"/>
  <c r="H61" i="7"/>
  <c r="H22" i="7"/>
  <c r="H66" i="7" s="1"/>
  <c r="J57" i="7"/>
  <c r="J34" i="7"/>
  <c r="J58" i="7" s="1"/>
  <c r="H44" i="7"/>
  <c r="H49" i="7"/>
  <c r="H32" i="7"/>
  <c r="H57" i="7" s="1"/>
  <c r="H67" i="7"/>
  <c r="I34" i="5"/>
  <c r="I58" i="5" s="1"/>
  <c r="I57" i="5"/>
  <c r="I58" i="6"/>
  <c r="H49" i="6"/>
  <c r="H32" i="6"/>
  <c r="H44" i="6"/>
  <c r="H67" i="6"/>
  <c r="H44" i="5"/>
  <c r="H67" i="5"/>
  <c r="H49" i="5"/>
  <c r="H32" i="5"/>
  <c r="B53" i="7"/>
  <c r="B61" i="5"/>
  <c r="B32" i="7"/>
  <c r="B57" i="7" s="1"/>
  <c r="B49" i="7"/>
  <c r="B44" i="7"/>
  <c r="B67" i="7"/>
  <c r="B61" i="7"/>
  <c r="B57" i="2"/>
  <c r="B34" i="2"/>
  <c r="B58" i="2" s="1"/>
  <c r="E57" i="5"/>
  <c r="E34" i="5"/>
  <c r="E58" i="5" s="1"/>
  <c r="F57" i="7"/>
  <c r="F34" i="7"/>
  <c r="F58" i="7" s="1"/>
  <c r="D57" i="6"/>
  <c r="D34" i="6"/>
  <c r="D58" i="6" s="1"/>
  <c r="B22" i="6"/>
  <c r="B66" i="6" s="1"/>
  <c r="B44" i="6"/>
  <c r="B67" i="5"/>
  <c r="B49" i="5"/>
  <c r="B44" i="5"/>
  <c r="B32" i="5"/>
  <c r="F45" i="7"/>
  <c r="F63" i="7" s="1"/>
  <c r="D63" i="6"/>
  <c r="B33" i="5"/>
  <c r="C45" i="5"/>
  <c r="C63" i="5" s="1"/>
  <c r="H61" i="5"/>
  <c r="H39" i="5"/>
  <c r="H43" i="5"/>
  <c r="H56" i="5"/>
  <c r="L63" i="5"/>
  <c r="H43" i="7"/>
  <c r="H62" i="7"/>
  <c r="H48" i="7"/>
  <c r="H56" i="7"/>
  <c r="H40" i="7"/>
  <c r="B40" i="7"/>
  <c r="B62" i="7"/>
  <c r="B48" i="7"/>
  <c r="B43" i="7"/>
  <c r="B56" i="7"/>
  <c r="B62" i="6"/>
  <c r="B43" i="6"/>
  <c r="B34" i="6"/>
  <c r="B56" i="6"/>
  <c r="B48" i="6"/>
  <c r="B40" i="6"/>
  <c r="B39" i="6"/>
  <c r="B61" i="6"/>
  <c r="E63" i="6"/>
  <c r="H50" i="5" l="1"/>
  <c r="H45" i="5"/>
  <c r="H45" i="6"/>
  <c r="H63" i="6" s="1"/>
  <c r="H45" i="7"/>
  <c r="H63" i="7" s="1"/>
  <c r="H50" i="6"/>
  <c r="B50" i="6"/>
  <c r="B45" i="5"/>
  <c r="B63" i="5" s="1"/>
  <c r="B50" i="5"/>
  <c r="B58" i="6"/>
  <c r="B50" i="7"/>
  <c r="H34" i="7"/>
  <c r="H58" i="7" s="1"/>
  <c r="H57" i="6"/>
  <c r="H34" i="6"/>
  <c r="H58" i="6" s="1"/>
  <c r="H57" i="5"/>
  <c r="H34" i="5"/>
  <c r="H58" i="5" s="1"/>
  <c r="H50" i="7"/>
  <c r="B34" i="7"/>
  <c r="B58" i="7" s="1"/>
  <c r="B57" i="5"/>
  <c r="B34" i="5"/>
  <c r="B58" i="5" s="1"/>
  <c r="B45" i="7"/>
  <c r="B63" i="7" s="1"/>
  <c r="B45" i="6"/>
  <c r="B63" i="6" s="1"/>
  <c r="H63" i="5"/>
</calcChain>
</file>

<file path=xl/sharedStrings.xml><?xml version="1.0" encoding="utf-8"?>
<sst xmlns="http://schemas.openxmlformats.org/spreadsheetml/2006/main" count="532" uniqueCount="127">
  <si>
    <t>CLP</t>
  </si>
  <si>
    <t>LyC</t>
  </si>
  <si>
    <t>CVE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</si>
  <si>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</si>
  <si>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</si>
  <si>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</si>
  <si>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</si>
  <si>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</si>
  <si>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</si>
  <si>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</si>
  <si>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</si>
  <si>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</si>
  <si>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</si>
  <si>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</si>
  <si>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</si>
  <si>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</si>
  <si>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</si>
  <si>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</si>
  <si>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</si>
  <si>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</si>
  <si>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</si>
  <si>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</si>
  <si>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</si>
  <si>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</si>
  <si>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</si>
  <si>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</si>
  <si>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</si>
  <si>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</si>
  <si>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</si>
  <si>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</si>
  <si>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</si>
  <si>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</si>
  <si>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</si>
  <si>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</si>
  <si>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</si>
  <si>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Notas:</t>
  </si>
  <si>
    <t>CLP= Subsidio para Construcción en Lote Propio</t>
  </si>
  <si>
    <t>LyC= Subsidio para Compra de Lote y Construcción de Vivienda</t>
  </si>
  <si>
    <t>CVE= Subsidio para Compra de Vivienda existente</t>
  </si>
  <si>
    <t>RAMTE= Subsidio para Reparación o Ampliación de Vivienda Propia</t>
  </si>
  <si>
    <t>Fuentes:</t>
  </si>
  <si>
    <t>Beneficiarios: familias</t>
  </si>
  <si>
    <t xml:space="preserve">Beneficiarios: familias </t>
  </si>
  <si>
    <t>Total</t>
  </si>
  <si>
    <t>RAMT</t>
  </si>
  <si>
    <t>Productos: bonos entregados</t>
  </si>
  <si>
    <t>Bonos Entregados</t>
  </si>
  <si>
    <t>Productos: bonos formalizados</t>
  </si>
  <si>
    <t>Bonos Formalizados</t>
  </si>
  <si>
    <t>Efectivos 1T 2014</t>
  </si>
  <si>
    <t>IPC (1T 2014)</t>
  </si>
  <si>
    <t>Gasto efectivo real 1T 2014</t>
  </si>
  <si>
    <t>Gasto efectivo real por beneficiario 1T 2014</t>
  </si>
  <si>
    <t>Efectivos 2T 2014</t>
  </si>
  <si>
    <t>IPC (2T 2014)</t>
  </si>
  <si>
    <t>Efectivos 3T 2014</t>
  </si>
  <si>
    <t>IPC (3T 2014)</t>
  </si>
  <si>
    <t>Gasto efectivo real 3T 2014</t>
  </si>
  <si>
    <t>Gasto efectivo real por beneficiario 3T 2014</t>
  </si>
  <si>
    <t>Efectivos 2S 2014</t>
  </si>
  <si>
    <t>IPC (2S 2014)</t>
  </si>
  <si>
    <t>Gasto efectivo real 2S 2014</t>
  </si>
  <si>
    <t>Gasto efectivo real por beneficiario 2S 2014</t>
  </si>
  <si>
    <t>Efectivos 3TA 2014</t>
  </si>
  <si>
    <t>IPC (3TA 2014)</t>
  </si>
  <si>
    <t>Gasto efectivo real 3TA 2014</t>
  </si>
  <si>
    <t>Gasto efectivo real por beneficiario 3TA 2014</t>
  </si>
  <si>
    <t>Efectivos  2014</t>
  </si>
  <si>
    <t>IPC ( 2014)</t>
  </si>
  <si>
    <t>Gasto efectivo real  2014</t>
  </si>
  <si>
    <t>Gasto efectivo real por beneficiario  2014</t>
  </si>
  <si>
    <t>Efectivos 4T 2014</t>
  </si>
  <si>
    <t>IPC (4T 2014)</t>
  </si>
  <si>
    <t>Gasto efectivo real 4T 2014</t>
  </si>
  <si>
    <t>Gasto efectivo real por beneficiario 4T 2014</t>
  </si>
  <si>
    <t>Indicadores propuestos aplicado a BANHVI. Primer trimestre 2015</t>
  </si>
  <si>
    <t>Programados 1T 2015</t>
  </si>
  <si>
    <t>Efectivos 1T 2015</t>
  </si>
  <si>
    <t>Programados año 2015</t>
  </si>
  <si>
    <t>En transferencias 1T 2015</t>
  </si>
  <si>
    <t>IPC (1T 2015)</t>
  </si>
  <si>
    <t>Gasto efectivo real 1T 2015</t>
  </si>
  <si>
    <t>Gasto efectivo real por beneficiario 1T 2015</t>
  </si>
  <si>
    <t>Informes Trimestrales Fosuvi 2014 y 2015</t>
  </si>
  <si>
    <t>Metas y Modificaciones BANHVI, Desaf 2015</t>
  </si>
  <si>
    <t>Indicadores propuestos aplicado a FOSUVI. Segundo trimestre 2015</t>
  </si>
  <si>
    <t>Programados 2T 2015</t>
  </si>
  <si>
    <t>Efectivos 2T 2015</t>
  </si>
  <si>
    <t>En transferencias 2T 2015</t>
  </si>
  <si>
    <t>IPC (2T 2015)</t>
  </si>
  <si>
    <t>Indicadores propuestos aplicado a FOSUVI. Tercer trimestre 2015</t>
  </si>
  <si>
    <t>Programados 3T 2015</t>
  </si>
  <si>
    <t>Efectivos 3T 2015</t>
  </si>
  <si>
    <t>En transferencias 3T 2015</t>
  </si>
  <si>
    <t>IPC (3T 2015)</t>
  </si>
  <si>
    <t>Gasto efectivo real 3T 2015</t>
  </si>
  <si>
    <t>Gasto efectivo real por beneficiario 3T 2015</t>
  </si>
  <si>
    <t>Indicadores propuestos aplicado a FOSUVI. Cuarto trimestre 2015</t>
  </si>
  <si>
    <t>Programados 4T 2015</t>
  </si>
  <si>
    <t>Efectivos 4T 2015</t>
  </si>
  <si>
    <t>En transferencias 4T 2015</t>
  </si>
  <si>
    <t>IPC (4T 2015)</t>
  </si>
  <si>
    <t>Gasto efectivo real 4T 2015</t>
  </si>
  <si>
    <t>Gasto efectivo real por beneficiario 4T 2015</t>
  </si>
  <si>
    <t>Indicadores propuestos aplicado a FOSUVI. Primer Semestre 2015</t>
  </si>
  <si>
    <t>Programados 2S 2015</t>
  </si>
  <si>
    <t>Efectivos 2S 2015</t>
  </si>
  <si>
    <t>En transferencias 2S 2015</t>
  </si>
  <si>
    <t>IPC (2S 2015)</t>
  </si>
  <si>
    <t>Gasto efectivo real 2S 2015</t>
  </si>
  <si>
    <t>Gasto efectivo real por beneficiario 2S 2015</t>
  </si>
  <si>
    <t>Indicadores propuestos aplicado a FOSUVI. Tercer Trimestre Acumulado 2015</t>
  </si>
  <si>
    <t>Programados 3TA 2015</t>
  </si>
  <si>
    <t>Efectivos 3TA 2015</t>
  </si>
  <si>
    <t>En transferencias 3TA 2015</t>
  </si>
  <si>
    <t>IPC (3TA 2015)</t>
  </si>
  <si>
    <t>Gasto efectivo real 3TA 2015</t>
  </si>
  <si>
    <t>Gasto efectivo real por beneficiario 3TA 2015</t>
  </si>
  <si>
    <t>Indicadores propuestos aplicado a FOSUVI. Anual 2015</t>
  </si>
  <si>
    <t>Programados  2015</t>
  </si>
  <si>
    <t>Efectivos  2015</t>
  </si>
  <si>
    <t>En transferencias  2015</t>
  </si>
  <si>
    <t>IPC ( 2015)</t>
  </si>
  <si>
    <t>Gasto efectivo real  2015</t>
  </si>
  <si>
    <t>Gasto efectivo real por beneficiario  2015</t>
  </si>
  <si>
    <t>Fecha de actualización: 29/03/2016</t>
  </si>
  <si>
    <t>En los indicadores del 2015, el IPC 2014 no coincide con el IPC 2014 de los indicadores del 2014, debido a que a partir de julio 2015 el INEC actualizó la base del IPC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</si>
</sst>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39" fontId="0" fillId="0" borderId="0" xfId="1" applyNumberFormat="1" applyFont="1" applyFill="1"/>
    <xf numFmtId="0" fontId="0" fillId="0" borderId="3" xfId="0" applyFill="1" applyBorder="1"/>
    <xf numFmtId="0" fontId="0" fillId="0" borderId="3" xfId="0" applyFill="1" applyBorder="1" applyAlignment="1">
      <alignment horizontal="left" indent="1"/>
    </xf>
    <xf numFmtId="0" fontId="2" fillId="0" borderId="3" xfId="0" applyFont="1" applyFill="1" applyBorder="1"/>
    <xf numFmtId="39" fontId="0" fillId="0" borderId="0" xfId="1" applyNumberFormat="1" applyFont="1" applyFill="1" applyBorder="1"/>
    <xf numFmtId="0" fontId="0" fillId="0" borderId="3" xfId="0" applyFill="1" applyBorder="1" applyAlignment="1">
      <alignment horizontal="left"/>
    </xf>
    <xf numFmtId="2" fontId="0" fillId="0" borderId="0" xfId="1" applyNumberFormat="1" applyFont="1" applyFill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2" fontId="0" fillId="0" borderId="0" xfId="1" applyNumberFormat="1" applyFont="1" applyFill="1" applyBorder="1"/>
    <xf numFmtId="4" fontId="0" fillId="0" borderId="0" xfId="1" applyNumberFormat="1" applyFont="1" applyFill="1" applyBorder="1"/>
    <xf numFmtId="4" fontId="0" fillId="0" borderId="0" xfId="1" applyNumberFormat="1" applyFont="1" applyFill="1"/>
    <xf numFmtId="39" fontId="1" fillId="0" borderId="0" xfId="1" applyNumberFormat="1" applyFont="1" applyFill="1" applyBorder="1"/>
    <xf numFmtId="0" fontId="0" fillId="0" borderId="4" xfId="0" applyFill="1" applyBorder="1"/>
    <xf numFmtId="39" fontId="0" fillId="0" borderId="5" xfId="1" applyNumberFormat="1" applyFont="1" applyFill="1" applyBorder="1"/>
    <xf numFmtId="37" fontId="0" fillId="0" borderId="0" xfId="1" applyNumberFormat="1" applyFont="1" applyFill="1" applyBorder="1"/>
    <xf numFmtId="37" fontId="0" fillId="0" borderId="0" xfId="1" applyNumberFormat="1" applyFont="1" applyFill="1"/>
    <xf numFmtId="37" fontId="0" fillId="0" borderId="0" xfId="1" applyNumberFormat="1" applyFont="1" applyFill="1" applyBorder="1" applyAlignment="1">
      <alignment horizontal="center"/>
    </xf>
    <xf numFmtId="37" fontId="0" fillId="0" borderId="0" xfId="1" applyNumberFormat="1" applyFont="1" applyFill="1" applyAlignment="1">
      <alignment horizontal="center"/>
    </xf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Border="1"/>
    <xf numFmtId="0" fontId="4" fillId="0" borderId="0" xfId="0" applyFont="1" applyFill="1"/>
    <xf numFmtId="2" fontId="0" fillId="0" borderId="0" xfId="0" applyNumberFormat="1" applyFill="1"/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9" fontId="0" fillId="0" borderId="0" xfId="0" applyNumberFormat="1" applyFill="1"/>
    <xf numFmtId="37" fontId="5" fillId="0" borderId="0" xfId="1" applyNumberFormat="1" applyFont="1" applyFill="1" applyBorder="1"/>
    <xf numFmtId="37" fontId="5" fillId="0" borderId="0" xfId="1" applyNumberFormat="1" applyFont="1" applyFill="1"/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4" fontId="0" fillId="0" borderId="0" xfId="0" applyNumberFormat="1" applyFill="1"/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cobertura </a:t>
            </a:r>
            <a:r>
              <a:rPr lang="es-CR" sz="1400" b="1" baseline="0"/>
              <a:t> potencial 2015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Anual!$B$39:$F$39</c:f>
              <c:numCache>
                <c:formatCode>#,##0.00_);\(#,##0.00\)</c:formatCode>
                <c:ptCount val="5"/>
                <c:pt idx="0">
                  <c:v>7.1339966076808174</c:v>
                </c:pt>
                <c:pt idx="1">
                  <c:v>6.6847182264342528</c:v>
                </c:pt>
                <c:pt idx="2">
                  <c:v>1.6326566967427028</c:v>
                </c:pt>
                <c:pt idx="3">
                  <c:v>0.97086513881590086</c:v>
                </c:pt>
                <c:pt idx="4">
                  <c:v>1.8454945006887806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Anual!$B$40:$F$40</c:f>
              <c:numCache>
                <c:formatCode>#,##0.00_);\(#,##0.00\)</c:formatCode>
                <c:ptCount val="5"/>
                <c:pt idx="0">
                  <c:v>6.6561606035290248</c:v>
                </c:pt>
                <c:pt idx="1">
                  <c:v>7.1844020272376659</c:v>
                </c:pt>
                <c:pt idx="2">
                  <c:v>0.96106741723152012</c:v>
                </c:pt>
                <c:pt idx="3">
                  <c:v>0.3945809692618753</c:v>
                </c:pt>
                <c:pt idx="4">
                  <c:v>2.0313559136728401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0391264"/>
        <c:axId val="230666664"/>
      </c:barChart>
      <c:catAx>
        <c:axId val="23039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0666664"/>
        <c:crosses val="autoZero"/>
        <c:auto val="1"/>
        <c:lblAlgn val="ctr"/>
        <c:lblOffset val="100"/>
        <c:noMultiLvlLbl val="0"/>
      </c:catAx>
      <c:valAx>
        <c:axId val="230666664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spPr>
          <a:ln w="9525">
            <a:noFill/>
          </a:ln>
        </c:spPr>
        <c:crossAx val="230391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BANHVI: Índice de eficiencia 2015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Anual!$H$63:$L$63</c:f>
              <c:numCache>
                <c:formatCode>#,##0.00_);\(#,##0.00\)</c:formatCode>
                <c:ptCount val="5"/>
                <c:pt idx="0">
                  <c:v>99.941908451626503</c:v>
                </c:pt>
                <c:pt idx="1">
                  <c:v>104.28002687131925</c:v>
                </c:pt>
                <c:pt idx="2">
                  <c:v>76.88024216826291</c:v>
                </c:pt>
                <c:pt idx="3">
                  <c:v>59.952789618208435</c:v>
                </c:pt>
                <c:pt idx="4">
                  <c:v>111.97352113138201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1610640"/>
        <c:axId val="231610248"/>
      </c:barChart>
      <c:catAx>
        <c:axId val="231610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610248"/>
        <c:crosses val="autoZero"/>
        <c:auto val="1"/>
        <c:lblAlgn val="ctr"/>
        <c:lblOffset val="100"/>
        <c:noMultiLvlLbl val="0"/>
      </c:catAx>
      <c:valAx>
        <c:axId val="231610248"/>
        <c:scaling>
          <c:orientation val="minMax"/>
        </c:scaling>
        <c:delete val="1"/>
        <c:axPos val="l"/>
        <c:numFmt formatCode="#,##0.00_);\(#,##0.00\)" sourceLinked="1"/>
        <c:majorTickMark val="out"/>
        <c:minorTickMark val="none"/>
        <c:tickLblPos val="none"/>
        <c:crossAx val="23161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giro de recursos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Anual!$H$5</c:f>
              <c:strCache>
                <c:ptCount val="1"/>
                <c:pt idx="0">
                  <c:v>Bonos Formalizados</c:v>
                </c:pt>
              </c:strCache>
            </c:strRef>
          </c:cat>
          <c:val>
            <c:numRef>
              <c:f>Anual!$H$66</c:f>
              <c:numCache>
                <c:formatCode>#,##0.00_);\(#,##0.00\)</c:formatCode>
                <c:ptCount val="1"/>
                <c:pt idx="0">
                  <c:v>99.535830956623812</c:v>
                </c:pt>
              </c:numCache>
            </c:numRef>
          </c:val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Anual!$H$5</c:f>
              <c:strCache>
                <c:ptCount val="1"/>
                <c:pt idx="0">
                  <c:v>Bonos Formalizados</c:v>
                </c:pt>
              </c:strCache>
            </c:strRef>
          </c:cat>
          <c:val>
            <c:numRef>
              <c:f>Anual!$H$67</c:f>
              <c:numCache>
                <c:formatCode>#,##0.00_);\(#,##0.00\)</c:formatCode>
                <c:ptCount val="1"/>
                <c:pt idx="0">
                  <c:v>88.047222019930288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1609464"/>
        <c:axId val="231609072"/>
      </c:barChart>
      <c:catAx>
        <c:axId val="231609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609072"/>
        <c:crosses val="autoZero"/>
        <c:auto val="1"/>
        <c:lblAlgn val="ctr"/>
        <c:lblOffset val="100"/>
        <c:noMultiLvlLbl val="0"/>
      </c:catAx>
      <c:valAx>
        <c:axId val="231609072"/>
        <c:scaling>
          <c:orientation val="minMax"/>
        </c:scaling>
        <c:delete val="1"/>
        <c:axPos val="l"/>
        <c:numFmt formatCode="#,##0.00_);\(#,##0.00\)" sourceLinked="1"/>
        <c:majorTickMark val="out"/>
        <c:minorTickMark val="none"/>
        <c:tickLblPos val="none"/>
        <c:crossAx val="2316094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BANHVI:</a:t>
            </a:r>
          </a:p>
          <a:p>
            <a:pPr>
              <a:defRPr/>
            </a:pPr>
            <a:r>
              <a:rPr lang="en-US"/>
              <a:t>Índice transferencia efectiva del gasto (ITG)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</c:f>
              <c:strCache>
                <c:ptCount val="1"/>
                <c:pt idx="0">
                  <c:v>Bonos Entregados</c:v>
                </c:pt>
              </c:strCache>
            </c:strRef>
          </c:cat>
          <c:val>
            <c:numRef>
              <c:f>Anual!$B$53</c:f>
              <c:numCache>
                <c:formatCode>#,##0.00_);\(#,##0.00\)</c:formatCode>
                <c:ptCount val="1"/>
                <c:pt idx="0">
                  <c:v>95.281429885807142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1389584"/>
        <c:axId val="441389976"/>
      </c:barChart>
      <c:catAx>
        <c:axId val="44138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389976"/>
        <c:crosses val="autoZero"/>
        <c:auto val="1"/>
        <c:lblAlgn val="ctr"/>
        <c:lblOffset val="100"/>
        <c:noMultiLvlLbl val="0"/>
      </c:catAx>
      <c:valAx>
        <c:axId val="44138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38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BANHVI: Indicadores de gasto medio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(Anual!$B$5,Anual!$C$5:$F$5)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Anual!$B$61:$F$61</c:f>
              <c:numCache>
                <c:formatCode>#,##0.00_);\(#,##0.00\)</c:formatCode>
                <c:ptCount val="5"/>
                <c:pt idx="0">
                  <c:v>8863981.8460965212</c:v>
                </c:pt>
                <c:pt idx="1">
                  <c:v>6721975.4684927538</c:v>
                </c:pt>
                <c:pt idx="2">
                  <c:v>14569242.745704267</c:v>
                </c:pt>
                <c:pt idx="3">
                  <c:v>11169278.018637933</c:v>
                </c:pt>
                <c:pt idx="4">
                  <c:v>5842283.8593365364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(Anual!$B$5,Anual!$C$5:$F$5)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Anual!$B$62:$F$62</c:f>
              <c:numCache>
                <c:formatCode>#,##0.00_);\(#,##0.00\)</c:formatCode>
                <c:ptCount val="5"/>
                <c:pt idx="0">
                  <c:v>7578841.4003898036</c:v>
                </c:pt>
                <c:pt idx="1">
                  <c:v>6565751.3913625088</c:v>
                </c:pt>
                <c:pt idx="2">
                  <c:v>11179621.684828546</c:v>
                </c:pt>
                <c:pt idx="3">
                  <c:v>12294153.817832958</c:v>
                </c:pt>
                <c:pt idx="4">
                  <c:v>5895787.9440258341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1390760"/>
        <c:axId val="441391152"/>
      </c:barChart>
      <c:catAx>
        <c:axId val="44139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391152"/>
        <c:crosses val="autoZero"/>
        <c:auto val="1"/>
        <c:lblAlgn val="ctr"/>
        <c:lblOffset val="100"/>
        <c:noMultiLvlLbl val="0"/>
      </c:catAx>
      <c:valAx>
        <c:axId val="44139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390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BANHVI: Índice de eficiencia (IE) 2015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(Anual!$B$5,Anual!$C$5:$F$5)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#,##0.00_);\(#,##0.00\)</c:formatCode>
                <c:ptCount val="5"/>
                <c:pt idx="0">
                  <c:v>101.21257349490138</c:v>
                </c:pt>
                <c:pt idx="1">
                  <c:v>108.75363537646528</c:v>
                </c:pt>
                <c:pt idx="2">
                  <c:v>67.789113934075488</c:v>
                </c:pt>
                <c:pt idx="3">
                  <c:v>38.782886019091386</c:v>
                </c:pt>
                <c:pt idx="4">
                  <c:v>109.57164425832741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1391936"/>
        <c:axId val="441392328"/>
      </c:barChart>
      <c:catAx>
        <c:axId val="44139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392328"/>
        <c:crosses val="autoZero"/>
        <c:auto val="1"/>
        <c:lblAlgn val="ctr"/>
        <c:lblOffset val="100"/>
        <c:noMultiLvlLbl val="0"/>
      </c:catAx>
      <c:valAx>
        <c:axId val="441392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39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</a:t>
            </a:r>
            <a:r>
              <a:rPr lang="es-CR" baseline="0"/>
              <a:t> </a:t>
            </a:r>
            <a:r>
              <a:rPr lang="es-CR"/>
              <a:t>Indicadores de resultado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Anual!$B$43:$F$43</c:f>
              <c:numCache>
                <c:formatCode>#,##0.00_);\(#,##0.00\)</c:formatCode>
                <c:ptCount val="5"/>
                <c:pt idx="0">
                  <c:v>93.301987224982255</c:v>
                </c:pt>
                <c:pt idx="1">
                  <c:v>107.47501665556297</c:v>
                </c:pt>
                <c:pt idx="2">
                  <c:v>58.865248226950349</c:v>
                </c:pt>
                <c:pt idx="3">
                  <c:v>40.642201834862384</c:v>
                </c:pt>
                <c:pt idx="4">
                  <c:v>110.07109004739337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Anual!$B$44:$F$44</c:f>
              <c:numCache>
                <c:formatCode>#,##0.00_);\(#,##0.00\)</c:formatCode>
                <c:ptCount val="5"/>
                <c:pt idx="0">
                  <c:v>79.77464031367964</c:v>
                </c:pt>
                <c:pt idx="1">
                  <c:v>104.97721145376298</c:v>
                </c:pt>
                <c:pt idx="2">
                  <c:v>45.169897780367961</c:v>
                </c:pt>
                <c:pt idx="3">
                  <c:v>44.735342787549619</c:v>
                </c:pt>
                <c:pt idx="4">
                  <c:v>111.07912955138417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Anual!$B$45:$F$45</c:f>
              <c:numCache>
                <c:formatCode>#,##0.00_);\(#,##0.00\)</c:formatCode>
                <c:ptCount val="5"/>
                <c:pt idx="0">
                  <c:v>86.538313769330955</c:v>
                </c:pt>
                <c:pt idx="1">
                  <c:v>106.22611405466297</c:v>
                </c:pt>
                <c:pt idx="2">
                  <c:v>52.017573003659152</c:v>
                </c:pt>
                <c:pt idx="3">
                  <c:v>42.688772311206002</c:v>
                </c:pt>
                <c:pt idx="4">
                  <c:v>110.57510979938877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68208"/>
        <c:axId val="147068600"/>
      </c:barChart>
      <c:catAx>
        <c:axId val="14706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068600"/>
        <c:crosses val="autoZero"/>
        <c:auto val="1"/>
        <c:lblAlgn val="ctr"/>
        <c:lblOffset val="100"/>
        <c:noMultiLvlLbl val="0"/>
      </c:catAx>
      <c:valAx>
        <c:axId val="147068600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crossAx val="14706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avance 2015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Anual!$B$48:$F$48</c:f>
              <c:numCache>
                <c:formatCode>#,##0.00_);\(#,##0.00\)</c:formatCode>
                <c:ptCount val="5"/>
                <c:pt idx="0">
                  <c:v>93.301987224982255</c:v>
                </c:pt>
                <c:pt idx="1">
                  <c:v>107.47501665556297</c:v>
                </c:pt>
                <c:pt idx="2">
                  <c:v>58.865248226950349</c:v>
                </c:pt>
                <c:pt idx="3">
                  <c:v>40.642201834862384</c:v>
                </c:pt>
                <c:pt idx="4">
                  <c:v>110.07109004739337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Anual!$B$49:$F$49</c:f>
              <c:numCache>
                <c:formatCode>#,##0.00_);\(#,##0.00\)</c:formatCode>
                <c:ptCount val="5"/>
                <c:pt idx="0">
                  <c:v>79.774640313647694</c:v>
                </c:pt>
                <c:pt idx="1">
                  <c:v>104.97721145372137</c:v>
                </c:pt>
                <c:pt idx="2">
                  <c:v>45.169897780384879</c:v>
                </c:pt>
                <c:pt idx="3">
                  <c:v>44.735342787439386</c:v>
                </c:pt>
                <c:pt idx="4">
                  <c:v>111.07912955138417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Anual!$B$50:$F$50</c:f>
              <c:numCache>
                <c:formatCode>#,##0.00_);\(#,##0.00\)</c:formatCode>
                <c:ptCount val="5"/>
                <c:pt idx="0">
                  <c:v>86.538313769314982</c:v>
                </c:pt>
                <c:pt idx="1">
                  <c:v>106.22611405464217</c:v>
                </c:pt>
                <c:pt idx="2">
                  <c:v>52.017573003667614</c:v>
                </c:pt>
                <c:pt idx="3">
                  <c:v>42.688772311150885</c:v>
                </c:pt>
                <c:pt idx="4">
                  <c:v>110.57510979938877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69384"/>
        <c:axId val="147069776"/>
      </c:barChart>
      <c:catAx>
        <c:axId val="147069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069776"/>
        <c:crosses val="autoZero"/>
        <c:auto val="1"/>
        <c:lblAlgn val="ctr"/>
        <c:lblOffset val="100"/>
        <c:noMultiLvlLbl val="0"/>
      </c:catAx>
      <c:valAx>
        <c:axId val="147069776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crossAx val="147069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expansión 2015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Anual!$B$56:$F$56</c:f>
              <c:numCache>
                <c:formatCode>0.00</c:formatCode>
                <c:ptCount val="5"/>
                <c:pt idx="0">
                  <c:v>11.954439003619321</c:v>
                </c:pt>
                <c:pt idx="1">
                  <c:v>23.882660113653809</c:v>
                </c:pt>
                <c:pt idx="2">
                  <c:v>-21.068032187271402</c:v>
                </c:pt>
                <c:pt idx="3">
                  <c:v>-45.037220843672458</c:v>
                </c:pt>
                <c:pt idx="4">
                  <c:v>30.845070422535215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6.6082696260255647</c:v>
                </c:pt>
                <c:pt idx="1">
                  <c:v>28.66851360744085</c:v>
                </c:pt>
                <c:pt idx="2">
                  <c:v>-32.978324276677739</c:v>
                </c:pt>
                <c:pt idx="3">
                  <c:v>-34.812142042025386</c:v>
                </c:pt>
                <c:pt idx="4">
                  <c:v>40.023663589301272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Anual!$B$58:$F$58</c:f>
              <c:numCache>
                <c:formatCode>#,##0.00_);\(#,##0.00\)</c:formatCode>
                <c:ptCount val="5"/>
                <c:pt idx="0">
                  <c:v>-4.7753080853015</c:v>
                </c:pt>
                <c:pt idx="1">
                  <c:v>3.8632149885999612</c:v>
                </c:pt>
                <c:pt idx="2">
                  <c:v>-15.089313518274761</c:v>
                </c:pt>
                <c:pt idx="3">
                  <c:v>18.60364224408022</c:v>
                </c:pt>
                <c:pt idx="4">
                  <c:v>7.0148559186263615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7070560"/>
        <c:axId val="147070952"/>
      </c:barChart>
      <c:catAx>
        <c:axId val="14707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070952"/>
        <c:crosses val="autoZero"/>
        <c:auto val="1"/>
        <c:lblAlgn val="ctr"/>
        <c:lblOffset val="100"/>
        <c:noMultiLvlLbl val="0"/>
      </c:catAx>
      <c:valAx>
        <c:axId val="14707095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47070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</a:t>
            </a:r>
            <a:r>
              <a:rPr lang="es-CR" sz="1400" baseline="0"/>
              <a:t> I</a:t>
            </a:r>
            <a:r>
              <a:rPr lang="es-CR" sz="1400"/>
              <a:t>ndicadores de giro de recursos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Anual!$B$66</c:f>
              <c:numCache>
                <c:formatCode>#,##0.00_);\(#,##0.00\)</c:formatCode>
                <c:ptCount val="1"/>
                <c:pt idx="0">
                  <c:v>99.535830956623812</c:v>
                </c:pt>
              </c:numCache>
            </c:numRef>
          </c:val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Anual!$B$67</c:f>
              <c:numCache>
                <c:formatCode>#,##0.00_);\(#,##0.00\)</c:formatCode>
                <c:ptCount val="1"/>
                <c:pt idx="0">
                  <c:v>80.146656281439192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1607896"/>
        <c:axId val="2316082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Anual!$A$63</c15:sqref>
                        </c15:formulaRef>
                      </c:ext>
                    </c:extLst>
                    <c:strCache>
                      <c:ptCount val="1"/>
                      <c:pt idx="0">
                        <c:v>Índice de eficiencia (IE) 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Anual!$B$5:$F$5</c15:sqref>
                        </c15:formulaRef>
                      </c:ext>
                    </c:extLst>
                    <c:strCache>
                      <c:ptCount val="5"/>
                      <c:pt idx="0">
                        <c:v>Bonos Entregados</c:v>
                      </c:pt>
                      <c:pt idx="1">
                        <c:v>CLP</c:v>
                      </c:pt>
                      <c:pt idx="2">
                        <c:v>LyC</c:v>
                      </c:pt>
                      <c:pt idx="3">
                        <c:v>CVE</c:v>
                      </c:pt>
                      <c:pt idx="4">
                        <c:v>RAMT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Anual!$B$63:$F$63</c15:sqref>
                        </c15:formulaRef>
                      </c:ext>
                    </c:extLst>
                    <c:numCache>
                      <c:formatCode>#,##0.00_);\(#,##0.00\)</c:formatCode>
                      <c:ptCount val="5"/>
                      <c:pt idx="0">
                        <c:v>101.21257349490138</c:v>
                      </c:pt>
                      <c:pt idx="1">
                        <c:v>108.75363537646528</c:v>
                      </c:pt>
                      <c:pt idx="2">
                        <c:v>67.789113934075488</c:v>
                      </c:pt>
                      <c:pt idx="3">
                        <c:v>38.782886019091386</c:v>
                      </c:pt>
                      <c:pt idx="4">
                        <c:v>109.57164425832741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31607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608288"/>
        <c:crosses val="autoZero"/>
        <c:auto val="1"/>
        <c:lblAlgn val="ctr"/>
        <c:lblOffset val="100"/>
        <c:noMultiLvlLbl val="0"/>
      </c:catAx>
      <c:valAx>
        <c:axId val="231608288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crossAx val="231607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</a:t>
            </a:r>
            <a:r>
              <a:rPr lang="es-CR" sz="1400" baseline="0"/>
              <a:t> Indicadores de cobertura potencial 2015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Anual!$H$39:$L$39</c:f>
              <c:numCache>
                <c:formatCode>#,##0.00_);\(#,##0.00\)</c:formatCode>
                <c:ptCount val="5"/>
                <c:pt idx="0">
                  <c:v>7.1339966076808174</c:v>
                </c:pt>
                <c:pt idx="1">
                  <c:v>6.6847182264342528</c:v>
                </c:pt>
                <c:pt idx="2">
                  <c:v>1.6326566967427028</c:v>
                </c:pt>
                <c:pt idx="3">
                  <c:v>0.97086513881590086</c:v>
                </c:pt>
                <c:pt idx="4">
                  <c:v>1.8454945006887806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Anual!$H$40:$L$40</c:f>
              <c:numCache>
                <c:formatCode>#,##0.00_);\(#,##0.00\)</c:formatCode>
                <c:ptCount val="5"/>
                <c:pt idx="0">
                  <c:v>6.8200805042910302</c:v>
                </c:pt>
                <c:pt idx="1">
                  <c:v>6.9715242582679418</c:v>
                </c:pt>
                <c:pt idx="2">
                  <c:v>1.1311914920148569</c:v>
                </c:pt>
                <c:pt idx="3">
                  <c:v>0.64843102849355583</c:v>
                </c:pt>
                <c:pt idx="4">
                  <c:v>2.0794612205628322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1611032"/>
        <c:axId val="231611424"/>
      </c:barChart>
      <c:catAx>
        <c:axId val="231611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611424"/>
        <c:crosses val="autoZero"/>
        <c:auto val="1"/>
        <c:lblAlgn val="ctr"/>
        <c:lblOffset val="100"/>
        <c:noMultiLvlLbl val="0"/>
      </c:catAx>
      <c:valAx>
        <c:axId val="231611424"/>
        <c:scaling>
          <c:orientation val="minMax"/>
        </c:scaling>
        <c:delete val="1"/>
        <c:axPos val="l"/>
        <c:numFmt formatCode="#,##0.00_);\(#,##0.00\)" sourceLinked="1"/>
        <c:majorTickMark val="out"/>
        <c:minorTickMark val="none"/>
        <c:tickLblPos val="none"/>
        <c:crossAx val="2316110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resultado 2015</a:t>
            </a:r>
          </a:p>
        </c:rich>
      </c:tx>
      <c:layout>
        <c:manualLayout>
          <c:xMode val="edge"/>
          <c:yMode val="edge"/>
          <c:x val="0.20207629768605379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Anual!$H$43:$L$43</c:f>
              <c:numCache>
                <c:formatCode>#,##0.00_);\(#,##0.00\)</c:formatCode>
                <c:ptCount val="5"/>
                <c:pt idx="0">
                  <c:v>95.599716110716827</c:v>
                </c:pt>
                <c:pt idx="1">
                  <c:v>104.29047301798802</c:v>
                </c:pt>
                <c:pt idx="2">
                  <c:v>69.285324604473544</c:v>
                </c:pt>
                <c:pt idx="3">
                  <c:v>66.788990825688074</c:v>
                </c:pt>
                <c:pt idx="4">
                  <c:v>112.67772511848342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Anual!$H$44:$M$44</c:f>
              <c:numCache>
                <c:formatCode>#,##0.00_);\(#,##0.00\)</c:formatCode>
                <c:ptCount val="6"/>
                <c:pt idx="0">
                  <c:v>87.638534071761086</c:v>
                </c:pt>
                <c:pt idx="1">
                  <c:v>104.31136949747379</c:v>
                </c:pt>
                <c:pt idx="2">
                  <c:v>56.82683786303442</c:v>
                </c:pt>
                <c:pt idx="3">
                  <c:v>83.980719187394854</c:v>
                </c:pt>
                <c:pt idx="4">
                  <c:v>114.10396022664109</c:v>
                </c:pt>
                <c:pt idx="5">
                  <c:v>69.206234893892969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Anual!$H$45:$L$45</c:f>
              <c:numCache>
                <c:formatCode>#,##0.00_);\(#,##0.00\)</c:formatCode>
                <c:ptCount val="5"/>
                <c:pt idx="0">
                  <c:v>91.619125091238956</c:v>
                </c:pt>
                <c:pt idx="1">
                  <c:v>104.30092125773091</c:v>
                </c:pt>
                <c:pt idx="2">
                  <c:v>63.056081233753986</c:v>
                </c:pt>
                <c:pt idx="3">
                  <c:v>75.384855006541471</c:v>
                </c:pt>
                <c:pt idx="4">
                  <c:v>113.39084267256226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1626728"/>
        <c:axId val="231627120"/>
      </c:barChart>
      <c:catAx>
        <c:axId val="231626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627120"/>
        <c:crosses val="autoZero"/>
        <c:auto val="1"/>
        <c:lblAlgn val="ctr"/>
        <c:lblOffset val="100"/>
        <c:noMultiLvlLbl val="0"/>
      </c:catAx>
      <c:valAx>
        <c:axId val="231627120"/>
        <c:scaling>
          <c:orientation val="minMax"/>
          <c:max val="150"/>
          <c:min val="0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crossAx val="231626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expansión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Anual!$H$56:$L$56</c:f>
              <c:numCache>
                <c:formatCode>0.00</c:formatCode>
                <c:ptCount val="5"/>
                <c:pt idx="0">
                  <c:v>10.807197943444734</c:v>
                </c:pt>
                <c:pt idx="1">
                  <c:v>13.123283711519008</c:v>
                </c:pt>
                <c:pt idx="2">
                  <c:v>6.0985797827903143</c:v>
                </c:pt>
                <c:pt idx="3">
                  <c:v>-9.6774193548387117</c:v>
                </c:pt>
                <c:pt idx="4">
                  <c:v>18.430884184308848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Anual!$H$57:$L$57</c:f>
              <c:numCache>
                <c:formatCode>#,##0.00</c:formatCode>
                <c:ptCount val="5"/>
                <c:pt idx="0">
                  <c:v>13.746659197855715</c:v>
                </c:pt>
                <c:pt idx="1">
                  <c:v>16.851403425796583</c:v>
                </c:pt>
                <c:pt idx="2">
                  <c:v>-1.6428126300962798</c:v>
                </c:pt>
                <c:pt idx="3">
                  <c:v>22.277578104160646</c:v>
                </c:pt>
                <c:pt idx="4">
                  <c:v>22.639288369908982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Anual!$H$58:$L$58</c:f>
              <c:numCache>
                <c:formatCode>#,##0.00_);\(#,##0.00\)</c:formatCode>
                <c:ptCount val="5"/>
                <c:pt idx="0">
                  <c:v>2.6527710374115498</c:v>
                </c:pt>
                <c:pt idx="1">
                  <c:v>3.2956254379821859</c:v>
                </c:pt>
                <c:pt idx="2">
                  <c:v>-7.296414738760026</c:v>
                </c:pt>
                <c:pt idx="3">
                  <c:v>35.378747186749294</c:v>
                </c:pt>
                <c:pt idx="4">
                  <c:v>3.5534685184404724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1627904"/>
        <c:axId val="231628296"/>
      </c:barChart>
      <c:catAx>
        <c:axId val="231627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628296"/>
        <c:crosses val="autoZero"/>
        <c:auto val="1"/>
        <c:lblAlgn val="ctr"/>
        <c:lblOffset val="100"/>
        <c:noMultiLvlLbl val="0"/>
      </c:catAx>
      <c:valAx>
        <c:axId val="23162829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31627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gasto medio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Anual!$H$61:$L$61</c:f>
              <c:numCache>
                <c:formatCode>#,##0.00_);\(#,##0.00\)</c:formatCode>
                <c:ptCount val="5"/>
                <c:pt idx="0">
                  <c:v>8863981.8460965212</c:v>
                </c:pt>
                <c:pt idx="1">
                  <c:v>6721975.4684927538</c:v>
                </c:pt>
                <c:pt idx="2">
                  <c:v>14569242.745704267</c:v>
                </c:pt>
                <c:pt idx="3">
                  <c:v>11169278.018637933</c:v>
                </c:pt>
                <c:pt idx="4">
                  <c:v>5842283.8593365364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Anual!$H$62:$L$62</c:f>
              <c:numCache>
                <c:formatCode>#,##0.00_);\(#,##0.00\)</c:formatCode>
                <c:ptCount val="5"/>
                <c:pt idx="0">
                  <c:v>8125823.0320572974</c:v>
                </c:pt>
                <c:pt idx="1">
                  <c:v>6723322.3376593841</c:v>
                </c:pt>
                <c:pt idx="2">
                  <c:v>11949485.69590551</c:v>
                </c:pt>
                <c:pt idx="3">
                  <c:v>14044290.671456043</c:v>
                </c:pt>
                <c:pt idx="4">
                  <c:v>5916233.438485804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1629080"/>
        <c:axId val="231629472"/>
      </c:barChart>
      <c:catAx>
        <c:axId val="231629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629472"/>
        <c:crosses val="autoZero"/>
        <c:auto val="1"/>
        <c:lblAlgn val="ctr"/>
        <c:lblOffset val="100"/>
        <c:noMultiLvlLbl val="0"/>
      </c:catAx>
      <c:valAx>
        <c:axId val="231629472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crossAx val="231629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709613</xdr:colOff>
      <xdr:row>0</xdr:row>
      <xdr:rowOff>138114</xdr:rowOff>
    </xdr:from>
    <xdr:to>
      <xdr:col>30</xdr:col>
      <xdr:colOff>690562</xdr:colOff>
      <xdr:row>16</xdr:row>
      <xdr:rowOff>7145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619126</xdr:colOff>
      <xdr:row>16</xdr:row>
      <xdr:rowOff>71437</xdr:rowOff>
    </xdr:from>
    <xdr:to>
      <xdr:col>30</xdr:col>
      <xdr:colOff>683419</xdr:colOff>
      <xdr:row>32</xdr:row>
      <xdr:rowOff>79771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733425</xdr:colOff>
      <xdr:row>32</xdr:row>
      <xdr:rowOff>188119</xdr:rowOff>
    </xdr:from>
    <xdr:to>
      <xdr:col>31</xdr:col>
      <xdr:colOff>119062</xdr:colOff>
      <xdr:row>49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42863</xdr:colOff>
      <xdr:row>49</xdr:row>
      <xdr:rowOff>103582</xdr:rowOff>
    </xdr:from>
    <xdr:to>
      <xdr:col>31</xdr:col>
      <xdr:colOff>190500</xdr:colOff>
      <xdr:row>64</xdr:row>
      <xdr:rowOff>183355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857250</xdr:colOff>
      <xdr:row>81</xdr:row>
      <xdr:rowOff>122634</xdr:rowOff>
    </xdr:from>
    <xdr:to>
      <xdr:col>8</xdr:col>
      <xdr:colOff>654845</xdr:colOff>
      <xdr:row>96</xdr:row>
      <xdr:rowOff>8334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409575</xdr:colOff>
      <xdr:row>5</xdr:row>
      <xdr:rowOff>180975</xdr:rowOff>
    </xdr:from>
    <xdr:to>
      <xdr:col>19</xdr:col>
      <xdr:colOff>619125</xdr:colOff>
      <xdr:row>20</xdr:row>
      <xdr:rowOff>57150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571499</xdr:colOff>
      <xdr:row>21</xdr:row>
      <xdr:rowOff>57150</xdr:rowOff>
    </xdr:from>
    <xdr:to>
      <xdr:col>20</xdr:col>
      <xdr:colOff>314324</xdr:colOff>
      <xdr:row>35</xdr:row>
      <xdr:rowOff>133350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247650</xdr:colOff>
      <xdr:row>36</xdr:row>
      <xdr:rowOff>123825</xdr:rowOff>
    </xdr:from>
    <xdr:to>
      <xdr:col>20</xdr:col>
      <xdr:colOff>247650</xdr:colOff>
      <xdr:row>51</xdr:row>
      <xdr:rowOff>9525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152400</xdr:colOff>
      <xdr:row>51</xdr:row>
      <xdr:rowOff>104775</xdr:rowOff>
    </xdr:from>
    <xdr:to>
      <xdr:col>20</xdr:col>
      <xdr:colOff>152400</xdr:colOff>
      <xdr:row>65</xdr:row>
      <xdr:rowOff>180975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38100</xdr:colOff>
      <xdr:row>66</xdr:row>
      <xdr:rowOff>180975</xdr:rowOff>
    </xdr:from>
    <xdr:to>
      <xdr:col>20</xdr:col>
      <xdr:colOff>38100</xdr:colOff>
      <xdr:row>81</xdr:row>
      <xdr:rowOff>47625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83</xdr:row>
      <xdr:rowOff>0</xdr:rowOff>
    </xdr:from>
    <xdr:to>
      <xdr:col>20</xdr:col>
      <xdr:colOff>0</xdr:colOff>
      <xdr:row>97</xdr:row>
      <xdr:rowOff>76200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201090</xdr:colOff>
      <xdr:row>75</xdr:row>
      <xdr:rowOff>67732</xdr:rowOff>
    </xdr:from>
    <xdr:to>
      <xdr:col>13</xdr:col>
      <xdr:colOff>127007</xdr:colOff>
      <xdr:row>89</xdr:row>
      <xdr:rowOff>143932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21172</xdr:colOff>
      <xdr:row>67</xdr:row>
      <xdr:rowOff>14816</xdr:rowOff>
    </xdr:from>
    <xdr:to>
      <xdr:col>30</xdr:col>
      <xdr:colOff>21172</xdr:colOff>
      <xdr:row>81</xdr:row>
      <xdr:rowOff>69849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780527</xdr:colOff>
      <xdr:row>97</xdr:row>
      <xdr:rowOff>50535</xdr:rowOff>
    </xdr:from>
    <xdr:to>
      <xdr:col>8</xdr:col>
      <xdr:colOff>595319</xdr:colOff>
      <xdr:row>111</xdr:row>
      <xdr:rowOff>126735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4"/>
  <sheetViews>
    <sheetView zoomScale="70" zoomScaleNormal="70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C16" sqref="C16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21" style="8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8.42578125" style="8" customWidth="1"/>
    <col min="14" max="16384" width="11.42578125" style="8"/>
  </cols>
  <sheetData>
    <row r="2" spans="1:13" ht="15.75" x14ac:dyDescent="0.25">
      <c r="A2" s="35" t="s">
        <v>75</v>
      </c>
      <c r="B2" s="35"/>
      <c r="C2" s="35"/>
      <c r="D2" s="35"/>
      <c r="E2" s="35"/>
      <c r="F2" s="35"/>
      <c r="G2" s="35"/>
    </row>
    <row r="4" spans="1:13" x14ac:dyDescent="0.25">
      <c r="A4" s="32"/>
      <c r="B4" s="25" t="s">
        <v>43</v>
      </c>
      <c r="C4" s="34" t="s">
        <v>45</v>
      </c>
      <c r="D4" s="34"/>
      <c r="E4" s="34"/>
      <c r="F4" s="34"/>
      <c r="G4" s="30" t="s">
        <v>3</v>
      </c>
      <c r="H4" s="25" t="s">
        <v>43</v>
      </c>
      <c r="I4" s="36" t="s">
        <v>47</v>
      </c>
      <c r="J4" s="36"/>
      <c r="K4" s="36"/>
      <c r="L4" s="36"/>
      <c r="M4" s="30" t="s">
        <v>3</v>
      </c>
    </row>
    <row r="5" spans="1:13" ht="15.75" thickBot="1" x14ac:dyDescent="0.3">
      <c r="A5" s="33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1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1"/>
    </row>
    <row r="6" spans="1:13" ht="15.75" thickTop="1" x14ac:dyDescent="0.25">
      <c r="A6" s="4" t="s">
        <v>4</v>
      </c>
      <c r="B6" s="10"/>
      <c r="H6" s="10"/>
      <c r="I6" s="10"/>
      <c r="J6" s="10"/>
      <c r="K6" s="10"/>
      <c r="L6" s="10"/>
      <c r="M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5"/>
      <c r="J7" s="5"/>
      <c r="K7" s="5"/>
      <c r="L7" s="5"/>
      <c r="M7" s="5"/>
    </row>
    <row r="8" spans="1:13" x14ac:dyDescent="0.25">
      <c r="A8" s="2" t="s">
        <v>41</v>
      </c>
      <c r="B8" s="5"/>
      <c r="C8" s="1"/>
      <c r="D8" s="1"/>
      <c r="E8" s="1"/>
      <c r="F8" s="1"/>
      <c r="G8" s="1"/>
      <c r="H8" s="5"/>
      <c r="I8" s="5"/>
      <c r="J8" s="5"/>
      <c r="K8" s="5"/>
      <c r="L8" s="5"/>
      <c r="M8" s="5"/>
    </row>
    <row r="9" spans="1:13" x14ac:dyDescent="0.25">
      <c r="A9" s="3" t="s">
        <v>49</v>
      </c>
      <c r="B9" s="17">
        <f>SUM(C9:F9)</f>
        <v>2788</v>
      </c>
      <c r="C9" s="18">
        <v>1706</v>
      </c>
      <c r="D9" s="18">
        <v>762</v>
      </c>
      <c r="E9" s="18">
        <v>148</v>
      </c>
      <c r="F9" s="18">
        <v>172</v>
      </c>
      <c r="G9" s="18"/>
      <c r="H9" s="17">
        <f>SUM(I9:L9)</f>
        <v>2463</v>
      </c>
      <c r="I9" s="17">
        <v>1602</v>
      </c>
      <c r="J9" s="17">
        <v>492</v>
      </c>
      <c r="K9" s="17">
        <v>157</v>
      </c>
      <c r="L9" s="17">
        <v>212</v>
      </c>
      <c r="M9" s="17"/>
    </row>
    <row r="10" spans="1:13" x14ac:dyDescent="0.25">
      <c r="A10" s="3" t="s">
        <v>76</v>
      </c>
      <c r="B10" s="17">
        <f t="shared" ref="B10:B12" si="0">SUM(C10:F10)</f>
        <v>3321</v>
      </c>
      <c r="C10" s="18">
        <v>2140</v>
      </c>
      <c r="D10" s="18">
        <v>754</v>
      </c>
      <c r="E10" s="18">
        <v>216</v>
      </c>
      <c r="F10" s="17">
        <v>211</v>
      </c>
      <c r="G10" s="18"/>
      <c r="H10" s="17">
        <f t="shared" ref="H10" si="1">SUM(I10:L10)</f>
        <v>3321</v>
      </c>
      <c r="I10" s="17">
        <v>2140</v>
      </c>
      <c r="J10" s="17">
        <v>754</v>
      </c>
      <c r="K10" s="17">
        <v>216</v>
      </c>
      <c r="L10" s="17">
        <v>211</v>
      </c>
      <c r="M10" s="17"/>
    </row>
    <row r="11" spans="1:13" x14ac:dyDescent="0.25">
      <c r="A11" s="3" t="s">
        <v>77</v>
      </c>
      <c r="B11" s="17">
        <f t="shared" si="0"/>
        <v>3520</v>
      </c>
      <c r="C11" s="18">
        <v>2743</v>
      </c>
      <c r="D11" s="18">
        <v>399</v>
      </c>
      <c r="E11" s="18">
        <v>87</v>
      </c>
      <c r="F11" s="18">
        <v>291</v>
      </c>
      <c r="G11" s="18"/>
      <c r="H11" s="17">
        <f>SUM(I11:L11)</f>
        <v>2047</v>
      </c>
      <c r="I11" s="17">
        <v>1523</v>
      </c>
      <c r="J11" s="17">
        <v>233</v>
      </c>
      <c r="K11" s="17">
        <v>104</v>
      </c>
      <c r="L11" s="17">
        <v>187</v>
      </c>
      <c r="M11" s="17"/>
    </row>
    <row r="12" spans="1:13" x14ac:dyDescent="0.25">
      <c r="A12" s="3" t="s">
        <v>78</v>
      </c>
      <c r="B12" s="17">
        <f t="shared" si="0"/>
        <v>11272</v>
      </c>
      <c r="C12" s="18">
        <v>7505</v>
      </c>
      <c r="D12" s="18">
        <v>1833</v>
      </c>
      <c r="E12" s="18">
        <v>1090</v>
      </c>
      <c r="F12" s="17">
        <v>844</v>
      </c>
      <c r="G12" s="18"/>
      <c r="H12" s="17">
        <f>SUM(I12:L12)</f>
        <v>11272</v>
      </c>
      <c r="I12" s="18">
        <v>7505</v>
      </c>
      <c r="J12" s="18">
        <v>1833</v>
      </c>
      <c r="K12" s="18">
        <v>1090</v>
      </c>
      <c r="L12" s="17">
        <v>844</v>
      </c>
      <c r="M12" s="17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7"/>
      <c r="J13" s="17"/>
      <c r="K13" s="17"/>
      <c r="L13" s="17"/>
      <c r="M13" s="17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7"/>
      <c r="J14" s="17"/>
      <c r="K14" s="17"/>
      <c r="L14" s="17"/>
      <c r="M14" s="17"/>
    </row>
    <row r="15" spans="1:13" x14ac:dyDescent="0.25">
      <c r="A15" s="3" t="s">
        <v>49</v>
      </c>
      <c r="B15" s="18">
        <f>SUM(C15:G15)</f>
        <v>25035068194.583004</v>
      </c>
      <c r="C15" s="17">
        <v>10816892331.15</v>
      </c>
      <c r="D15" s="17">
        <v>11079940947.01</v>
      </c>
      <c r="E15" s="17">
        <v>1275615229.6799998</v>
      </c>
      <c r="F15" s="17">
        <v>928529000</v>
      </c>
      <c r="G15" s="17">
        <v>934090686.74300385</v>
      </c>
      <c r="H15" s="17">
        <f>SUM(I15:M15)</f>
        <v>20762703537.157154</v>
      </c>
      <c r="I15" s="17">
        <v>10235696723.049999</v>
      </c>
      <c r="J15" s="17">
        <v>7181302663.8000002</v>
      </c>
      <c r="K15" s="17">
        <v>1352280320.6500001</v>
      </c>
      <c r="L15" s="17">
        <v>1178448000</v>
      </c>
      <c r="M15" s="17">
        <v>814975829.65715265</v>
      </c>
    </row>
    <row r="16" spans="1:13" x14ac:dyDescent="0.25">
      <c r="A16" s="3" t="s">
        <v>76</v>
      </c>
      <c r="B16" s="18">
        <f>SUM(C16:G16)</f>
        <v>30085130114.536137</v>
      </c>
      <c r="C16" s="18">
        <v>14050425518.607468</v>
      </c>
      <c r="D16" s="18">
        <v>10790094942.108309</v>
      </c>
      <c r="E16" s="18">
        <v>2338489625.2373834</v>
      </c>
      <c r="F16" s="17">
        <v>1203188135.3073463</v>
      </c>
      <c r="G16" s="17">
        <v>1702931893.2756307</v>
      </c>
      <c r="H16" s="17">
        <f>SUM(I16:M16)</f>
        <v>30085130114.536137</v>
      </c>
      <c r="I16" s="18">
        <v>14050425518.607468</v>
      </c>
      <c r="J16" s="18">
        <v>10790094942.108309</v>
      </c>
      <c r="K16" s="18">
        <v>2338489625.2373834</v>
      </c>
      <c r="L16" s="17">
        <v>1203188135.3073463</v>
      </c>
      <c r="M16" s="17">
        <v>1702931893.2756307</v>
      </c>
    </row>
    <row r="17" spans="1:13" x14ac:dyDescent="0.25">
      <c r="A17" s="3" t="s">
        <v>77</v>
      </c>
      <c r="B17" s="18">
        <f t="shared" ref="B17:B18" si="2">SUM(C17:G17)</f>
        <v>27033464356.178619</v>
      </c>
      <c r="C17" s="17">
        <v>17767476701.360001</v>
      </c>
      <c r="D17" s="17">
        <v>4990678913.4899998</v>
      </c>
      <c r="E17" s="17">
        <v>1081868365.8800001</v>
      </c>
      <c r="F17" s="17">
        <v>1707421000</v>
      </c>
      <c r="G17" s="17">
        <v>1486019375.4486217</v>
      </c>
      <c r="H17" s="17">
        <f t="shared" ref="H17:H18" si="3">SUM(I17:M17)</f>
        <v>15622118645.337692</v>
      </c>
      <c r="I17" s="17">
        <v>10015485446.440001</v>
      </c>
      <c r="J17" s="17">
        <v>2465845784.9099998</v>
      </c>
      <c r="K17" s="17">
        <v>1194607059.71</v>
      </c>
      <c r="L17" s="17">
        <v>1101771000</v>
      </c>
      <c r="M17" s="17">
        <v>844409354.27769017</v>
      </c>
    </row>
    <row r="18" spans="1:13" x14ac:dyDescent="0.25">
      <c r="A18" s="3" t="s">
        <v>78</v>
      </c>
      <c r="B18" s="18">
        <f t="shared" si="2"/>
        <v>99914803369.240005</v>
      </c>
      <c r="C18" s="18">
        <v>50448425891.058121</v>
      </c>
      <c r="D18" s="18">
        <v>26705421952.865925</v>
      </c>
      <c r="E18" s="18">
        <v>12174513040.345348</v>
      </c>
      <c r="F18" s="17">
        <v>4930887577.2800369</v>
      </c>
      <c r="G18" s="37">
        <v>5655554907.6905661</v>
      </c>
      <c r="H18" s="17">
        <f t="shared" si="3"/>
        <v>99914803369.240005</v>
      </c>
      <c r="I18" s="18">
        <v>50448425891.058121</v>
      </c>
      <c r="J18" s="18">
        <v>26705421952.865925</v>
      </c>
      <c r="K18" s="18">
        <v>12174513040.345348</v>
      </c>
      <c r="L18" s="17">
        <v>4930887577.2800369</v>
      </c>
      <c r="M18" s="37">
        <v>5655554907.6905661</v>
      </c>
    </row>
    <row r="19" spans="1:13" x14ac:dyDescent="0.25">
      <c r="A19" s="3" t="s">
        <v>79</v>
      </c>
      <c r="B19" s="18">
        <f>SUM(C19:F19)</f>
        <v>25547444980.73</v>
      </c>
      <c r="C19" s="18">
        <f>C17</f>
        <v>17767476701.360001</v>
      </c>
      <c r="D19" s="18">
        <f t="shared" ref="D19:F19" si="4">D17</f>
        <v>4990678913.4899998</v>
      </c>
      <c r="E19" s="18">
        <f t="shared" si="4"/>
        <v>1081868365.8800001</v>
      </c>
      <c r="F19" s="18">
        <f t="shared" si="4"/>
        <v>1707421000</v>
      </c>
      <c r="G19" s="18"/>
      <c r="H19" s="17">
        <f>SUM(I19:L19)</f>
        <v>14777709291.060001</v>
      </c>
      <c r="I19" s="17">
        <f>I17</f>
        <v>10015485446.440001</v>
      </c>
      <c r="J19" s="17">
        <f t="shared" ref="J19:L19" si="5">J17</f>
        <v>2465845784.9099998</v>
      </c>
      <c r="K19" s="17">
        <f t="shared" si="5"/>
        <v>1194607059.71</v>
      </c>
      <c r="L19" s="17">
        <f t="shared" si="5"/>
        <v>1101771000</v>
      </c>
      <c r="M19" s="17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7"/>
      <c r="J20" s="17"/>
      <c r="K20" s="17"/>
      <c r="L20" s="17"/>
      <c r="M20" s="17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7"/>
      <c r="J21" s="17"/>
      <c r="K21" s="17"/>
      <c r="L21" s="17"/>
      <c r="M21" s="17"/>
    </row>
    <row r="22" spans="1:13" x14ac:dyDescent="0.25">
      <c r="A22" s="3" t="s">
        <v>76</v>
      </c>
      <c r="B22" s="18">
        <f>B16</f>
        <v>30085130114.536137</v>
      </c>
      <c r="C22" s="18"/>
      <c r="D22" s="18"/>
      <c r="E22" s="18"/>
      <c r="F22" s="17"/>
      <c r="G22" s="17"/>
      <c r="H22" s="17">
        <f t="shared" ref="H22" si="6">H16</f>
        <v>30085130114.536137</v>
      </c>
      <c r="I22" s="17"/>
      <c r="J22" s="17"/>
      <c r="K22" s="17"/>
      <c r="L22" s="17"/>
      <c r="M22" s="17"/>
    </row>
    <row r="23" spans="1:13" x14ac:dyDescent="0.25">
      <c r="A23" s="3" t="s">
        <v>77</v>
      </c>
      <c r="B23" s="18">
        <v>19949251780.779999</v>
      </c>
      <c r="C23" s="18"/>
      <c r="D23" s="18"/>
      <c r="E23" s="18"/>
      <c r="F23" s="17"/>
      <c r="G23" s="17"/>
      <c r="H23" s="17">
        <v>19949251780.779999</v>
      </c>
      <c r="I23" s="17"/>
      <c r="J23" s="17"/>
      <c r="K23" s="17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7"/>
      <c r="J24" s="17"/>
      <c r="K24" s="17"/>
      <c r="L24" s="17"/>
      <c r="M24" s="17"/>
    </row>
    <row r="25" spans="1:13" x14ac:dyDescent="0.25">
      <c r="A25" s="2" t="s">
        <v>7</v>
      </c>
      <c r="B25" s="19"/>
      <c r="C25" s="20"/>
      <c r="D25" s="20"/>
      <c r="E25" s="20"/>
      <c r="F25" s="20"/>
      <c r="G25" s="20"/>
      <c r="H25" s="19"/>
      <c r="I25" s="19"/>
      <c r="J25" s="19"/>
      <c r="K25" s="19"/>
      <c r="L25" s="19"/>
      <c r="M25" s="19"/>
    </row>
    <row r="26" spans="1:13" x14ac:dyDescent="0.25">
      <c r="A26" s="3" t="s">
        <v>50</v>
      </c>
      <c r="B26" s="21">
        <v>0.96</v>
      </c>
      <c r="C26" s="21">
        <v>0.96</v>
      </c>
      <c r="D26" s="21">
        <v>0.96</v>
      </c>
      <c r="E26" s="21">
        <v>0.96</v>
      </c>
      <c r="F26" s="21">
        <v>0.96</v>
      </c>
      <c r="G26" s="21">
        <v>0.96</v>
      </c>
      <c r="H26" s="21">
        <v>0.96</v>
      </c>
      <c r="I26" s="21">
        <v>0.96</v>
      </c>
      <c r="J26" s="21">
        <v>0.96</v>
      </c>
      <c r="K26" s="21">
        <v>0.96</v>
      </c>
      <c r="L26" s="21">
        <v>0.96</v>
      </c>
      <c r="M26" s="21">
        <v>0.96</v>
      </c>
    </row>
    <row r="27" spans="1:13" x14ac:dyDescent="0.25">
      <c r="A27" s="3" t="s">
        <v>80</v>
      </c>
      <c r="B27" s="21">
        <v>1</v>
      </c>
      <c r="C27" s="21">
        <v>1</v>
      </c>
      <c r="D27" s="21">
        <v>1</v>
      </c>
      <c r="E27" s="21">
        <v>1</v>
      </c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21">
        <v>1</v>
      </c>
      <c r="L27" s="21">
        <v>1</v>
      </c>
      <c r="M27" s="21">
        <v>1</v>
      </c>
    </row>
    <row r="28" spans="1:13" x14ac:dyDescent="0.25">
      <c r="A28" s="3" t="s">
        <v>8</v>
      </c>
      <c r="B28" s="19">
        <f>+C28+F28</f>
        <v>158004</v>
      </c>
      <c r="C28" s="20">
        <v>112271</v>
      </c>
      <c r="D28" s="20">
        <v>112271</v>
      </c>
      <c r="E28" s="20">
        <v>112271</v>
      </c>
      <c r="F28" s="20">
        <v>45733</v>
      </c>
      <c r="G28" s="20"/>
      <c r="H28" s="19">
        <f>+I28+L28</f>
        <v>158004</v>
      </c>
      <c r="I28" s="19">
        <v>112271</v>
      </c>
      <c r="J28" s="19">
        <v>112271</v>
      </c>
      <c r="K28" s="19">
        <v>112271</v>
      </c>
      <c r="L28" s="19">
        <v>45733</v>
      </c>
      <c r="M28" s="19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7"/>
      <c r="J29" s="17"/>
      <c r="K29" s="17"/>
      <c r="L29" s="17"/>
      <c r="M29" s="17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7"/>
      <c r="J30" s="17"/>
      <c r="K30" s="17"/>
      <c r="L30" s="17"/>
      <c r="M30" s="17"/>
    </row>
    <row r="31" spans="1:13" x14ac:dyDescent="0.25">
      <c r="A31" s="2" t="s">
        <v>51</v>
      </c>
      <c r="B31" s="17">
        <f t="shared" ref="B31:M31" si="7">B15/B26</f>
        <v>26078196036.023964</v>
      </c>
      <c r="C31" s="17">
        <f t="shared" si="7"/>
        <v>11267596178.28125</v>
      </c>
      <c r="D31" s="17">
        <f t="shared" si="7"/>
        <v>11541605153.135418</v>
      </c>
      <c r="E31" s="17">
        <f t="shared" si="7"/>
        <v>1328765864.2499998</v>
      </c>
      <c r="F31" s="17">
        <f t="shared" si="7"/>
        <v>967217708.33333337</v>
      </c>
      <c r="G31" s="17">
        <f t="shared" si="7"/>
        <v>973011132.02396238</v>
      </c>
      <c r="H31" s="17">
        <f t="shared" si="7"/>
        <v>21627816184.538704</v>
      </c>
      <c r="I31" s="17">
        <f t="shared" si="7"/>
        <v>10662184086.510416</v>
      </c>
      <c r="J31" s="17">
        <f t="shared" si="7"/>
        <v>7480523608.125</v>
      </c>
      <c r="K31" s="17">
        <f t="shared" si="7"/>
        <v>1408625334.0104167</v>
      </c>
      <c r="L31" s="17">
        <f t="shared" si="7"/>
        <v>1227550000</v>
      </c>
      <c r="M31" s="17">
        <f t="shared" si="7"/>
        <v>848933155.89286733</v>
      </c>
    </row>
    <row r="32" spans="1:13" x14ac:dyDescent="0.25">
      <c r="A32" s="2" t="s">
        <v>81</v>
      </c>
      <c r="B32" s="17">
        <f t="shared" ref="B32:H32" si="8">B17/B27</f>
        <v>27033464356.178619</v>
      </c>
      <c r="C32" s="17">
        <f t="shared" si="8"/>
        <v>17767476701.360001</v>
      </c>
      <c r="D32" s="17">
        <f t="shared" si="8"/>
        <v>4990678913.4899998</v>
      </c>
      <c r="E32" s="17">
        <f t="shared" si="8"/>
        <v>1081868365.8800001</v>
      </c>
      <c r="F32" s="17">
        <f t="shared" si="8"/>
        <v>1707421000</v>
      </c>
      <c r="G32" s="17">
        <f t="shared" si="8"/>
        <v>1486019375.4486217</v>
      </c>
      <c r="H32" s="17">
        <f t="shared" si="8"/>
        <v>15622118645.337692</v>
      </c>
      <c r="I32" s="17">
        <f>I17/I27</f>
        <v>10015485446.440001</v>
      </c>
      <c r="J32" s="17">
        <f t="shared" ref="J32:M32" si="9">J17/J27</f>
        <v>2465845784.9099998</v>
      </c>
      <c r="K32" s="17">
        <f t="shared" si="9"/>
        <v>1194607059.71</v>
      </c>
      <c r="L32" s="17">
        <f t="shared" si="9"/>
        <v>1101771000</v>
      </c>
      <c r="M32" s="17">
        <f t="shared" si="9"/>
        <v>844409354.27769017</v>
      </c>
    </row>
    <row r="33" spans="1:13" x14ac:dyDescent="0.25">
      <c r="A33" s="2" t="s">
        <v>52</v>
      </c>
      <c r="B33" s="17">
        <f t="shared" ref="B33:F33" si="10">B31/B9</f>
        <v>9353728.8507976923</v>
      </c>
      <c r="C33" s="17">
        <f t="shared" si="10"/>
        <v>6604687.0916068284</v>
      </c>
      <c r="D33" s="17">
        <f t="shared" si="10"/>
        <v>15146463.455558291</v>
      </c>
      <c r="E33" s="17">
        <f t="shared" si="10"/>
        <v>8978147.731418917</v>
      </c>
      <c r="F33" s="17">
        <f t="shared" si="10"/>
        <v>5623358.7693798449</v>
      </c>
      <c r="G33" s="17"/>
      <c r="H33" s="17">
        <f t="shared" ref="H33:L33" si="11">H31/H9</f>
        <v>8781086.5548269209</v>
      </c>
      <c r="I33" s="17">
        <f t="shared" si="11"/>
        <v>6655545.6220414583</v>
      </c>
      <c r="J33" s="17">
        <f t="shared" si="11"/>
        <v>15204316.27667683</v>
      </c>
      <c r="K33" s="17">
        <f t="shared" si="11"/>
        <v>8972135.8854166679</v>
      </c>
      <c r="L33" s="17">
        <f t="shared" si="11"/>
        <v>5790330.1886792453</v>
      </c>
      <c r="M33" s="17"/>
    </row>
    <row r="34" spans="1:13" x14ac:dyDescent="0.25">
      <c r="A34" s="2" t="s">
        <v>82</v>
      </c>
      <c r="B34" s="17">
        <f>B32/B11</f>
        <v>7679961.4648234714</v>
      </c>
      <c r="C34" s="17">
        <f t="shared" ref="C34:F34" si="12">C32/C11</f>
        <v>6477388.5167189213</v>
      </c>
      <c r="D34" s="17">
        <f t="shared" si="12"/>
        <v>12507967.201729322</v>
      </c>
      <c r="E34" s="17">
        <f t="shared" si="12"/>
        <v>12435268.573333334</v>
      </c>
      <c r="F34" s="17">
        <f t="shared" si="12"/>
        <v>5867426.1168384878</v>
      </c>
      <c r="G34" s="18"/>
      <c r="H34" s="17">
        <f t="shared" ref="H34:L34" si="13">H32/H11</f>
        <v>7631714.0426661903</v>
      </c>
      <c r="I34" s="17">
        <f t="shared" si="13"/>
        <v>6576155.9070518715</v>
      </c>
      <c r="J34" s="17">
        <f t="shared" si="13"/>
        <v>10583029.119785408</v>
      </c>
      <c r="K34" s="17">
        <f t="shared" si="13"/>
        <v>11486606.343365384</v>
      </c>
      <c r="L34" s="17">
        <f t="shared" si="13"/>
        <v>5891823.5294117648</v>
      </c>
      <c r="M34" s="17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5"/>
      <c r="J35" s="5"/>
      <c r="K35" s="5"/>
      <c r="L35" s="5"/>
      <c r="M35" s="5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5"/>
      <c r="J36" s="5"/>
      <c r="K36" s="5"/>
      <c r="L36" s="5"/>
      <c r="M36" s="5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5"/>
      <c r="J37" s="5"/>
      <c r="K37" s="5"/>
      <c r="L37" s="5"/>
      <c r="M37" s="5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5"/>
      <c r="J38" s="5"/>
      <c r="K38" s="5"/>
      <c r="L38" s="5"/>
      <c r="M38" s="5"/>
    </row>
    <row r="39" spans="1:13" x14ac:dyDescent="0.25">
      <c r="A39" s="2" t="s">
        <v>12</v>
      </c>
      <c r="B39" s="5">
        <f>B10/B28*100</f>
        <v>2.1018455228981545</v>
      </c>
      <c r="C39" s="5">
        <f t="shared" ref="C39:F39" si="14">C10/C28*100</f>
        <v>1.9061021991431448</v>
      </c>
      <c r="D39" s="5">
        <f t="shared" si="14"/>
        <v>0.67158927951118275</v>
      </c>
      <c r="E39" s="5">
        <f t="shared" si="14"/>
        <v>0.19239162383874731</v>
      </c>
      <c r="F39" s="5">
        <f t="shared" si="14"/>
        <v>0.46137362517219516</v>
      </c>
      <c r="G39" s="1"/>
      <c r="H39" s="5">
        <f t="shared" ref="H39" si="15">H10/H28*100</f>
        <v>2.1018455228981545</v>
      </c>
      <c r="I39" s="5">
        <f>I10/I28*100</f>
        <v>1.9061021991431448</v>
      </c>
      <c r="J39" s="5">
        <f t="shared" ref="J39:L39" si="16">J10/J28*100</f>
        <v>0.67158927951118275</v>
      </c>
      <c r="K39" s="5">
        <f t="shared" si="16"/>
        <v>0.19239162383874731</v>
      </c>
      <c r="L39" s="5">
        <f t="shared" si="16"/>
        <v>0.46137362517219516</v>
      </c>
      <c r="M39" s="5"/>
    </row>
    <row r="40" spans="1:13" x14ac:dyDescent="0.25">
      <c r="A40" s="2" t="s">
        <v>13</v>
      </c>
      <c r="B40" s="5">
        <f>B11/B28*100</f>
        <v>2.2277917014759119</v>
      </c>
      <c r="C40" s="5">
        <f t="shared" ref="C40:F40" si="17">C11/C28*100</f>
        <v>2.443195482359648</v>
      </c>
      <c r="D40" s="5">
        <f t="shared" si="17"/>
        <v>0.3553900829243527</v>
      </c>
      <c r="E40" s="5">
        <f t="shared" si="17"/>
        <v>7.7491070712828791E-2</v>
      </c>
      <c r="F40" s="5">
        <f t="shared" si="17"/>
        <v>0.63630201386307483</v>
      </c>
      <c r="G40" s="1"/>
      <c r="H40" s="5">
        <f t="shared" ref="H40:L40" si="18">H11/H28*100</f>
        <v>1.2955368218526113</v>
      </c>
      <c r="I40" s="5">
        <f t="shared" si="18"/>
        <v>1.3565390884556119</v>
      </c>
      <c r="J40" s="5">
        <f t="shared" si="18"/>
        <v>0.20753355719642652</v>
      </c>
      <c r="K40" s="5">
        <f t="shared" si="18"/>
        <v>9.2633004070507965E-2</v>
      </c>
      <c r="L40" s="5">
        <f t="shared" si="18"/>
        <v>0.40889510856493128</v>
      </c>
      <c r="M40" s="5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5"/>
      <c r="J41" s="5"/>
      <c r="K41" s="5"/>
      <c r="L41" s="5"/>
      <c r="M41" s="5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</row>
    <row r="43" spans="1:13" x14ac:dyDescent="0.25">
      <c r="A43" s="2" t="s">
        <v>15</v>
      </c>
      <c r="B43" s="5">
        <f>B11/B10*100</f>
        <v>105.99217103282143</v>
      </c>
      <c r="C43" s="5">
        <f t="shared" ref="C43:F43" si="19">C11/C10*100</f>
        <v>128.17757009345794</v>
      </c>
      <c r="D43" s="5">
        <f t="shared" si="19"/>
        <v>52.91777188328912</v>
      </c>
      <c r="E43" s="5">
        <f t="shared" si="19"/>
        <v>40.277777777777779</v>
      </c>
      <c r="F43" s="5">
        <f t="shared" si="19"/>
        <v>137.91469194312796</v>
      </c>
      <c r="G43" s="1"/>
      <c r="H43" s="5">
        <f t="shared" ref="H43:L43" si="20">H11/H10*100</f>
        <v>61.638060825052698</v>
      </c>
      <c r="I43" s="5">
        <f t="shared" si="20"/>
        <v>71.168224299065415</v>
      </c>
      <c r="J43" s="5">
        <f t="shared" si="20"/>
        <v>30.901856763925728</v>
      </c>
      <c r="K43" s="5">
        <f t="shared" si="20"/>
        <v>48.148148148148145</v>
      </c>
      <c r="L43" s="5">
        <f t="shared" si="20"/>
        <v>88.625592417061611</v>
      </c>
      <c r="M43" s="5"/>
    </row>
    <row r="44" spans="1:13" x14ac:dyDescent="0.25">
      <c r="A44" s="2" t="s">
        <v>16</v>
      </c>
      <c r="B44" s="5">
        <f>B17/B16*100</f>
        <v>89.856564532911705</v>
      </c>
      <c r="C44" s="5">
        <f t="shared" ref="C44:G44" si="21">C17/C16*100</f>
        <v>126.45507908518438</v>
      </c>
      <c r="D44" s="5">
        <f t="shared" si="21"/>
        <v>46.252409642976282</v>
      </c>
      <c r="E44" s="5">
        <f t="shared" si="21"/>
        <v>46.26355208953207</v>
      </c>
      <c r="F44" s="5">
        <f t="shared" si="21"/>
        <v>141.90806490656183</v>
      </c>
      <c r="G44" s="5">
        <f t="shared" si="21"/>
        <v>87.262407928142537</v>
      </c>
      <c r="H44" s="5">
        <f>H17/H16*100</f>
        <v>51.926378865117826</v>
      </c>
      <c r="I44" s="5">
        <f>I17/I16*100</f>
        <v>71.282435063451601</v>
      </c>
      <c r="J44" s="5">
        <f t="shared" ref="J44:M44" si="22">J17/J16*100</f>
        <v>22.852864577558488</v>
      </c>
      <c r="K44" s="5">
        <f t="shared" si="22"/>
        <v>51.084556750545076</v>
      </c>
      <c r="L44" s="5">
        <f t="shared" si="22"/>
        <v>91.570966141430574</v>
      </c>
      <c r="M44" s="5">
        <f t="shared" si="22"/>
        <v>49.585620987663127</v>
      </c>
    </row>
    <row r="45" spans="1:13" x14ac:dyDescent="0.25">
      <c r="A45" s="2" t="s">
        <v>17</v>
      </c>
      <c r="B45" s="5">
        <f t="shared" ref="B45:F45" si="23">AVERAGE(B43:B44)</f>
        <v>97.924367782866568</v>
      </c>
      <c r="C45" s="5">
        <f t="shared" si="23"/>
        <v>127.31632458932117</v>
      </c>
      <c r="D45" s="5">
        <f t="shared" si="23"/>
        <v>49.585090763132698</v>
      </c>
      <c r="E45" s="5">
        <f t="shared" si="23"/>
        <v>43.270664933654928</v>
      </c>
      <c r="F45" s="5">
        <f t="shared" si="23"/>
        <v>139.91137842484488</v>
      </c>
      <c r="G45" s="1"/>
      <c r="H45" s="5">
        <f t="shared" ref="H45:L45" si="24">AVERAGE(H43:H44)</f>
        <v>56.782219845085265</v>
      </c>
      <c r="I45" s="5">
        <f t="shared" si="24"/>
        <v>71.225329681258501</v>
      </c>
      <c r="J45" s="5">
        <f t="shared" si="24"/>
        <v>26.877360670742107</v>
      </c>
      <c r="K45" s="5">
        <f t="shared" si="24"/>
        <v>49.616352449346607</v>
      </c>
      <c r="L45" s="5">
        <f t="shared" si="24"/>
        <v>90.0982792792461</v>
      </c>
      <c r="M45" s="5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5"/>
      <c r="J46" s="5"/>
      <c r="K46" s="5"/>
      <c r="L46" s="5"/>
      <c r="M46" s="5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5"/>
      <c r="J47" s="5"/>
      <c r="K47" s="5"/>
      <c r="L47" s="5"/>
      <c r="M47" s="5"/>
    </row>
    <row r="48" spans="1:13" x14ac:dyDescent="0.25">
      <c r="A48" s="2" t="s">
        <v>19</v>
      </c>
      <c r="B48" s="5">
        <f t="shared" ref="B48:F48" si="25">B11/B12*100</f>
        <v>31.227821149751595</v>
      </c>
      <c r="C48" s="5">
        <f t="shared" si="25"/>
        <v>36.5489673550966</v>
      </c>
      <c r="D48" s="5">
        <f t="shared" si="25"/>
        <v>21.76759410801964</v>
      </c>
      <c r="E48" s="5">
        <f t="shared" si="25"/>
        <v>7.9816513761467895</v>
      </c>
      <c r="F48" s="5">
        <f t="shared" si="25"/>
        <v>34.478672985781991</v>
      </c>
      <c r="G48" s="1"/>
      <c r="H48" s="5">
        <f t="shared" ref="H48:L48" si="26">H11/H12*100</f>
        <v>18.160042583392478</v>
      </c>
      <c r="I48" s="5">
        <f t="shared" si="26"/>
        <v>20.293137908061293</v>
      </c>
      <c r="J48" s="5">
        <f t="shared" si="26"/>
        <v>12.7114020731042</v>
      </c>
      <c r="K48" s="5">
        <f t="shared" si="26"/>
        <v>9.5412844036697244</v>
      </c>
      <c r="L48" s="5">
        <f t="shared" si="26"/>
        <v>22.156398104265403</v>
      </c>
      <c r="M48" s="5"/>
    </row>
    <row r="49" spans="1:13" x14ac:dyDescent="0.25">
      <c r="A49" s="2" t="s">
        <v>20</v>
      </c>
      <c r="B49" s="5">
        <f t="shared" ref="B49:G49" si="27">B17/B18*100</f>
        <v>27.056515595867353</v>
      </c>
      <c r="C49" s="5">
        <f t="shared" si="27"/>
        <v>35.21909036315293</v>
      </c>
      <c r="D49" s="5">
        <f t="shared" si="27"/>
        <v>18.687886386136725</v>
      </c>
      <c r="E49" s="5">
        <f t="shared" si="27"/>
        <v>8.8863378953620238</v>
      </c>
      <c r="F49" s="5">
        <f t="shared" si="27"/>
        <v>34.627051889547303</v>
      </c>
      <c r="G49" s="5">
        <f t="shared" si="27"/>
        <v>26.275394717287515</v>
      </c>
      <c r="H49" s="5">
        <f>H17/H18*100</f>
        <v>15.63543951300729</v>
      </c>
      <c r="I49" s="5">
        <f t="shared" ref="I49:M49" si="28">I17/I18*100</f>
        <v>19.852919629381784</v>
      </c>
      <c r="J49" s="5">
        <f t="shared" si="28"/>
        <v>9.2335024298141626</v>
      </c>
      <c r="K49" s="5">
        <f t="shared" si="28"/>
        <v>9.8123600981096271</v>
      </c>
      <c r="L49" s="5">
        <f t="shared" si="28"/>
        <v>22.344273373349875</v>
      </c>
      <c r="M49" s="5">
        <f t="shared" si="28"/>
        <v>14.93061897656481</v>
      </c>
    </row>
    <row r="50" spans="1:13" x14ac:dyDescent="0.25">
      <c r="A50" s="2" t="s">
        <v>21</v>
      </c>
      <c r="B50" s="5">
        <f t="shared" ref="B50:F50" si="29">(B48+B49)/2</f>
        <v>29.142168372809472</v>
      </c>
      <c r="C50" s="5">
        <f t="shared" si="29"/>
        <v>35.884028859124768</v>
      </c>
      <c r="D50" s="5">
        <f t="shared" si="29"/>
        <v>20.227740247078181</v>
      </c>
      <c r="E50" s="5">
        <f t="shared" si="29"/>
        <v>8.4339946357544058</v>
      </c>
      <c r="F50" s="5">
        <f t="shared" si="29"/>
        <v>34.552862437664643</v>
      </c>
      <c r="G50" s="1"/>
      <c r="H50" s="5">
        <f t="shared" ref="H50:L50" si="30">(H48+H49)/2</f>
        <v>16.897741048199883</v>
      </c>
      <c r="I50" s="5">
        <f t="shared" si="30"/>
        <v>20.073028768721539</v>
      </c>
      <c r="J50" s="5">
        <f t="shared" si="30"/>
        <v>10.972452251459181</v>
      </c>
      <c r="K50" s="5">
        <f t="shared" si="30"/>
        <v>9.6768222508896748</v>
      </c>
      <c r="L50" s="5">
        <f t="shared" si="30"/>
        <v>22.250335738807639</v>
      </c>
      <c r="M50" s="5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5"/>
      <c r="J51" s="5"/>
      <c r="K51" s="5"/>
      <c r="L51" s="5"/>
      <c r="M51" s="5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5"/>
      <c r="J52" s="5"/>
      <c r="K52" s="5"/>
      <c r="L52" s="5"/>
      <c r="M52" s="5"/>
    </row>
    <row r="53" spans="1:13" x14ac:dyDescent="0.25">
      <c r="A53" s="2" t="s">
        <v>22</v>
      </c>
      <c r="B53" s="5">
        <f>B19/B17*100</f>
        <v>94.503037583827151</v>
      </c>
      <c r="C53" s="5"/>
      <c r="D53" s="5"/>
      <c r="E53" s="5"/>
      <c r="F53" s="5"/>
      <c r="G53" s="5"/>
      <c r="H53" s="5">
        <f>H19/H17*100</f>
        <v>94.594783374470794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5"/>
      <c r="J54" s="5"/>
      <c r="K54" s="5"/>
      <c r="L54" s="5"/>
      <c r="M54" s="5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5"/>
      <c r="J55" s="5"/>
      <c r="K55" s="5"/>
      <c r="L55" s="5"/>
      <c r="M55" s="5"/>
    </row>
    <row r="56" spans="1:13" x14ac:dyDescent="0.25">
      <c r="A56" s="2" t="s">
        <v>24</v>
      </c>
      <c r="B56" s="11">
        <f>((B11/B9)-1)*100</f>
        <v>26.255380200860824</v>
      </c>
      <c r="C56" s="11">
        <f t="shared" ref="C56:F56" si="31">((C11/C9)-1)*100</f>
        <v>60.785463071512311</v>
      </c>
      <c r="D56" s="11">
        <f t="shared" si="31"/>
        <v>-47.637795275590555</v>
      </c>
      <c r="E56" s="11">
        <f t="shared" si="31"/>
        <v>-41.216216216216218</v>
      </c>
      <c r="F56" s="11">
        <f t="shared" si="31"/>
        <v>69.186046511627893</v>
      </c>
      <c r="G56" s="1"/>
      <c r="H56" s="11">
        <f>((H11/H9)-1)*100</f>
        <v>-16.889971579374741</v>
      </c>
      <c r="I56" s="11">
        <f t="shared" ref="I56:L56" si="32">((I11/I9)-1)*100</f>
        <v>-4.9313358302122356</v>
      </c>
      <c r="J56" s="11">
        <f t="shared" si="32"/>
        <v>-52.642276422764226</v>
      </c>
      <c r="K56" s="11">
        <f t="shared" si="32"/>
        <v>-33.757961783439491</v>
      </c>
      <c r="L56" s="11">
        <f t="shared" si="32"/>
        <v>-11.792452830188683</v>
      </c>
      <c r="M56" s="5"/>
    </row>
    <row r="57" spans="1:13" x14ac:dyDescent="0.25">
      <c r="A57" s="2" t="s">
        <v>25</v>
      </c>
      <c r="B57" s="12">
        <f>((B32/B31)-1)*100</f>
        <v>3.6630920284327351</v>
      </c>
      <c r="C57" s="12">
        <f t="shared" ref="C57:F57" si="33">((C32/C31)-1)*100</f>
        <v>57.686488051528983</v>
      </c>
      <c r="D57" s="12">
        <f t="shared" si="33"/>
        <v>-56.759230217347877</v>
      </c>
      <c r="E57" s="12">
        <f t="shared" si="33"/>
        <v>-18.580963359512314</v>
      </c>
      <c r="F57" s="12">
        <f t="shared" si="33"/>
        <v>76.529129407912947</v>
      </c>
      <c r="G57" s="13"/>
      <c r="H57" s="12">
        <f>((H32/H31)-1)*100</f>
        <v>-27.768395514172926</v>
      </c>
      <c r="I57" s="12">
        <f t="shared" ref="I57:L57" si="34">((I32/I31)-1)*100</f>
        <v>-6.0653486642441852</v>
      </c>
      <c r="J57" s="12">
        <f t="shared" si="34"/>
        <v>-67.036454744535362</v>
      </c>
      <c r="K57" s="12">
        <f t="shared" si="34"/>
        <v>-15.193413687307288</v>
      </c>
      <c r="L57" s="12">
        <f t="shared" si="34"/>
        <v>-10.246344344425884</v>
      </c>
      <c r="M57" s="12"/>
    </row>
    <row r="58" spans="1:13" x14ac:dyDescent="0.25">
      <c r="A58" s="2" t="s">
        <v>26</v>
      </c>
      <c r="B58" s="5">
        <f>((B34/B33)-1)*100</f>
        <v>-17.894119154752719</v>
      </c>
      <c r="C58" s="5">
        <f t="shared" ref="C58:F58" si="35">((C34/C33)-1)*100</f>
        <v>-1.9273975151627876</v>
      </c>
      <c r="D58" s="5">
        <f t="shared" si="35"/>
        <v>-17.419883272228287</v>
      </c>
      <c r="E58" s="5">
        <f t="shared" si="35"/>
        <v>38.505947388415819</v>
      </c>
      <c r="F58" s="5">
        <f t="shared" si="35"/>
        <v>4.340241436979464</v>
      </c>
      <c r="G58" s="1"/>
      <c r="H58" s="5">
        <f>((H34/H33)-1)*100</f>
        <v>-13.089183268885174</v>
      </c>
      <c r="I58" s="5">
        <f t="shared" ref="I58:L58" si="36">((I34/I33)-1)*100</f>
        <v>-1.1928355614702513</v>
      </c>
      <c r="J58" s="5">
        <f t="shared" si="36"/>
        <v>-30.394573967001726</v>
      </c>
      <c r="K58" s="5">
        <f t="shared" si="36"/>
        <v>28.025327414353395</v>
      </c>
      <c r="L58" s="5">
        <f t="shared" si="36"/>
        <v>1.7528074811856253</v>
      </c>
      <c r="M58" s="5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5"/>
      <c r="J59" s="5"/>
      <c r="K59" s="5"/>
      <c r="L59" s="5"/>
      <c r="M59" s="5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5"/>
      <c r="J60" s="5"/>
      <c r="K60" s="5"/>
      <c r="L60" s="5"/>
      <c r="M60" s="5"/>
    </row>
    <row r="61" spans="1:13" x14ac:dyDescent="0.25">
      <c r="A61" s="2" t="s">
        <v>28</v>
      </c>
      <c r="B61" s="5">
        <f t="shared" ref="B61:F62" si="37">B16/B10</f>
        <v>9059057.5472857989</v>
      </c>
      <c r="C61" s="5">
        <f t="shared" si="37"/>
        <v>6565619.4012184432</v>
      </c>
      <c r="D61" s="5">
        <f t="shared" si="37"/>
        <v>14310470.745501736</v>
      </c>
      <c r="E61" s="5">
        <f t="shared" si="37"/>
        <v>10826340.857580479</v>
      </c>
      <c r="F61" s="5">
        <f t="shared" si="37"/>
        <v>5702313.4374755751</v>
      </c>
      <c r="G61" s="1"/>
      <c r="H61" s="5">
        <f t="shared" ref="H61:L62" si="38">H16/H10</f>
        <v>9059057.5472857989</v>
      </c>
      <c r="I61" s="5">
        <f t="shared" si="38"/>
        <v>6565619.4012184432</v>
      </c>
      <c r="J61" s="5">
        <f t="shared" si="38"/>
        <v>14310470.745501736</v>
      </c>
      <c r="K61" s="5">
        <f t="shared" si="38"/>
        <v>10826340.857580479</v>
      </c>
      <c r="L61" s="5">
        <f t="shared" si="38"/>
        <v>5702313.4374755751</v>
      </c>
      <c r="M61" s="5"/>
    </row>
    <row r="62" spans="1:13" x14ac:dyDescent="0.25">
      <c r="A62" s="2" t="s">
        <v>29</v>
      </c>
      <c r="B62" s="5">
        <f t="shared" si="37"/>
        <v>7679961.4648234714</v>
      </c>
      <c r="C62" s="5">
        <f t="shared" si="37"/>
        <v>6477388.5167189213</v>
      </c>
      <c r="D62" s="5">
        <f t="shared" si="37"/>
        <v>12507967.201729322</v>
      </c>
      <c r="E62" s="5">
        <f t="shared" si="37"/>
        <v>12435268.573333334</v>
      </c>
      <c r="F62" s="5">
        <f t="shared" si="37"/>
        <v>5867426.1168384878</v>
      </c>
      <c r="G62" s="1"/>
      <c r="H62" s="5">
        <f t="shared" si="38"/>
        <v>7631714.0426661903</v>
      </c>
      <c r="I62" s="5">
        <f t="shared" si="38"/>
        <v>6576155.9070518715</v>
      </c>
      <c r="J62" s="5">
        <f t="shared" si="38"/>
        <v>10583029.119785408</v>
      </c>
      <c r="K62" s="5">
        <f t="shared" si="38"/>
        <v>11486606.343365384</v>
      </c>
      <c r="L62" s="5">
        <f t="shared" si="38"/>
        <v>5891823.5294117648</v>
      </c>
      <c r="M62" s="5"/>
    </row>
    <row r="63" spans="1:13" x14ac:dyDescent="0.25">
      <c r="A63" s="2" t="s">
        <v>30</v>
      </c>
      <c r="B63" s="5">
        <f>(B61/B62)*B45</f>
        <v>115.50871538740961</v>
      </c>
      <c r="C63" s="5">
        <f t="shared" ref="C63:F63" si="39">(C61/C62)*C45</f>
        <v>129.05054693845921</v>
      </c>
      <c r="D63" s="5">
        <f t="shared" si="39"/>
        <v>56.730720454779664</v>
      </c>
      <c r="E63" s="5">
        <f t="shared" si="39"/>
        <v>37.672123038057507</v>
      </c>
      <c r="F63" s="5">
        <f t="shared" si="39"/>
        <v>135.97419334486779</v>
      </c>
      <c r="G63" s="1"/>
      <c r="H63" s="5">
        <f>(H61/H62)*H45</f>
        <v>67.402079580481029</v>
      </c>
      <c r="I63" s="5">
        <f>(I61/I62)*I45</f>
        <v>71.111210412755497</v>
      </c>
      <c r="J63" s="5">
        <f t="shared" ref="J63:K63" si="40">(J61/J62)*J45</f>
        <v>36.343817941110693</v>
      </c>
      <c r="K63" s="5">
        <f t="shared" si="40"/>
        <v>46.764338192606196</v>
      </c>
      <c r="L63" s="5">
        <f>(L61/L62)*L45</f>
        <v>87.20027442484627</v>
      </c>
      <c r="M63" s="5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5"/>
      <c r="J64" s="5"/>
      <c r="K64" s="5"/>
      <c r="L64" s="5"/>
      <c r="M64" s="5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5"/>
      <c r="J65" s="5"/>
      <c r="K65" s="5"/>
      <c r="L65" s="5"/>
      <c r="M65" s="5"/>
    </row>
    <row r="66" spans="1:13" x14ac:dyDescent="0.25">
      <c r="A66" s="2" t="s">
        <v>32</v>
      </c>
      <c r="B66" s="14">
        <f t="shared" ref="B66" si="41">(B23/B22)*100</f>
        <v>66.309341873649345</v>
      </c>
      <c r="C66" s="1"/>
      <c r="D66" s="1"/>
      <c r="E66" s="1"/>
      <c r="F66" s="1"/>
      <c r="G66" s="1"/>
      <c r="H66" s="14">
        <f t="shared" ref="H66" si="42">(H23/H22)*100</f>
        <v>66.309341873649345</v>
      </c>
      <c r="I66" s="5"/>
      <c r="J66" s="5"/>
      <c r="K66" s="5"/>
      <c r="L66" s="5"/>
      <c r="M66" s="5"/>
    </row>
    <row r="67" spans="1:13" x14ac:dyDescent="0.25">
      <c r="A67" s="2" t="s">
        <v>33</v>
      </c>
      <c r="B67" s="14">
        <f t="shared" ref="B67" si="43">(B17/B23)*100</f>
        <v>135.5111693072312</v>
      </c>
      <c r="C67" s="1"/>
      <c r="D67" s="1"/>
      <c r="E67" s="1"/>
      <c r="F67" s="1"/>
      <c r="G67" s="1"/>
      <c r="H67" s="14">
        <f t="shared" ref="H67" si="44">(H17/H23)*100</f>
        <v>78.309296092942887</v>
      </c>
      <c r="I67" s="5"/>
      <c r="J67" s="5"/>
      <c r="K67" s="5"/>
      <c r="L67" s="5"/>
      <c r="M67" s="5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83</v>
      </c>
    </row>
    <row r="72" spans="1:13" x14ac:dyDescent="0.25">
      <c r="A72" s="10" t="s">
        <v>84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1" spans="1:1" x14ac:dyDescent="0.25">
      <c r="A81" s="38" t="s">
        <v>126</v>
      </c>
    </row>
    <row r="83" spans="1:1" x14ac:dyDescent="0.25">
      <c r="A83" t="s">
        <v>125</v>
      </c>
    </row>
    <row r="131" spans="15:19" x14ac:dyDescent="0.25">
      <c r="O131" s="2"/>
      <c r="P131" s="27"/>
      <c r="Q131" s="27"/>
      <c r="R131" s="27"/>
      <c r="S131" s="27"/>
    </row>
    <row r="132" spans="15:19" x14ac:dyDescent="0.25">
      <c r="O132" s="2"/>
      <c r="P132" s="27"/>
      <c r="Q132" s="27"/>
      <c r="R132" s="27"/>
      <c r="S132" s="27"/>
    </row>
    <row r="163" spans="3:13" x14ac:dyDescent="0.25">
      <c r="C163" s="2"/>
      <c r="D163" s="24"/>
      <c r="E163" s="24"/>
      <c r="F163" s="24"/>
      <c r="G163" s="24"/>
      <c r="I163" s="2"/>
      <c r="J163" s="24"/>
      <c r="K163" s="24"/>
      <c r="L163" s="24"/>
      <c r="M163" s="24"/>
    </row>
    <row r="164" spans="3:13" x14ac:dyDescent="0.25">
      <c r="C164" s="2"/>
      <c r="D164" s="24"/>
      <c r="E164" s="24"/>
      <c r="F164" s="24"/>
      <c r="G164" s="24"/>
      <c r="I164" s="2"/>
      <c r="J164" s="24"/>
      <c r="K164" s="24"/>
      <c r="L164" s="24"/>
      <c r="M164" s="24"/>
    </row>
  </sheetData>
  <mergeCells count="6">
    <mergeCell ref="M4:M5"/>
    <mergeCell ref="A4:A5"/>
    <mergeCell ref="C4:F4"/>
    <mergeCell ref="A2:G2"/>
    <mergeCell ref="G4:G5"/>
    <mergeCell ref="I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6" sqref="I16:M16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5" t="s">
        <v>85</v>
      </c>
      <c r="B2" s="35"/>
      <c r="C2" s="35"/>
      <c r="D2" s="35"/>
      <c r="E2" s="35"/>
      <c r="F2" s="35"/>
      <c r="G2" s="35"/>
    </row>
    <row r="4" spans="1:13" x14ac:dyDescent="0.25">
      <c r="A4" s="32"/>
      <c r="B4" s="25" t="s">
        <v>43</v>
      </c>
      <c r="C4" s="34" t="s">
        <v>45</v>
      </c>
      <c r="D4" s="34"/>
      <c r="E4" s="34"/>
      <c r="F4" s="34"/>
      <c r="G4" s="30" t="s">
        <v>3</v>
      </c>
      <c r="H4" s="25" t="s">
        <v>43</v>
      </c>
      <c r="I4" s="36" t="s">
        <v>47</v>
      </c>
      <c r="J4" s="36"/>
      <c r="K4" s="36"/>
      <c r="L4" s="36"/>
      <c r="M4" s="30" t="s">
        <v>3</v>
      </c>
    </row>
    <row r="5" spans="1:13" ht="15.75" thickBot="1" x14ac:dyDescent="0.3">
      <c r="A5" s="33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1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1"/>
    </row>
    <row r="6" spans="1:13" ht="15.75" thickTop="1" x14ac:dyDescent="0.25">
      <c r="A6" s="4" t="s">
        <v>4</v>
      </c>
      <c r="B6" s="10"/>
      <c r="H6" s="10"/>
      <c r="I6" s="10"/>
      <c r="J6" s="10"/>
      <c r="K6" s="10"/>
      <c r="L6" s="10"/>
      <c r="M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5"/>
      <c r="J7" s="5"/>
      <c r="K7" s="5"/>
      <c r="L7" s="5"/>
      <c r="M7" s="5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5"/>
      <c r="J8" s="5"/>
      <c r="K8" s="5"/>
      <c r="L8" s="5"/>
      <c r="M8" s="5"/>
    </row>
    <row r="9" spans="1:13" x14ac:dyDescent="0.25">
      <c r="A9" s="3" t="s">
        <v>53</v>
      </c>
      <c r="B9" s="17">
        <f>SUM(C9:F9)</f>
        <v>2824</v>
      </c>
      <c r="C9" s="18">
        <v>2191</v>
      </c>
      <c r="D9" s="18">
        <v>189</v>
      </c>
      <c r="E9" s="18">
        <v>197</v>
      </c>
      <c r="F9" s="18">
        <v>247</v>
      </c>
      <c r="G9" s="18"/>
      <c r="H9" s="17">
        <f>SUM(I9:L9)</f>
        <v>2381</v>
      </c>
      <c r="I9" s="17">
        <v>1718</v>
      </c>
      <c r="J9" s="17">
        <v>221</v>
      </c>
      <c r="K9" s="17">
        <v>271</v>
      </c>
      <c r="L9" s="17">
        <v>171</v>
      </c>
      <c r="M9" s="17"/>
    </row>
    <row r="10" spans="1:13" x14ac:dyDescent="0.25">
      <c r="A10" s="3" t="s">
        <v>86</v>
      </c>
      <c r="B10" s="17">
        <f t="shared" ref="B10:B12" si="0">SUM(C10:F10)</f>
        <v>2426</v>
      </c>
      <c r="C10" s="18">
        <v>1567</v>
      </c>
      <c r="D10" s="18">
        <v>370</v>
      </c>
      <c r="E10" s="18">
        <v>272</v>
      </c>
      <c r="F10" s="17">
        <v>217</v>
      </c>
      <c r="G10" s="18"/>
      <c r="H10" s="17">
        <f t="shared" ref="H10" si="1">SUM(I10:L10)</f>
        <v>2426</v>
      </c>
      <c r="I10" s="17">
        <v>1567</v>
      </c>
      <c r="J10" s="17">
        <v>370</v>
      </c>
      <c r="K10" s="17">
        <v>272</v>
      </c>
      <c r="L10" s="17">
        <v>217</v>
      </c>
      <c r="M10" s="17"/>
    </row>
    <row r="11" spans="1:13" x14ac:dyDescent="0.25">
      <c r="A11" s="3" t="s">
        <v>87</v>
      </c>
      <c r="B11" s="17">
        <f t="shared" si="0"/>
        <v>1980</v>
      </c>
      <c r="C11" s="18">
        <v>1611</v>
      </c>
      <c r="D11" s="18">
        <v>143</v>
      </c>
      <c r="E11" s="18">
        <v>63</v>
      </c>
      <c r="F11" s="18">
        <v>163</v>
      </c>
      <c r="G11" s="18"/>
      <c r="H11" s="17">
        <f>SUM(I11:L11)</f>
        <v>2555</v>
      </c>
      <c r="I11" s="17">
        <v>2041</v>
      </c>
      <c r="J11" s="17">
        <v>167</v>
      </c>
      <c r="K11" s="17">
        <v>142</v>
      </c>
      <c r="L11" s="17">
        <v>205</v>
      </c>
      <c r="M11" s="17"/>
    </row>
    <row r="12" spans="1:13" x14ac:dyDescent="0.25">
      <c r="A12" s="3" t="s">
        <v>78</v>
      </c>
      <c r="B12" s="17">
        <f t="shared" si="0"/>
        <v>11272</v>
      </c>
      <c r="C12" s="18">
        <v>7505</v>
      </c>
      <c r="D12" s="18">
        <v>1833</v>
      </c>
      <c r="E12" s="18">
        <v>1090</v>
      </c>
      <c r="F12" s="17">
        <v>844</v>
      </c>
      <c r="G12" s="18"/>
      <c r="H12" s="17">
        <f>SUM(I12:L12)</f>
        <v>11272</v>
      </c>
      <c r="I12" s="17">
        <v>7505</v>
      </c>
      <c r="J12" s="17">
        <v>1833</v>
      </c>
      <c r="K12" s="17">
        <v>1090</v>
      </c>
      <c r="L12" s="17">
        <v>844</v>
      </c>
      <c r="M12" s="17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7"/>
      <c r="J13" s="17"/>
      <c r="K13" s="17"/>
      <c r="L13" s="17"/>
      <c r="M13" s="17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7"/>
      <c r="J14" s="17"/>
      <c r="K14" s="17"/>
      <c r="L14" s="17"/>
      <c r="M14" s="17"/>
    </row>
    <row r="15" spans="1:13" x14ac:dyDescent="0.25">
      <c r="A15" s="3" t="s">
        <v>53</v>
      </c>
      <c r="B15" s="18">
        <f>SUM(C15:G15)</f>
        <v>19516891251.312767</v>
      </c>
      <c r="C15" s="17">
        <v>13555221931.369999</v>
      </c>
      <c r="D15" s="17">
        <v>1849498995.04</v>
      </c>
      <c r="E15" s="17">
        <v>1887194724.52</v>
      </c>
      <c r="F15" s="17">
        <v>1345086000</v>
      </c>
      <c r="G15" s="17">
        <v>879889600.38276815</v>
      </c>
      <c r="H15" s="17">
        <f>SUM(I15:M15)</f>
        <v>17679871212.263077</v>
      </c>
      <c r="I15" s="17">
        <v>10737831711.880001</v>
      </c>
      <c r="J15" s="17">
        <v>2426861918.1600003</v>
      </c>
      <c r="K15" s="17">
        <v>2876081942.6999998</v>
      </c>
      <c r="L15" s="17">
        <v>927764000</v>
      </c>
      <c r="M15" s="17">
        <v>711331639.52307665</v>
      </c>
    </row>
    <row r="16" spans="1:13" x14ac:dyDescent="0.25">
      <c r="A16" s="3" t="s">
        <v>86</v>
      </c>
      <c r="B16" s="18">
        <f>SUM(C16:G16)</f>
        <v>21366666767.505775</v>
      </c>
      <c r="C16" s="18">
        <v>10482320750.052505</v>
      </c>
      <c r="D16" s="18">
        <v>5385310634.4089184</v>
      </c>
      <c r="E16" s="18">
        <v>3024236678.0473065</v>
      </c>
      <c r="F16" s="17">
        <v>1265364737.0250206</v>
      </c>
      <c r="G16" s="17">
        <v>1209433967.9720249</v>
      </c>
      <c r="H16" s="17">
        <f>SUM(I16:M16)</f>
        <v>21366666767.505775</v>
      </c>
      <c r="I16" s="17">
        <v>10482320750.052505</v>
      </c>
      <c r="J16" s="17">
        <v>5385310634.4089184</v>
      </c>
      <c r="K16" s="17">
        <v>3024236678.0473065</v>
      </c>
      <c r="L16" s="17">
        <v>1265364737.0250206</v>
      </c>
      <c r="M16" s="17">
        <v>1209433967.9720249</v>
      </c>
    </row>
    <row r="17" spans="1:13" x14ac:dyDescent="0.25">
      <c r="A17" s="3" t="s">
        <v>87</v>
      </c>
      <c r="B17" s="18">
        <f t="shared" ref="B17:B18" si="2">SUM(C17:G17)</f>
        <v>13856160970.190163</v>
      </c>
      <c r="C17" s="17">
        <v>10574394893.75</v>
      </c>
      <c r="D17" s="17">
        <v>1272041338.2800002</v>
      </c>
      <c r="E17" s="17">
        <v>564947323.42000008</v>
      </c>
      <c r="F17" s="17">
        <v>969718000</v>
      </c>
      <c r="G17" s="17">
        <v>475059414.74016213</v>
      </c>
      <c r="H17" s="17">
        <f t="shared" ref="H17:H18" si="3">SUM(I17:M17)</f>
        <v>19557510091.831562</v>
      </c>
      <c r="I17" s="17">
        <v>14361893835.15</v>
      </c>
      <c r="J17" s="17">
        <v>1708209638.26</v>
      </c>
      <c r="K17" s="17">
        <v>1614075424.4400001</v>
      </c>
      <c r="L17" s="17">
        <v>1248994000</v>
      </c>
      <c r="M17" s="17">
        <v>624337193.98156512</v>
      </c>
    </row>
    <row r="18" spans="1:13" x14ac:dyDescent="0.25">
      <c r="A18" s="3" t="s">
        <v>78</v>
      </c>
      <c r="B18" s="18">
        <f t="shared" si="2"/>
        <v>99914803369.240005</v>
      </c>
      <c r="C18" s="18">
        <v>50448425891.058121</v>
      </c>
      <c r="D18" s="18">
        <v>26705421952.865925</v>
      </c>
      <c r="E18" s="18">
        <v>12174513040.345348</v>
      </c>
      <c r="F18" s="17">
        <v>4930887577.2800369</v>
      </c>
      <c r="G18" s="17">
        <v>5655554907.6905661</v>
      </c>
      <c r="H18" s="17">
        <f t="shared" si="3"/>
        <v>99914803369.240005</v>
      </c>
      <c r="I18" s="17">
        <v>50448425891.058121</v>
      </c>
      <c r="J18" s="17">
        <v>26705421952.865925</v>
      </c>
      <c r="K18" s="17">
        <v>12174513040.345348</v>
      </c>
      <c r="L18" s="17">
        <v>4930887577.2800369</v>
      </c>
      <c r="M18" s="17">
        <v>5655554907.6905661</v>
      </c>
    </row>
    <row r="19" spans="1:13" x14ac:dyDescent="0.25">
      <c r="A19" s="3" t="s">
        <v>88</v>
      </c>
      <c r="B19" s="18">
        <f>SUM(C19:F19)</f>
        <v>13381101555.450001</v>
      </c>
      <c r="C19" s="18">
        <f>C17</f>
        <v>10574394893.75</v>
      </c>
      <c r="D19" s="18">
        <f t="shared" ref="D19:F19" si="4">D17</f>
        <v>1272041338.2800002</v>
      </c>
      <c r="E19" s="18">
        <f t="shared" si="4"/>
        <v>564947323.42000008</v>
      </c>
      <c r="F19" s="18">
        <f t="shared" si="4"/>
        <v>969718000</v>
      </c>
      <c r="G19" s="18"/>
      <c r="H19" s="17">
        <f>SUM(I19:L19)</f>
        <v>18933172897.849998</v>
      </c>
      <c r="I19" s="17">
        <f>I17</f>
        <v>14361893835.15</v>
      </c>
      <c r="J19" s="17">
        <f t="shared" ref="J19:L19" si="5">J17</f>
        <v>1708209638.26</v>
      </c>
      <c r="K19" s="17">
        <f t="shared" si="5"/>
        <v>1614075424.4400001</v>
      </c>
      <c r="L19" s="17">
        <f t="shared" si="5"/>
        <v>1248994000</v>
      </c>
      <c r="M19" s="17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7"/>
      <c r="J20" s="17"/>
      <c r="K20" s="17"/>
      <c r="L20" s="17"/>
      <c r="M20" s="17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7"/>
      <c r="J21" s="17"/>
      <c r="K21" s="17"/>
      <c r="L21" s="17"/>
      <c r="M21" s="17"/>
    </row>
    <row r="22" spans="1:13" x14ac:dyDescent="0.25">
      <c r="A22" s="3" t="s">
        <v>86</v>
      </c>
      <c r="B22" s="18">
        <f>B16</f>
        <v>21366666767.505775</v>
      </c>
      <c r="C22" s="18"/>
      <c r="D22" s="18"/>
      <c r="E22" s="18"/>
      <c r="F22" s="17"/>
      <c r="G22" s="17"/>
      <c r="H22" s="17">
        <f t="shared" ref="H22" si="6">H16</f>
        <v>21366666767.505775</v>
      </c>
      <c r="I22" s="17"/>
      <c r="J22" s="17"/>
      <c r="K22" s="17"/>
      <c r="L22" s="17"/>
      <c r="M22" s="17"/>
    </row>
    <row r="23" spans="1:13" x14ac:dyDescent="0.25">
      <c r="A23" s="3" t="s">
        <v>87</v>
      </c>
      <c r="B23" s="18">
        <v>23468317839.169998</v>
      </c>
      <c r="C23" s="18"/>
      <c r="D23" s="18"/>
      <c r="E23" s="18"/>
      <c r="F23" s="17"/>
      <c r="G23" s="17"/>
      <c r="H23" s="17">
        <v>23468317839.169998</v>
      </c>
      <c r="I23" s="17"/>
      <c r="J23" s="17"/>
      <c r="K23" s="17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7"/>
      <c r="J24" s="17"/>
      <c r="K24" s="17"/>
      <c r="L24" s="17"/>
      <c r="M24" s="17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7"/>
      <c r="J25" s="17"/>
      <c r="K25" s="17"/>
      <c r="L25" s="17"/>
      <c r="M25" s="17"/>
    </row>
    <row r="26" spans="1:13" x14ac:dyDescent="0.25">
      <c r="A26" s="3" t="s">
        <v>54</v>
      </c>
      <c r="B26" s="22">
        <v>0.99</v>
      </c>
      <c r="C26" s="22">
        <v>0.99</v>
      </c>
      <c r="D26" s="22">
        <v>0.99</v>
      </c>
      <c r="E26" s="22">
        <v>0.99</v>
      </c>
      <c r="F26" s="22">
        <v>0.99</v>
      </c>
      <c r="G26" s="22">
        <v>0.99</v>
      </c>
      <c r="H26" s="22">
        <v>0.99</v>
      </c>
      <c r="I26" s="22">
        <v>0.99</v>
      </c>
      <c r="J26" s="22">
        <v>0.99</v>
      </c>
      <c r="K26" s="22">
        <v>0.99</v>
      </c>
      <c r="L26" s="22">
        <v>0.99</v>
      </c>
      <c r="M26" s="22">
        <v>0.99</v>
      </c>
    </row>
    <row r="27" spans="1:13" x14ac:dyDescent="0.25">
      <c r="A27" s="3" t="s">
        <v>89</v>
      </c>
      <c r="B27" s="22">
        <v>1</v>
      </c>
      <c r="C27" s="22">
        <v>1</v>
      </c>
      <c r="D27" s="22">
        <v>1</v>
      </c>
      <c r="E27" s="22">
        <v>1</v>
      </c>
      <c r="F27" s="22">
        <v>1</v>
      </c>
      <c r="G27" s="22">
        <v>1</v>
      </c>
      <c r="H27" s="22">
        <v>1</v>
      </c>
      <c r="I27" s="22">
        <v>1</v>
      </c>
      <c r="J27" s="22">
        <v>1</v>
      </c>
      <c r="K27" s="22">
        <v>1</v>
      </c>
      <c r="L27" s="22">
        <v>1</v>
      </c>
      <c r="M27" s="22">
        <v>1</v>
      </c>
    </row>
    <row r="28" spans="1:13" x14ac:dyDescent="0.25">
      <c r="A28" s="3" t="s">
        <v>8</v>
      </c>
      <c r="B28" s="19">
        <f>+C28+F28</f>
        <v>158004</v>
      </c>
      <c r="C28" s="20">
        <v>112271</v>
      </c>
      <c r="D28" s="20">
        <v>112271</v>
      </c>
      <c r="E28" s="20">
        <v>112271</v>
      </c>
      <c r="F28" s="20">
        <v>45733</v>
      </c>
      <c r="G28" s="18"/>
      <c r="H28" s="19">
        <f>+I28+L28</f>
        <v>158004</v>
      </c>
      <c r="I28" s="19">
        <v>112271</v>
      </c>
      <c r="J28" s="19">
        <v>112271</v>
      </c>
      <c r="K28" s="19">
        <v>112271</v>
      </c>
      <c r="L28" s="19">
        <v>45733</v>
      </c>
      <c r="M28" s="17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7"/>
      <c r="J29" s="17"/>
      <c r="K29" s="17"/>
      <c r="L29" s="17"/>
      <c r="M29" s="17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7"/>
      <c r="J30" s="17"/>
      <c r="K30" s="17"/>
      <c r="L30" s="17"/>
      <c r="M30" s="17"/>
    </row>
    <row r="31" spans="1:13" x14ac:dyDescent="0.25">
      <c r="A31" s="2" t="s">
        <v>51</v>
      </c>
      <c r="B31" s="17">
        <f t="shared" ref="B31:F31" si="7">B15/B26</f>
        <v>19714031566.982594</v>
      </c>
      <c r="C31" s="18">
        <f t="shared" si="7"/>
        <v>13692143365.020201</v>
      </c>
      <c r="D31" s="18">
        <f t="shared" si="7"/>
        <v>1868180803.0707071</v>
      </c>
      <c r="E31" s="18">
        <f t="shared" si="7"/>
        <v>1906257297.4949496</v>
      </c>
      <c r="F31" s="18">
        <f t="shared" si="7"/>
        <v>1358672727.2727273</v>
      </c>
      <c r="G31" s="18">
        <f t="shared" ref="G31:M31" si="8">G15/G26</f>
        <v>888777374.1240083</v>
      </c>
      <c r="H31" s="17">
        <f t="shared" si="8"/>
        <v>17858455769.962704</v>
      </c>
      <c r="I31" s="17">
        <f t="shared" si="8"/>
        <v>10846294658.464647</v>
      </c>
      <c r="J31" s="17">
        <f t="shared" si="8"/>
        <v>2451375674.9090915</v>
      </c>
      <c r="K31" s="17">
        <f t="shared" si="8"/>
        <v>2905133275.4545455</v>
      </c>
      <c r="L31" s="17">
        <f t="shared" si="8"/>
        <v>937135353.53535354</v>
      </c>
      <c r="M31" s="17">
        <f t="shared" si="8"/>
        <v>718516807.59906733</v>
      </c>
    </row>
    <row r="32" spans="1:13" x14ac:dyDescent="0.25">
      <c r="A32" s="2" t="s">
        <v>81</v>
      </c>
      <c r="B32" s="17">
        <f t="shared" ref="B32:F32" si="9">B17/B27</f>
        <v>13856160970.190163</v>
      </c>
      <c r="C32" s="18">
        <f t="shared" si="9"/>
        <v>10574394893.75</v>
      </c>
      <c r="D32" s="18">
        <f t="shared" si="9"/>
        <v>1272041338.2800002</v>
      </c>
      <c r="E32" s="18">
        <f t="shared" si="9"/>
        <v>564947323.42000008</v>
      </c>
      <c r="F32" s="18">
        <f t="shared" si="9"/>
        <v>969718000</v>
      </c>
      <c r="G32" s="18">
        <f t="shared" ref="G32:H32" si="10">G17/G27</f>
        <v>475059414.74016213</v>
      </c>
      <c r="H32" s="17">
        <f t="shared" si="10"/>
        <v>19557510091.831562</v>
      </c>
      <c r="I32" s="17">
        <f>I17/I27</f>
        <v>14361893835.15</v>
      </c>
      <c r="J32" s="17">
        <f t="shared" ref="J32:M32" si="11">J17/J27</f>
        <v>1708209638.26</v>
      </c>
      <c r="K32" s="17">
        <f t="shared" si="11"/>
        <v>1614075424.4400001</v>
      </c>
      <c r="L32" s="17">
        <f t="shared" si="11"/>
        <v>1248994000</v>
      </c>
      <c r="M32" s="17">
        <f t="shared" si="11"/>
        <v>624337193.98156512</v>
      </c>
    </row>
    <row r="33" spans="1:13" x14ac:dyDescent="0.25">
      <c r="A33" s="2" t="s">
        <v>52</v>
      </c>
      <c r="B33" s="17">
        <f>B31/B9</f>
        <v>6980889.3650788218</v>
      </c>
      <c r="C33" s="18">
        <f>C31/C9</f>
        <v>6249266.7115564588</v>
      </c>
      <c r="D33" s="18">
        <f>D31/D9</f>
        <v>9884554.5136016253</v>
      </c>
      <c r="E33" s="18">
        <f>E31/E9</f>
        <v>9676432.9822078664</v>
      </c>
      <c r="F33" s="18">
        <f>F31/F9</f>
        <v>5500699.3006993011</v>
      </c>
      <c r="G33" s="18"/>
      <c r="H33" s="17">
        <f t="shared" ref="H33:L33" si="12">H31/H9</f>
        <v>7500401.4153560288</v>
      </c>
      <c r="I33" s="17">
        <f t="shared" si="12"/>
        <v>6313326.3436930431</v>
      </c>
      <c r="J33" s="17">
        <f t="shared" si="12"/>
        <v>11092197.624023039</v>
      </c>
      <c r="K33" s="17">
        <f t="shared" si="12"/>
        <v>10720048.986917142</v>
      </c>
      <c r="L33" s="17">
        <f t="shared" si="12"/>
        <v>5480323.7048851084</v>
      </c>
      <c r="M33" s="17"/>
    </row>
    <row r="34" spans="1:13" x14ac:dyDescent="0.25">
      <c r="A34" s="2" t="s">
        <v>82</v>
      </c>
      <c r="B34" s="17">
        <f>B32/B11</f>
        <v>6998061.096055638</v>
      </c>
      <c r="C34" s="18">
        <f t="shared" ref="C34:F34" si="13">C32/C11</f>
        <v>6563870.2009621356</v>
      </c>
      <c r="D34" s="18">
        <f t="shared" si="13"/>
        <v>8895393.9739860147</v>
      </c>
      <c r="E34" s="18">
        <f t="shared" si="13"/>
        <v>8967417.8320634924</v>
      </c>
      <c r="F34" s="18">
        <f t="shared" si="13"/>
        <v>5949190.1840490801</v>
      </c>
      <c r="G34" s="18"/>
      <c r="H34" s="17">
        <f t="shared" ref="H34:L34" si="14">H32/H11</f>
        <v>7654602.77566793</v>
      </c>
      <c r="I34" s="17">
        <f t="shared" si="14"/>
        <v>7036694.6767025962</v>
      </c>
      <c r="J34" s="17">
        <f t="shared" si="14"/>
        <v>10228800.229101796</v>
      </c>
      <c r="K34" s="17">
        <f t="shared" si="14"/>
        <v>11366728.34112676</v>
      </c>
      <c r="L34" s="17">
        <f t="shared" si="14"/>
        <v>6092653.658536585</v>
      </c>
      <c r="M34" s="17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5"/>
      <c r="J35" s="5"/>
      <c r="K35" s="5"/>
      <c r="L35" s="5"/>
      <c r="M35" s="5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5"/>
      <c r="J36" s="5"/>
      <c r="K36" s="5"/>
      <c r="L36" s="5"/>
      <c r="M36" s="5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5"/>
      <c r="J37" s="5"/>
      <c r="K37" s="5"/>
      <c r="L37" s="5"/>
      <c r="M37" s="5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5"/>
      <c r="J38" s="5"/>
      <c r="K38" s="5"/>
      <c r="L38" s="5"/>
      <c r="M38" s="5"/>
    </row>
    <row r="39" spans="1:13" x14ac:dyDescent="0.25">
      <c r="A39" s="2" t="s">
        <v>12</v>
      </c>
      <c r="B39" s="5">
        <f>B10/B28*100</f>
        <v>1.5354041669831144</v>
      </c>
      <c r="C39" s="1">
        <f>C10/C28*100</f>
        <v>1.3957299747931344</v>
      </c>
      <c r="D39" s="1">
        <f t="shared" ref="D39:F39" si="15">D10/D28*100</f>
        <v>0.32955972602007638</v>
      </c>
      <c r="E39" s="1">
        <f t="shared" si="15"/>
        <v>0.24227093372286698</v>
      </c>
      <c r="F39" s="1">
        <f t="shared" si="15"/>
        <v>0.47449325432401113</v>
      </c>
      <c r="G39" s="1"/>
      <c r="H39" s="5">
        <f t="shared" ref="H39" si="16">H10/H28*100</f>
        <v>1.5354041669831144</v>
      </c>
      <c r="I39" s="5">
        <f>I10/I28*100</f>
        <v>1.3957299747931344</v>
      </c>
      <c r="J39" s="5">
        <f t="shared" ref="J39:L39" si="17">J10/J28*100</f>
        <v>0.32955972602007638</v>
      </c>
      <c r="K39" s="5">
        <f t="shared" si="17"/>
        <v>0.24227093372286698</v>
      </c>
      <c r="L39" s="5">
        <f t="shared" si="17"/>
        <v>0.47449325432401113</v>
      </c>
      <c r="M39" s="5"/>
    </row>
    <row r="40" spans="1:13" x14ac:dyDescent="0.25">
      <c r="A40" s="2" t="s">
        <v>13</v>
      </c>
      <c r="B40" s="5">
        <f t="shared" ref="B40:F40" si="18">B11/B28*100</f>
        <v>1.2531328320802004</v>
      </c>
      <c r="C40" s="1">
        <f t="shared" si="18"/>
        <v>1.434920861130657</v>
      </c>
      <c r="D40" s="1">
        <f t="shared" si="18"/>
        <v>0.12737038059694844</v>
      </c>
      <c r="E40" s="1">
        <f t="shared" si="18"/>
        <v>5.611422361963464E-2</v>
      </c>
      <c r="F40" s="1">
        <f t="shared" si="18"/>
        <v>0.35641659195766734</v>
      </c>
      <c r="G40" s="1"/>
      <c r="H40" s="5">
        <f t="shared" ref="H40:L40" si="19">H11/H28*100</f>
        <v>1.6170476696792488</v>
      </c>
      <c r="I40" s="5">
        <f t="shared" si="19"/>
        <v>1.8179227048837188</v>
      </c>
      <c r="J40" s="5">
        <f t="shared" si="19"/>
        <v>0.14874722769014259</v>
      </c>
      <c r="K40" s="5">
        <f t="shared" si="19"/>
        <v>0.12647967863473203</v>
      </c>
      <c r="L40" s="5">
        <f t="shared" si="19"/>
        <v>0.44825399602037913</v>
      </c>
      <c r="M40" s="5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5"/>
      <c r="J41" s="5"/>
      <c r="K41" s="5"/>
      <c r="L41" s="5"/>
      <c r="M41" s="5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</row>
    <row r="43" spans="1:13" x14ac:dyDescent="0.25">
      <c r="A43" s="2" t="s">
        <v>15</v>
      </c>
      <c r="B43" s="5">
        <f t="shared" ref="B43:F43" si="20">B11/B10*100</f>
        <v>81.615828524319866</v>
      </c>
      <c r="C43" s="1">
        <f t="shared" si="20"/>
        <v>102.80791320995533</v>
      </c>
      <c r="D43" s="1">
        <f t="shared" si="20"/>
        <v>38.648648648648646</v>
      </c>
      <c r="E43" s="1">
        <f t="shared" si="20"/>
        <v>23.161764705882355</v>
      </c>
      <c r="F43" s="1">
        <f t="shared" si="20"/>
        <v>75.115207373271886</v>
      </c>
      <c r="G43" s="1"/>
      <c r="H43" s="5">
        <f t="shared" ref="H43:L43" si="21">H11/H10*100</f>
        <v>105.31739488870568</v>
      </c>
      <c r="I43" s="5">
        <f t="shared" si="21"/>
        <v>130.24888321633694</v>
      </c>
      <c r="J43" s="5">
        <f t="shared" si="21"/>
        <v>45.135135135135137</v>
      </c>
      <c r="K43" s="5">
        <f t="shared" si="21"/>
        <v>52.205882352941181</v>
      </c>
      <c r="L43" s="5">
        <f t="shared" si="21"/>
        <v>94.47004608294931</v>
      </c>
      <c r="M43" s="5"/>
    </row>
    <row r="44" spans="1:13" x14ac:dyDescent="0.25">
      <c r="A44" s="2" t="s">
        <v>16</v>
      </c>
      <c r="B44" s="5">
        <f t="shared" ref="B44:G44" si="22">B17/B16*100</f>
        <v>64.849427011528448</v>
      </c>
      <c r="C44" s="5">
        <f t="shared" si="22"/>
        <v>100.87837556103246</v>
      </c>
      <c r="D44" s="5">
        <f t="shared" si="22"/>
        <v>23.620575016646502</v>
      </c>
      <c r="E44" s="5">
        <f t="shared" si="22"/>
        <v>18.680658412779255</v>
      </c>
      <c r="F44" s="5">
        <f t="shared" si="22"/>
        <v>76.635453132658725</v>
      </c>
      <c r="G44" s="5">
        <f t="shared" si="22"/>
        <v>39.279483404682296</v>
      </c>
      <c r="H44" s="5">
        <f>H17/H16*100</f>
        <v>91.532808110128045</v>
      </c>
      <c r="I44" s="5">
        <f>I17/I16*100</f>
        <v>137.01063130583998</v>
      </c>
      <c r="J44" s="5">
        <f t="shared" ref="J44:M44" si="23">J17/J16*100</f>
        <v>31.719797690880831</v>
      </c>
      <c r="K44" s="5">
        <f t="shared" si="23"/>
        <v>53.371332877365226</v>
      </c>
      <c r="L44" s="5">
        <f t="shared" si="23"/>
        <v>98.706243619250088</v>
      </c>
      <c r="M44" s="5">
        <f t="shared" si="23"/>
        <v>51.62226384533021</v>
      </c>
    </row>
    <row r="45" spans="1:13" x14ac:dyDescent="0.25">
      <c r="A45" s="2" t="s">
        <v>17</v>
      </c>
      <c r="B45" s="5">
        <f t="shared" ref="B45:F45" si="24">AVERAGE(B43:B44)</f>
        <v>73.232627767924157</v>
      </c>
      <c r="C45" s="1">
        <f t="shared" si="24"/>
        <v>101.8431443854939</v>
      </c>
      <c r="D45" s="1">
        <f t="shared" si="24"/>
        <v>31.134611832647572</v>
      </c>
      <c r="E45" s="1">
        <f t="shared" si="24"/>
        <v>20.921211559330807</v>
      </c>
      <c r="F45" s="1">
        <f t="shared" si="24"/>
        <v>75.875330252965313</v>
      </c>
      <c r="G45" s="1"/>
      <c r="H45" s="5">
        <f t="shared" ref="H45:L45" si="25">AVERAGE(H43:H44)</f>
        <v>98.425101499416854</v>
      </c>
      <c r="I45" s="5">
        <f t="shared" si="25"/>
        <v>133.62975726108846</v>
      </c>
      <c r="J45" s="5">
        <f t="shared" si="25"/>
        <v>38.427466413007984</v>
      </c>
      <c r="K45" s="5">
        <f t="shared" si="25"/>
        <v>52.788607615153204</v>
      </c>
      <c r="L45" s="5">
        <f t="shared" si="25"/>
        <v>96.588144851099699</v>
      </c>
      <c r="M45" s="5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5"/>
      <c r="J46" s="5"/>
      <c r="K46" s="5"/>
      <c r="L46" s="5"/>
      <c r="M46" s="5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5"/>
      <c r="J47" s="5"/>
      <c r="K47" s="5"/>
      <c r="L47" s="5"/>
      <c r="M47" s="5"/>
    </row>
    <row r="48" spans="1:13" x14ac:dyDescent="0.25">
      <c r="A48" s="2" t="s">
        <v>19</v>
      </c>
      <c r="B48" s="5">
        <f t="shared" ref="B48:F48" si="26">B11/B12*100</f>
        <v>17.565649396735271</v>
      </c>
      <c r="C48" s="1">
        <f t="shared" si="26"/>
        <v>21.465689540306464</v>
      </c>
      <c r="D48" s="1">
        <f t="shared" si="26"/>
        <v>7.8014184397163122</v>
      </c>
      <c r="E48" s="1">
        <f t="shared" si="26"/>
        <v>5.7798165137614683</v>
      </c>
      <c r="F48" s="1">
        <f t="shared" si="26"/>
        <v>19.312796208530806</v>
      </c>
      <c r="G48" s="1"/>
      <c r="H48" s="5">
        <f t="shared" ref="H48:L48" si="27">H11/H12*100</f>
        <v>22.666784953867992</v>
      </c>
      <c r="I48" s="5">
        <f t="shared" si="27"/>
        <v>27.195203197868089</v>
      </c>
      <c r="J48" s="5">
        <f t="shared" si="27"/>
        <v>9.1107474086197495</v>
      </c>
      <c r="K48" s="5">
        <f t="shared" si="27"/>
        <v>13.027522935779817</v>
      </c>
      <c r="L48" s="5">
        <f t="shared" si="27"/>
        <v>24.289099526066352</v>
      </c>
      <c r="M48" s="5"/>
    </row>
    <row r="49" spans="1:13" x14ac:dyDescent="0.25">
      <c r="A49" s="2" t="s">
        <v>20</v>
      </c>
      <c r="B49" s="5">
        <f t="shared" ref="B49:G49" si="28">B17/B18*100</f>
        <v>13.86797601851254</v>
      </c>
      <c r="C49" s="5">
        <f t="shared" si="28"/>
        <v>20.960802457117477</v>
      </c>
      <c r="D49" s="5">
        <f t="shared" si="28"/>
        <v>4.7632325020930422</v>
      </c>
      <c r="E49" s="5">
        <f t="shared" si="28"/>
        <v>4.6404100233644705</v>
      </c>
      <c r="F49" s="5">
        <f t="shared" si="28"/>
        <v>19.666195685907592</v>
      </c>
      <c r="G49" s="5">
        <f t="shared" si="28"/>
        <v>8.3998727356384499</v>
      </c>
      <c r="H49" s="5">
        <f>H17/H18*100</f>
        <v>19.574186639346959</v>
      </c>
      <c r="I49" s="5">
        <f t="shared" ref="I49:M49" si="29">I17/I18*100</f>
        <v>28.468467710298995</v>
      </c>
      <c r="J49" s="5">
        <f t="shared" si="29"/>
        <v>6.3964899759866229</v>
      </c>
      <c r="K49" s="5">
        <f t="shared" si="29"/>
        <v>13.257823282878626</v>
      </c>
      <c r="L49" s="5">
        <f t="shared" si="29"/>
        <v>25.33000358302565</v>
      </c>
      <c r="M49" s="5">
        <f t="shared" si="29"/>
        <v>11.039362258380264</v>
      </c>
    </row>
    <row r="50" spans="1:13" x14ac:dyDescent="0.25">
      <c r="A50" s="2" t="s">
        <v>21</v>
      </c>
      <c r="B50" s="5">
        <f t="shared" ref="B50:F50" si="30">(B48+B49)/2</f>
        <v>15.716812707623905</v>
      </c>
      <c r="C50" s="1">
        <f t="shared" si="30"/>
        <v>21.213245998711969</v>
      </c>
      <c r="D50" s="1">
        <f t="shared" si="30"/>
        <v>6.2823254709046772</v>
      </c>
      <c r="E50" s="1">
        <f t="shared" si="30"/>
        <v>5.210113268562969</v>
      </c>
      <c r="F50" s="1">
        <f t="shared" si="30"/>
        <v>19.489495947219197</v>
      </c>
      <c r="G50" s="1"/>
      <c r="H50" s="5">
        <f t="shared" ref="H50:L50" si="31">(H48+H49)/2</f>
        <v>21.120485796607475</v>
      </c>
      <c r="I50" s="5">
        <f t="shared" si="31"/>
        <v>27.831835454083542</v>
      </c>
      <c r="J50" s="5">
        <f t="shared" si="31"/>
        <v>7.7536186923031867</v>
      </c>
      <c r="K50" s="5">
        <f t="shared" si="31"/>
        <v>13.142673109329222</v>
      </c>
      <c r="L50" s="5">
        <f t="shared" si="31"/>
        <v>24.809551554546001</v>
      </c>
      <c r="M50" s="5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5"/>
      <c r="J51" s="5"/>
      <c r="K51" s="5"/>
      <c r="L51" s="5"/>
      <c r="M51" s="5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5"/>
      <c r="J52" s="5"/>
      <c r="K52" s="5"/>
      <c r="L52" s="5"/>
      <c r="M52" s="5"/>
    </row>
    <row r="53" spans="1:13" x14ac:dyDescent="0.25">
      <c r="A53" s="2" t="s">
        <v>22</v>
      </c>
      <c r="B53" s="5">
        <f t="shared" ref="B53" si="32">B19/B17*100</f>
        <v>96.57149324576848</v>
      </c>
      <c r="C53" s="5"/>
      <c r="D53" s="5"/>
      <c r="E53" s="5"/>
      <c r="F53" s="5"/>
      <c r="G53" s="5"/>
      <c r="H53" s="5">
        <f>H19/H17*100</f>
        <v>96.807685686725904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5"/>
      <c r="J54" s="5"/>
      <c r="K54" s="5"/>
      <c r="L54" s="5"/>
      <c r="M54" s="5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5"/>
      <c r="J55" s="5"/>
      <c r="K55" s="5"/>
      <c r="L55" s="5"/>
      <c r="M55" s="5"/>
    </row>
    <row r="56" spans="1:13" x14ac:dyDescent="0.25">
      <c r="A56" s="2" t="s">
        <v>24</v>
      </c>
      <c r="B56" s="11">
        <f t="shared" ref="B56:F56" si="33">((B11/B9)-1)*100</f>
        <v>-29.886685552407933</v>
      </c>
      <c r="C56" s="7">
        <f t="shared" si="33"/>
        <v>-26.471930625285257</v>
      </c>
      <c r="D56" s="7">
        <f t="shared" si="33"/>
        <v>-24.338624338624339</v>
      </c>
      <c r="E56" s="7">
        <f t="shared" si="33"/>
        <v>-68.020304568527919</v>
      </c>
      <c r="F56" s="7">
        <f t="shared" si="33"/>
        <v>-34.008097165991899</v>
      </c>
      <c r="G56" s="1"/>
      <c r="H56" s="11">
        <f>((H11/H9)-1)*100</f>
        <v>7.3078538429231399</v>
      </c>
      <c r="I56" s="11">
        <f t="shared" ref="I56:L56" si="34">((I11/I9)-1)*100</f>
        <v>18.800931315483126</v>
      </c>
      <c r="J56" s="11">
        <f t="shared" si="34"/>
        <v>-24.434389140271495</v>
      </c>
      <c r="K56" s="11">
        <f t="shared" si="34"/>
        <v>-47.601476014760145</v>
      </c>
      <c r="L56" s="11">
        <f t="shared" si="34"/>
        <v>19.883040935672526</v>
      </c>
      <c r="M56" s="5"/>
    </row>
    <row r="57" spans="1:13" x14ac:dyDescent="0.25">
      <c r="A57" s="2" t="s">
        <v>25</v>
      </c>
      <c r="B57" s="12">
        <f>((B32/B31)-1)*100</f>
        <v>-29.714219422288512</v>
      </c>
      <c r="C57" s="12">
        <f t="shared" ref="C57:F57" si="35">((C32/C31)-1)*100</f>
        <v>-22.770346381525787</v>
      </c>
      <c r="D57" s="12">
        <f t="shared" si="35"/>
        <v>-31.91015900660361</v>
      </c>
      <c r="E57" s="12">
        <f t="shared" si="35"/>
        <v>-70.363532553427675</v>
      </c>
      <c r="F57" s="12">
        <f t="shared" si="35"/>
        <v>-28.627550952132431</v>
      </c>
      <c r="G57" s="13"/>
      <c r="H57" s="12">
        <f>((H32/H31)-1)*100</f>
        <v>9.5140047031760044</v>
      </c>
      <c r="I57" s="12">
        <f t="shared" ref="I57:L57" si="36">((I32/I31)-1)*100</f>
        <v>32.412904935619792</v>
      </c>
      <c r="J57" s="12">
        <f t="shared" si="36"/>
        <v>-30.316285025413393</v>
      </c>
      <c r="K57" s="12">
        <f t="shared" si="36"/>
        <v>-44.440572207915061</v>
      </c>
      <c r="L57" s="12">
        <f t="shared" si="36"/>
        <v>33.277865922799336</v>
      </c>
      <c r="M57" s="12"/>
    </row>
    <row r="58" spans="1:13" x14ac:dyDescent="0.25">
      <c r="A58" s="2" t="s">
        <v>26</v>
      </c>
      <c r="B58" s="5">
        <f>((B34/B33)-1)*100</f>
        <v>0.24598199568548473</v>
      </c>
      <c r="C58" s="1">
        <f t="shared" ref="C58:F58" si="37">((C34/C33)-1)*100</f>
        <v>5.0342464792532571</v>
      </c>
      <c r="D58" s="1">
        <f t="shared" si="37"/>
        <v>-10.007133232504085</v>
      </c>
      <c r="E58" s="1">
        <f t="shared" si="37"/>
        <v>-7.327236714686558</v>
      </c>
      <c r="F58" s="1">
        <f t="shared" si="37"/>
        <v>8.1533430357257011</v>
      </c>
      <c r="G58" s="1"/>
      <c r="H58" s="5">
        <f>((H34/H33)-1)*100</f>
        <v>2.0559081010810276</v>
      </c>
      <c r="I58" s="5">
        <f t="shared" ref="I58:L58" si="38">((I34/I33)-1)*100</f>
        <v>11.457800430864662</v>
      </c>
      <c r="J58" s="5">
        <f t="shared" si="38"/>
        <v>-7.7838262911159468</v>
      </c>
      <c r="K58" s="5">
        <f t="shared" si="38"/>
        <v>6.0324290961620841</v>
      </c>
      <c r="L58" s="5">
        <f t="shared" si="38"/>
        <v>11.173244257554549</v>
      </c>
      <c r="M58" s="5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5"/>
      <c r="J59" s="5"/>
      <c r="K59" s="5"/>
      <c r="L59" s="5"/>
      <c r="M59" s="5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5"/>
      <c r="J60" s="5"/>
      <c r="K60" s="5"/>
      <c r="L60" s="5"/>
      <c r="M60" s="5"/>
    </row>
    <row r="61" spans="1:13" x14ac:dyDescent="0.25">
      <c r="A61" s="2" t="s">
        <v>28</v>
      </c>
      <c r="B61" s="5">
        <f t="shared" ref="B61:F62" si="39">B16/B10</f>
        <v>8807364.7021870464</v>
      </c>
      <c r="C61" s="1">
        <f t="shared" si="39"/>
        <v>6689419.7511502905</v>
      </c>
      <c r="D61" s="1">
        <f t="shared" si="39"/>
        <v>14554893.606510591</v>
      </c>
      <c r="E61" s="1">
        <f t="shared" si="39"/>
        <v>11118517.198703334</v>
      </c>
      <c r="F61" s="1">
        <f t="shared" si="39"/>
        <v>5831173.9033411089</v>
      </c>
      <c r="G61" s="1"/>
      <c r="H61" s="5">
        <f t="shared" ref="H61:L62" si="40">H16/H10</f>
        <v>8807364.7021870464</v>
      </c>
      <c r="I61" s="5">
        <f t="shared" si="40"/>
        <v>6689419.7511502905</v>
      </c>
      <c r="J61" s="5">
        <f t="shared" si="40"/>
        <v>14554893.606510591</v>
      </c>
      <c r="K61" s="5">
        <f t="shared" si="40"/>
        <v>11118517.198703334</v>
      </c>
      <c r="L61" s="5">
        <f t="shared" si="40"/>
        <v>5831173.9033411089</v>
      </c>
      <c r="M61" s="5"/>
    </row>
    <row r="62" spans="1:13" x14ac:dyDescent="0.25">
      <c r="A62" s="2" t="s">
        <v>29</v>
      </c>
      <c r="B62" s="5">
        <f t="shared" si="39"/>
        <v>6998061.096055638</v>
      </c>
      <c r="C62" s="5">
        <f t="shared" si="39"/>
        <v>6563870.2009621356</v>
      </c>
      <c r="D62" s="5">
        <f t="shared" si="39"/>
        <v>8895393.9739860147</v>
      </c>
      <c r="E62" s="5">
        <f t="shared" si="39"/>
        <v>8967417.8320634924</v>
      </c>
      <c r="F62" s="5">
        <f t="shared" si="39"/>
        <v>5949190.1840490801</v>
      </c>
      <c r="G62" s="1"/>
      <c r="H62" s="5">
        <f t="shared" si="40"/>
        <v>7654602.77566793</v>
      </c>
      <c r="I62" s="5">
        <f t="shared" si="40"/>
        <v>7036694.6767025962</v>
      </c>
      <c r="J62" s="5">
        <f t="shared" si="40"/>
        <v>10228800.229101796</v>
      </c>
      <c r="K62" s="5">
        <f t="shared" si="40"/>
        <v>11366728.34112676</v>
      </c>
      <c r="L62" s="5">
        <f t="shared" si="40"/>
        <v>6092653.658536585</v>
      </c>
      <c r="M62" s="5"/>
    </row>
    <row r="63" spans="1:13" x14ac:dyDescent="0.25">
      <c r="A63" s="2" t="s">
        <v>30</v>
      </c>
      <c r="B63" s="5">
        <f>(B61/B62)*B45</f>
        <v>92.166451821227454</v>
      </c>
      <c r="C63" s="1">
        <f>(C61/C62)*C45</f>
        <v>103.79113552119183</v>
      </c>
      <c r="D63" s="1">
        <f t="shared" ref="D63:E63" si="41">(D61/D62)*D45</f>
        <v>50.943326853136583</v>
      </c>
      <c r="E63" s="1">
        <f t="shared" si="41"/>
        <v>25.939780536199688</v>
      </c>
      <c r="F63" s="1">
        <f>(F61/F62)*F45</f>
        <v>74.370163331599656</v>
      </c>
      <c r="G63" s="1"/>
      <c r="H63" s="5">
        <f>(H61/H62)*H45</f>
        <v>113.24764852732673</v>
      </c>
      <c r="I63" s="5">
        <f>(I61/I62)*I45</f>
        <v>127.03486205296451</v>
      </c>
      <c r="J63" s="5">
        <f t="shared" ref="J63:K63" si="42">(J61/J62)*J45</f>
        <v>54.67969582765074</v>
      </c>
      <c r="K63" s="5">
        <f t="shared" si="42"/>
        <v>51.635881851866394</v>
      </c>
      <c r="L63" s="5">
        <f>(L61/L62)*L45</f>
        <v>92.442850224830565</v>
      </c>
      <c r="M63" s="5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5"/>
      <c r="J64" s="5"/>
      <c r="K64" s="5"/>
      <c r="L64" s="5"/>
      <c r="M64" s="5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5"/>
      <c r="J65" s="5"/>
      <c r="K65" s="5"/>
      <c r="L65" s="5"/>
      <c r="M65" s="5"/>
    </row>
    <row r="66" spans="1:13" x14ac:dyDescent="0.25">
      <c r="A66" s="2" t="s">
        <v>32</v>
      </c>
      <c r="B66" s="14">
        <f t="shared" ref="B66" si="43">(B23/B22)*100</f>
        <v>109.83612041378581</v>
      </c>
      <c r="C66" s="1"/>
      <c r="D66" s="1"/>
      <c r="E66" s="1"/>
      <c r="F66" s="1"/>
      <c r="G66" s="1"/>
      <c r="H66" s="14">
        <f t="shared" ref="H66" si="44">(H23/H22)*100</f>
        <v>109.83612041378581</v>
      </c>
      <c r="I66" s="5"/>
      <c r="J66" s="5"/>
      <c r="K66" s="5"/>
      <c r="L66" s="5"/>
      <c r="M66" s="5"/>
    </row>
    <row r="67" spans="1:13" x14ac:dyDescent="0.25">
      <c r="A67" s="2" t="s">
        <v>33</v>
      </c>
      <c r="B67" s="14">
        <f t="shared" ref="B67" si="45">(B17/B23)*100</f>
        <v>59.041986158306656</v>
      </c>
      <c r="C67" s="1"/>
      <c r="D67" s="1"/>
      <c r="E67" s="1"/>
      <c r="F67" s="1"/>
      <c r="G67" s="1"/>
      <c r="H67" s="14">
        <f t="shared" ref="H67" si="46">(H17/H23)*100</f>
        <v>83.335798610963636</v>
      </c>
      <c r="I67" s="5"/>
      <c r="J67" s="5"/>
      <c r="K67" s="5"/>
      <c r="L67" s="5"/>
      <c r="M67" s="5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5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83</v>
      </c>
    </row>
    <row r="72" spans="1:13" x14ac:dyDescent="0.25">
      <c r="A72" s="10" t="s">
        <v>84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1" spans="1:1" x14ac:dyDescent="0.25">
      <c r="A81" s="38" t="s">
        <v>126</v>
      </c>
    </row>
    <row r="83" spans="1:1" x14ac:dyDescent="0.25">
      <c r="A8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3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6" sqref="C16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4" ht="15.75" x14ac:dyDescent="0.25">
      <c r="A2" s="35" t="s">
        <v>90</v>
      </c>
      <c r="B2" s="35"/>
      <c r="C2" s="35"/>
      <c r="D2" s="35"/>
      <c r="E2" s="35"/>
      <c r="F2" s="35"/>
      <c r="G2" s="35"/>
    </row>
    <row r="4" spans="1:14" x14ac:dyDescent="0.25">
      <c r="A4" s="32"/>
      <c r="B4" s="25" t="s">
        <v>43</v>
      </c>
      <c r="C4" s="34" t="s">
        <v>45</v>
      </c>
      <c r="D4" s="34"/>
      <c r="E4" s="34"/>
      <c r="F4" s="34"/>
      <c r="G4" s="30" t="s">
        <v>3</v>
      </c>
      <c r="H4" s="25" t="s">
        <v>43</v>
      </c>
      <c r="I4" s="34" t="s">
        <v>47</v>
      </c>
      <c r="J4" s="34"/>
      <c r="K4" s="34"/>
      <c r="L4" s="34"/>
      <c r="M4" s="30" t="s">
        <v>3</v>
      </c>
    </row>
    <row r="5" spans="1:14" ht="15.75" thickBot="1" x14ac:dyDescent="0.3">
      <c r="A5" s="33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1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1"/>
    </row>
    <row r="6" spans="1:14" ht="15.75" thickTop="1" x14ac:dyDescent="0.25">
      <c r="A6" s="4" t="s">
        <v>4</v>
      </c>
      <c r="B6" s="10"/>
      <c r="H6" s="10"/>
    </row>
    <row r="7" spans="1:14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4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4" x14ac:dyDescent="0.25">
      <c r="A9" s="3" t="s">
        <v>55</v>
      </c>
      <c r="B9" s="17">
        <f>SUM(C9:F9)</f>
        <v>1939</v>
      </c>
      <c r="C9" s="18">
        <v>1379</v>
      </c>
      <c r="D9" s="18">
        <v>181</v>
      </c>
      <c r="E9" s="18">
        <v>222</v>
      </c>
      <c r="F9" s="18">
        <v>157</v>
      </c>
      <c r="G9" s="18"/>
      <c r="H9" s="28">
        <f>SUM(I9:L9)</f>
        <v>2055</v>
      </c>
      <c r="I9" s="29">
        <v>1560</v>
      </c>
      <c r="J9" s="29">
        <v>181</v>
      </c>
      <c r="K9" s="29">
        <v>143</v>
      </c>
      <c r="L9" s="29">
        <v>171</v>
      </c>
      <c r="M9" s="18"/>
      <c r="N9" s="23"/>
    </row>
    <row r="10" spans="1:14" x14ac:dyDescent="0.25">
      <c r="A10" s="3" t="s">
        <v>91</v>
      </c>
      <c r="B10" s="17">
        <f t="shared" ref="B10" si="0">SUM(C10:F10)</f>
        <v>2373</v>
      </c>
      <c r="C10" s="18">
        <v>1531</v>
      </c>
      <c r="D10" s="18">
        <v>381</v>
      </c>
      <c r="E10" s="18">
        <v>292</v>
      </c>
      <c r="F10" s="17">
        <v>169</v>
      </c>
      <c r="G10" s="18"/>
      <c r="H10" s="17">
        <f t="shared" ref="H10" si="1">SUM(I10:L10)</f>
        <v>2373</v>
      </c>
      <c r="I10" s="18">
        <v>1531</v>
      </c>
      <c r="J10" s="18">
        <v>381</v>
      </c>
      <c r="K10" s="18">
        <v>292</v>
      </c>
      <c r="L10" s="17">
        <v>169</v>
      </c>
      <c r="M10" s="18"/>
    </row>
    <row r="11" spans="1:14" x14ac:dyDescent="0.25">
      <c r="A11" s="3" t="s">
        <v>92</v>
      </c>
      <c r="B11" s="17">
        <f>SUM(C11:F11)</f>
        <v>2672</v>
      </c>
      <c r="C11" s="18">
        <v>2008</v>
      </c>
      <c r="D11" s="18">
        <v>226</v>
      </c>
      <c r="E11" s="18">
        <v>208</v>
      </c>
      <c r="F11" s="18">
        <v>230</v>
      </c>
      <c r="G11" s="18"/>
      <c r="H11" s="17">
        <f>SUM(I11:L11)</f>
        <v>2863</v>
      </c>
      <c r="I11" s="18">
        <v>2030</v>
      </c>
      <c r="J11" s="18">
        <v>395</v>
      </c>
      <c r="K11" s="18">
        <v>178</v>
      </c>
      <c r="L11" s="18">
        <v>260</v>
      </c>
      <c r="M11" s="18"/>
    </row>
    <row r="12" spans="1:14" x14ac:dyDescent="0.25">
      <c r="A12" s="3" t="s">
        <v>78</v>
      </c>
      <c r="B12" s="17">
        <f>SUM(C12:F12)</f>
        <v>11272</v>
      </c>
      <c r="C12" s="18">
        <v>7505</v>
      </c>
      <c r="D12" s="18">
        <v>1833</v>
      </c>
      <c r="E12" s="18">
        <v>1090</v>
      </c>
      <c r="F12" s="17">
        <v>844</v>
      </c>
      <c r="G12" s="18"/>
      <c r="H12" s="17">
        <f>SUM(I12:L12)</f>
        <v>11272</v>
      </c>
      <c r="I12" s="18">
        <v>7505</v>
      </c>
      <c r="J12" s="18">
        <v>1833</v>
      </c>
      <c r="K12" s="18">
        <v>1090</v>
      </c>
      <c r="L12" s="17">
        <v>844</v>
      </c>
      <c r="M12" s="18"/>
    </row>
    <row r="13" spans="1:14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4" x14ac:dyDescent="0.25">
      <c r="A14" s="6" t="s">
        <v>5</v>
      </c>
      <c r="B14" s="17"/>
      <c r="C14" s="18"/>
      <c r="D14" s="18"/>
      <c r="E14" s="18"/>
      <c r="F14" s="18"/>
      <c r="G14" s="18"/>
      <c r="H14" s="28"/>
      <c r="I14" s="29"/>
      <c r="J14" s="29"/>
      <c r="K14" s="29"/>
      <c r="L14" s="29"/>
      <c r="M14" s="29"/>
    </row>
    <row r="15" spans="1:14" x14ac:dyDescent="0.25">
      <c r="A15" s="3" t="s">
        <v>55</v>
      </c>
      <c r="B15" s="18">
        <f>SUM(C15:G15)</f>
        <v>14263913124.072748</v>
      </c>
      <c r="C15" s="17">
        <v>8510179000</v>
      </c>
      <c r="D15" s="17">
        <v>1869548139.8499999</v>
      </c>
      <c r="E15" s="17">
        <v>2413879389.5099998</v>
      </c>
      <c r="F15" s="17">
        <v>848836000</v>
      </c>
      <c r="G15" s="17">
        <v>621470594.71274745</v>
      </c>
      <c r="H15" s="29">
        <f>SUM(I15:M15)</f>
        <v>14914259584.775734</v>
      </c>
      <c r="I15" s="28">
        <v>10264780842.73</v>
      </c>
      <c r="J15" s="28">
        <v>1693398575.6799998</v>
      </c>
      <c r="K15" s="28">
        <v>1327393420.4299998</v>
      </c>
      <c r="L15" s="28">
        <v>976973000</v>
      </c>
      <c r="M15" s="28">
        <v>651713745.93573451</v>
      </c>
      <c r="N15" s="23"/>
    </row>
    <row r="16" spans="1:14" x14ac:dyDescent="0.25">
      <c r="A16" s="3" t="s">
        <v>91</v>
      </c>
      <c r="B16" s="18">
        <f>SUM(C16:G16)</f>
        <v>21500315864.603687</v>
      </c>
      <c r="C16" s="18">
        <v>10371710164.611423</v>
      </c>
      <c r="D16" s="18">
        <v>5625529712.730175</v>
      </c>
      <c r="E16" s="18">
        <v>3289702753.6223755</v>
      </c>
      <c r="F16" s="17">
        <v>996374222.43573093</v>
      </c>
      <c r="G16" s="17">
        <v>1216999011.2039824</v>
      </c>
      <c r="H16" s="18">
        <f>SUM(I16:M16)</f>
        <v>21500315864.603687</v>
      </c>
      <c r="I16" s="18">
        <v>10371710164.611423</v>
      </c>
      <c r="J16" s="18">
        <v>5625529712.730175</v>
      </c>
      <c r="K16" s="18">
        <v>3289702753.6223755</v>
      </c>
      <c r="L16" s="17">
        <v>996374222.43573093</v>
      </c>
      <c r="M16" s="17">
        <v>1216999011.2039824</v>
      </c>
    </row>
    <row r="17" spans="1:13" x14ac:dyDescent="0.25">
      <c r="A17" s="3" t="s">
        <v>92</v>
      </c>
      <c r="B17" s="18">
        <f t="shared" ref="B17:B18" si="2">SUM(C17:G17)</f>
        <v>20484694656.301826</v>
      </c>
      <c r="C17" s="17">
        <v>13186067424.119999</v>
      </c>
      <c r="D17" s="17">
        <v>2299880144.4300003</v>
      </c>
      <c r="E17" s="17">
        <v>2837669400.21</v>
      </c>
      <c r="F17" s="17">
        <v>1360104000</v>
      </c>
      <c r="G17" s="17">
        <v>800973687.54182899</v>
      </c>
      <c r="H17" s="18">
        <f t="shared" ref="H17:H18" si="3">SUM(I17:M17)</f>
        <v>23095017271.979839</v>
      </c>
      <c r="I17" s="17">
        <v>13591498900.700001</v>
      </c>
      <c r="J17" s="17">
        <v>4548727586.79</v>
      </c>
      <c r="K17" s="17">
        <v>2562380165.8099999</v>
      </c>
      <c r="L17" s="17">
        <v>1530545000</v>
      </c>
      <c r="M17" s="17">
        <v>861865618.67983627</v>
      </c>
    </row>
    <row r="18" spans="1:13" x14ac:dyDescent="0.25">
      <c r="A18" s="3" t="s">
        <v>78</v>
      </c>
      <c r="B18" s="18">
        <f t="shared" si="2"/>
        <v>99914803369.240005</v>
      </c>
      <c r="C18" s="18">
        <v>50448425891.058121</v>
      </c>
      <c r="D18" s="18">
        <v>26705421952.865925</v>
      </c>
      <c r="E18" s="18">
        <v>12174513040.345348</v>
      </c>
      <c r="F18" s="17">
        <v>4930887577.2800369</v>
      </c>
      <c r="G18" s="17">
        <v>5655554907.6905661</v>
      </c>
      <c r="H18" s="18">
        <f t="shared" si="3"/>
        <v>99914803369.240005</v>
      </c>
      <c r="I18" s="18">
        <v>50448425891.058121</v>
      </c>
      <c r="J18" s="18">
        <v>26705421952.865925</v>
      </c>
      <c r="K18" s="18">
        <v>12174513040.345348</v>
      </c>
      <c r="L18" s="17">
        <v>4930887577.2800369</v>
      </c>
      <c r="M18" s="17">
        <v>5655554907.6905661</v>
      </c>
    </row>
    <row r="19" spans="1:13" x14ac:dyDescent="0.25">
      <c r="A19" s="3" t="s">
        <v>93</v>
      </c>
      <c r="B19" s="18">
        <f>SUM(C19:F19)</f>
        <v>19683720968.759998</v>
      </c>
      <c r="C19" s="18">
        <f>C17</f>
        <v>13186067424.119999</v>
      </c>
      <c r="D19" s="18">
        <f t="shared" ref="D19:F19" si="4">D17</f>
        <v>2299880144.4300003</v>
      </c>
      <c r="E19" s="18">
        <f t="shared" si="4"/>
        <v>2837669400.21</v>
      </c>
      <c r="F19" s="18">
        <f t="shared" si="4"/>
        <v>1360104000</v>
      </c>
      <c r="G19" s="18"/>
      <c r="H19" s="18">
        <f>SUM(I19:L19)</f>
        <v>22233151653.300003</v>
      </c>
      <c r="I19" s="18">
        <f>I17</f>
        <v>13591498900.700001</v>
      </c>
      <c r="J19" s="18">
        <f t="shared" ref="J19:L19" si="5">J17</f>
        <v>4548727586.79</v>
      </c>
      <c r="K19" s="18">
        <f t="shared" si="5"/>
        <v>2562380165.8099999</v>
      </c>
      <c r="L19" s="18">
        <f t="shared" si="5"/>
        <v>1530545000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91</v>
      </c>
      <c r="B22" s="18">
        <f t="shared" ref="B22" si="6">B16</f>
        <v>21500315864.603687</v>
      </c>
      <c r="C22" s="18"/>
      <c r="D22" s="18"/>
      <c r="E22" s="18"/>
      <c r="F22" s="17"/>
      <c r="G22" s="17"/>
      <c r="H22" s="18">
        <f t="shared" ref="H22" si="7">H16</f>
        <v>21500315864.603687</v>
      </c>
      <c r="I22" s="18"/>
      <c r="J22" s="18"/>
      <c r="K22" s="18"/>
      <c r="L22" s="17"/>
      <c r="M22" s="17"/>
    </row>
    <row r="23" spans="1:13" x14ac:dyDescent="0.25">
      <c r="A23" s="3" t="s">
        <v>92</v>
      </c>
      <c r="B23" s="18">
        <v>26258552690.27</v>
      </c>
      <c r="C23" s="18"/>
      <c r="D23" s="18"/>
      <c r="E23" s="18"/>
      <c r="F23" s="17"/>
      <c r="G23" s="17"/>
      <c r="H23" s="18">
        <v>26258552690.27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56</v>
      </c>
      <c r="B26" s="22">
        <v>1</v>
      </c>
      <c r="C26" s="22">
        <v>1</v>
      </c>
      <c r="D26" s="22">
        <v>1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</row>
    <row r="27" spans="1:13" x14ac:dyDescent="0.25">
      <c r="A27" s="3" t="s">
        <v>94</v>
      </c>
      <c r="B27" s="22">
        <v>0.99</v>
      </c>
      <c r="C27" s="22">
        <v>0.99</v>
      </c>
      <c r="D27" s="22">
        <v>0.99</v>
      </c>
      <c r="E27" s="22">
        <v>0.99</v>
      </c>
      <c r="F27" s="22">
        <v>0.99</v>
      </c>
      <c r="G27" s="22">
        <v>0.99</v>
      </c>
      <c r="H27" s="22">
        <v>0.99</v>
      </c>
      <c r="I27" s="22">
        <v>0.99</v>
      </c>
      <c r="J27" s="22">
        <v>0.99</v>
      </c>
      <c r="K27" s="22">
        <v>0.99</v>
      </c>
      <c r="L27" s="22">
        <v>0.99</v>
      </c>
      <c r="M27" s="22">
        <v>0.99</v>
      </c>
    </row>
    <row r="28" spans="1:13" x14ac:dyDescent="0.25">
      <c r="A28" s="3" t="s">
        <v>8</v>
      </c>
      <c r="B28" s="19">
        <f>+C28+F28</f>
        <v>158004</v>
      </c>
      <c r="C28" s="20">
        <v>112271</v>
      </c>
      <c r="D28" s="20">
        <v>112271</v>
      </c>
      <c r="E28" s="20">
        <v>112271</v>
      </c>
      <c r="F28" s="20">
        <v>45733</v>
      </c>
      <c r="G28" s="18"/>
      <c r="H28" s="19">
        <f>+I28+L28</f>
        <v>158004</v>
      </c>
      <c r="I28" s="20">
        <v>112271</v>
      </c>
      <c r="J28" s="20">
        <v>112271</v>
      </c>
      <c r="K28" s="20">
        <v>112271</v>
      </c>
      <c r="L28" s="20">
        <v>45733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57</v>
      </c>
      <c r="B31" s="17">
        <f t="shared" ref="B31:F31" si="8">B15/B26</f>
        <v>14263913124.072748</v>
      </c>
      <c r="C31" s="17">
        <f t="shared" si="8"/>
        <v>8510179000</v>
      </c>
      <c r="D31" s="17">
        <f t="shared" si="8"/>
        <v>1869548139.8499999</v>
      </c>
      <c r="E31" s="17">
        <f t="shared" si="8"/>
        <v>2413879389.5099998</v>
      </c>
      <c r="F31" s="17">
        <f t="shared" si="8"/>
        <v>848836000</v>
      </c>
      <c r="G31" s="18">
        <f t="shared" ref="G31:L31" si="9">G15/G26</f>
        <v>621470594.71274745</v>
      </c>
      <c r="H31" s="17">
        <f t="shared" si="9"/>
        <v>14914259584.775734</v>
      </c>
      <c r="I31" s="18">
        <f t="shared" si="9"/>
        <v>10264780842.73</v>
      </c>
      <c r="J31" s="18">
        <f t="shared" si="9"/>
        <v>1693398575.6799998</v>
      </c>
      <c r="K31" s="18">
        <f t="shared" si="9"/>
        <v>1327393420.4299998</v>
      </c>
      <c r="L31" s="18">
        <f t="shared" si="9"/>
        <v>976973000</v>
      </c>
      <c r="M31" s="18">
        <f t="shared" ref="M31" si="10">M15/M26</f>
        <v>651713745.93573451</v>
      </c>
    </row>
    <row r="32" spans="1:13" x14ac:dyDescent="0.25">
      <c r="A32" s="2" t="s">
        <v>95</v>
      </c>
      <c r="B32" s="17">
        <f t="shared" ref="B32:G32" si="11">B17/B27</f>
        <v>20691610763.941238</v>
      </c>
      <c r="C32" s="17">
        <f t="shared" si="11"/>
        <v>13319260024.363636</v>
      </c>
      <c r="D32" s="17">
        <f t="shared" si="11"/>
        <v>2323111257.0000005</v>
      </c>
      <c r="E32" s="17">
        <f t="shared" si="11"/>
        <v>2866332727.4848485</v>
      </c>
      <c r="F32" s="17">
        <f t="shared" si="11"/>
        <v>1373842424.2424242</v>
      </c>
      <c r="G32" s="17">
        <f t="shared" si="11"/>
        <v>809064330.85033238</v>
      </c>
      <c r="H32" s="17">
        <f t="shared" ref="H32" si="12">H17/H27</f>
        <v>23328300274.727112</v>
      </c>
      <c r="I32" s="18">
        <f>I17/I27</f>
        <v>13728786768.383839</v>
      </c>
      <c r="J32" s="18">
        <f t="shared" ref="J32:M32" si="13">J17/J27</f>
        <v>4594674330.090909</v>
      </c>
      <c r="K32" s="18">
        <f t="shared" si="13"/>
        <v>2588262793.7474747</v>
      </c>
      <c r="L32" s="18">
        <f t="shared" si="13"/>
        <v>1546005050.5050504</v>
      </c>
      <c r="M32" s="18">
        <f t="shared" si="13"/>
        <v>870571331.99983466</v>
      </c>
    </row>
    <row r="33" spans="1:13" x14ac:dyDescent="0.25">
      <c r="A33" s="2" t="s">
        <v>58</v>
      </c>
      <c r="B33" s="17">
        <f t="shared" ref="B33:F33" si="14">B31/B9</f>
        <v>7356324.4580055429</v>
      </c>
      <c r="C33" s="17">
        <f t="shared" si="14"/>
        <v>6171268.3103698334</v>
      </c>
      <c r="D33" s="17">
        <f t="shared" si="14"/>
        <v>10328995.247790055</v>
      </c>
      <c r="E33" s="17">
        <f t="shared" si="14"/>
        <v>10873330.583378376</v>
      </c>
      <c r="F33" s="17">
        <f t="shared" si="14"/>
        <v>5406598.7261146493</v>
      </c>
      <c r="G33" s="18"/>
      <c r="H33" s="17">
        <f t="shared" ref="H33:L33" si="15">H31/H9</f>
        <v>7257547.2431998709</v>
      </c>
      <c r="I33" s="18">
        <f t="shared" si="15"/>
        <v>6579987.7196987178</v>
      </c>
      <c r="J33" s="18">
        <f t="shared" si="15"/>
        <v>9355793.2358011045</v>
      </c>
      <c r="K33" s="18">
        <f t="shared" si="15"/>
        <v>9282471.4715384599</v>
      </c>
      <c r="L33" s="18">
        <f t="shared" si="15"/>
        <v>5713292.3976608189</v>
      </c>
      <c r="M33" s="18"/>
    </row>
    <row r="34" spans="1:13" x14ac:dyDescent="0.25">
      <c r="A34" s="2" t="s">
        <v>96</v>
      </c>
      <c r="B34" s="17">
        <f t="shared" ref="B34:F34" si="16">B32/B11</f>
        <v>7743866.3038702244</v>
      </c>
      <c r="C34" s="17">
        <f t="shared" si="16"/>
        <v>6633097.6216950379</v>
      </c>
      <c r="D34" s="17">
        <f t="shared" si="16"/>
        <v>10279253.349557525</v>
      </c>
      <c r="E34" s="17">
        <f t="shared" si="16"/>
        <v>13780445.805215618</v>
      </c>
      <c r="F34" s="17">
        <f t="shared" si="16"/>
        <v>5973227.9314888008</v>
      </c>
      <c r="G34" s="18"/>
      <c r="H34" s="17">
        <f t="shared" ref="H34:L34" si="17">H32/H11</f>
        <v>8148201.2835232662</v>
      </c>
      <c r="I34" s="18">
        <f t="shared" si="17"/>
        <v>6762949.1469871122</v>
      </c>
      <c r="J34" s="18">
        <f t="shared" si="17"/>
        <v>11632086.911622554</v>
      </c>
      <c r="K34" s="18">
        <f t="shared" si="17"/>
        <v>14540802.212064464</v>
      </c>
      <c r="L34" s="18">
        <f t="shared" si="17"/>
        <v>5946173.2711732704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8">B10/B28*100</f>
        <v>1.5018607123870282</v>
      </c>
      <c r="C39" s="5">
        <f t="shared" si="18"/>
        <v>1.3636647041533434</v>
      </c>
      <c r="D39" s="5">
        <f t="shared" si="18"/>
        <v>0.33935744760445707</v>
      </c>
      <c r="E39" s="5">
        <f t="shared" si="18"/>
        <v>0.26008497296719546</v>
      </c>
      <c r="F39" s="5">
        <f t="shared" si="18"/>
        <v>0.36953622110948331</v>
      </c>
      <c r="G39" s="1"/>
      <c r="H39" s="5">
        <f t="shared" ref="H39" si="19">H10/H28*100</f>
        <v>1.5018607123870282</v>
      </c>
      <c r="I39" s="1">
        <f>I10/I28*100</f>
        <v>1.3636647041533434</v>
      </c>
      <c r="J39" s="1">
        <f t="shared" ref="J39:L39" si="20">J10/J28*100</f>
        <v>0.33935744760445707</v>
      </c>
      <c r="K39" s="1">
        <f t="shared" si="20"/>
        <v>0.26008497296719546</v>
      </c>
      <c r="L39" s="1">
        <f t="shared" si="20"/>
        <v>0.36953622110948331</v>
      </c>
      <c r="M39" s="1"/>
    </row>
    <row r="40" spans="1:13" x14ac:dyDescent="0.25">
      <c r="A40" s="2" t="s">
        <v>13</v>
      </c>
      <c r="B40" s="1">
        <f t="shared" ref="B40:F40" si="21">B11/B28*100</f>
        <v>1.6910964279385332</v>
      </c>
      <c r="C40" s="1">
        <f t="shared" si="21"/>
        <v>1.788529540130577</v>
      </c>
      <c r="D40" s="1">
        <f t="shared" si="21"/>
        <v>0.20129864346091156</v>
      </c>
      <c r="E40" s="1">
        <f t="shared" si="21"/>
        <v>0.18526600814101593</v>
      </c>
      <c r="F40" s="1">
        <f t="shared" si="21"/>
        <v>0.50291911748627904</v>
      </c>
      <c r="G40" s="1"/>
      <c r="H40" s="1">
        <f t="shared" ref="H40:L40" si="22">H11/H28*100</f>
        <v>1.8119794435583911</v>
      </c>
      <c r="I40" s="1">
        <f t="shared" si="22"/>
        <v>1.8081249832993382</v>
      </c>
      <c r="J40" s="1">
        <f t="shared" si="22"/>
        <v>0.351827275075487</v>
      </c>
      <c r="K40" s="1">
        <f t="shared" si="22"/>
        <v>0.15854494927452326</v>
      </c>
      <c r="L40" s="1">
        <f t="shared" si="22"/>
        <v>0.56851726324535889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3">B11/B10*100</f>
        <v>112.60008428150022</v>
      </c>
      <c r="C43" s="1">
        <f t="shared" si="23"/>
        <v>131.15610711952971</v>
      </c>
      <c r="D43" s="1">
        <f t="shared" si="23"/>
        <v>59.317585301837269</v>
      </c>
      <c r="E43" s="1">
        <f t="shared" si="23"/>
        <v>71.232876712328761</v>
      </c>
      <c r="F43" s="1">
        <f t="shared" si="23"/>
        <v>136.09467455621302</v>
      </c>
      <c r="G43" s="1"/>
      <c r="H43" s="5">
        <f t="shared" ref="H43:L43" si="24">H11/H10*100</f>
        <v>120.64896755162242</v>
      </c>
      <c r="I43" s="1">
        <f t="shared" si="24"/>
        <v>132.5930764206401</v>
      </c>
      <c r="J43" s="1">
        <f t="shared" si="24"/>
        <v>103.6745406824147</v>
      </c>
      <c r="K43" s="1">
        <f t="shared" si="24"/>
        <v>60.958904109589042</v>
      </c>
      <c r="L43" s="1">
        <f t="shared" si="24"/>
        <v>153.84615384615387</v>
      </c>
      <c r="M43" s="1"/>
    </row>
    <row r="44" spans="1:13" x14ac:dyDescent="0.25">
      <c r="A44" s="2" t="s">
        <v>16</v>
      </c>
      <c r="B44" s="5">
        <f>B17/B16*100</f>
        <v>95.276249824897249</v>
      </c>
      <c r="C44" s="5">
        <f>C17/C16*100</f>
        <v>127.13493931898756</v>
      </c>
      <c r="D44" s="5">
        <f t="shared" ref="D44:G44" si="25">D17/D16*100</f>
        <v>40.882908132642768</v>
      </c>
      <c r="E44" s="5">
        <f t="shared" si="25"/>
        <v>86.259142929718195</v>
      </c>
      <c r="F44" s="5">
        <f t="shared" si="25"/>
        <v>136.50533799189398</v>
      </c>
      <c r="G44" s="5">
        <f t="shared" si="25"/>
        <v>65.815475622237557</v>
      </c>
      <c r="H44" s="5">
        <f>H17/H16*100</f>
        <v>107.41710688074836</v>
      </c>
      <c r="I44" s="5">
        <f>I17/I16*100</f>
        <v>131.04395210612992</v>
      </c>
      <c r="J44" s="5">
        <f t="shared" ref="J44:M44" si="26">J17/J16*100</f>
        <v>80.858653657033429</v>
      </c>
      <c r="K44" s="5">
        <f t="shared" si="26"/>
        <v>77.890932941844</v>
      </c>
      <c r="L44" s="5">
        <f t="shared" si="26"/>
        <v>153.61146098886803</v>
      </c>
      <c r="M44" s="5">
        <f t="shared" si="26"/>
        <v>70.818925138418052</v>
      </c>
    </row>
    <row r="45" spans="1:13" x14ac:dyDescent="0.25">
      <c r="A45" s="2" t="s">
        <v>17</v>
      </c>
      <c r="B45" s="5">
        <f t="shared" ref="B45:F45" si="27">AVERAGE(B43:B44)</f>
        <v>103.93816705319873</v>
      </c>
      <c r="C45" s="1">
        <f t="shared" si="27"/>
        <v>129.14552321925862</v>
      </c>
      <c r="D45" s="1">
        <f t="shared" si="27"/>
        <v>50.100246717240019</v>
      </c>
      <c r="E45" s="1">
        <f t="shared" si="27"/>
        <v>78.746009821023478</v>
      </c>
      <c r="F45" s="1">
        <f t="shared" si="27"/>
        <v>136.30000627405349</v>
      </c>
      <c r="G45" s="1"/>
      <c r="H45" s="5">
        <f t="shared" ref="H45:L45" si="28">AVERAGE(H43:H44)</f>
        <v>114.03303721618539</v>
      </c>
      <c r="I45" s="1">
        <f t="shared" si="28"/>
        <v>131.818514263385</v>
      </c>
      <c r="J45" s="1">
        <f t="shared" si="28"/>
        <v>92.266597169724065</v>
      </c>
      <c r="K45" s="1">
        <f t="shared" si="28"/>
        <v>69.424918525716521</v>
      </c>
      <c r="L45" s="1">
        <f t="shared" si="28"/>
        <v>153.72880741751095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29">B11/B12*100</f>
        <v>23.704755145493259</v>
      </c>
      <c r="C48" s="1">
        <f t="shared" si="29"/>
        <v>26.755496335776147</v>
      </c>
      <c r="D48" s="1">
        <f t="shared" si="29"/>
        <v>12.329514457174032</v>
      </c>
      <c r="E48" s="1">
        <f t="shared" si="29"/>
        <v>19.082568807339449</v>
      </c>
      <c r="F48" s="1">
        <f t="shared" si="29"/>
        <v>27.251184834123222</v>
      </c>
      <c r="G48" s="1"/>
      <c r="H48" s="5">
        <f t="shared" ref="H48:L48" si="30">H11/H12*100</f>
        <v>25.399219304471256</v>
      </c>
      <c r="I48" s="1">
        <f t="shared" si="30"/>
        <v>27.048634243837444</v>
      </c>
      <c r="J48" s="1">
        <f t="shared" si="30"/>
        <v>21.549372613202401</v>
      </c>
      <c r="K48" s="1">
        <f t="shared" si="30"/>
        <v>16.330275229357799</v>
      </c>
      <c r="L48" s="1">
        <f t="shared" si="30"/>
        <v>30.805687203791472</v>
      </c>
      <c r="M48" s="1"/>
    </row>
    <row r="49" spans="1:13" x14ac:dyDescent="0.25">
      <c r="A49" s="2" t="s">
        <v>20</v>
      </c>
      <c r="B49" s="5">
        <f>B17/B18*100</f>
        <v>20.502161807394689</v>
      </c>
      <c r="C49" s="5">
        <f t="shared" ref="C49:G49" si="31">C17/C18*100</f>
        <v>26.13771825625426</v>
      </c>
      <c r="D49" s="5">
        <f t="shared" si="31"/>
        <v>8.6120344718357309</v>
      </c>
      <c r="E49" s="5">
        <f t="shared" si="31"/>
        <v>23.308278456856499</v>
      </c>
      <c r="F49" s="5">
        <f t="shared" si="31"/>
        <v>27.583350435060151</v>
      </c>
      <c r="G49" s="5">
        <f t="shared" si="31"/>
        <v>14.162601205633152</v>
      </c>
      <c r="H49" s="5">
        <f>H17/H18*100</f>
        <v>23.114710226302584</v>
      </c>
      <c r="I49" s="5">
        <f t="shared" ref="I49:M49" si="32">I17/I18*100</f>
        <v>26.941373612033882</v>
      </c>
      <c r="J49" s="5">
        <f t="shared" si="32"/>
        <v>17.0329740335814</v>
      </c>
      <c r="K49" s="5">
        <f t="shared" si="32"/>
        <v>21.04708547535725</v>
      </c>
      <c r="L49" s="5">
        <f t="shared" si="32"/>
        <v>31.039949218316494</v>
      </c>
      <c r="M49" s="5">
        <f t="shared" si="32"/>
        <v>15.239275946341705</v>
      </c>
    </row>
    <row r="50" spans="1:13" x14ac:dyDescent="0.25">
      <c r="A50" s="2" t="s">
        <v>21</v>
      </c>
      <c r="B50" s="5">
        <f t="shared" ref="B50:F50" si="33">(B48+B49)/2</f>
        <v>22.103458476443976</v>
      </c>
      <c r="C50" s="1">
        <f t="shared" si="33"/>
        <v>26.446607296015202</v>
      </c>
      <c r="D50" s="1">
        <f t="shared" si="33"/>
        <v>10.470774464504881</v>
      </c>
      <c r="E50" s="1">
        <f t="shared" si="33"/>
        <v>21.195423632097974</v>
      </c>
      <c r="F50" s="1">
        <f t="shared" si="33"/>
        <v>27.417267634591688</v>
      </c>
      <c r="G50" s="1"/>
      <c r="H50" s="5">
        <f t="shared" ref="H50:L50" si="34">(H48+H49)/2</f>
        <v>24.256964765386918</v>
      </c>
      <c r="I50" s="1">
        <f t="shared" si="34"/>
        <v>26.995003927935663</v>
      </c>
      <c r="J50" s="1">
        <f t="shared" si="34"/>
        <v>19.291173323391902</v>
      </c>
      <c r="K50" s="1">
        <f t="shared" si="34"/>
        <v>18.688680352357522</v>
      </c>
      <c r="L50" s="1">
        <f t="shared" si="34"/>
        <v>30.922818211053983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96.08989198530513</v>
      </c>
      <c r="C53" s="5"/>
      <c r="D53" s="5"/>
      <c r="E53" s="5"/>
      <c r="F53" s="5"/>
      <c r="G53" s="5"/>
      <c r="H53" s="5">
        <f>H19/H17*100</f>
        <v>96.268175041698285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37.802991232594117</v>
      </c>
      <c r="C56" s="7">
        <f t="shared" ref="C56:F56" si="35">((C11/C9)-1)*100</f>
        <v>45.612762871646126</v>
      </c>
      <c r="D56" s="7">
        <f t="shared" si="35"/>
        <v>24.861878453038667</v>
      </c>
      <c r="E56" s="7">
        <f t="shared" si="35"/>
        <v>-6.3063063063063085</v>
      </c>
      <c r="F56" s="7">
        <f t="shared" si="35"/>
        <v>46.496815286624191</v>
      </c>
      <c r="G56" s="1"/>
      <c r="H56" s="11">
        <f>((H11/H9)-1)*100</f>
        <v>39.318734793187346</v>
      </c>
      <c r="I56" s="7">
        <f t="shared" ref="I56:L56" si="36">((I11/I9)-1)*100</f>
        <v>30.128205128205131</v>
      </c>
      <c r="J56" s="7">
        <f t="shared" si="36"/>
        <v>118.23204419889501</v>
      </c>
      <c r="K56" s="7">
        <f t="shared" si="36"/>
        <v>24.47552447552448</v>
      </c>
      <c r="L56" s="7">
        <f t="shared" si="36"/>
        <v>52.046783625730988</v>
      </c>
      <c r="M56" s="1"/>
    </row>
    <row r="57" spans="1:13" x14ac:dyDescent="0.25">
      <c r="A57" s="2" t="s">
        <v>25</v>
      </c>
      <c r="B57" s="12">
        <f>((B32/B31)-1)*100</f>
        <v>45.062652751443586</v>
      </c>
      <c r="C57" s="12">
        <f t="shared" ref="C57:F57" si="37">((C32/C31)-1)*100</f>
        <v>56.509751726299015</v>
      </c>
      <c r="D57" s="12">
        <f t="shared" si="37"/>
        <v>24.26057438597924</v>
      </c>
      <c r="E57" s="12">
        <f t="shared" si="37"/>
        <v>18.743825393309876</v>
      </c>
      <c r="F57" s="12">
        <f t="shared" si="37"/>
        <v>61.850160012349178</v>
      </c>
      <c r="G57" s="13"/>
      <c r="H57" s="12">
        <f>((H32/H31)-1)*100</f>
        <v>56.416080477372901</v>
      </c>
      <c r="I57" s="12">
        <f t="shared" ref="I57:L57" si="38">((I32/I31)-1)*100</f>
        <v>33.746516157792207</v>
      </c>
      <c r="J57" s="12">
        <f t="shared" si="38"/>
        <v>171.32858123763776</v>
      </c>
      <c r="K57" s="12">
        <f t="shared" si="38"/>
        <v>94.988369982203551</v>
      </c>
      <c r="L57" s="12">
        <f t="shared" si="38"/>
        <v>58.244398822183463</v>
      </c>
      <c r="M57" s="13"/>
    </row>
    <row r="58" spans="1:13" x14ac:dyDescent="0.25">
      <c r="A58" s="2" t="s">
        <v>26</v>
      </c>
      <c r="B58" s="5">
        <f>((B34/B33)-1)*100</f>
        <v>5.2681450917100081</v>
      </c>
      <c r="C58" s="1">
        <f t="shared" ref="C58:F58" si="39">((C34/C33)-1)*100</f>
        <v>7.4835396566565349</v>
      </c>
      <c r="D58" s="1">
        <f t="shared" si="39"/>
        <v>-0.4815753811405199</v>
      </c>
      <c r="E58" s="1">
        <f t="shared" si="39"/>
        <v>26.736198256321121</v>
      </c>
      <c r="F58" s="1">
        <f t="shared" si="39"/>
        <v>10.480326617125302</v>
      </c>
      <c r="G58" s="1"/>
      <c r="H58" s="5">
        <f>((H34/H33)-1)*100</f>
        <v>12.272108061823705</v>
      </c>
      <c r="I58" s="1">
        <f t="shared" ref="I58:L58" si="40">((I34/I33)-1)*100</f>
        <v>2.7805739931802131</v>
      </c>
      <c r="J58" s="1">
        <f t="shared" si="40"/>
        <v>24.330311908892234</v>
      </c>
      <c r="K58" s="1">
        <f t="shared" si="40"/>
        <v>56.647960154242185</v>
      </c>
      <c r="L58" s="1">
        <f t="shared" si="40"/>
        <v>4.0761238407437173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1">B16/B10</f>
        <v>9060394.3803639635</v>
      </c>
      <c r="C61" s="1">
        <f t="shared" si="41"/>
        <v>6774467.775709617</v>
      </c>
      <c r="D61" s="1">
        <f t="shared" si="41"/>
        <v>14765169.849685499</v>
      </c>
      <c r="E61" s="1">
        <f t="shared" si="41"/>
        <v>11266105.320624573</v>
      </c>
      <c r="F61" s="1">
        <f t="shared" si="41"/>
        <v>5895705.4581995914</v>
      </c>
      <c r="G61" s="1"/>
      <c r="H61" s="5">
        <f t="shared" ref="H61:L61" si="42">H16/H10</f>
        <v>9060394.3803639635</v>
      </c>
      <c r="I61" s="1">
        <f t="shared" si="42"/>
        <v>6774467.775709617</v>
      </c>
      <c r="J61" s="1">
        <f t="shared" si="42"/>
        <v>14765169.849685499</v>
      </c>
      <c r="K61" s="1">
        <f t="shared" si="42"/>
        <v>11266105.320624573</v>
      </c>
      <c r="L61" s="1">
        <f t="shared" si="42"/>
        <v>5895705.4581995914</v>
      </c>
      <c r="M61" s="1"/>
    </row>
    <row r="62" spans="1:13" x14ac:dyDescent="0.25">
      <c r="A62" s="2" t="s">
        <v>29</v>
      </c>
      <c r="B62" s="5">
        <f t="shared" si="41"/>
        <v>7666427.6408315217</v>
      </c>
      <c r="C62" s="5">
        <f t="shared" si="41"/>
        <v>6566766.6454780875</v>
      </c>
      <c r="D62" s="5">
        <f t="shared" si="41"/>
        <v>10176460.816061947</v>
      </c>
      <c r="E62" s="5">
        <f t="shared" si="41"/>
        <v>13642641.347163461</v>
      </c>
      <c r="F62" s="5">
        <f t="shared" si="41"/>
        <v>5913495.6521739131</v>
      </c>
      <c r="G62" s="1"/>
      <c r="H62" s="5">
        <f t="shared" ref="H62:L62" si="43">H17/H11</f>
        <v>8066719.2706880337</v>
      </c>
      <c r="I62" s="5">
        <f t="shared" si="43"/>
        <v>6695319.6555172419</v>
      </c>
      <c r="J62" s="5">
        <f t="shared" si="43"/>
        <v>11515766.04250633</v>
      </c>
      <c r="K62" s="5">
        <f t="shared" si="43"/>
        <v>14395394.18994382</v>
      </c>
      <c r="L62" s="5">
        <f t="shared" si="43"/>
        <v>5886711.538461538</v>
      </c>
      <c r="M62" s="1"/>
    </row>
    <row r="63" spans="1:13" x14ac:dyDescent="0.25">
      <c r="A63" s="2" t="s">
        <v>30</v>
      </c>
      <c r="B63" s="5">
        <f>(B61/B62)*B45</f>
        <v>122.83697555019134</v>
      </c>
      <c r="C63" s="1">
        <f>(C61/C62)*C45</f>
        <v>133.23028404374341</v>
      </c>
      <c r="D63" s="1">
        <f t="shared" ref="D63:E63" si="44">(D61/D62)*D45</f>
        <v>72.691151242250726</v>
      </c>
      <c r="E63" s="1">
        <f t="shared" si="44"/>
        <v>65.028524729710313</v>
      </c>
      <c r="F63" s="1">
        <f>(F61/F62)*F45</f>
        <v>135.88996055948104</v>
      </c>
      <c r="G63" s="1"/>
      <c r="H63" s="5">
        <f>(H61/H62)*H45</f>
        <v>128.07986182482307</v>
      </c>
      <c r="I63" s="1">
        <f>(I61/I62)*I45</f>
        <v>133.3767949948959</v>
      </c>
      <c r="J63" s="1">
        <f t="shared" ref="J63:K63" si="45">(J61/J62)*J45</f>
        <v>118.30146371808235</v>
      </c>
      <c r="K63" s="1">
        <f t="shared" si="45"/>
        <v>54.33324254037359</v>
      </c>
      <c r="L63" s="1">
        <f>(L61/L62)*L45</f>
        <v>153.96367956069415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6">(B23/B22)*100</f>
        <v>122.13100893787274</v>
      </c>
      <c r="C66" s="1"/>
      <c r="D66" s="1"/>
      <c r="E66" s="1"/>
      <c r="F66" s="1"/>
      <c r="G66" s="1"/>
      <c r="H66" s="14">
        <f t="shared" ref="H66" si="47">(H23/H22)*100</f>
        <v>122.13100893787274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48">(B17/B23)*100</f>
        <v>78.011514564137968</v>
      </c>
      <c r="C67" s="1"/>
      <c r="D67" s="1"/>
      <c r="E67" s="1"/>
      <c r="F67" s="1"/>
      <c r="G67" s="1"/>
      <c r="H67" s="14">
        <f t="shared" ref="H67" si="49">(H17/H23)*100</f>
        <v>87.952361824334673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83</v>
      </c>
    </row>
    <row r="72" spans="1:13" x14ac:dyDescent="0.25">
      <c r="A72" s="10" t="s">
        <v>84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1" spans="1:1" x14ac:dyDescent="0.25">
      <c r="A81" s="38" t="s">
        <v>126</v>
      </c>
    </row>
    <row r="83" spans="1:1" x14ac:dyDescent="0.25">
      <c r="A8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6" sqref="C16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5" t="s">
        <v>97</v>
      </c>
      <c r="B2" s="35"/>
      <c r="C2" s="35"/>
      <c r="D2" s="35"/>
      <c r="E2" s="35"/>
      <c r="F2" s="35"/>
      <c r="G2" s="35"/>
    </row>
    <row r="4" spans="1:13" x14ac:dyDescent="0.25">
      <c r="A4" s="32"/>
      <c r="B4" s="25" t="s">
        <v>43</v>
      </c>
      <c r="C4" s="34" t="s">
        <v>45</v>
      </c>
      <c r="D4" s="34"/>
      <c r="E4" s="34"/>
      <c r="F4" s="34"/>
      <c r="G4" s="30" t="s">
        <v>3</v>
      </c>
      <c r="H4" s="25" t="s">
        <v>43</v>
      </c>
      <c r="I4" s="34" t="s">
        <v>47</v>
      </c>
      <c r="J4" s="34"/>
      <c r="K4" s="34"/>
      <c r="L4" s="34"/>
      <c r="M4" s="30" t="s">
        <v>3</v>
      </c>
    </row>
    <row r="5" spans="1:13" ht="15.75" thickBot="1" x14ac:dyDescent="0.3">
      <c r="A5" s="33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1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1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71</v>
      </c>
      <c r="B9" s="17">
        <f>SUM(C9:F9)</f>
        <v>1843</v>
      </c>
      <c r="C9" s="18">
        <v>1235</v>
      </c>
      <c r="D9" s="18">
        <v>235</v>
      </c>
      <c r="E9" s="18">
        <v>239</v>
      </c>
      <c r="F9" s="18">
        <v>134</v>
      </c>
      <c r="G9" s="18"/>
      <c r="H9" s="17">
        <f>SUM(I9:L9)</f>
        <v>2826</v>
      </c>
      <c r="I9" s="18">
        <v>2039</v>
      </c>
      <c r="J9" s="18">
        <v>303</v>
      </c>
      <c r="K9" s="18">
        <v>235</v>
      </c>
      <c r="L9" s="18">
        <v>249</v>
      </c>
      <c r="M9" s="18"/>
    </row>
    <row r="10" spans="1:13" x14ac:dyDescent="0.25">
      <c r="A10" s="3" t="s">
        <v>98</v>
      </c>
      <c r="B10" s="17">
        <f t="shared" ref="B10" si="0">SUM(C10:F10)</f>
        <v>3152</v>
      </c>
      <c r="C10" s="18">
        <v>2267</v>
      </c>
      <c r="D10" s="18">
        <v>328</v>
      </c>
      <c r="E10" s="18">
        <v>310</v>
      </c>
      <c r="F10" s="17">
        <v>247</v>
      </c>
      <c r="G10" s="18"/>
      <c r="H10" s="17">
        <f t="shared" ref="H10" si="1">SUM(I10:L10)</f>
        <v>3152</v>
      </c>
      <c r="I10" s="18">
        <v>2267</v>
      </c>
      <c r="J10" s="18">
        <v>328</v>
      </c>
      <c r="K10" s="18">
        <v>310</v>
      </c>
      <c r="L10" s="17">
        <v>247</v>
      </c>
      <c r="M10" s="18"/>
    </row>
    <row r="11" spans="1:13" x14ac:dyDescent="0.25">
      <c r="A11" s="3" t="s">
        <v>99</v>
      </c>
      <c r="B11" s="17">
        <f>SUM(C11:F11)</f>
        <v>2345</v>
      </c>
      <c r="C11" s="18">
        <v>1704</v>
      </c>
      <c r="D11" s="18">
        <v>311</v>
      </c>
      <c r="E11" s="18">
        <v>85</v>
      </c>
      <c r="F11" s="18">
        <v>245</v>
      </c>
      <c r="G11" s="18"/>
      <c r="H11" s="17">
        <f>SUM(I11:L11)</f>
        <v>3311</v>
      </c>
      <c r="I11" s="18">
        <v>2233</v>
      </c>
      <c r="J11" s="18">
        <v>475</v>
      </c>
      <c r="K11" s="18">
        <v>304</v>
      </c>
      <c r="L11" s="18">
        <v>299</v>
      </c>
      <c r="M11" s="18"/>
    </row>
    <row r="12" spans="1:13" x14ac:dyDescent="0.25">
      <c r="A12" s="3" t="s">
        <v>78</v>
      </c>
      <c r="B12" s="17">
        <f>SUM(C12:F12)</f>
        <v>11272</v>
      </c>
      <c r="C12" s="18">
        <v>7505</v>
      </c>
      <c r="D12" s="18">
        <v>1833</v>
      </c>
      <c r="E12" s="18">
        <v>1090</v>
      </c>
      <c r="F12" s="17">
        <v>844</v>
      </c>
      <c r="G12" s="18"/>
      <c r="H12" s="17">
        <f>SUM(I12:L12)</f>
        <v>11272</v>
      </c>
      <c r="I12" s="18">
        <v>7505</v>
      </c>
      <c r="J12" s="18">
        <v>1833</v>
      </c>
      <c r="K12" s="18">
        <v>1090</v>
      </c>
      <c r="L12" s="17">
        <v>844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71</v>
      </c>
      <c r="B15" s="18">
        <f>SUM(C15:G15)</f>
        <v>15194856011.695972</v>
      </c>
      <c r="C15" s="17">
        <v>7861480265.54</v>
      </c>
      <c r="D15" s="17">
        <v>3017584072.1700001</v>
      </c>
      <c r="E15" s="17">
        <v>2693711121.0900002</v>
      </c>
      <c r="F15" s="17">
        <v>749653000</v>
      </c>
      <c r="G15" s="17">
        <v>872427552.89597392</v>
      </c>
      <c r="H15" s="18">
        <f>SUM(I15:M15)</f>
        <v>22847061305.050304</v>
      </c>
      <c r="I15" s="17">
        <v>13341295648.68</v>
      </c>
      <c r="J15" s="17">
        <v>3971906787.3100004</v>
      </c>
      <c r="K15" s="17">
        <v>2721287890.1700001</v>
      </c>
      <c r="L15" s="17">
        <v>1458187000</v>
      </c>
      <c r="M15" s="17">
        <v>1354383978.8903008</v>
      </c>
    </row>
    <row r="16" spans="1:13" x14ac:dyDescent="0.25">
      <c r="A16" s="3" t="s">
        <v>98</v>
      </c>
      <c r="B16" s="18">
        <f>SUM(C16:G16)</f>
        <v>26962690622.554398</v>
      </c>
      <c r="C16" s="18">
        <v>15543969457.766724</v>
      </c>
      <c r="D16" s="18">
        <v>4904486663.6285219</v>
      </c>
      <c r="E16" s="18">
        <v>3522083983.4082813</v>
      </c>
      <c r="F16" s="17">
        <v>1465960482.5119386</v>
      </c>
      <c r="G16" s="17">
        <v>1526190035.2389278</v>
      </c>
      <c r="H16" s="18">
        <f>SUM(I16:M16)</f>
        <v>26962690622.554398</v>
      </c>
      <c r="I16" s="18">
        <v>15543969457.766724</v>
      </c>
      <c r="J16" s="18">
        <v>4904486663.6285219</v>
      </c>
      <c r="K16" s="18">
        <v>3522083983.4082813</v>
      </c>
      <c r="L16" s="17">
        <v>1465960482.5119386</v>
      </c>
      <c r="M16" s="17">
        <v>1526190035.2389278</v>
      </c>
    </row>
    <row r="17" spans="1:13" x14ac:dyDescent="0.25">
      <c r="A17" s="3" t="s">
        <v>99</v>
      </c>
      <c r="B17" s="18">
        <f t="shared" ref="B17:B18" si="2">SUM(C17:G17)</f>
        <v>18332355025.228958</v>
      </c>
      <c r="C17" s="17">
        <v>11431411703.5</v>
      </c>
      <c r="D17" s="17">
        <v>3500211401.73</v>
      </c>
      <c r="E17" s="17">
        <v>961825051.78999996</v>
      </c>
      <c r="F17" s="17">
        <v>1439944000</v>
      </c>
      <c r="G17" s="17">
        <v>998962868.20895624</v>
      </c>
      <c r="H17" s="18">
        <f t="shared" ref="H17:H18" si="3">SUM(I17:M17)</f>
        <v>29289222984.300335</v>
      </c>
      <c r="I17" s="17">
        <v>14654565754.57</v>
      </c>
      <c r="J17" s="17">
        <v>6453063823.8400002</v>
      </c>
      <c r="K17" s="17">
        <v>4853180958.8599997</v>
      </c>
      <c r="L17" s="17">
        <v>1745028000</v>
      </c>
      <c r="M17" s="17">
        <v>1583384447.0303333</v>
      </c>
    </row>
    <row r="18" spans="1:13" x14ac:dyDescent="0.25">
      <c r="A18" s="3" t="s">
        <v>78</v>
      </c>
      <c r="B18" s="18">
        <f t="shared" si="2"/>
        <v>99914803369.240005</v>
      </c>
      <c r="C18" s="18">
        <v>50448425891.058121</v>
      </c>
      <c r="D18" s="18">
        <v>26705421952.865925</v>
      </c>
      <c r="E18" s="18">
        <v>12174513040.345348</v>
      </c>
      <c r="F18" s="17">
        <v>4930887577.2800369</v>
      </c>
      <c r="G18" s="17">
        <v>5655554907.6905661</v>
      </c>
      <c r="H18" s="18">
        <f t="shared" si="3"/>
        <v>99914803369.240005</v>
      </c>
      <c r="I18" s="18">
        <v>50448425891.058121</v>
      </c>
      <c r="J18" s="18">
        <v>26705421952.865925</v>
      </c>
      <c r="K18" s="18">
        <v>12174513040.345348</v>
      </c>
      <c r="L18" s="17">
        <v>4930887577.2800369</v>
      </c>
      <c r="M18" s="17">
        <v>5655554907.6905661</v>
      </c>
    </row>
    <row r="19" spans="1:13" x14ac:dyDescent="0.25">
      <c r="A19" s="3" t="s">
        <v>100</v>
      </c>
      <c r="B19" s="18">
        <f>SUM(C19:F19)</f>
        <v>17333392157.02</v>
      </c>
      <c r="C19" s="18">
        <f>C17</f>
        <v>11431411703.5</v>
      </c>
      <c r="D19" s="18">
        <f t="shared" ref="D19:F19" si="4">D17</f>
        <v>3500211401.73</v>
      </c>
      <c r="E19" s="18">
        <f t="shared" si="4"/>
        <v>961825051.78999996</v>
      </c>
      <c r="F19" s="18">
        <f t="shared" si="4"/>
        <v>1439944000</v>
      </c>
      <c r="G19" s="18"/>
      <c r="H19" s="18">
        <f>SUM(I19:L19)</f>
        <v>27705838537.27</v>
      </c>
      <c r="I19" s="18">
        <f>I17</f>
        <v>14654565754.57</v>
      </c>
      <c r="J19" s="18">
        <f t="shared" ref="J19:L19" si="5">J17</f>
        <v>6453063823.8400002</v>
      </c>
      <c r="K19" s="18">
        <f t="shared" si="5"/>
        <v>4853180958.8599997</v>
      </c>
      <c r="L19" s="18">
        <f t="shared" si="5"/>
        <v>1745028000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98</v>
      </c>
      <c r="B22" s="18">
        <f t="shared" ref="B22" si="6">B16</f>
        <v>26962690622.554398</v>
      </c>
      <c r="C22" s="18"/>
      <c r="D22" s="18"/>
      <c r="E22" s="18"/>
      <c r="F22" s="17"/>
      <c r="G22" s="17"/>
      <c r="H22" s="18">
        <f t="shared" ref="H22" si="7">H16</f>
        <v>26962690622.554398</v>
      </c>
      <c r="I22" s="18"/>
      <c r="J22" s="18"/>
      <c r="K22" s="18"/>
      <c r="L22" s="17"/>
      <c r="M22" s="17"/>
    </row>
    <row r="23" spans="1:13" x14ac:dyDescent="0.25">
      <c r="A23" s="3" t="s">
        <v>99</v>
      </c>
      <c r="B23" s="18">
        <v>29774907471.989998</v>
      </c>
      <c r="C23" s="18"/>
      <c r="D23" s="18"/>
      <c r="E23" s="18"/>
      <c r="F23" s="17"/>
      <c r="G23" s="17"/>
      <c r="H23" s="18">
        <v>29774907471.989998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72</v>
      </c>
      <c r="B26" s="5">
        <v>0.99</v>
      </c>
      <c r="C26" s="5">
        <v>0.99</v>
      </c>
      <c r="D26" s="5">
        <v>0.99</v>
      </c>
      <c r="E26" s="5">
        <v>0.99</v>
      </c>
      <c r="F26" s="5">
        <v>0.99</v>
      </c>
      <c r="G26" s="5">
        <v>0.99</v>
      </c>
      <c r="H26" s="5">
        <v>0.99</v>
      </c>
      <c r="I26" s="5">
        <v>0.99</v>
      </c>
      <c r="J26" s="5">
        <v>0.99</v>
      </c>
      <c r="K26" s="5">
        <v>0.99</v>
      </c>
      <c r="L26" s="5">
        <v>0.99</v>
      </c>
      <c r="M26" s="5">
        <v>0.99</v>
      </c>
    </row>
    <row r="27" spans="1:13" x14ac:dyDescent="0.25">
      <c r="A27" s="3" t="s">
        <v>101</v>
      </c>
      <c r="B27" s="5">
        <v>0.99</v>
      </c>
      <c r="C27" s="5">
        <v>0.99</v>
      </c>
      <c r="D27" s="5">
        <v>0.99</v>
      </c>
      <c r="E27" s="5">
        <v>0.99</v>
      </c>
      <c r="F27" s="5">
        <v>0.99</v>
      </c>
      <c r="G27" s="5">
        <v>0.99</v>
      </c>
      <c r="H27" s="5">
        <v>0.99</v>
      </c>
      <c r="I27" s="5">
        <v>0.99</v>
      </c>
      <c r="J27" s="5">
        <v>0.99</v>
      </c>
      <c r="K27" s="5">
        <v>0.99</v>
      </c>
      <c r="L27" s="5">
        <v>0.99</v>
      </c>
      <c r="M27" s="5">
        <v>0.99</v>
      </c>
    </row>
    <row r="28" spans="1:13" x14ac:dyDescent="0.25">
      <c r="A28" s="3" t="s">
        <v>8</v>
      </c>
      <c r="B28" s="19">
        <f>+C28+F28</f>
        <v>158004</v>
      </c>
      <c r="C28" s="20">
        <v>112271</v>
      </c>
      <c r="D28" s="20">
        <v>112271</v>
      </c>
      <c r="E28" s="20">
        <v>112271</v>
      </c>
      <c r="F28" s="20">
        <v>45733</v>
      </c>
      <c r="G28" s="18"/>
      <c r="H28" s="19">
        <f>+I28+L28</f>
        <v>158004</v>
      </c>
      <c r="I28" s="20">
        <v>112271</v>
      </c>
      <c r="J28" s="20">
        <v>112271</v>
      </c>
      <c r="K28" s="20">
        <v>112271</v>
      </c>
      <c r="L28" s="20">
        <v>45733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73</v>
      </c>
      <c r="B31" s="17">
        <f t="shared" ref="B31:F31" si="8">B15/B26</f>
        <v>15348339405.753508</v>
      </c>
      <c r="C31" s="18">
        <f t="shared" si="8"/>
        <v>7940889157.1111107</v>
      </c>
      <c r="D31" s="18">
        <f t="shared" si="8"/>
        <v>3048064719.3636365</v>
      </c>
      <c r="E31" s="18">
        <f t="shared" si="8"/>
        <v>2720920324.3333335</v>
      </c>
      <c r="F31" s="18">
        <f t="shared" si="8"/>
        <v>757225252.52525258</v>
      </c>
      <c r="G31" s="18">
        <f t="shared" ref="G31:L31" si="9">G15/G26</f>
        <v>881239952.42017567</v>
      </c>
      <c r="H31" s="17">
        <f t="shared" si="9"/>
        <v>23077839702.071014</v>
      </c>
      <c r="I31" s="18">
        <f t="shared" si="9"/>
        <v>13476056210.78788</v>
      </c>
      <c r="J31" s="18">
        <f t="shared" si="9"/>
        <v>4012027057.8888893</v>
      </c>
      <c r="K31" s="18">
        <f t="shared" si="9"/>
        <v>2748775646.6363635</v>
      </c>
      <c r="L31" s="18">
        <f t="shared" si="9"/>
        <v>1472916161.6161616</v>
      </c>
      <c r="M31" s="18">
        <f t="shared" ref="M31" si="10">M15/M26</f>
        <v>1368064625.1417179</v>
      </c>
    </row>
    <row r="32" spans="1:13" x14ac:dyDescent="0.25">
      <c r="A32" s="2" t="s">
        <v>102</v>
      </c>
      <c r="B32" s="17">
        <f t="shared" ref="B32" si="11">B17/B27</f>
        <v>18517530328.514099</v>
      </c>
      <c r="C32" s="18">
        <f>C17/C27</f>
        <v>11546880508.585859</v>
      </c>
      <c r="D32" s="18">
        <f t="shared" ref="D32:F32" si="12">D17/D27</f>
        <v>3535567072.4545455</v>
      </c>
      <c r="E32" s="18">
        <f t="shared" si="12"/>
        <v>971540456.35353529</v>
      </c>
      <c r="F32" s="18">
        <f t="shared" si="12"/>
        <v>1454488888.8888888</v>
      </c>
      <c r="G32" s="18">
        <f t="shared" ref="G32:H32" si="13">G17/G27</f>
        <v>1009053402.2312689</v>
      </c>
      <c r="H32" s="17">
        <f t="shared" si="13"/>
        <v>29585073721.515491</v>
      </c>
      <c r="I32" s="18">
        <f>I17/I27</f>
        <v>14802591671.282827</v>
      </c>
      <c r="J32" s="18">
        <f t="shared" ref="J32:M32" si="14">J17/J27</f>
        <v>6518246286.7070713</v>
      </c>
      <c r="K32" s="18">
        <f t="shared" si="14"/>
        <v>4902202988.7474747</v>
      </c>
      <c r="L32" s="18">
        <f t="shared" si="14"/>
        <v>1762654545.4545455</v>
      </c>
      <c r="M32" s="18">
        <f t="shared" si="14"/>
        <v>1599378229.3235691</v>
      </c>
    </row>
    <row r="33" spans="1:13" x14ac:dyDescent="0.25">
      <c r="A33" s="2" t="s">
        <v>74</v>
      </c>
      <c r="B33" s="17">
        <f t="shared" ref="B33:F33" si="15">B31/B9</f>
        <v>8327910.6922156848</v>
      </c>
      <c r="C33" s="18">
        <f t="shared" si="15"/>
        <v>6429869.7628430044</v>
      </c>
      <c r="D33" s="18">
        <f t="shared" si="15"/>
        <v>12970488.167504836</v>
      </c>
      <c r="E33" s="18">
        <f t="shared" si="15"/>
        <v>11384603.867503487</v>
      </c>
      <c r="F33" s="18">
        <f t="shared" si="15"/>
        <v>5650934.7203377057</v>
      </c>
      <c r="G33" s="18"/>
      <c r="H33" s="17">
        <f t="shared" ref="H33:L33" si="16">H31/H9</f>
        <v>8166256.0870739613</v>
      </c>
      <c r="I33" s="18">
        <f t="shared" si="16"/>
        <v>6609149.6865070527</v>
      </c>
      <c r="J33" s="18">
        <f t="shared" si="16"/>
        <v>13241013.392372573</v>
      </c>
      <c r="K33" s="18">
        <f t="shared" si="16"/>
        <v>11696917.645261122</v>
      </c>
      <c r="L33" s="18">
        <f t="shared" si="16"/>
        <v>5915325.9502657093</v>
      </c>
      <c r="M33" s="18"/>
    </row>
    <row r="34" spans="1:13" x14ac:dyDescent="0.25">
      <c r="A34" s="2" t="s">
        <v>103</v>
      </c>
      <c r="B34" s="17">
        <f t="shared" ref="B34:F34" si="17">B32/B11</f>
        <v>7896601.4194089975</v>
      </c>
      <c r="C34" s="18">
        <f t="shared" si="17"/>
        <v>6776338.3266348941</v>
      </c>
      <c r="D34" s="18">
        <f t="shared" si="17"/>
        <v>11368382.869628763</v>
      </c>
      <c r="E34" s="18">
        <f t="shared" si="17"/>
        <v>11429887.721806297</v>
      </c>
      <c r="F34" s="18">
        <f t="shared" si="17"/>
        <v>5936689.3424036279</v>
      </c>
      <c r="G34" s="18"/>
      <c r="H34" s="17">
        <f t="shared" ref="H34:L34" si="18">H32/H11</f>
        <v>8935389.2242571712</v>
      </c>
      <c r="I34" s="18">
        <f t="shared" si="18"/>
        <v>6629015.5267724264</v>
      </c>
      <c r="J34" s="18">
        <f t="shared" si="18"/>
        <v>13722623.761488572</v>
      </c>
      <c r="K34" s="18">
        <f t="shared" si="18"/>
        <v>16125667.726143008</v>
      </c>
      <c r="L34" s="18">
        <f t="shared" si="18"/>
        <v>5895165.7038613558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9">B10/B28*100</f>
        <v>1.9948862054125212</v>
      </c>
      <c r="C39" s="1">
        <f>C10/C28*100</f>
        <v>2.0192213483446304</v>
      </c>
      <c r="D39" s="1">
        <f t="shared" si="19"/>
        <v>0.29215024360698666</v>
      </c>
      <c r="E39" s="1">
        <f t="shared" si="19"/>
        <v>0.27611760828709103</v>
      </c>
      <c r="F39" s="1">
        <f t="shared" si="19"/>
        <v>0.54009140008309098</v>
      </c>
      <c r="G39" s="1"/>
      <c r="H39" s="5">
        <f t="shared" ref="H39" si="20">H10/H28*100</f>
        <v>1.9948862054125212</v>
      </c>
      <c r="I39" s="1">
        <f>I10/I28*100</f>
        <v>2.0192213483446304</v>
      </c>
      <c r="J39" s="1">
        <f t="shared" ref="J39:L39" si="21">J10/J28*100</f>
        <v>0.29215024360698666</v>
      </c>
      <c r="K39" s="1">
        <f t="shared" si="21"/>
        <v>0.27611760828709103</v>
      </c>
      <c r="L39" s="1">
        <f t="shared" si="21"/>
        <v>0.54009140008309098</v>
      </c>
      <c r="M39" s="1"/>
    </row>
    <row r="40" spans="1:13" x14ac:dyDescent="0.25">
      <c r="A40" s="2" t="s">
        <v>13</v>
      </c>
      <c r="B40" s="5">
        <f t="shared" ref="B40:F40" si="22">B11/B28*100</f>
        <v>1.4841396420343789</v>
      </c>
      <c r="C40" s="1">
        <f t="shared" si="22"/>
        <v>1.5177561436167843</v>
      </c>
      <c r="D40" s="1">
        <f t="shared" si="22"/>
        <v>0.2770083102493075</v>
      </c>
      <c r="E40" s="1">
        <f t="shared" si="22"/>
        <v>7.5709666788395941E-2</v>
      </c>
      <c r="F40" s="1">
        <f t="shared" si="22"/>
        <v>0.53571819036581902</v>
      </c>
      <c r="G40" s="1"/>
      <c r="H40" s="5">
        <f t="shared" ref="H40:L40" si="23">H11/H28*100</f>
        <v>2.0955165692007798</v>
      </c>
      <c r="I40" s="1">
        <f t="shared" si="23"/>
        <v>1.988937481629272</v>
      </c>
      <c r="J40" s="1">
        <f t="shared" si="23"/>
        <v>0.4230834320528008</v>
      </c>
      <c r="K40" s="1">
        <f t="shared" si="23"/>
        <v>0.27077339651379251</v>
      </c>
      <c r="L40" s="1">
        <f t="shared" si="23"/>
        <v>0.65379485273216276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4">B11/B10*100</f>
        <v>74.397208121827404</v>
      </c>
      <c r="C43" s="1">
        <f t="shared" si="24"/>
        <v>75.16541685046316</v>
      </c>
      <c r="D43" s="1">
        <f t="shared" si="24"/>
        <v>94.817073170731703</v>
      </c>
      <c r="E43" s="1">
        <f t="shared" si="24"/>
        <v>27.419354838709676</v>
      </c>
      <c r="F43" s="1">
        <f t="shared" si="24"/>
        <v>99.190283400809719</v>
      </c>
      <c r="G43" s="1"/>
      <c r="H43" s="5">
        <f t="shared" ref="H43:L43" si="25">H11/H10*100</f>
        <v>105.04441624365481</v>
      </c>
      <c r="I43" s="1">
        <f t="shared" si="25"/>
        <v>98.500220555800624</v>
      </c>
      <c r="J43" s="1">
        <f t="shared" si="25"/>
        <v>144.8170731707317</v>
      </c>
      <c r="K43" s="1">
        <f t="shared" si="25"/>
        <v>98.064516129032256</v>
      </c>
      <c r="L43" s="1">
        <f t="shared" si="25"/>
        <v>121.05263157894737</v>
      </c>
      <c r="M43" s="1"/>
    </row>
    <row r="44" spans="1:13" x14ac:dyDescent="0.25">
      <c r="A44" s="2" t="s">
        <v>16</v>
      </c>
      <c r="B44" s="5">
        <f>B17/B16*100</f>
        <v>67.991563905324313</v>
      </c>
      <c r="C44" s="5">
        <f>C17/C16*100</f>
        <v>73.542422574615671</v>
      </c>
      <c r="D44" s="5">
        <f t="shared" ref="D44:G44" si="26">D17/D16*100</f>
        <v>71.367538374350744</v>
      </c>
      <c r="E44" s="5">
        <f t="shared" si="26"/>
        <v>27.308407645045779</v>
      </c>
      <c r="F44" s="5">
        <f t="shared" si="26"/>
        <v>98.225294418076061</v>
      </c>
      <c r="G44" s="5">
        <f t="shared" si="26"/>
        <v>65.454684223027755</v>
      </c>
      <c r="H44" s="5">
        <f>H17/H16*100</f>
        <v>108.62870992481658</v>
      </c>
      <c r="I44" s="5">
        <f>I17/I16*100</f>
        <v>94.278143008365717</v>
      </c>
      <c r="J44" s="5">
        <f t="shared" ref="J44:M44" si="27">J17/J16*100</f>
        <v>131.57470427426514</v>
      </c>
      <c r="K44" s="5">
        <f t="shared" si="27"/>
        <v>137.79288005970915</v>
      </c>
      <c r="L44" s="5">
        <f t="shared" si="27"/>
        <v>119.03649660527522</v>
      </c>
      <c r="M44" s="5">
        <f t="shared" si="27"/>
        <v>103.74752884443068</v>
      </c>
    </row>
    <row r="45" spans="1:13" x14ac:dyDescent="0.25">
      <c r="A45" s="2" t="s">
        <v>17</v>
      </c>
      <c r="B45" s="5">
        <f t="shared" ref="B45:F45" si="28">AVERAGE(B43:B44)</f>
        <v>71.194386013575865</v>
      </c>
      <c r="C45" s="1">
        <f t="shared" si="28"/>
        <v>74.353919712539408</v>
      </c>
      <c r="D45" s="1">
        <f t="shared" si="28"/>
        <v>83.092305772541224</v>
      </c>
      <c r="E45" s="1">
        <f t="shared" si="28"/>
        <v>27.363881241877728</v>
      </c>
      <c r="F45" s="1">
        <f t="shared" si="28"/>
        <v>98.707788909442883</v>
      </c>
      <c r="G45" s="1"/>
      <c r="H45" s="5">
        <f t="shared" ref="H45:L45" si="29">AVERAGE(H43:H44)</f>
        <v>106.83656308423569</v>
      </c>
      <c r="I45" s="1">
        <f t="shared" si="29"/>
        <v>96.38918178208317</v>
      </c>
      <c r="J45" s="1">
        <f t="shared" si="29"/>
        <v>138.19588872249841</v>
      </c>
      <c r="K45" s="1">
        <f t="shared" si="29"/>
        <v>117.9286980943707</v>
      </c>
      <c r="L45" s="1">
        <f t="shared" si="29"/>
        <v>120.0445640921113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30">B11/B12*100</f>
        <v>20.803761533002131</v>
      </c>
      <c r="C48" s="1">
        <f t="shared" si="30"/>
        <v>22.704863424383745</v>
      </c>
      <c r="D48" s="1">
        <f t="shared" si="30"/>
        <v>16.96672122204037</v>
      </c>
      <c r="E48" s="1">
        <f t="shared" si="30"/>
        <v>7.7981651376146797</v>
      </c>
      <c r="F48" s="1">
        <f t="shared" si="30"/>
        <v>29.02843601895735</v>
      </c>
      <c r="G48" s="1"/>
      <c r="H48" s="5">
        <f t="shared" ref="H48:L48" si="31">H11/H12*100</f>
        <v>29.373669268985097</v>
      </c>
      <c r="I48" s="1">
        <f t="shared" si="31"/>
        <v>29.753497668221186</v>
      </c>
      <c r="J48" s="1">
        <f t="shared" si="31"/>
        <v>25.913802509547189</v>
      </c>
      <c r="K48" s="1">
        <f t="shared" si="31"/>
        <v>27.889908256880737</v>
      </c>
      <c r="L48" s="1">
        <f t="shared" si="31"/>
        <v>35.426540284360193</v>
      </c>
      <c r="M48" s="1"/>
    </row>
    <row r="49" spans="1:13" x14ac:dyDescent="0.25">
      <c r="A49" s="2" t="s">
        <v>20</v>
      </c>
      <c r="B49" s="5">
        <f>B17/B18*100</f>
        <v>18.34798689187312</v>
      </c>
      <c r="C49" s="5">
        <f t="shared" ref="C49:G49" si="32">C17/C18*100</f>
        <v>22.659600377196693</v>
      </c>
      <c r="D49" s="5">
        <f t="shared" si="32"/>
        <v>13.106744420319375</v>
      </c>
      <c r="E49" s="5">
        <f t="shared" si="32"/>
        <v>7.9003164118563909</v>
      </c>
      <c r="F49" s="5">
        <f t="shared" si="32"/>
        <v>29.202531540869121</v>
      </c>
      <c r="G49" s="5">
        <f t="shared" si="32"/>
        <v>17.663392620422471</v>
      </c>
      <c r="H49" s="5">
        <f>H17/H18*100</f>
        <v>29.314197693069154</v>
      </c>
      <c r="I49" s="5">
        <f t="shared" ref="I49:M49" si="33">I17/I18*100</f>
        <v>29.048608545717759</v>
      </c>
      <c r="J49" s="5">
        <f t="shared" si="33"/>
        <v>24.163871423673505</v>
      </c>
      <c r="K49" s="5">
        <f t="shared" si="33"/>
        <v>39.863450330842404</v>
      </c>
      <c r="L49" s="5">
        <f t="shared" si="33"/>
        <v>35.389734051949077</v>
      </c>
      <c r="M49" s="5">
        <f t="shared" si="33"/>
        <v>27.996977712606185</v>
      </c>
    </row>
    <row r="50" spans="1:13" x14ac:dyDescent="0.25">
      <c r="A50" s="2" t="s">
        <v>21</v>
      </c>
      <c r="B50" s="5">
        <f t="shared" ref="B50:F50" si="34">(B48+B49)/2</f>
        <v>19.575874212437625</v>
      </c>
      <c r="C50" s="1">
        <f>(C48+C49)/2</f>
        <v>22.682231900790221</v>
      </c>
      <c r="D50" s="1">
        <f t="shared" si="34"/>
        <v>15.036732821179871</v>
      </c>
      <c r="E50" s="1">
        <f t="shared" si="34"/>
        <v>7.8492407747355353</v>
      </c>
      <c r="F50" s="1">
        <f t="shared" si="34"/>
        <v>29.115483779913234</v>
      </c>
      <c r="G50" s="1"/>
      <c r="H50" s="5">
        <f t="shared" ref="H50:L50" si="35">(H48+H49)/2</f>
        <v>29.343933481027126</v>
      </c>
      <c r="I50" s="1">
        <f t="shared" si="35"/>
        <v>29.401053106969471</v>
      </c>
      <c r="J50" s="1">
        <f t="shared" si="35"/>
        <v>25.038836966610347</v>
      </c>
      <c r="K50" s="1">
        <f t="shared" si="35"/>
        <v>33.876679293861571</v>
      </c>
      <c r="L50" s="1">
        <f t="shared" si="35"/>
        <v>35.408137168154639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94.550820847435119</v>
      </c>
      <c r="C53" s="5"/>
      <c r="D53" s="5"/>
      <c r="E53" s="5"/>
      <c r="F53" s="5"/>
      <c r="G53" s="5"/>
      <c r="H53" s="5">
        <f>H19/H17*100</f>
        <v>94.593969092730575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27.238198589256648</v>
      </c>
      <c r="C56" s="7">
        <f t="shared" ref="C56:F56" si="36">((C11/C9)-1)*100</f>
        <v>37.975708502024297</v>
      </c>
      <c r="D56" s="7">
        <f t="shared" si="36"/>
        <v>32.340425531914896</v>
      </c>
      <c r="E56" s="7">
        <f t="shared" si="36"/>
        <v>-64.43514644351464</v>
      </c>
      <c r="F56" s="7">
        <f t="shared" si="36"/>
        <v>82.835820895522389</v>
      </c>
      <c r="G56" s="1"/>
      <c r="H56" s="11">
        <f>((H11/H9)-1)*100</f>
        <v>17.162066525123841</v>
      </c>
      <c r="I56" s="7">
        <f t="shared" ref="I56:L56" si="37">((I11/I9)-1)*100</f>
        <v>9.5144678764100163</v>
      </c>
      <c r="J56" s="7">
        <f t="shared" si="37"/>
        <v>56.765676567656762</v>
      </c>
      <c r="K56" s="7">
        <f t="shared" si="37"/>
        <v>29.361702127659584</v>
      </c>
      <c r="L56" s="7">
        <f t="shared" si="37"/>
        <v>20.080321285140567</v>
      </c>
      <c r="M56" s="1"/>
    </row>
    <row r="57" spans="1:13" x14ac:dyDescent="0.25">
      <c r="A57" s="2" t="s">
        <v>25</v>
      </c>
      <c r="B57" s="12">
        <f>((B32/B31)-1)*100</f>
        <v>20.648428725602596</v>
      </c>
      <c r="C57" s="12">
        <f t="shared" ref="C57:F57" si="38">((C32/C31)-1)*100</f>
        <v>45.410422940428077</v>
      </c>
      <c r="D57" s="12">
        <f t="shared" si="38"/>
        <v>15.993832086107673</v>
      </c>
      <c r="E57" s="12">
        <f t="shared" si="38"/>
        <v>-64.29368226386498</v>
      </c>
      <c r="F57" s="12">
        <f t="shared" si="38"/>
        <v>92.081402995786021</v>
      </c>
      <c r="G57" s="13"/>
      <c r="H57" s="12">
        <f>((H32/H31)-1)*100</f>
        <v>28.196894091696613</v>
      </c>
      <c r="I57" s="12">
        <f t="shared" ref="I57:L57" si="39">((I32/I31)-1)*100</f>
        <v>9.8436474273016614</v>
      </c>
      <c r="J57" s="12">
        <f t="shared" si="39"/>
        <v>62.467655194153735</v>
      </c>
      <c r="K57" s="12">
        <f t="shared" si="39"/>
        <v>78.341327883424341</v>
      </c>
      <c r="L57" s="12">
        <f t="shared" si="39"/>
        <v>19.67107099432377</v>
      </c>
      <c r="M57" s="13"/>
    </row>
    <row r="58" spans="1:13" x14ac:dyDescent="0.25">
      <c r="A58" s="2" t="s">
        <v>26</v>
      </c>
      <c r="B58" s="5">
        <f>((B34/B33)-1)*100</f>
        <v>-5.1790813896436578</v>
      </c>
      <c r="C58" s="1">
        <f t="shared" ref="C58:F58" si="40">((C34/C33)-1)*100</f>
        <v>5.3884227297116505</v>
      </c>
      <c r="D58" s="1">
        <f t="shared" si="40"/>
        <v>-12.351927523359162</v>
      </c>
      <c r="E58" s="1">
        <f t="shared" si="40"/>
        <v>0.3977639874854999</v>
      </c>
      <c r="F58" s="1">
        <f t="shared" si="40"/>
        <v>5.0567673527972534</v>
      </c>
      <c r="G58" s="1"/>
      <c r="H58" s="5">
        <f>((H34/H33)-1)*100</f>
        <v>9.4184302939095854</v>
      </c>
      <c r="I58" s="1">
        <f t="shared" ref="I58:L58" si="41">((I34/I33)-1)*100</f>
        <v>0.3005808796543219</v>
      </c>
      <c r="J58" s="1">
        <f t="shared" si="41"/>
        <v>3.6372621554285889</v>
      </c>
      <c r="K58" s="1">
        <f t="shared" si="41"/>
        <v>37.862539646726034</v>
      </c>
      <c r="L58" s="1">
        <f t="shared" si="41"/>
        <v>-0.34081378733572532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2">B16/B10</f>
        <v>8554153.1162926387</v>
      </c>
      <c r="C61" s="1">
        <f t="shared" si="42"/>
        <v>6856625.257065163</v>
      </c>
      <c r="D61" s="1">
        <f t="shared" si="42"/>
        <v>14952703.242769884</v>
      </c>
      <c r="E61" s="1">
        <f t="shared" si="42"/>
        <v>11361561.236800907</v>
      </c>
      <c r="F61" s="1">
        <f t="shared" si="42"/>
        <v>5935062.6822345695</v>
      </c>
      <c r="G61" s="1"/>
      <c r="H61" s="5">
        <f t="shared" ref="H61:L61" si="43">H16/H10</f>
        <v>8554153.1162926387</v>
      </c>
      <c r="I61" s="1">
        <f t="shared" si="43"/>
        <v>6856625.257065163</v>
      </c>
      <c r="J61" s="1">
        <f t="shared" si="43"/>
        <v>14952703.242769884</v>
      </c>
      <c r="K61" s="1">
        <f t="shared" si="43"/>
        <v>11361561.236800907</v>
      </c>
      <c r="L61" s="1">
        <f t="shared" si="43"/>
        <v>5935062.6822345695</v>
      </c>
      <c r="M61" s="1"/>
    </row>
    <row r="62" spans="1:13" x14ac:dyDescent="0.25">
      <c r="A62" s="2" t="s">
        <v>29</v>
      </c>
      <c r="B62" s="5">
        <f t="shared" si="42"/>
        <v>7817635.4052149076</v>
      </c>
      <c r="C62" s="5">
        <f t="shared" si="42"/>
        <v>6708574.9433685448</v>
      </c>
      <c r="D62" s="5">
        <f t="shared" si="42"/>
        <v>11254699.040932477</v>
      </c>
      <c r="E62" s="5">
        <f t="shared" si="42"/>
        <v>11315588.844588235</v>
      </c>
      <c r="F62" s="5">
        <f t="shared" si="42"/>
        <v>5877322.448979592</v>
      </c>
      <c r="G62" s="1"/>
      <c r="H62" s="5">
        <f t="shared" ref="H62:L62" si="44">H17/H11</f>
        <v>8846035.332014598</v>
      </c>
      <c r="I62" s="5">
        <f t="shared" si="44"/>
        <v>6562725.3715047017</v>
      </c>
      <c r="J62" s="5">
        <f t="shared" si="44"/>
        <v>13585397.523873685</v>
      </c>
      <c r="K62" s="5">
        <f t="shared" si="44"/>
        <v>15964411.048881577</v>
      </c>
      <c r="L62" s="5">
        <f t="shared" si="44"/>
        <v>5836214.0468227426</v>
      </c>
      <c r="M62" s="1"/>
    </row>
    <row r="63" spans="1:13" x14ac:dyDescent="0.25">
      <c r="A63" s="2" t="s">
        <v>30</v>
      </c>
      <c r="B63" s="5">
        <f>(B61/B62)*B45</f>
        <v>77.901775589882405</v>
      </c>
      <c r="C63" s="1">
        <f>(C61/C62)*C45</f>
        <v>75.994822770333556</v>
      </c>
      <c r="D63" s="1">
        <f t="shared" ref="D63:E63" si="45">(D61/D62)*D45</f>
        <v>110.39429712474691</v>
      </c>
      <c r="E63" s="1">
        <f t="shared" si="45"/>
        <v>27.475053810816924</v>
      </c>
      <c r="F63" s="1">
        <f>(F61/F62)*F45</f>
        <v>99.677518034429696</v>
      </c>
      <c r="G63" s="1"/>
      <c r="H63" s="5">
        <f>(H61/H62)*H45</f>
        <v>103.31140276294587</v>
      </c>
      <c r="I63" s="1">
        <f>(I61/I62)*I45</f>
        <v>100.70579841486565</v>
      </c>
      <c r="J63" s="1">
        <f t="shared" ref="J63:K63" si="46">(J61/J62)*J45</f>
        <v>152.10464837757377</v>
      </c>
      <c r="K63" s="1">
        <f t="shared" si="46"/>
        <v>83.927563683551341</v>
      </c>
      <c r="L63" s="1">
        <f>(L61/L62)*L45</f>
        <v>122.07777282193383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7">(B23/B22)*100</f>
        <v>110.43003047731136</v>
      </c>
      <c r="C66" s="1"/>
      <c r="D66" s="1"/>
      <c r="E66" s="1"/>
      <c r="F66" s="1"/>
      <c r="G66" s="1"/>
      <c r="H66" s="14">
        <f t="shared" ref="H66" si="48">(H23/H22)*100</f>
        <v>110.43003047731136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49">(B17/B23)*100</f>
        <v>61.569813583718656</v>
      </c>
      <c r="C67" s="1"/>
      <c r="D67" s="1"/>
      <c r="E67" s="1"/>
      <c r="F67" s="1"/>
      <c r="G67" s="1"/>
      <c r="H67" s="14">
        <f t="shared" ref="H67" si="50">(H17/H23)*100</f>
        <v>98.368812772477767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83</v>
      </c>
    </row>
    <row r="72" spans="1:13" x14ac:dyDescent="0.25">
      <c r="A72" s="10" t="s">
        <v>84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1" spans="1:1" x14ac:dyDescent="0.25">
      <c r="A81" s="38" t="s">
        <v>126</v>
      </c>
    </row>
    <row r="83" spans="1:1" x14ac:dyDescent="0.25">
      <c r="A8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zoomScale="80" zoomScaleNormal="80" workbookViewId="0">
      <selection activeCell="F10" sqref="F10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1" spans="1:13" x14ac:dyDescent="0.25">
      <c r="E1" s="23"/>
      <c r="K1" s="23"/>
    </row>
    <row r="2" spans="1:13" ht="15.75" x14ac:dyDescent="0.25">
      <c r="A2" s="35" t="s">
        <v>104</v>
      </c>
      <c r="B2" s="35"/>
      <c r="C2" s="35"/>
      <c r="D2" s="35"/>
      <c r="E2" s="35"/>
      <c r="F2" s="35"/>
      <c r="G2" s="35"/>
    </row>
    <row r="4" spans="1:13" x14ac:dyDescent="0.25">
      <c r="A4" s="32"/>
      <c r="B4" s="25" t="s">
        <v>43</v>
      </c>
      <c r="C4" s="34" t="s">
        <v>45</v>
      </c>
      <c r="D4" s="34"/>
      <c r="E4" s="34"/>
      <c r="F4" s="34"/>
      <c r="G4" s="30" t="s">
        <v>3</v>
      </c>
      <c r="H4" s="25" t="s">
        <v>43</v>
      </c>
      <c r="I4" s="34" t="s">
        <v>47</v>
      </c>
      <c r="J4" s="34"/>
      <c r="K4" s="34"/>
      <c r="L4" s="34"/>
      <c r="M4" s="30" t="s">
        <v>3</v>
      </c>
    </row>
    <row r="5" spans="1:13" ht="15.75" thickBot="1" x14ac:dyDescent="0.3">
      <c r="A5" s="33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1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1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59</v>
      </c>
      <c r="B9" s="17">
        <f>SUM(C9:F9)</f>
        <v>5612</v>
      </c>
      <c r="C9" s="18">
        <f>+'I Trimestre'!C9+'II Trimestre'!C9</f>
        <v>3897</v>
      </c>
      <c r="D9" s="18">
        <f>+'I Trimestre'!D9+'II Trimestre'!D9</f>
        <v>951</v>
      </c>
      <c r="E9" s="18">
        <f>+'I Trimestre'!E9+'II Trimestre'!E9</f>
        <v>345</v>
      </c>
      <c r="F9" s="18">
        <f>+'I Trimestre'!F9+'II Trimestre'!F9</f>
        <v>419</v>
      </c>
      <c r="G9" s="18"/>
      <c r="H9" s="17">
        <f>SUM(I9:L9)</f>
        <v>4844</v>
      </c>
      <c r="I9" s="18">
        <f>+'I Trimestre'!I9+'II Trimestre'!I9</f>
        <v>3320</v>
      </c>
      <c r="J9" s="18">
        <f>+'I Trimestre'!J9+'II Trimestre'!J9</f>
        <v>713</v>
      </c>
      <c r="K9" s="18">
        <f>+'I Trimestre'!K9+'II Trimestre'!K9</f>
        <v>428</v>
      </c>
      <c r="L9" s="18">
        <f>+'I Trimestre'!L9+'II Trimestre'!L9</f>
        <v>383</v>
      </c>
      <c r="M9" s="18"/>
    </row>
    <row r="10" spans="1:13" x14ac:dyDescent="0.25">
      <c r="A10" s="3" t="s">
        <v>105</v>
      </c>
      <c r="B10" s="17">
        <f t="shared" ref="B10" si="0">SUM(C10:F10)</f>
        <v>5747</v>
      </c>
      <c r="C10" s="18">
        <f>+'I Trimestre'!C10+'II Trimestre'!C10</f>
        <v>3707</v>
      </c>
      <c r="D10" s="18">
        <f>+'I Trimestre'!D10+'II Trimestre'!D10</f>
        <v>1124</v>
      </c>
      <c r="E10" s="18">
        <f>+'I Trimestre'!E10+'II Trimestre'!E10</f>
        <v>488</v>
      </c>
      <c r="F10" s="18">
        <f>+'I Trimestre'!F10+'II Trimestre'!F10</f>
        <v>428</v>
      </c>
      <c r="G10" s="18"/>
      <c r="H10" s="17">
        <f t="shared" ref="H10" si="1">SUM(I10:L10)</f>
        <v>5747</v>
      </c>
      <c r="I10" s="18">
        <f>+'I Trimestre'!I10+'II Trimestre'!I10</f>
        <v>3707</v>
      </c>
      <c r="J10" s="18">
        <f>+'I Trimestre'!J10+'II Trimestre'!J10</f>
        <v>1124</v>
      </c>
      <c r="K10" s="18">
        <f>+'I Trimestre'!K10+'II Trimestre'!K10</f>
        <v>488</v>
      </c>
      <c r="L10" s="18">
        <f>+'I Trimestre'!L10+'II Trimestre'!L10</f>
        <v>428</v>
      </c>
      <c r="M10" s="18"/>
    </row>
    <row r="11" spans="1:13" x14ac:dyDescent="0.25">
      <c r="A11" s="3" t="s">
        <v>106</v>
      </c>
      <c r="B11" s="17">
        <f>SUM(C11:F11)</f>
        <v>5500</v>
      </c>
      <c r="C11" s="18">
        <f>+'I Trimestre'!C11+'II Trimestre'!C11</f>
        <v>4354</v>
      </c>
      <c r="D11" s="18">
        <f>+'I Trimestre'!D11+'II Trimestre'!D11</f>
        <v>542</v>
      </c>
      <c r="E11" s="18">
        <f>+'I Trimestre'!E11+'II Trimestre'!E11</f>
        <v>150</v>
      </c>
      <c r="F11" s="18">
        <f>+'I Trimestre'!F11+'II Trimestre'!F11</f>
        <v>454</v>
      </c>
      <c r="G11" s="18"/>
      <c r="H11" s="17">
        <f>SUM(I11:L11)</f>
        <v>4602</v>
      </c>
      <c r="I11" s="18">
        <f>+'I Trimestre'!I11+'II Trimestre'!I11</f>
        <v>3564</v>
      </c>
      <c r="J11" s="18">
        <f>+'I Trimestre'!J11+'II Trimestre'!J11</f>
        <v>400</v>
      </c>
      <c r="K11" s="18">
        <f>+'I Trimestre'!K11+'II Trimestre'!K11</f>
        <v>246</v>
      </c>
      <c r="L11" s="18">
        <f>+'I Trimestre'!L11+'II Trimestre'!L11</f>
        <v>392</v>
      </c>
      <c r="M11" s="18"/>
    </row>
    <row r="12" spans="1:13" x14ac:dyDescent="0.25">
      <c r="A12" s="3" t="s">
        <v>78</v>
      </c>
      <c r="B12" s="17">
        <f>SUM(C12:F12)</f>
        <v>11272</v>
      </c>
      <c r="C12" s="18">
        <f>+'II Trimestre'!C12</f>
        <v>7505</v>
      </c>
      <c r="D12" s="18">
        <f>+'II Trimestre'!D12</f>
        <v>1833</v>
      </c>
      <c r="E12" s="18">
        <f>+'II Trimestre'!E12</f>
        <v>1090</v>
      </c>
      <c r="F12" s="18">
        <f>+'II Trimestre'!F12</f>
        <v>844</v>
      </c>
      <c r="G12" s="18"/>
      <c r="H12" s="17">
        <f>SUM(I12:L12)</f>
        <v>11272</v>
      </c>
      <c r="I12" s="18">
        <f>+'II Trimestre'!I12</f>
        <v>7505</v>
      </c>
      <c r="J12" s="18">
        <f>+'II Trimestre'!J12</f>
        <v>1833</v>
      </c>
      <c r="K12" s="18">
        <f>+'II Trimestre'!K12</f>
        <v>1090</v>
      </c>
      <c r="L12" s="18">
        <f>+'II Trimestre'!L12</f>
        <v>844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59</v>
      </c>
      <c r="B15" s="18">
        <f>SUM(C15:G15)</f>
        <v>44551959445.89576</v>
      </c>
      <c r="C15" s="18">
        <f>+'I Trimestre'!C15+'II Trimestre'!C15</f>
        <v>24372114262.519997</v>
      </c>
      <c r="D15" s="18">
        <f>+'I Trimestre'!D15+'II Trimestre'!D15</f>
        <v>12929439942.049999</v>
      </c>
      <c r="E15" s="18">
        <f>+'I Trimestre'!E15+'II Trimestre'!E15</f>
        <v>3162809954.1999998</v>
      </c>
      <c r="F15" s="18">
        <f>+'I Trimestre'!F15+'II Trimestre'!F15</f>
        <v>2273615000</v>
      </c>
      <c r="G15" s="18">
        <f>+'I Trimestre'!G15+'II Trimestre'!G15</f>
        <v>1813980287.125772</v>
      </c>
      <c r="H15" s="18">
        <f>SUM(I15:M15)</f>
        <v>38442574749.420227</v>
      </c>
      <c r="I15" s="18">
        <f>+'I Trimestre'!I15+'II Trimestre'!I15</f>
        <v>20973528434.93</v>
      </c>
      <c r="J15" s="18">
        <f>+'I Trimestre'!J15+'II Trimestre'!J15</f>
        <v>9608164581.960001</v>
      </c>
      <c r="K15" s="18">
        <f>+'I Trimestre'!K15+'II Trimestre'!K15</f>
        <v>4228362263.3499999</v>
      </c>
      <c r="L15" s="18">
        <f>+'I Trimestre'!L15+'II Trimestre'!L15</f>
        <v>2106212000</v>
      </c>
      <c r="M15" s="18">
        <f>+'I Trimestre'!M15+'II Trimestre'!M15</f>
        <v>1526307469.1802292</v>
      </c>
    </row>
    <row r="16" spans="1:13" x14ac:dyDescent="0.25">
      <c r="A16" s="3" t="s">
        <v>105</v>
      </c>
      <c r="B16" s="18">
        <f>SUM(C16:G16)</f>
        <v>51451796882.041916</v>
      </c>
      <c r="C16" s="18">
        <f>+'I Trimestre'!C16+'II Trimestre'!C16</f>
        <v>24532746268.659973</v>
      </c>
      <c r="D16" s="18">
        <f>+'I Trimestre'!D16+'II Trimestre'!D16</f>
        <v>16175405576.517227</v>
      </c>
      <c r="E16" s="18">
        <f>+'I Trimestre'!E16+'II Trimestre'!E16</f>
        <v>5362726303.2846899</v>
      </c>
      <c r="F16" s="18">
        <f>+'I Trimestre'!F16+'II Trimestre'!F16</f>
        <v>2468552872.3323669</v>
      </c>
      <c r="G16" s="18">
        <f>+'I Trimestre'!G16+'II Trimestre'!G16</f>
        <v>2912365861.2476559</v>
      </c>
      <c r="H16" s="18">
        <f>SUM(I16:M16)</f>
        <v>51451796882.041916</v>
      </c>
      <c r="I16" s="18">
        <f>+'I Trimestre'!I16+'II Trimestre'!I16</f>
        <v>24532746268.659973</v>
      </c>
      <c r="J16" s="18">
        <f>+'I Trimestre'!J16+'II Trimestre'!J16</f>
        <v>16175405576.517227</v>
      </c>
      <c r="K16" s="18">
        <f>+'I Trimestre'!K16+'II Trimestre'!K16</f>
        <v>5362726303.2846899</v>
      </c>
      <c r="L16" s="18">
        <f>+'I Trimestre'!L16+'II Trimestre'!L16</f>
        <v>2468552872.3323669</v>
      </c>
      <c r="M16" s="18">
        <f>+'I Trimestre'!M16+'II Trimestre'!M16</f>
        <v>2912365861.2476559</v>
      </c>
    </row>
    <row r="17" spans="1:13" x14ac:dyDescent="0.25">
      <c r="A17" s="3" t="s">
        <v>106</v>
      </c>
      <c r="B17" s="18">
        <f>SUM(C17:G17)</f>
        <v>40889625326.36879</v>
      </c>
      <c r="C17" s="18">
        <f>+'I Trimestre'!C17+'II Trimestre'!C17</f>
        <v>28341871595.110001</v>
      </c>
      <c r="D17" s="18">
        <f>+'I Trimestre'!D17+'II Trimestre'!D17</f>
        <v>6262720251.7700005</v>
      </c>
      <c r="E17" s="18">
        <f>+'I Trimestre'!E17+'II Trimestre'!E17</f>
        <v>1646815689.3000002</v>
      </c>
      <c r="F17" s="18">
        <f>+'I Trimestre'!F17+'II Trimestre'!F17</f>
        <v>2677139000</v>
      </c>
      <c r="G17" s="18">
        <f>+'I Trimestre'!G17+'II Trimestre'!G17</f>
        <v>1961078790.1887839</v>
      </c>
      <c r="H17" s="18">
        <f>SUM(I17:M17)</f>
        <v>35179628737.169258</v>
      </c>
      <c r="I17" s="18">
        <f>+'I Trimestre'!I17+'II Trimestre'!I17</f>
        <v>24377379281.59</v>
      </c>
      <c r="J17" s="18">
        <f>+'I Trimestre'!J17+'II Trimestre'!J17</f>
        <v>4174055423.1700001</v>
      </c>
      <c r="K17" s="18">
        <f>+'I Trimestre'!K17+'II Trimestre'!K17</f>
        <v>2808682484.1500001</v>
      </c>
      <c r="L17" s="18">
        <f>+'I Trimestre'!L17+'II Trimestre'!L17</f>
        <v>2350765000</v>
      </c>
      <c r="M17" s="18">
        <f>+'I Trimestre'!M17+'II Trimestre'!M17</f>
        <v>1468746548.2592554</v>
      </c>
    </row>
    <row r="18" spans="1:13" x14ac:dyDescent="0.25">
      <c r="A18" s="3" t="s">
        <v>78</v>
      </c>
      <c r="B18" s="18">
        <f t="shared" ref="B18" si="2">SUM(C18:G18)</f>
        <v>99914803369.240005</v>
      </c>
      <c r="C18" s="18">
        <f>+'II Trimestre'!C18</f>
        <v>50448425891.058121</v>
      </c>
      <c r="D18" s="18">
        <f>+'II Trimestre'!D18</f>
        <v>26705421952.865925</v>
      </c>
      <c r="E18" s="18">
        <f>+'II Trimestre'!E18</f>
        <v>12174513040.345348</v>
      </c>
      <c r="F18" s="18">
        <f>+'II Trimestre'!F18</f>
        <v>4930887577.2800369</v>
      </c>
      <c r="G18" s="18">
        <f>+'II Trimestre'!G18</f>
        <v>5655554907.6905661</v>
      </c>
      <c r="H18" s="18">
        <f t="shared" ref="H18" si="3">SUM(I18:M18)</f>
        <v>99914803369.240005</v>
      </c>
      <c r="I18" s="18">
        <f>+'II Trimestre'!I18</f>
        <v>50448425891.058121</v>
      </c>
      <c r="J18" s="18">
        <f>+'II Trimestre'!J18</f>
        <v>26705421952.865925</v>
      </c>
      <c r="K18" s="18">
        <f>+'II Trimestre'!K18</f>
        <v>12174513040.345348</v>
      </c>
      <c r="L18" s="18">
        <f>+'II Trimestre'!L18</f>
        <v>4930887577.2800369</v>
      </c>
      <c r="M18" s="18">
        <f>+'II Trimestre'!M18</f>
        <v>5655554907.6905661</v>
      </c>
    </row>
    <row r="19" spans="1:13" x14ac:dyDescent="0.25">
      <c r="A19" s="3" t="s">
        <v>107</v>
      </c>
      <c r="B19" s="18">
        <f>SUM(C19:F19)</f>
        <v>38928546536.180008</v>
      </c>
      <c r="C19" s="18">
        <f t="shared" ref="C19:F19" si="4">+C17</f>
        <v>28341871595.110001</v>
      </c>
      <c r="D19" s="18">
        <f t="shared" si="4"/>
        <v>6262720251.7700005</v>
      </c>
      <c r="E19" s="18">
        <f t="shared" si="4"/>
        <v>1646815689.3000002</v>
      </c>
      <c r="F19" s="18">
        <f t="shared" si="4"/>
        <v>2677139000</v>
      </c>
      <c r="G19" s="18"/>
      <c r="H19" s="18">
        <f>SUM(I19:L19)</f>
        <v>33710882188.910004</v>
      </c>
      <c r="I19" s="18">
        <f t="shared" ref="I19:L19" si="5">+I17</f>
        <v>24377379281.59</v>
      </c>
      <c r="J19" s="18">
        <f t="shared" si="5"/>
        <v>4174055423.1700001</v>
      </c>
      <c r="K19" s="18">
        <f t="shared" si="5"/>
        <v>2808682484.1500001</v>
      </c>
      <c r="L19" s="18">
        <f t="shared" si="5"/>
        <v>2350765000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105</v>
      </c>
      <c r="B22" s="18">
        <f t="shared" ref="B22" si="6">B16</f>
        <v>51451796882.041916</v>
      </c>
      <c r="C22" s="18"/>
      <c r="D22" s="18"/>
      <c r="E22" s="18"/>
      <c r="F22" s="17"/>
      <c r="G22" s="17"/>
      <c r="H22" s="18">
        <f t="shared" ref="H22" si="7">H16</f>
        <v>51451796882.041916</v>
      </c>
      <c r="I22" s="18"/>
      <c r="J22" s="18"/>
      <c r="K22" s="18"/>
      <c r="L22" s="17"/>
      <c r="M22" s="17"/>
    </row>
    <row r="23" spans="1:13" x14ac:dyDescent="0.25">
      <c r="A23" s="3" t="s">
        <v>106</v>
      </c>
      <c r="B23" s="18">
        <f>'I Trimestre'!B23+'II Trimestre'!B23</f>
        <v>43417569619.949997</v>
      </c>
      <c r="C23" s="18"/>
      <c r="D23" s="18"/>
      <c r="E23" s="18"/>
      <c r="F23" s="17"/>
      <c r="G23" s="17"/>
      <c r="H23" s="18">
        <f>'I Trimestre'!H23+'II Trimestre'!H23</f>
        <v>43417569619.949997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60</v>
      </c>
      <c r="B26" s="22">
        <v>0.97</v>
      </c>
      <c r="C26" s="22">
        <v>0.97</v>
      </c>
      <c r="D26" s="22">
        <v>0.97</v>
      </c>
      <c r="E26" s="22">
        <v>0.97</v>
      </c>
      <c r="F26" s="22">
        <v>0.97</v>
      </c>
      <c r="G26" s="22">
        <v>0.97</v>
      </c>
      <c r="H26" s="22">
        <v>0.97</v>
      </c>
      <c r="I26" s="22">
        <v>0.97</v>
      </c>
      <c r="J26" s="22">
        <v>0.97</v>
      </c>
      <c r="K26" s="22">
        <v>0.97</v>
      </c>
      <c r="L26" s="22">
        <v>0.97</v>
      </c>
      <c r="M26" s="22">
        <v>0.97</v>
      </c>
    </row>
    <row r="27" spans="1:13" x14ac:dyDescent="0.25">
      <c r="A27" s="3" t="s">
        <v>108</v>
      </c>
      <c r="B27" s="22">
        <v>1</v>
      </c>
      <c r="C27" s="22">
        <v>1</v>
      </c>
      <c r="D27" s="22">
        <v>1</v>
      </c>
      <c r="E27" s="22">
        <v>1</v>
      </c>
      <c r="F27" s="22">
        <v>1</v>
      </c>
      <c r="G27" s="22">
        <v>1</v>
      </c>
      <c r="H27" s="22">
        <v>1</v>
      </c>
      <c r="I27" s="22">
        <v>1</v>
      </c>
      <c r="J27" s="22">
        <v>1</v>
      </c>
      <c r="K27" s="22">
        <v>1</v>
      </c>
      <c r="L27" s="22">
        <v>1</v>
      </c>
      <c r="M27" s="22">
        <v>1</v>
      </c>
    </row>
    <row r="28" spans="1:13" x14ac:dyDescent="0.25">
      <c r="A28" s="3" t="s">
        <v>8</v>
      </c>
      <c r="B28" s="19">
        <f>+C28+F28</f>
        <v>158004</v>
      </c>
      <c r="C28" s="20">
        <v>112271</v>
      </c>
      <c r="D28" s="20">
        <v>112271</v>
      </c>
      <c r="E28" s="20">
        <v>112271</v>
      </c>
      <c r="F28" s="20">
        <v>45733</v>
      </c>
      <c r="G28" s="18"/>
      <c r="H28" s="19">
        <f>+I28+L28</f>
        <v>158004</v>
      </c>
      <c r="I28" s="20">
        <v>112271</v>
      </c>
      <c r="J28" s="20">
        <v>112271</v>
      </c>
      <c r="K28" s="20">
        <v>112271</v>
      </c>
      <c r="L28" s="20">
        <v>45733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61</v>
      </c>
      <c r="B31" s="17">
        <f t="shared" ref="B31:F31" si="8">B15/B26</f>
        <v>45929855098.86161</v>
      </c>
      <c r="C31" s="18">
        <f t="shared" si="8"/>
        <v>25125890992.288658</v>
      </c>
      <c r="D31" s="18">
        <f t="shared" si="8"/>
        <v>13329319527.886597</v>
      </c>
      <c r="E31" s="18">
        <f t="shared" si="8"/>
        <v>3260628818.7628865</v>
      </c>
      <c r="F31" s="18">
        <f t="shared" si="8"/>
        <v>2343932989.6907215</v>
      </c>
      <c r="G31" s="18">
        <f t="shared" ref="G31:L31" si="9">G15/G26</f>
        <v>1870082770.2327547</v>
      </c>
      <c r="H31" s="17">
        <f t="shared" si="9"/>
        <v>39631520360.227036</v>
      </c>
      <c r="I31" s="18">
        <f t="shared" si="9"/>
        <v>21622194262.814434</v>
      </c>
      <c r="J31" s="18">
        <f t="shared" si="9"/>
        <v>9905324311.2989712</v>
      </c>
      <c r="K31" s="18">
        <f t="shared" si="9"/>
        <v>4359136353.9690723</v>
      </c>
      <c r="L31" s="18">
        <f t="shared" si="9"/>
        <v>2171352577.3195877</v>
      </c>
      <c r="M31" s="18">
        <f t="shared" ref="M31" si="10">M15/M26</f>
        <v>1573512854.8249786</v>
      </c>
    </row>
    <row r="32" spans="1:13" x14ac:dyDescent="0.25">
      <c r="A32" s="2" t="s">
        <v>109</v>
      </c>
      <c r="B32" s="17">
        <f t="shared" ref="B32" si="11">B17/B27</f>
        <v>40889625326.36879</v>
      </c>
      <c r="C32" s="18">
        <f>C17/C27</f>
        <v>28341871595.110001</v>
      </c>
      <c r="D32" s="18">
        <f t="shared" ref="D32:F32" si="12">D17/D27</f>
        <v>6262720251.7700005</v>
      </c>
      <c r="E32" s="18">
        <f t="shared" si="12"/>
        <v>1646815689.3000002</v>
      </c>
      <c r="F32" s="18">
        <f t="shared" si="12"/>
        <v>2677139000</v>
      </c>
      <c r="G32" s="18">
        <f t="shared" ref="G32:H32" si="13">G17/G27</f>
        <v>1961078790.1887839</v>
      </c>
      <c r="H32" s="17">
        <f t="shared" si="13"/>
        <v>35179628737.169258</v>
      </c>
      <c r="I32" s="18">
        <f>I17/I27</f>
        <v>24377379281.59</v>
      </c>
      <c r="J32" s="18">
        <f t="shared" ref="J32:M32" si="14">J17/J27</f>
        <v>4174055423.1700001</v>
      </c>
      <c r="K32" s="18">
        <f t="shared" si="14"/>
        <v>2808682484.1500001</v>
      </c>
      <c r="L32" s="18">
        <f t="shared" si="14"/>
        <v>2350765000</v>
      </c>
      <c r="M32" s="18">
        <f t="shared" si="14"/>
        <v>1468746548.2592554</v>
      </c>
    </row>
    <row r="33" spans="1:13" x14ac:dyDescent="0.25">
      <c r="A33" s="2" t="s">
        <v>62</v>
      </c>
      <c r="B33" s="17">
        <f t="shared" ref="B33:F33" si="15">B31/B9</f>
        <v>8184222.2200394887</v>
      </c>
      <c r="C33" s="18">
        <f t="shared" si="15"/>
        <v>6447495.7639950365</v>
      </c>
      <c r="D33" s="18">
        <f t="shared" si="15"/>
        <v>14016108.862131016</v>
      </c>
      <c r="E33" s="18">
        <f t="shared" si="15"/>
        <v>9451098.0253996719</v>
      </c>
      <c r="F33" s="18">
        <f t="shared" si="15"/>
        <v>5594112.1472332254</v>
      </c>
      <c r="G33" s="18"/>
      <c r="H33" s="17">
        <f t="shared" ref="H33:L33" si="16">H31/H9</f>
        <v>8181569.0256455485</v>
      </c>
      <c r="I33" s="18">
        <f t="shared" si="16"/>
        <v>6512709.1153055523</v>
      </c>
      <c r="J33" s="18">
        <f t="shared" si="16"/>
        <v>13892460.464654939</v>
      </c>
      <c r="K33" s="18">
        <f t="shared" si="16"/>
        <v>10184898.023292225</v>
      </c>
      <c r="L33" s="18">
        <f t="shared" si="16"/>
        <v>5669327.8781190282</v>
      </c>
      <c r="M33" s="18"/>
    </row>
    <row r="34" spans="1:13" x14ac:dyDescent="0.25">
      <c r="A34" s="2" t="s">
        <v>110</v>
      </c>
      <c r="B34" s="17">
        <f t="shared" ref="B34:F34" si="17">B32/B11</f>
        <v>7434477.3320670528</v>
      </c>
      <c r="C34" s="18">
        <f t="shared" si="17"/>
        <v>6509387.1371405609</v>
      </c>
      <c r="D34" s="18">
        <f t="shared" si="17"/>
        <v>11554834.412859779</v>
      </c>
      <c r="E34" s="18">
        <f t="shared" si="17"/>
        <v>10978771.262000002</v>
      </c>
      <c r="F34" s="18">
        <f t="shared" si="17"/>
        <v>5896781.9383259909</v>
      </c>
      <c r="G34" s="18"/>
      <c r="H34" s="17">
        <f t="shared" ref="H34:L34" si="18">H32/H11</f>
        <v>7644421.7160298256</v>
      </c>
      <c r="I34" s="18">
        <f t="shared" si="18"/>
        <v>6839893.1766526373</v>
      </c>
      <c r="J34" s="18">
        <f t="shared" si="18"/>
        <v>10435138.557925001</v>
      </c>
      <c r="K34" s="18">
        <f t="shared" si="18"/>
        <v>11417408.472154472</v>
      </c>
      <c r="L34" s="18">
        <f t="shared" si="18"/>
        <v>5996849.4897959186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9">B10/B28*100</f>
        <v>3.6372496898812687</v>
      </c>
      <c r="C39" s="1">
        <f>C10/C28*100</f>
        <v>3.3018321739362788</v>
      </c>
      <c r="D39" s="1">
        <f t="shared" si="19"/>
        <v>1.0011490055312593</v>
      </c>
      <c r="E39" s="1">
        <f t="shared" si="19"/>
        <v>0.43466255756161432</v>
      </c>
      <c r="F39" s="1">
        <f t="shared" si="19"/>
        <v>0.93586687949620617</v>
      </c>
      <c r="G39" s="1"/>
      <c r="H39" s="5">
        <f t="shared" ref="H39" si="20">H10/H28*100</f>
        <v>3.6372496898812687</v>
      </c>
      <c r="I39" s="1">
        <f>I10/I28*100</f>
        <v>3.3018321739362788</v>
      </c>
      <c r="J39" s="1">
        <f t="shared" ref="J39:L39" si="21">J10/J28*100</f>
        <v>1.0011490055312593</v>
      </c>
      <c r="K39" s="1">
        <f t="shared" si="21"/>
        <v>0.43466255756161432</v>
      </c>
      <c r="L39" s="1">
        <f t="shared" si="21"/>
        <v>0.93586687949620617</v>
      </c>
      <c r="M39" s="1"/>
    </row>
    <row r="40" spans="1:13" x14ac:dyDescent="0.25">
      <c r="A40" s="2" t="s">
        <v>13</v>
      </c>
      <c r="B40" s="5">
        <f t="shared" ref="B40:F40" si="22">B11/B28*100</f>
        <v>3.4809245335561121</v>
      </c>
      <c r="C40" s="1">
        <f t="shared" si="22"/>
        <v>3.8781163434903045</v>
      </c>
      <c r="D40" s="1">
        <f t="shared" si="22"/>
        <v>0.48276046352130114</v>
      </c>
      <c r="E40" s="1">
        <f t="shared" si="22"/>
        <v>0.13360529433246343</v>
      </c>
      <c r="F40" s="1">
        <f t="shared" si="22"/>
        <v>0.99271860582074212</v>
      </c>
      <c r="G40" s="1"/>
      <c r="H40" s="5">
        <f t="shared" ref="H40:L40" si="23">H11/H28*100</f>
        <v>2.9125844915318599</v>
      </c>
      <c r="I40" s="1">
        <f t="shared" si="23"/>
        <v>3.1744617933393311</v>
      </c>
      <c r="J40" s="1">
        <f t="shared" si="23"/>
        <v>0.35628078488656911</v>
      </c>
      <c r="K40" s="1">
        <f t="shared" si="23"/>
        <v>0.21911268270523998</v>
      </c>
      <c r="L40" s="1">
        <f t="shared" si="23"/>
        <v>0.85714910458531035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4">B11/B10*100</f>
        <v>95.70210544631982</v>
      </c>
      <c r="C43" s="1">
        <f t="shared" si="24"/>
        <v>117.45346641489074</v>
      </c>
      <c r="D43" s="1">
        <f t="shared" si="24"/>
        <v>48.220640569395016</v>
      </c>
      <c r="E43" s="1">
        <f t="shared" si="24"/>
        <v>30.737704918032787</v>
      </c>
      <c r="F43" s="1">
        <f t="shared" si="24"/>
        <v>106.0747663551402</v>
      </c>
      <c r="G43" s="1"/>
      <c r="H43" s="5">
        <f t="shared" ref="H43:L43" si="25">H11/H10*100</f>
        <v>80.076561684357046</v>
      </c>
      <c r="I43" s="1">
        <f t="shared" si="25"/>
        <v>96.142433234421361</v>
      </c>
      <c r="J43" s="1">
        <f t="shared" si="25"/>
        <v>35.587188612099645</v>
      </c>
      <c r="K43" s="1">
        <f t="shared" si="25"/>
        <v>50.409836065573764</v>
      </c>
      <c r="L43" s="1">
        <f t="shared" si="25"/>
        <v>91.588785046728972</v>
      </c>
      <c r="M43" s="1"/>
    </row>
    <row r="44" spans="1:13" x14ac:dyDescent="0.25">
      <c r="A44" s="2" t="s">
        <v>16</v>
      </c>
      <c r="B44" s="5">
        <f>B17/B16*100</f>
        <v>79.471714894840503</v>
      </c>
      <c r="C44" s="5">
        <f>C17/C16*100</f>
        <v>115.52669760138554</v>
      </c>
      <c r="D44" s="5">
        <f t="shared" ref="D44:G44" si="26">D17/D16*100</f>
        <v>38.717546970580777</v>
      </c>
      <c r="E44" s="5">
        <f t="shared" si="26"/>
        <v>30.708553749821604</v>
      </c>
      <c r="F44" s="5">
        <f t="shared" si="26"/>
        <v>108.44973304017402</v>
      </c>
      <c r="G44" s="5">
        <f t="shared" si="26"/>
        <v>67.336278600266894</v>
      </c>
      <c r="H44" s="5">
        <f>H17/H16*100</f>
        <v>68.373955564315608</v>
      </c>
      <c r="I44" s="5">
        <f>I17/I16*100</f>
        <v>99.366695496017698</v>
      </c>
      <c r="J44" s="5">
        <f t="shared" ref="J44:M44" si="27">J17/J16*100</f>
        <v>25.804950629675204</v>
      </c>
      <c r="K44" s="5">
        <f t="shared" si="27"/>
        <v>52.374153095034359</v>
      </c>
      <c r="L44" s="5">
        <f t="shared" si="27"/>
        <v>95.228464674484485</v>
      </c>
      <c r="M44" s="5">
        <f t="shared" si="27"/>
        <v>50.431388713986827</v>
      </c>
    </row>
    <row r="45" spans="1:13" x14ac:dyDescent="0.25">
      <c r="A45" s="2" t="s">
        <v>17</v>
      </c>
      <c r="B45" s="5">
        <f t="shared" ref="B45:F45" si="28">AVERAGE(B43:B44)</f>
        <v>87.586910170580154</v>
      </c>
      <c r="C45" s="1">
        <f t="shared" si="28"/>
        <v>116.49008200813813</v>
      </c>
      <c r="D45" s="1">
        <f t="shared" si="28"/>
        <v>43.469093769987893</v>
      </c>
      <c r="E45" s="1">
        <f t="shared" si="28"/>
        <v>30.723129333927197</v>
      </c>
      <c r="F45" s="1">
        <f t="shared" si="28"/>
        <v>107.26224969765711</v>
      </c>
      <c r="G45" s="1"/>
      <c r="H45" s="5">
        <f t="shared" ref="H45:L45" si="29">AVERAGE(H43:H44)</f>
        <v>74.225258624336334</v>
      </c>
      <c r="I45" s="1">
        <f t="shared" si="29"/>
        <v>97.754564365219522</v>
      </c>
      <c r="J45" s="1">
        <f t="shared" si="29"/>
        <v>30.696069620887425</v>
      </c>
      <c r="K45" s="1">
        <f t="shared" si="29"/>
        <v>51.391994580304058</v>
      </c>
      <c r="L45" s="1">
        <f t="shared" si="29"/>
        <v>93.408624860606722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30">B11/B12*100</f>
        <v>48.793470546486873</v>
      </c>
      <c r="C48" s="1">
        <f t="shared" si="30"/>
        <v>58.014656895403064</v>
      </c>
      <c r="D48" s="1">
        <f t="shared" si="30"/>
        <v>29.569012547735952</v>
      </c>
      <c r="E48" s="1">
        <f t="shared" si="30"/>
        <v>13.761467889908257</v>
      </c>
      <c r="F48" s="1">
        <f t="shared" si="30"/>
        <v>53.791469194312789</v>
      </c>
      <c r="G48" s="1"/>
      <c r="H48" s="5">
        <f t="shared" ref="H48:L48" si="31">H11/H12*100</f>
        <v>40.826827537260471</v>
      </c>
      <c r="I48" s="1">
        <f t="shared" si="31"/>
        <v>47.488341105929379</v>
      </c>
      <c r="J48" s="1">
        <f t="shared" si="31"/>
        <v>21.822149481723947</v>
      </c>
      <c r="K48" s="1">
        <f t="shared" si="31"/>
        <v>22.568807339449542</v>
      </c>
      <c r="L48" s="1">
        <f t="shared" si="31"/>
        <v>46.445497630331758</v>
      </c>
      <c r="M48" s="1"/>
    </row>
    <row r="49" spans="1:13" x14ac:dyDescent="0.25">
      <c r="A49" s="2" t="s">
        <v>20</v>
      </c>
      <c r="B49" s="5">
        <f>B17/B18*100</f>
        <v>40.924491614379896</v>
      </c>
      <c r="C49" s="5">
        <f t="shared" ref="C49:G49" si="32">C17/C18*100</f>
        <v>56.179892820270418</v>
      </c>
      <c r="D49" s="5">
        <f t="shared" si="32"/>
        <v>23.451118888229768</v>
      </c>
      <c r="E49" s="5">
        <f t="shared" si="32"/>
        <v>13.526747918726494</v>
      </c>
      <c r="F49" s="5">
        <f t="shared" si="32"/>
        <v>54.293247575454892</v>
      </c>
      <c r="G49" s="5">
        <f t="shared" si="32"/>
        <v>34.675267452925965</v>
      </c>
      <c r="H49" s="5">
        <f>H17/H18*100</f>
        <v>35.209626152354254</v>
      </c>
      <c r="I49" s="5">
        <f t="shared" ref="I49:M49" si="33">I17/I18*100</f>
        <v>48.321387339680783</v>
      </c>
      <c r="J49" s="5">
        <f t="shared" si="33"/>
        <v>15.629992405800785</v>
      </c>
      <c r="K49" s="5">
        <f t="shared" si="33"/>
        <v>23.070183380988251</v>
      </c>
      <c r="L49" s="5">
        <f t="shared" si="33"/>
        <v>47.674276956375522</v>
      </c>
      <c r="M49" s="5">
        <f t="shared" si="33"/>
        <v>25.969981234945077</v>
      </c>
    </row>
    <row r="50" spans="1:13" x14ac:dyDescent="0.25">
      <c r="A50" s="2" t="s">
        <v>21</v>
      </c>
      <c r="B50" s="5">
        <f t="shared" ref="B50:F50" si="34">(B48+B49)/2</f>
        <v>44.858981080433381</v>
      </c>
      <c r="C50" s="1">
        <f t="shared" si="34"/>
        <v>57.097274857836737</v>
      </c>
      <c r="D50" s="1">
        <f t="shared" si="34"/>
        <v>26.510065717982862</v>
      </c>
      <c r="E50" s="1">
        <f t="shared" si="34"/>
        <v>13.644107904317377</v>
      </c>
      <c r="F50" s="1">
        <f t="shared" si="34"/>
        <v>54.04235838488384</v>
      </c>
      <c r="G50" s="1"/>
      <c r="H50" s="5">
        <f t="shared" ref="H50:L50" si="35">(H48+H49)/2</f>
        <v>38.018226844807359</v>
      </c>
      <c r="I50" s="1">
        <f t="shared" si="35"/>
        <v>47.904864222805081</v>
      </c>
      <c r="J50" s="1">
        <f t="shared" si="35"/>
        <v>18.726070943762366</v>
      </c>
      <c r="K50" s="1">
        <f t="shared" si="35"/>
        <v>22.819495360218895</v>
      </c>
      <c r="L50" s="1">
        <f t="shared" si="35"/>
        <v>47.05988729335364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95.203969773417981</v>
      </c>
      <c r="C53" s="5"/>
      <c r="D53" s="5"/>
      <c r="E53" s="5"/>
      <c r="F53" s="5"/>
      <c r="G53" s="5"/>
      <c r="H53" s="5">
        <f>H19/H17*100</f>
        <v>95.82500838984852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-1.9957234497505305</v>
      </c>
      <c r="C56" s="7">
        <f t="shared" ref="C56:F56" si="36">((C11/C9)-1)*100</f>
        <v>11.726969463690029</v>
      </c>
      <c r="D56" s="7">
        <f t="shared" si="36"/>
        <v>-43.007360672975814</v>
      </c>
      <c r="E56" s="7">
        <f t="shared" si="36"/>
        <v>-56.521739130434788</v>
      </c>
      <c r="F56" s="7">
        <f t="shared" si="36"/>
        <v>8.3532219570405797</v>
      </c>
      <c r="G56" s="1"/>
      <c r="H56" s="11">
        <f>((H11/H9)-1)*100</f>
        <v>-4.9958711808422818</v>
      </c>
      <c r="I56" s="7">
        <f t="shared" ref="I56:L56" si="37">((I11/I9)-1)*100</f>
        <v>7.3493975903614395</v>
      </c>
      <c r="J56" s="7">
        <f t="shared" si="37"/>
        <v>-43.899018232819074</v>
      </c>
      <c r="K56" s="7">
        <f t="shared" si="37"/>
        <v>-42.523364485981304</v>
      </c>
      <c r="L56" s="7">
        <f t="shared" si="37"/>
        <v>2.3498694516971286</v>
      </c>
      <c r="M56" s="1"/>
    </row>
    <row r="57" spans="1:13" x14ac:dyDescent="0.25">
      <c r="A57" s="2" t="s">
        <v>25</v>
      </c>
      <c r="B57" s="12">
        <f>((B32/B31)-1)*100</f>
        <v>-10.97375500454767</v>
      </c>
      <c r="C57" s="12">
        <f t="shared" ref="C57:F57" si="38">((C32/C31)-1)*100</f>
        <v>12.799468897673538</v>
      </c>
      <c r="D57" s="12">
        <f t="shared" si="38"/>
        <v>-53.015454099756475</v>
      </c>
      <c r="E57" s="12">
        <f t="shared" si="38"/>
        <v>-49.493923386078094</v>
      </c>
      <c r="F57" s="12">
        <f t="shared" si="38"/>
        <v>14.215679875440657</v>
      </c>
      <c r="G57" s="13"/>
      <c r="H57" s="12">
        <f>((H32/H31)-1)*100</f>
        <v>-11.233209280372591</v>
      </c>
      <c r="I57" s="12">
        <f t="shared" ref="I57:L57" si="39">((I32/I31)-1)*100</f>
        <v>12.742393233946192</v>
      </c>
      <c r="J57" s="12">
        <f t="shared" si="39"/>
        <v>-57.860487027076246</v>
      </c>
      <c r="K57" s="12">
        <f t="shared" si="39"/>
        <v>-35.567914006804493</v>
      </c>
      <c r="L57" s="12">
        <f t="shared" si="39"/>
        <v>8.2627033745890763</v>
      </c>
      <c r="M57" s="13"/>
    </row>
    <row r="58" spans="1:13" x14ac:dyDescent="0.25">
      <c r="A58" s="2" t="s">
        <v>26</v>
      </c>
      <c r="B58" s="5">
        <f>((B34/B33)-1)*100</f>
        <v>-9.1608569246402816</v>
      </c>
      <c r="C58" s="1">
        <f t="shared" ref="C58:F58" si="40">((C34/C33)-1)*100</f>
        <v>0.95992886868023763</v>
      </c>
      <c r="D58" s="1">
        <f t="shared" si="40"/>
        <v>-17.56032628942512</v>
      </c>
      <c r="E58" s="1">
        <f t="shared" si="40"/>
        <v>16.163976212020369</v>
      </c>
      <c r="F58" s="1">
        <f t="shared" si="40"/>
        <v>5.410506316761321</v>
      </c>
      <c r="G58" s="1"/>
      <c r="H58" s="5">
        <f>((H34/H33)-1)*100</f>
        <v>-6.5653337144990997</v>
      </c>
      <c r="I58" s="1">
        <f t="shared" ref="I58:L58" si="41">((I34/I33)-1)*100</f>
        <v>5.0237782089509908</v>
      </c>
      <c r="J58" s="1">
        <f t="shared" si="41"/>
        <v>-24.886318125763417</v>
      </c>
      <c r="K58" s="1">
        <f t="shared" si="41"/>
        <v>12.10135286621008</v>
      </c>
      <c r="L58" s="1">
        <f t="shared" si="41"/>
        <v>5.7770800828255364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2">B16/B10</f>
        <v>8952809.6192869172</v>
      </c>
      <c r="C61" s="1">
        <f t="shared" si="42"/>
        <v>6617951.5156892296</v>
      </c>
      <c r="D61" s="1">
        <f t="shared" si="42"/>
        <v>14390930.228218174</v>
      </c>
      <c r="E61" s="1">
        <f t="shared" si="42"/>
        <v>10989193.244435839</v>
      </c>
      <c r="F61" s="1">
        <f t="shared" si="42"/>
        <v>5767646.8979728203</v>
      </c>
      <c r="G61" s="1"/>
      <c r="H61" s="5">
        <f t="shared" ref="H61:L61" si="43">H16/H10</f>
        <v>8952809.6192869172</v>
      </c>
      <c r="I61" s="1">
        <f t="shared" si="43"/>
        <v>6617951.5156892296</v>
      </c>
      <c r="J61" s="1">
        <f t="shared" si="43"/>
        <v>14390930.228218174</v>
      </c>
      <c r="K61" s="1">
        <f t="shared" si="43"/>
        <v>10989193.244435839</v>
      </c>
      <c r="L61" s="1">
        <f t="shared" si="43"/>
        <v>5767646.8979728203</v>
      </c>
      <c r="M61" s="1"/>
    </row>
    <row r="62" spans="1:13" x14ac:dyDescent="0.25">
      <c r="A62" s="2" t="s">
        <v>29</v>
      </c>
      <c r="B62" s="5">
        <f t="shared" si="42"/>
        <v>7434477.3320670528</v>
      </c>
      <c r="C62" s="5">
        <f t="shared" si="42"/>
        <v>6509387.1371405609</v>
      </c>
      <c r="D62" s="5">
        <f t="shared" si="42"/>
        <v>11554834.412859779</v>
      </c>
      <c r="E62" s="5">
        <f t="shared" si="42"/>
        <v>10978771.262000002</v>
      </c>
      <c r="F62" s="5">
        <f t="shared" si="42"/>
        <v>5896781.9383259909</v>
      </c>
      <c r="G62" s="1"/>
      <c r="H62" s="5">
        <f t="shared" ref="H62:L62" si="44">H17/H11</f>
        <v>7644421.7160298256</v>
      </c>
      <c r="I62" s="5">
        <f t="shared" si="44"/>
        <v>6839893.1766526373</v>
      </c>
      <c r="J62" s="5">
        <f t="shared" si="44"/>
        <v>10435138.557925001</v>
      </c>
      <c r="K62" s="5">
        <f t="shared" si="44"/>
        <v>11417408.472154472</v>
      </c>
      <c r="L62" s="5">
        <f t="shared" si="44"/>
        <v>5996849.4897959186</v>
      </c>
      <c r="M62" s="1"/>
    </row>
    <row r="63" spans="1:13" x14ac:dyDescent="0.25">
      <c r="A63" s="2" t="s">
        <v>30</v>
      </c>
      <c r="B63" s="5">
        <f>(B61/B62)*B45</f>
        <v>105.4746550260538</v>
      </c>
      <c r="C63" s="1">
        <f>(C61/C62)*C45</f>
        <v>118.43291826812012</v>
      </c>
      <c r="D63" s="1">
        <f t="shared" ref="D63:E63" si="45">(D61/D62)*D45</f>
        <v>54.138438784683991</v>
      </c>
      <c r="E63" s="1">
        <f t="shared" si="45"/>
        <v>30.75229433852115</v>
      </c>
      <c r="F63" s="1">
        <f t="shared" ref="F63" si="46">F61/F62*F45</f>
        <v>104.91328799482518</v>
      </c>
      <c r="G63" s="1"/>
      <c r="H63" s="5">
        <f>(H61/H62)*H45</f>
        <v>86.929349804518921</v>
      </c>
      <c r="I63" s="1">
        <f>(I61/I62)*I45</f>
        <v>94.582612724800939</v>
      </c>
      <c r="J63" s="1">
        <f t="shared" ref="J63:K63" si="47">(J61/J62)*J45</f>
        <v>42.332451432495233</v>
      </c>
      <c r="K63" s="1">
        <f t="shared" si="47"/>
        <v>49.464513863835748</v>
      </c>
      <c r="L63" s="1">
        <f t="shared" ref="L63" si="48">L61/L62*L45</f>
        <v>89.838500422247478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9">(B23/B22)*100</f>
        <v>84.384943288742392</v>
      </c>
      <c r="C66" s="1"/>
      <c r="D66" s="1"/>
      <c r="E66" s="1"/>
      <c r="F66" s="1"/>
      <c r="G66" s="1"/>
      <c r="H66" s="14">
        <f t="shared" ref="H66" si="50">(H23/H22)*100</f>
        <v>84.384943288742392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51">(B17/B23)*100</f>
        <v>94.177600644832864</v>
      </c>
      <c r="C67" s="1"/>
      <c r="D67" s="1"/>
      <c r="E67" s="1"/>
      <c r="F67" s="1"/>
      <c r="G67" s="1"/>
      <c r="H67" s="14">
        <f t="shared" ref="H67" si="52">(H17/H23)*100</f>
        <v>81.02625053661346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83</v>
      </c>
    </row>
    <row r="72" spans="1:13" x14ac:dyDescent="0.25">
      <c r="A72" s="10" t="s">
        <v>84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1" spans="1:1" x14ac:dyDescent="0.25">
      <c r="A81" s="38" t="s">
        <v>126</v>
      </c>
    </row>
    <row r="83" spans="1:1" x14ac:dyDescent="0.25">
      <c r="A8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zoomScale="80" zoomScaleNormal="80" workbookViewId="0">
      <selection activeCell="A81" sqref="A81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5" t="s">
        <v>111</v>
      </c>
      <c r="B2" s="35"/>
      <c r="C2" s="35"/>
      <c r="D2" s="35"/>
      <c r="E2" s="35"/>
      <c r="F2" s="35"/>
      <c r="G2" s="35"/>
    </row>
    <row r="4" spans="1:13" x14ac:dyDescent="0.25">
      <c r="A4" s="32"/>
      <c r="B4" s="25" t="s">
        <v>43</v>
      </c>
      <c r="C4" s="34" t="s">
        <v>45</v>
      </c>
      <c r="D4" s="34"/>
      <c r="E4" s="34"/>
      <c r="F4" s="34"/>
      <c r="G4" s="30" t="s">
        <v>3</v>
      </c>
      <c r="H4" s="25" t="s">
        <v>43</v>
      </c>
      <c r="I4" s="34" t="s">
        <v>47</v>
      </c>
      <c r="J4" s="34"/>
      <c r="K4" s="34"/>
      <c r="L4" s="34"/>
      <c r="M4" s="30" t="s">
        <v>3</v>
      </c>
    </row>
    <row r="5" spans="1:13" ht="15.75" thickBot="1" x14ac:dyDescent="0.3">
      <c r="A5" s="33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1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1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63</v>
      </c>
      <c r="B9" s="17">
        <f>SUM(C9:F9)</f>
        <v>7551</v>
      </c>
      <c r="C9" s="18">
        <f>+'I Trimestre'!C9+'II Trimestre'!C9+'III Trimestre'!C9</f>
        <v>5276</v>
      </c>
      <c r="D9" s="18">
        <f>+'I Trimestre'!D9+'II Trimestre'!D9+'III Trimestre'!D9</f>
        <v>1132</v>
      </c>
      <c r="E9" s="18">
        <f>+'I Trimestre'!E9+'II Trimestre'!E9+'III Trimestre'!E9</f>
        <v>567</v>
      </c>
      <c r="F9" s="18">
        <f>+'I Trimestre'!F9+'II Trimestre'!F9+'III Trimestre'!F9</f>
        <v>576</v>
      </c>
      <c r="G9" s="18"/>
      <c r="H9" s="17">
        <f>SUM(I9:L9)</f>
        <v>6899</v>
      </c>
      <c r="I9" s="18">
        <f>+'I Trimestre'!I9+'II Trimestre'!I9+'III Trimestre'!I9</f>
        <v>4880</v>
      </c>
      <c r="J9" s="18">
        <f>+'I Trimestre'!J9+'II Trimestre'!J9+'III Trimestre'!J9</f>
        <v>894</v>
      </c>
      <c r="K9" s="18">
        <f>+'I Trimestre'!K9+'II Trimestre'!K9+'III Trimestre'!K9</f>
        <v>571</v>
      </c>
      <c r="L9" s="18">
        <f>+'I Trimestre'!L9+'II Trimestre'!L9+'III Trimestre'!L9</f>
        <v>554</v>
      </c>
      <c r="M9" s="18"/>
    </row>
    <row r="10" spans="1:13" x14ac:dyDescent="0.25">
      <c r="A10" s="3" t="s">
        <v>112</v>
      </c>
      <c r="B10" s="17">
        <f t="shared" ref="B10" si="0">SUM(C10:F10)</f>
        <v>8120</v>
      </c>
      <c r="C10" s="18">
        <f>+'I Trimestre'!C10+'II Trimestre'!C10+'III Trimestre'!C10</f>
        <v>5238</v>
      </c>
      <c r="D10" s="18">
        <f>+'I Trimestre'!D10+'II Trimestre'!D10+'III Trimestre'!D10</f>
        <v>1505</v>
      </c>
      <c r="E10" s="18">
        <f>+'I Trimestre'!E10+'II Trimestre'!E10+'III Trimestre'!E10</f>
        <v>780</v>
      </c>
      <c r="F10" s="18">
        <f>+'I Trimestre'!F10+'II Trimestre'!F10+'III Trimestre'!F10</f>
        <v>597</v>
      </c>
      <c r="G10" s="18"/>
      <c r="H10" s="17">
        <f t="shared" ref="H10" si="1">SUM(I10:L10)</f>
        <v>8120</v>
      </c>
      <c r="I10" s="18">
        <f>+'I Trimestre'!I10+'II Trimestre'!I10+'III Trimestre'!I10</f>
        <v>5238</v>
      </c>
      <c r="J10" s="18">
        <f>+'I Trimestre'!J10+'II Trimestre'!J10+'III Trimestre'!J10</f>
        <v>1505</v>
      </c>
      <c r="K10" s="18">
        <f>+'I Trimestre'!K10+'II Trimestre'!K10+'III Trimestre'!K10</f>
        <v>780</v>
      </c>
      <c r="L10" s="18">
        <f>+'I Trimestre'!L10+'II Trimestre'!L10+'III Trimestre'!L10</f>
        <v>597</v>
      </c>
      <c r="M10" s="18"/>
    </row>
    <row r="11" spans="1:13" x14ac:dyDescent="0.25">
      <c r="A11" s="3" t="s">
        <v>113</v>
      </c>
      <c r="B11" s="17">
        <f>SUM(C11:F11)</f>
        <v>8172</v>
      </c>
      <c r="C11" s="18">
        <f>+'I Trimestre'!C11+'II Trimestre'!C11+'III Trimestre'!C11</f>
        <v>6362</v>
      </c>
      <c r="D11" s="18">
        <f>+'I Trimestre'!D11+'II Trimestre'!D11+'III Trimestre'!D11</f>
        <v>768</v>
      </c>
      <c r="E11" s="18">
        <f>+'I Trimestre'!E11+'II Trimestre'!E11+'III Trimestre'!E11</f>
        <v>358</v>
      </c>
      <c r="F11" s="18">
        <f>+'I Trimestre'!F11+'II Trimestre'!F11+'III Trimestre'!F11</f>
        <v>684</v>
      </c>
      <c r="G11" s="18"/>
      <c r="H11" s="17">
        <f>SUM(I11:L11)</f>
        <v>7465</v>
      </c>
      <c r="I11" s="18">
        <f>+'I Trimestre'!I11+'II Trimestre'!I11+'III Trimestre'!I11</f>
        <v>5594</v>
      </c>
      <c r="J11" s="18">
        <f>+'I Trimestre'!J11+'II Trimestre'!J11+'III Trimestre'!J11</f>
        <v>795</v>
      </c>
      <c r="K11" s="18">
        <f>+'I Trimestre'!K11+'II Trimestre'!K11+'III Trimestre'!K11</f>
        <v>424</v>
      </c>
      <c r="L11" s="18">
        <f>+'I Trimestre'!L11+'II Trimestre'!L11+'III Trimestre'!L11</f>
        <v>652</v>
      </c>
      <c r="M11" s="18"/>
    </row>
    <row r="12" spans="1:13" x14ac:dyDescent="0.25">
      <c r="A12" s="3" t="s">
        <v>78</v>
      </c>
      <c r="B12" s="17">
        <f>SUM(C12:F12)</f>
        <v>11272</v>
      </c>
      <c r="C12" s="18">
        <f>+'III Trimestre'!C12</f>
        <v>7505</v>
      </c>
      <c r="D12" s="18">
        <f>+'III Trimestre'!D12</f>
        <v>1833</v>
      </c>
      <c r="E12" s="18">
        <f>+'III Trimestre'!E12</f>
        <v>1090</v>
      </c>
      <c r="F12" s="18">
        <f>+'III Trimestre'!F12</f>
        <v>844</v>
      </c>
      <c r="G12" s="18"/>
      <c r="H12" s="17">
        <f>SUM(I12:L12)</f>
        <v>11272</v>
      </c>
      <c r="I12" s="18">
        <f>+'III Trimestre'!I12</f>
        <v>7505</v>
      </c>
      <c r="J12" s="18">
        <f>+'III Trimestre'!J12</f>
        <v>1833</v>
      </c>
      <c r="K12" s="18">
        <f>+'III Trimestre'!K12</f>
        <v>1090</v>
      </c>
      <c r="L12" s="18">
        <f>+'III Trimestre'!L12</f>
        <v>844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63</v>
      </c>
      <c r="B15" s="18">
        <f>SUM(C15:G15)</f>
        <v>58815872569.968513</v>
      </c>
      <c r="C15" s="18">
        <f>+'I Trimestre'!C15+'II Trimestre'!C15+'III Trimestre'!C15</f>
        <v>32882293262.519997</v>
      </c>
      <c r="D15" s="18">
        <f>+'I Trimestre'!D15+'II Trimestre'!D15+'III Trimestre'!D15</f>
        <v>14798988081.9</v>
      </c>
      <c r="E15" s="18">
        <f>+'I Trimestre'!E15+'II Trimestre'!E15+'III Trimestre'!E15</f>
        <v>5576689343.7099991</v>
      </c>
      <c r="F15" s="18">
        <f>+'I Trimestre'!F15+'II Trimestre'!F15+'III Trimestre'!F15</f>
        <v>3122451000</v>
      </c>
      <c r="G15" s="18">
        <f>+'I Trimestre'!G15+'II Trimestre'!G15+'III Trimestre'!G15</f>
        <v>2435450881.8385196</v>
      </c>
      <c r="H15" s="18">
        <f>SUM(I15:M15)</f>
        <v>53356834334.195969</v>
      </c>
      <c r="I15" s="18">
        <f>+'I Trimestre'!I15+'II Trimestre'!I15+'III Trimestre'!I15</f>
        <v>31238309277.66</v>
      </c>
      <c r="J15" s="18">
        <f>+'I Trimestre'!J15+'II Trimestre'!J15+'III Trimestre'!J15</f>
        <v>11301563157.640001</v>
      </c>
      <c r="K15" s="18">
        <f>+'I Trimestre'!K15+'II Trimestre'!K15+'III Trimestre'!K15</f>
        <v>5555755683.7799997</v>
      </c>
      <c r="L15" s="18">
        <f>+'I Trimestre'!L15+'II Trimestre'!L15+'III Trimestre'!L15</f>
        <v>3083185000</v>
      </c>
      <c r="M15" s="18">
        <f>+'I Trimestre'!M15+'II Trimestre'!M15+'III Trimestre'!M15</f>
        <v>2178021215.1159639</v>
      </c>
    </row>
    <row r="16" spans="1:13" x14ac:dyDescent="0.25">
      <c r="A16" s="3" t="s">
        <v>112</v>
      </c>
      <c r="B16" s="18">
        <f>SUM(C16:G16)</f>
        <v>72952112746.645615</v>
      </c>
      <c r="C16" s="18">
        <f>+'I Trimestre'!C16+'II Trimestre'!C16+'III Trimestre'!C16</f>
        <v>34904456433.271393</v>
      </c>
      <c r="D16" s="18">
        <f>+'I Trimestre'!D16+'II Trimestre'!D16+'III Trimestre'!D16</f>
        <v>21800935289.247402</v>
      </c>
      <c r="E16" s="18">
        <f>+'I Trimestre'!E16+'II Trimestre'!E16+'III Trimestre'!E16</f>
        <v>8652429056.9070663</v>
      </c>
      <c r="F16" s="18">
        <f>+'I Trimestre'!F16+'II Trimestre'!F16+'III Trimestre'!F16</f>
        <v>3464927094.7680979</v>
      </c>
      <c r="G16" s="18">
        <f>+'I Trimestre'!G16+'II Trimestre'!G16+'III Trimestre'!G16</f>
        <v>4129364872.4516382</v>
      </c>
      <c r="H16" s="18">
        <f>SUM(I16:M16)</f>
        <v>72952112746.645615</v>
      </c>
      <c r="I16" s="18">
        <f>+'I Trimestre'!I16+'II Trimestre'!I16+'III Trimestre'!I16</f>
        <v>34904456433.271393</v>
      </c>
      <c r="J16" s="18">
        <f>+'I Trimestre'!J16+'II Trimestre'!J16+'III Trimestre'!J16</f>
        <v>21800935289.247402</v>
      </c>
      <c r="K16" s="18">
        <f>+'I Trimestre'!K16+'II Trimestre'!K16+'III Trimestre'!K16</f>
        <v>8652429056.9070663</v>
      </c>
      <c r="L16" s="18">
        <f>+'I Trimestre'!L16+'II Trimestre'!L16+'III Trimestre'!L16</f>
        <v>3464927094.7680979</v>
      </c>
      <c r="M16" s="18">
        <f>+'I Trimestre'!M16+'II Trimestre'!M16+'III Trimestre'!M16</f>
        <v>4129364872.4516382</v>
      </c>
    </row>
    <row r="17" spans="1:13" x14ac:dyDescent="0.25">
      <c r="A17" s="3" t="s">
        <v>113</v>
      </c>
      <c r="B17" s="18">
        <f>SUM(C17:G17)</f>
        <v>61374319982.670609</v>
      </c>
      <c r="C17" s="18">
        <f>+'I Trimestre'!C17+'II Trimestre'!C17+'III Trimestre'!C17</f>
        <v>41527939019.229996</v>
      </c>
      <c r="D17" s="18">
        <f>+'I Trimestre'!D17+'II Trimestre'!D17+'III Trimestre'!D17</f>
        <v>8562600396.2000008</v>
      </c>
      <c r="E17" s="18">
        <f>+'I Trimestre'!E17+'II Trimestre'!E17+'III Trimestre'!E17</f>
        <v>4484485089.5100002</v>
      </c>
      <c r="F17" s="18">
        <f>+'I Trimestre'!F17+'II Trimestre'!F17+'III Trimestre'!F17</f>
        <v>4037243000</v>
      </c>
      <c r="G17" s="18">
        <f>+'I Trimestre'!G17+'II Trimestre'!G17+'III Trimestre'!G17</f>
        <v>2762052477.7306128</v>
      </c>
      <c r="H17" s="18">
        <f>SUM(I17:M17)</f>
        <v>58274646009.149094</v>
      </c>
      <c r="I17" s="18">
        <f>+'I Trimestre'!I17+'II Trimestre'!I17+'III Trimestre'!I17</f>
        <v>37968878182.290001</v>
      </c>
      <c r="J17" s="18">
        <f>+'I Trimestre'!J17+'II Trimestre'!J17+'III Trimestre'!J17</f>
        <v>8722783009.9599991</v>
      </c>
      <c r="K17" s="18">
        <f>+'I Trimestre'!K17+'II Trimestre'!K17+'III Trimestre'!K17</f>
        <v>5371062649.96</v>
      </c>
      <c r="L17" s="18">
        <f>+'I Trimestre'!L17+'II Trimestre'!L17+'III Trimestre'!L17</f>
        <v>3881310000</v>
      </c>
      <c r="M17" s="18">
        <f>+'I Trimestre'!M17+'II Trimestre'!M17+'III Trimestre'!M17</f>
        <v>2330612166.9390917</v>
      </c>
    </row>
    <row r="18" spans="1:13" x14ac:dyDescent="0.25">
      <c r="A18" s="3" t="s">
        <v>78</v>
      </c>
      <c r="B18" s="18">
        <f t="shared" ref="B18" si="2">SUM(C18:G18)</f>
        <v>99914803369.240005</v>
      </c>
      <c r="C18" s="18">
        <f>+'III Trimestre'!C18</f>
        <v>50448425891.058121</v>
      </c>
      <c r="D18" s="18">
        <f>+'III Trimestre'!D18</f>
        <v>26705421952.865925</v>
      </c>
      <c r="E18" s="18">
        <f>+'III Trimestre'!E18</f>
        <v>12174513040.345348</v>
      </c>
      <c r="F18" s="18">
        <f>+'III Trimestre'!F18</f>
        <v>4930887577.2800369</v>
      </c>
      <c r="G18" s="18">
        <f>+'III Trimestre'!G18</f>
        <v>5655554907.6905661</v>
      </c>
      <c r="H18" s="18">
        <f t="shared" ref="H18" si="3">SUM(I18:M18)</f>
        <v>99914803369.240005</v>
      </c>
      <c r="I18" s="18">
        <f>+'III Trimestre'!I18</f>
        <v>50448425891.058121</v>
      </c>
      <c r="J18" s="18">
        <f>+'III Trimestre'!J18</f>
        <v>26705421952.865925</v>
      </c>
      <c r="K18" s="18">
        <f>+'III Trimestre'!K18</f>
        <v>12174513040.345348</v>
      </c>
      <c r="L18" s="18">
        <f>+'III Trimestre'!L18</f>
        <v>4930887577.2800369</v>
      </c>
      <c r="M18" s="18">
        <f>+'III Trimestre'!M18</f>
        <v>5655554907.6905661</v>
      </c>
    </row>
    <row r="19" spans="1:13" x14ac:dyDescent="0.25">
      <c r="A19" s="3" t="s">
        <v>114</v>
      </c>
      <c r="B19" s="18">
        <f>SUM(C19:F19)</f>
        <v>58612267504.939995</v>
      </c>
      <c r="C19" s="18">
        <f>+C17</f>
        <v>41527939019.229996</v>
      </c>
      <c r="D19" s="18">
        <f t="shared" ref="D19:F19" si="4">+D17</f>
        <v>8562600396.2000008</v>
      </c>
      <c r="E19" s="18">
        <f t="shared" si="4"/>
        <v>4484485089.5100002</v>
      </c>
      <c r="F19" s="18">
        <f t="shared" si="4"/>
        <v>4037243000</v>
      </c>
      <c r="G19" s="18"/>
      <c r="H19" s="18">
        <f>SUM(I19:L19)</f>
        <v>55944033842.209999</v>
      </c>
      <c r="I19" s="18">
        <f>+I17</f>
        <v>37968878182.290001</v>
      </c>
      <c r="J19" s="18">
        <f t="shared" ref="J19:L19" si="5">+J17</f>
        <v>8722783009.9599991</v>
      </c>
      <c r="K19" s="18">
        <f t="shared" si="5"/>
        <v>5371062649.96</v>
      </c>
      <c r="L19" s="18">
        <f t="shared" si="5"/>
        <v>3881310000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112</v>
      </c>
      <c r="B22" s="18">
        <f t="shared" ref="B22" si="6">B16</f>
        <v>72952112746.645615</v>
      </c>
      <c r="C22" s="18"/>
      <c r="D22" s="18"/>
      <c r="E22" s="18"/>
      <c r="F22" s="17"/>
      <c r="G22" s="17"/>
      <c r="H22" s="18">
        <f t="shared" ref="H22" si="7">H16</f>
        <v>72952112746.645615</v>
      </c>
      <c r="I22" s="18"/>
      <c r="J22" s="18"/>
      <c r="K22" s="18"/>
      <c r="L22" s="17"/>
      <c r="M22" s="17"/>
    </row>
    <row r="23" spans="1:13" x14ac:dyDescent="0.25">
      <c r="A23" s="3" t="s">
        <v>113</v>
      </c>
      <c r="B23" s="18">
        <f>'I Trimestre'!B23+'II Trimestre'!B23+'III Trimestre'!B23</f>
        <v>69676122310.220001</v>
      </c>
      <c r="C23" s="18"/>
      <c r="D23" s="18"/>
      <c r="E23" s="18"/>
      <c r="F23" s="17"/>
      <c r="G23" s="17"/>
      <c r="H23" s="18">
        <f>'I Trimestre'!H23+'II Trimestre'!H23+'III Trimestre'!H23</f>
        <v>69676122310.220001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64</v>
      </c>
      <c r="B26" s="22">
        <v>0.98</v>
      </c>
      <c r="C26" s="22">
        <v>0.98</v>
      </c>
      <c r="D26" s="22">
        <v>0.98</v>
      </c>
      <c r="E26" s="22">
        <v>0.98</v>
      </c>
      <c r="F26" s="22">
        <v>0.98</v>
      </c>
      <c r="G26" s="22">
        <v>0.98</v>
      </c>
      <c r="H26" s="22">
        <v>0.98</v>
      </c>
      <c r="I26" s="22">
        <v>0.98</v>
      </c>
      <c r="J26" s="22">
        <v>0.98</v>
      </c>
      <c r="K26" s="22">
        <v>0.98</v>
      </c>
      <c r="L26" s="22">
        <v>0.98</v>
      </c>
      <c r="M26" s="22">
        <v>0.98</v>
      </c>
    </row>
    <row r="27" spans="1:13" x14ac:dyDescent="0.25">
      <c r="A27" s="3" t="s">
        <v>115</v>
      </c>
      <c r="B27" s="22">
        <v>0.99</v>
      </c>
      <c r="C27" s="22">
        <v>0.99</v>
      </c>
      <c r="D27" s="22">
        <v>0.99</v>
      </c>
      <c r="E27" s="22">
        <v>0.99</v>
      </c>
      <c r="F27" s="22">
        <v>0.99</v>
      </c>
      <c r="G27" s="22">
        <v>0.99</v>
      </c>
      <c r="H27" s="22">
        <v>0.99</v>
      </c>
      <c r="I27" s="22">
        <v>0.99</v>
      </c>
      <c r="J27" s="22">
        <v>0.99</v>
      </c>
      <c r="K27" s="22">
        <v>0.99</v>
      </c>
      <c r="L27" s="22">
        <v>0.99</v>
      </c>
      <c r="M27" s="22">
        <v>0.99</v>
      </c>
    </row>
    <row r="28" spans="1:13" x14ac:dyDescent="0.25">
      <c r="A28" s="3" t="s">
        <v>8</v>
      </c>
      <c r="B28" s="19">
        <f>+C28+F28</f>
        <v>158004</v>
      </c>
      <c r="C28" s="20">
        <v>112271</v>
      </c>
      <c r="D28" s="20">
        <v>112271</v>
      </c>
      <c r="E28" s="20">
        <v>112271</v>
      </c>
      <c r="F28" s="20">
        <v>45733</v>
      </c>
      <c r="G28" s="18"/>
      <c r="H28" s="19">
        <f>+I28+L28</f>
        <v>158004</v>
      </c>
      <c r="I28" s="20">
        <v>112271</v>
      </c>
      <c r="J28" s="20">
        <v>112271</v>
      </c>
      <c r="K28" s="20">
        <v>112271</v>
      </c>
      <c r="L28" s="20">
        <v>45733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65</v>
      </c>
      <c r="B31" s="17">
        <f t="shared" ref="B31:F31" si="8">B15/B26</f>
        <v>60016196499.967873</v>
      </c>
      <c r="C31" s="18">
        <f t="shared" si="8"/>
        <v>33553360471.959183</v>
      </c>
      <c r="D31" s="18">
        <f t="shared" si="8"/>
        <v>15101008246.836735</v>
      </c>
      <c r="E31" s="18">
        <f t="shared" si="8"/>
        <v>5690499330.3163261</v>
      </c>
      <c r="F31" s="18">
        <f t="shared" si="8"/>
        <v>3186174489.7959185</v>
      </c>
      <c r="G31" s="18">
        <f t="shared" ref="G31:L31" si="9">G15/G26</f>
        <v>2485153961.0597138</v>
      </c>
      <c r="H31" s="17">
        <f t="shared" si="9"/>
        <v>54445749320.608131</v>
      </c>
      <c r="I31" s="18">
        <f t="shared" si="9"/>
        <v>31875825793.530613</v>
      </c>
      <c r="J31" s="18">
        <f t="shared" si="9"/>
        <v>11532207303.714287</v>
      </c>
      <c r="K31" s="18">
        <f t="shared" si="9"/>
        <v>5669138452.8367348</v>
      </c>
      <c r="L31" s="18">
        <f t="shared" si="9"/>
        <v>3146107142.8571429</v>
      </c>
      <c r="M31" s="18">
        <f t="shared" ref="M31" si="10">M15/M26</f>
        <v>2222470627.6693511</v>
      </c>
    </row>
    <row r="32" spans="1:13" x14ac:dyDescent="0.25">
      <c r="A32" s="2" t="s">
        <v>116</v>
      </c>
      <c r="B32" s="17">
        <f t="shared" ref="B32" si="11">B17/B27</f>
        <v>61994262608.758194</v>
      </c>
      <c r="C32" s="18">
        <f>C17/C27</f>
        <v>41947413150.737373</v>
      </c>
      <c r="D32" s="18">
        <f t="shared" ref="D32:F32" si="12">D17/D27</f>
        <v>8649091309.2929306</v>
      </c>
      <c r="E32" s="18">
        <f t="shared" si="12"/>
        <v>4529782918.69697</v>
      </c>
      <c r="F32" s="18">
        <f t="shared" si="12"/>
        <v>4078023232.3232322</v>
      </c>
      <c r="G32" s="18">
        <f t="shared" ref="G32:H32" si="13">G17/G27</f>
        <v>2789951997.7076898</v>
      </c>
      <c r="H32" s="17">
        <f t="shared" si="13"/>
        <v>58863278797.1203</v>
      </c>
      <c r="I32" s="18">
        <f>I17/I27</f>
        <v>38352402204.333336</v>
      </c>
      <c r="J32" s="18">
        <f t="shared" ref="J32:M32" si="14">J17/J27</f>
        <v>8810891929.2525253</v>
      </c>
      <c r="K32" s="18">
        <f t="shared" si="14"/>
        <v>5425315808.0404043</v>
      </c>
      <c r="L32" s="18">
        <f t="shared" si="14"/>
        <v>3920515151.5151515</v>
      </c>
      <c r="M32" s="18">
        <f t="shared" si="14"/>
        <v>2354153703.9788804</v>
      </c>
    </row>
    <row r="33" spans="1:13" x14ac:dyDescent="0.25">
      <c r="A33" s="2" t="s">
        <v>66</v>
      </c>
      <c r="B33" s="17">
        <f t="shared" ref="B33:F33" si="15">B31/B9</f>
        <v>7948112.3692183644</v>
      </c>
      <c r="C33" s="18">
        <f t="shared" si="15"/>
        <v>6359621.0143971154</v>
      </c>
      <c r="D33" s="18">
        <f t="shared" si="15"/>
        <v>13340113.2922586</v>
      </c>
      <c r="E33" s="18">
        <f t="shared" si="15"/>
        <v>10036154.021721916</v>
      </c>
      <c r="F33" s="18">
        <f t="shared" si="15"/>
        <v>5531552.9336734693</v>
      </c>
      <c r="G33" s="18"/>
      <c r="H33" s="17">
        <f t="shared" ref="H33:L33" si="16">H31/H9</f>
        <v>7891832.0511100348</v>
      </c>
      <c r="I33" s="18">
        <f t="shared" si="16"/>
        <v>6531931.5150677487</v>
      </c>
      <c r="J33" s="18">
        <f t="shared" si="16"/>
        <v>12899560.742409717</v>
      </c>
      <c r="K33" s="18">
        <f t="shared" si="16"/>
        <v>9928438.6214303579</v>
      </c>
      <c r="L33" s="18">
        <f t="shared" si="16"/>
        <v>5678893.7596699335</v>
      </c>
      <c r="M33" s="18"/>
    </row>
    <row r="34" spans="1:13" x14ac:dyDescent="0.25">
      <c r="A34" s="2" t="s">
        <v>117</v>
      </c>
      <c r="B34" s="17">
        <f t="shared" ref="B34:F34" si="17">B32/B11</f>
        <v>7586179.957018869</v>
      </c>
      <c r="C34" s="18">
        <f t="shared" si="17"/>
        <v>6593431.8061517403</v>
      </c>
      <c r="D34" s="18">
        <f t="shared" si="17"/>
        <v>11261837.642308503</v>
      </c>
      <c r="E34" s="18">
        <f t="shared" si="17"/>
        <v>12653024.912561368</v>
      </c>
      <c r="F34" s="18">
        <f t="shared" si="17"/>
        <v>5962022.2694784096</v>
      </c>
      <c r="G34" s="18"/>
      <c r="H34" s="17">
        <f t="shared" ref="H34:L34" si="18">H32/H11</f>
        <v>7885234.9359839652</v>
      </c>
      <c r="I34" s="18">
        <f t="shared" si="18"/>
        <v>6855988.9532236923</v>
      </c>
      <c r="J34" s="18">
        <f t="shared" si="18"/>
        <v>11082882.929877391</v>
      </c>
      <c r="K34" s="18">
        <f t="shared" si="18"/>
        <v>12795556.15103869</v>
      </c>
      <c r="L34" s="18">
        <f t="shared" si="18"/>
        <v>6013060.0483361222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9">B10/B28*100</f>
        <v>5.1391104022682974</v>
      </c>
      <c r="C39" s="1">
        <f>C10/C28*100</f>
        <v>4.6654968780896224</v>
      </c>
      <c r="D39" s="1">
        <f t="shared" si="19"/>
        <v>1.3405064531357163</v>
      </c>
      <c r="E39" s="1">
        <f t="shared" si="19"/>
        <v>0.69474753052880978</v>
      </c>
      <c r="F39" s="1">
        <f t="shared" si="19"/>
        <v>1.3054031006056894</v>
      </c>
      <c r="G39" s="1"/>
      <c r="H39" s="5">
        <f t="shared" ref="H39" si="20">H10/H28*100</f>
        <v>5.1391104022682974</v>
      </c>
      <c r="I39" s="1">
        <f>I10/I28*100</f>
        <v>4.6654968780896224</v>
      </c>
      <c r="J39" s="1">
        <f t="shared" ref="J39:L39" si="21">J10/J28*100</f>
        <v>1.3405064531357163</v>
      </c>
      <c r="K39" s="1">
        <f t="shared" si="21"/>
        <v>0.69474753052880978</v>
      </c>
      <c r="L39" s="1">
        <f t="shared" si="21"/>
        <v>1.3054031006056894</v>
      </c>
      <c r="M39" s="1"/>
    </row>
    <row r="40" spans="1:13" x14ac:dyDescent="0.25">
      <c r="A40" s="2" t="s">
        <v>13</v>
      </c>
      <c r="B40" s="5">
        <f t="shared" ref="B40:F40" si="22">B11/B28*100</f>
        <v>5.1720209614946455</v>
      </c>
      <c r="C40" s="1">
        <f t="shared" si="22"/>
        <v>5.6666458836208813</v>
      </c>
      <c r="D40" s="1">
        <f t="shared" si="22"/>
        <v>0.68405910698221262</v>
      </c>
      <c r="E40" s="1">
        <f t="shared" si="22"/>
        <v>0.31887130247347933</v>
      </c>
      <c r="F40" s="1">
        <f t="shared" si="22"/>
        <v>1.4956377233070213</v>
      </c>
      <c r="G40" s="1"/>
      <c r="H40" s="5">
        <f t="shared" ref="H40:L40" si="23">H11/H28*100</f>
        <v>4.7245639350902504</v>
      </c>
      <c r="I40" s="1">
        <f t="shared" si="23"/>
        <v>4.9825867766386684</v>
      </c>
      <c r="J40" s="1">
        <f t="shared" si="23"/>
        <v>0.70810805996205606</v>
      </c>
      <c r="K40" s="1">
        <f t="shared" si="23"/>
        <v>0.37765763197976326</v>
      </c>
      <c r="L40" s="1">
        <f t="shared" si="23"/>
        <v>1.4256663678306694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4">B11/B10*100</f>
        <v>100.64039408866996</v>
      </c>
      <c r="C43" s="1">
        <f t="shared" si="24"/>
        <v>121.45857197403589</v>
      </c>
      <c r="D43" s="1">
        <f t="shared" si="24"/>
        <v>51.029900332225907</v>
      </c>
      <c r="E43" s="1">
        <f t="shared" si="24"/>
        <v>45.897435897435898</v>
      </c>
      <c r="F43" s="1">
        <f t="shared" si="24"/>
        <v>114.57286432160805</v>
      </c>
      <c r="G43" s="1"/>
      <c r="H43" s="5">
        <f t="shared" ref="H43:L43" si="25">H11/H10*100</f>
        <v>91.933497536945808</v>
      </c>
      <c r="I43" s="1">
        <f t="shared" si="25"/>
        <v>106.79648720885835</v>
      </c>
      <c r="J43" s="1">
        <f t="shared" si="25"/>
        <v>52.823920265780735</v>
      </c>
      <c r="K43" s="1">
        <f t="shared" si="25"/>
        <v>54.358974358974358</v>
      </c>
      <c r="L43" s="1">
        <f t="shared" si="25"/>
        <v>109.21273031825795</v>
      </c>
      <c r="M43" s="1"/>
    </row>
    <row r="44" spans="1:13" x14ac:dyDescent="0.25">
      <c r="A44" s="2" t="s">
        <v>16</v>
      </c>
      <c r="B44" s="5">
        <f>B17/B16*100</f>
        <v>84.129599091689968</v>
      </c>
      <c r="C44" s="5">
        <f>C17/C16*100</f>
        <v>118.97603705309392</v>
      </c>
      <c r="D44" s="5">
        <f t="shared" ref="D44:G44" si="26">D17/D16*100</f>
        <v>39.276298390845746</v>
      </c>
      <c r="E44" s="5">
        <f t="shared" si="26"/>
        <v>51.82920379948245</v>
      </c>
      <c r="F44" s="5">
        <f t="shared" si="26"/>
        <v>116.51740107594404</v>
      </c>
      <c r="G44" s="5">
        <f t="shared" si="26"/>
        <v>66.88807027340161</v>
      </c>
      <c r="H44" s="5">
        <f>H17/H16*100</f>
        <v>79.880683115416147</v>
      </c>
      <c r="I44" s="5">
        <f>I17/I16*100</f>
        <v>108.7794570154015</v>
      </c>
      <c r="J44" s="5">
        <f t="shared" ref="J44:M44" si="27">J17/J16*100</f>
        <v>40.011049499615851</v>
      </c>
      <c r="K44" s="5">
        <f t="shared" si="27"/>
        <v>62.075777965175973</v>
      </c>
      <c r="L44" s="5">
        <f t="shared" si="27"/>
        <v>112.01707550674367</v>
      </c>
      <c r="M44" s="5">
        <f t="shared" si="27"/>
        <v>56.439966893877028</v>
      </c>
    </row>
    <row r="45" spans="1:13" x14ac:dyDescent="0.25">
      <c r="A45" s="2" t="s">
        <v>17</v>
      </c>
      <c r="B45" s="5">
        <f t="shared" ref="B45:F45" si="28">AVERAGE(B43:B44)</f>
        <v>92.384996590179966</v>
      </c>
      <c r="C45" s="1">
        <f t="shared" si="28"/>
        <v>120.2173045135649</v>
      </c>
      <c r="D45" s="1">
        <f t="shared" si="28"/>
        <v>45.153099361535823</v>
      </c>
      <c r="E45" s="1">
        <f t="shared" si="28"/>
        <v>48.86331984845917</v>
      </c>
      <c r="F45" s="1">
        <f t="shared" si="28"/>
        <v>115.54513269877604</v>
      </c>
      <c r="G45" s="1"/>
      <c r="H45" s="5">
        <f t="shared" ref="H45:L45" si="29">AVERAGE(H43:H44)</f>
        <v>85.907090326180978</v>
      </c>
      <c r="I45" s="1">
        <f t="shared" si="29"/>
        <v>107.78797211212992</v>
      </c>
      <c r="J45" s="1">
        <f t="shared" si="29"/>
        <v>46.41748488269829</v>
      </c>
      <c r="K45" s="1">
        <f t="shared" si="29"/>
        <v>58.217376162075169</v>
      </c>
      <c r="L45" s="1">
        <f t="shared" si="29"/>
        <v>110.61490291250081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30">B11/B12*100</f>
        <v>72.498225691980124</v>
      </c>
      <c r="C48" s="1">
        <f t="shared" si="30"/>
        <v>84.770153231179208</v>
      </c>
      <c r="D48" s="1">
        <f t="shared" si="30"/>
        <v>41.898527004909987</v>
      </c>
      <c r="E48" s="1">
        <f t="shared" si="30"/>
        <v>32.844036697247709</v>
      </c>
      <c r="F48" s="1">
        <f t="shared" si="30"/>
        <v>81.042654028436019</v>
      </c>
      <c r="G48" s="1"/>
      <c r="H48" s="5">
        <f t="shared" ref="H48:L48" si="31">H11/H12*100</f>
        <v>66.226046841731716</v>
      </c>
      <c r="I48" s="1">
        <f t="shared" si="31"/>
        <v>74.53697534976682</v>
      </c>
      <c r="J48" s="1">
        <f t="shared" si="31"/>
        <v>43.371522094926348</v>
      </c>
      <c r="K48" s="1">
        <f t="shared" si="31"/>
        <v>38.899082568807344</v>
      </c>
      <c r="L48" s="1">
        <f t="shared" si="31"/>
        <v>77.251184834123222</v>
      </c>
      <c r="M48" s="1"/>
    </row>
    <row r="49" spans="1:13" x14ac:dyDescent="0.25">
      <c r="A49" s="2" t="s">
        <v>20</v>
      </c>
      <c r="B49" s="5">
        <f>B17/B18*100</f>
        <v>61.426653421774581</v>
      </c>
      <c r="C49" s="5">
        <f t="shared" ref="C49:G49" si="32">C17/C18*100</f>
        <v>82.31761107652467</v>
      </c>
      <c r="D49" s="5">
        <f t="shared" si="32"/>
        <v>32.063153360065499</v>
      </c>
      <c r="E49" s="5">
        <f t="shared" si="32"/>
        <v>36.835026375582999</v>
      </c>
      <c r="F49" s="5">
        <f t="shared" si="32"/>
        <v>81.876598010515039</v>
      </c>
      <c r="G49" s="5">
        <f t="shared" si="32"/>
        <v>48.837868658559117</v>
      </c>
      <c r="H49" s="5">
        <f>H17/H18*100</f>
        <v>58.324336378656838</v>
      </c>
      <c r="I49" s="5">
        <f t="shared" ref="I49:M49" si="33">I17/I18*100</f>
        <v>75.262760951714654</v>
      </c>
      <c r="J49" s="5">
        <f t="shared" si="33"/>
        <v>32.662966439382188</v>
      </c>
      <c r="K49" s="5">
        <f t="shared" si="33"/>
        <v>44.117268856345497</v>
      </c>
      <c r="L49" s="5">
        <f t="shared" si="33"/>
        <v>78.714226174692016</v>
      </c>
      <c r="M49" s="5">
        <f t="shared" si="33"/>
        <v>41.209257181286787</v>
      </c>
    </row>
    <row r="50" spans="1:13" x14ac:dyDescent="0.25">
      <c r="A50" s="2" t="s">
        <v>21</v>
      </c>
      <c r="B50" s="5">
        <f t="shared" ref="B50:F50" si="34">(B48+B49)/2</f>
        <v>66.962439556877356</v>
      </c>
      <c r="C50" s="1">
        <f t="shared" si="34"/>
        <v>83.543882153851939</v>
      </c>
      <c r="D50" s="1">
        <f t="shared" si="34"/>
        <v>36.980840182487739</v>
      </c>
      <c r="E50" s="1">
        <f t="shared" si="34"/>
        <v>34.83953153641535</v>
      </c>
      <c r="F50" s="1">
        <f t="shared" si="34"/>
        <v>81.459626019475536</v>
      </c>
      <c r="G50" s="1"/>
      <c r="H50" s="5">
        <f t="shared" ref="H50:L50" si="35">(H48+H49)/2</f>
        <v>62.275191610194277</v>
      </c>
      <c r="I50" s="1">
        <f t="shared" si="35"/>
        <v>74.89986815074073</v>
      </c>
      <c r="J50" s="1">
        <f t="shared" si="35"/>
        <v>38.017244267154268</v>
      </c>
      <c r="K50" s="1">
        <f t="shared" si="35"/>
        <v>41.508175712576417</v>
      </c>
      <c r="L50" s="1">
        <f t="shared" si="35"/>
        <v>77.982705504407619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95.499660968120708</v>
      </c>
      <c r="C53" s="5"/>
      <c r="D53" s="5"/>
      <c r="E53" s="5"/>
      <c r="F53" s="5"/>
      <c r="G53" s="5"/>
      <c r="H53" s="5">
        <f>H19/H17*100</f>
        <v>96.000641228136857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8.2240762812872514</v>
      </c>
      <c r="C56" s="7">
        <f t="shared" ref="C56:F56" si="36">((C11/C9)-1)*100</f>
        <v>20.583775587566343</v>
      </c>
      <c r="D56" s="7">
        <f t="shared" si="36"/>
        <v>-32.155477031802114</v>
      </c>
      <c r="E56" s="7">
        <f t="shared" si="36"/>
        <v>-36.860670194003532</v>
      </c>
      <c r="F56" s="7">
        <f t="shared" si="36"/>
        <v>18.75</v>
      </c>
      <c r="G56" s="1"/>
      <c r="H56" s="11">
        <f>((H11/H9)-1)*100</f>
        <v>8.2040875489201248</v>
      </c>
      <c r="I56" s="7">
        <f t="shared" ref="I56:L56" si="37">((I11/I9)-1)*100</f>
        <v>14.631147540983601</v>
      </c>
      <c r="J56" s="7">
        <f t="shared" si="37"/>
        <v>-11.073825503355705</v>
      </c>
      <c r="K56" s="7">
        <f t="shared" si="37"/>
        <v>-25.744308231173385</v>
      </c>
      <c r="L56" s="7">
        <f t="shared" si="37"/>
        <v>17.689530685920584</v>
      </c>
      <c r="M56" s="1"/>
    </row>
    <row r="57" spans="1:13" x14ac:dyDescent="0.25">
      <c r="A57" s="2" t="s">
        <v>25</v>
      </c>
      <c r="B57" s="12">
        <f>((B32/B31)-1)*100</f>
        <v>3.2958871507150267</v>
      </c>
      <c r="C57" s="12">
        <f t="shared" ref="C57:F57" si="38">((C32/C31)-1)*100</f>
        <v>25.017025301513883</v>
      </c>
      <c r="D57" s="12">
        <f t="shared" si="38"/>
        <v>-42.72507392938688</v>
      </c>
      <c r="E57" s="12">
        <f t="shared" si="38"/>
        <v>-20.397443954269544</v>
      </c>
      <c r="F57" s="12">
        <f t="shared" si="38"/>
        <v>27.991208434552451</v>
      </c>
      <c r="G57" s="13"/>
      <c r="H57" s="12">
        <f>((H32/H31)-1)*100</f>
        <v>8.1136351903234871</v>
      </c>
      <c r="I57" s="12">
        <f t="shared" ref="I57:L57" si="39">((I32/I31)-1)*100</f>
        <v>20.318144705500242</v>
      </c>
      <c r="J57" s="12">
        <f t="shared" si="39"/>
        <v>-23.597523898007644</v>
      </c>
      <c r="K57" s="12">
        <f t="shared" si="39"/>
        <v>-4.3008765233864761</v>
      </c>
      <c r="L57" s="12">
        <f t="shared" si="39"/>
        <v>24.614800879118448</v>
      </c>
      <c r="M57" s="13"/>
    </row>
    <row r="58" spans="1:13" x14ac:dyDescent="0.25">
      <c r="A58" s="2" t="s">
        <v>26</v>
      </c>
      <c r="B58" s="5">
        <f>((B34/B33)-1)*100</f>
        <v>-4.5536901768172715</v>
      </c>
      <c r="C58" s="1">
        <f t="shared" ref="C58:F58" si="40">((C34/C33)-1)*100</f>
        <v>3.6764893886808148</v>
      </c>
      <c r="D58" s="1">
        <f t="shared" si="40"/>
        <v>-15.579145427169205</v>
      </c>
      <c r="E58" s="1">
        <f t="shared" si="40"/>
        <v>26.074439323824492</v>
      </c>
      <c r="F58" s="1">
        <f t="shared" si="40"/>
        <v>7.7820702606757441</v>
      </c>
      <c r="G58" s="1"/>
      <c r="H58" s="5">
        <f>((H34/H33)-1)*100</f>
        <v>-8.3594215935467453E-2</v>
      </c>
      <c r="I58" s="1">
        <f t="shared" ref="I58:L58" si="41">((I34/I33)-1)*100</f>
        <v>4.9611273083377094</v>
      </c>
      <c r="J58" s="1">
        <f t="shared" si="41"/>
        <v>-14.08325328908029</v>
      </c>
      <c r="K58" s="1">
        <f t="shared" si="41"/>
        <v>28.877829021571522</v>
      </c>
      <c r="L58" s="1">
        <f t="shared" si="41"/>
        <v>5.8843553482080146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2">B16/B10</f>
        <v>8984250.338256849</v>
      </c>
      <c r="C61" s="1">
        <f t="shared" si="42"/>
        <v>6663699.2045191666</v>
      </c>
      <c r="D61" s="1">
        <f t="shared" si="42"/>
        <v>14485671.28853648</v>
      </c>
      <c r="E61" s="1">
        <f t="shared" si="42"/>
        <v>11092857.76526547</v>
      </c>
      <c r="F61" s="1">
        <f t="shared" si="42"/>
        <v>5803897.9811860938</v>
      </c>
      <c r="G61" s="1"/>
      <c r="H61" s="5">
        <f t="shared" ref="H61:L61" si="43">H16/H10</f>
        <v>8984250.338256849</v>
      </c>
      <c r="I61" s="1">
        <f t="shared" si="43"/>
        <v>6663699.2045191666</v>
      </c>
      <c r="J61" s="1">
        <f t="shared" si="43"/>
        <v>14485671.28853648</v>
      </c>
      <c r="K61" s="1">
        <f t="shared" si="43"/>
        <v>11092857.76526547</v>
      </c>
      <c r="L61" s="1">
        <f t="shared" si="43"/>
        <v>5803897.9811860938</v>
      </c>
      <c r="M61" s="1"/>
    </row>
    <row r="62" spans="1:13" x14ac:dyDescent="0.25">
      <c r="A62" s="2" t="s">
        <v>29</v>
      </c>
      <c r="B62" s="5">
        <f t="shared" si="42"/>
        <v>7510318.1574486792</v>
      </c>
      <c r="C62" s="5">
        <f t="shared" si="42"/>
        <v>6527497.4880902227</v>
      </c>
      <c r="D62" s="5">
        <f t="shared" si="42"/>
        <v>11149219.265885418</v>
      </c>
      <c r="E62" s="5">
        <f t="shared" si="42"/>
        <v>12526494.663435755</v>
      </c>
      <c r="F62" s="5">
        <f t="shared" si="42"/>
        <v>5902402.0467836261</v>
      </c>
      <c r="G62" s="1"/>
      <c r="H62" s="5">
        <f t="shared" ref="H62:L62" si="44">H17/H11</f>
        <v>7806382.586624125</v>
      </c>
      <c r="I62" s="5">
        <f t="shared" si="44"/>
        <v>6787429.0636914549</v>
      </c>
      <c r="J62" s="5">
        <f t="shared" si="44"/>
        <v>10972054.100578615</v>
      </c>
      <c r="K62" s="5">
        <f t="shared" si="44"/>
        <v>12667600.589528302</v>
      </c>
      <c r="L62" s="5">
        <f t="shared" si="44"/>
        <v>5952929.4478527606</v>
      </c>
      <c r="M62" s="1"/>
    </row>
    <row r="63" spans="1:13" x14ac:dyDescent="0.25">
      <c r="A63" s="2" t="s">
        <v>30</v>
      </c>
      <c r="B63" s="5">
        <f>(B61/B62)*B45</f>
        <v>110.51594878733391</v>
      </c>
      <c r="C63" s="1">
        <f>(C61/C62)*C45</f>
        <v>122.72573952239996</v>
      </c>
      <c r="D63" s="1">
        <f t="shared" ref="D63:E63" si="45">(D61/D62)*D45</f>
        <v>58.665359377331335</v>
      </c>
      <c r="E63" s="1">
        <f t="shared" si="45"/>
        <v>43.270992530719859</v>
      </c>
      <c r="F63" s="1">
        <f t="shared" ref="F63" si="46">F61/F62*F45</f>
        <v>113.6168219465395</v>
      </c>
      <c r="G63" s="1"/>
      <c r="H63" s="5">
        <f>(H61/H62)*H45</f>
        <v>98.869200523699064</v>
      </c>
      <c r="I63" s="1">
        <f>(I61/I62)*I45</f>
        <v>105.82307634898406</v>
      </c>
      <c r="J63" s="1">
        <f t="shared" ref="J63:K63" si="47">(J61/J62)*J45</f>
        <v>61.28190964861539</v>
      </c>
      <c r="K63" s="1">
        <f t="shared" si="47"/>
        <v>50.980220655733802</v>
      </c>
      <c r="L63" s="1">
        <f t="shared" ref="L63" si="48">L61/L62*L45</f>
        <v>107.84566108616147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9">(B23/B22)*100</f>
        <v>95.509396077667063</v>
      </c>
      <c r="C66" s="1"/>
      <c r="D66" s="1"/>
      <c r="E66" s="1"/>
      <c r="F66" s="1"/>
      <c r="G66" s="1"/>
      <c r="H66" s="14">
        <f t="shared" ref="H66" si="50">(H23/H22)*100</f>
        <v>95.509396077667063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51">(B17/B23)*100</f>
        <v>88.085154494408926</v>
      </c>
      <c r="C67" s="1"/>
      <c r="D67" s="1"/>
      <c r="E67" s="1"/>
      <c r="F67" s="1"/>
      <c r="G67" s="1"/>
      <c r="H67" s="14">
        <f t="shared" ref="H67" si="52">(H17/H23)*100</f>
        <v>83.636465516396058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83</v>
      </c>
    </row>
    <row r="72" spans="1:13" x14ac:dyDescent="0.25">
      <c r="A72" s="10" t="s">
        <v>84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1" spans="1:1" x14ac:dyDescent="0.25">
      <c r="A81" s="38" t="s">
        <v>126</v>
      </c>
    </row>
    <row r="83" spans="1:1" x14ac:dyDescent="0.25">
      <c r="A8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tabSelected="1" zoomScale="80" zoomScaleNormal="8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E23" sqref="E23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5" t="s">
        <v>118</v>
      </c>
      <c r="B2" s="35"/>
      <c r="C2" s="35"/>
      <c r="D2" s="35"/>
      <c r="E2" s="35"/>
      <c r="F2" s="35"/>
      <c r="G2" s="35"/>
    </row>
    <row r="4" spans="1:13" x14ac:dyDescent="0.25">
      <c r="A4" s="32"/>
      <c r="B4" s="25" t="s">
        <v>43</v>
      </c>
      <c r="C4" s="34" t="s">
        <v>45</v>
      </c>
      <c r="D4" s="34"/>
      <c r="E4" s="34"/>
      <c r="F4" s="34"/>
      <c r="G4" s="30" t="s">
        <v>3</v>
      </c>
      <c r="H4" s="25" t="s">
        <v>43</v>
      </c>
      <c r="I4" s="34" t="s">
        <v>47</v>
      </c>
      <c r="J4" s="34"/>
      <c r="K4" s="34"/>
      <c r="L4" s="34"/>
      <c r="M4" s="30" t="s">
        <v>3</v>
      </c>
    </row>
    <row r="5" spans="1:13" ht="15.75" thickBot="1" x14ac:dyDescent="0.3">
      <c r="A5" s="33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1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1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67</v>
      </c>
      <c r="B9" s="17">
        <f>SUM(C9:F9)</f>
        <v>9394</v>
      </c>
      <c r="C9" s="18">
        <f>+'I Trimestre'!C9+'II Trimestre'!C9+'III Trimestre'!C9+'IV Trimestre'!C9</f>
        <v>6511</v>
      </c>
      <c r="D9" s="18">
        <f>+'I Trimestre'!D9+'II Trimestre'!D9+'III Trimestre'!D9+'IV Trimestre'!D9</f>
        <v>1367</v>
      </c>
      <c r="E9" s="18">
        <f>+'I Trimestre'!E9+'II Trimestre'!E9+'III Trimestre'!E9+'IV Trimestre'!E9</f>
        <v>806</v>
      </c>
      <c r="F9" s="18">
        <f>+'I Trimestre'!F9+'II Trimestre'!F9+'III Trimestre'!F9+'IV Trimestre'!F9</f>
        <v>710</v>
      </c>
      <c r="G9" s="18"/>
      <c r="H9" s="17">
        <f>SUM(I9:L9)</f>
        <v>9725</v>
      </c>
      <c r="I9" s="18">
        <f>+'I Trimestre'!I9+'II Trimestre'!I9+'III Trimestre'!I9+'IV Trimestre'!I9</f>
        <v>6919</v>
      </c>
      <c r="J9" s="18">
        <f>+'I Trimestre'!J9+'II Trimestre'!J9+'III Trimestre'!J9+'IV Trimestre'!J9</f>
        <v>1197</v>
      </c>
      <c r="K9" s="18">
        <f>+'I Trimestre'!K9+'II Trimestre'!K9+'III Trimestre'!K9+'IV Trimestre'!K9</f>
        <v>806</v>
      </c>
      <c r="L9" s="18">
        <f>+'I Trimestre'!L9+'II Trimestre'!L9+'III Trimestre'!L9+'IV Trimestre'!L9</f>
        <v>803</v>
      </c>
      <c r="M9" s="18"/>
    </row>
    <row r="10" spans="1:13" x14ac:dyDescent="0.25">
      <c r="A10" s="3" t="s">
        <v>119</v>
      </c>
      <c r="B10" s="17">
        <f t="shared" ref="B10" si="0">SUM(C10:F10)</f>
        <v>11272</v>
      </c>
      <c r="C10" s="18">
        <f>+'I Trimestre'!C10+'II Trimestre'!C10+'III Trimestre'!C10+'IV Trimestre'!C10</f>
        <v>7505</v>
      </c>
      <c r="D10" s="18">
        <f>+'I Trimestre'!D10+'II Trimestre'!D10+'III Trimestre'!D10+'IV Trimestre'!D10</f>
        <v>1833</v>
      </c>
      <c r="E10" s="18">
        <f>+'I Trimestre'!E10+'II Trimestre'!E10+'III Trimestre'!E10+'IV Trimestre'!E10</f>
        <v>1090</v>
      </c>
      <c r="F10" s="18">
        <f>+'I Trimestre'!F10+'II Trimestre'!F10+'III Trimestre'!F10+'IV Trimestre'!F10</f>
        <v>844</v>
      </c>
      <c r="G10" s="18"/>
      <c r="H10" s="17">
        <f t="shared" ref="H10" si="1">SUM(I10:L10)</f>
        <v>11272</v>
      </c>
      <c r="I10" s="18">
        <f>+'I Trimestre'!I10+'II Trimestre'!I10+'III Trimestre'!I10+'IV Trimestre'!I10</f>
        <v>7505</v>
      </c>
      <c r="J10" s="18">
        <f>+'I Trimestre'!J10+'II Trimestre'!J10+'III Trimestre'!J10+'IV Trimestre'!J10</f>
        <v>1833</v>
      </c>
      <c r="K10" s="18">
        <f>+'I Trimestre'!K10+'II Trimestre'!K10+'III Trimestre'!K10+'IV Trimestre'!K10</f>
        <v>1090</v>
      </c>
      <c r="L10" s="18">
        <f>+'I Trimestre'!L10+'II Trimestre'!L10+'III Trimestre'!L10+'IV Trimestre'!L10</f>
        <v>844</v>
      </c>
      <c r="M10" s="18"/>
    </row>
    <row r="11" spans="1:13" x14ac:dyDescent="0.25">
      <c r="A11" s="3" t="s">
        <v>120</v>
      </c>
      <c r="B11" s="17">
        <f>SUM(C11:F11)</f>
        <v>10517</v>
      </c>
      <c r="C11" s="18">
        <f>+'I Trimestre'!C11+'II Trimestre'!C11+'III Trimestre'!C11+'IV Trimestre'!C11</f>
        <v>8066</v>
      </c>
      <c r="D11" s="18">
        <f>+'I Trimestre'!D11+'II Trimestre'!D11+'III Trimestre'!D11+'IV Trimestre'!D11</f>
        <v>1079</v>
      </c>
      <c r="E11" s="18">
        <f>+'I Trimestre'!E11+'II Trimestre'!E11+'III Trimestre'!E11+'IV Trimestre'!E11</f>
        <v>443</v>
      </c>
      <c r="F11" s="18">
        <f>+'I Trimestre'!F11+'II Trimestre'!F11+'III Trimestre'!F11+'IV Trimestre'!F11</f>
        <v>929</v>
      </c>
      <c r="G11" s="18"/>
      <c r="H11" s="17">
        <f>SUM(I11:L11)</f>
        <v>10776</v>
      </c>
      <c r="I11" s="18">
        <f>+'I Trimestre'!I11+'II Trimestre'!I11+'III Trimestre'!I11+'IV Trimestre'!I11</f>
        <v>7827</v>
      </c>
      <c r="J11" s="18">
        <f>+'I Trimestre'!J11+'II Trimestre'!J11+'III Trimestre'!J11+'IV Trimestre'!J11</f>
        <v>1270</v>
      </c>
      <c r="K11" s="18">
        <f>+'I Trimestre'!K11+'II Trimestre'!K11+'III Trimestre'!K11+'IV Trimestre'!K11</f>
        <v>728</v>
      </c>
      <c r="L11" s="18">
        <f>+'I Trimestre'!L11+'II Trimestre'!L11+'III Trimestre'!L11+'IV Trimestre'!L11</f>
        <v>951</v>
      </c>
      <c r="M11" s="18"/>
    </row>
    <row r="12" spans="1:13" x14ac:dyDescent="0.25">
      <c r="A12" s="3" t="s">
        <v>78</v>
      </c>
      <c r="B12" s="17">
        <f>SUM(C12:F12)</f>
        <v>11272</v>
      </c>
      <c r="C12" s="18">
        <f>+'IV Trimestre'!C12</f>
        <v>7505</v>
      </c>
      <c r="D12" s="18">
        <f>+'IV Trimestre'!D12</f>
        <v>1833</v>
      </c>
      <c r="E12" s="18">
        <f>+'IV Trimestre'!E12</f>
        <v>1090</v>
      </c>
      <c r="F12" s="18">
        <f>+'IV Trimestre'!F12</f>
        <v>844</v>
      </c>
      <c r="G12" s="18"/>
      <c r="H12" s="17">
        <f>SUM(I12:L12)</f>
        <v>11272</v>
      </c>
      <c r="I12" s="18">
        <f>+'IV Trimestre'!I12</f>
        <v>7505</v>
      </c>
      <c r="J12" s="18">
        <f>+'IV Trimestre'!J12</f>
        <v>1833</v>
      </c>
      <c r="K12" s="18">
        <f>+'IV Trimestre'!K12</f>
        <v>1090</v>
      </c>
      <c r="L12" s="18">
        <f>+'IV Trimestre'!L12</f>
        <v>844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67</v>
      </c>
      <c r="B15" s="18">
        <f>SUM(C15:G15)</f>
        <v>74010728581.66449</v>
      </c>
      <c r="C15" s="18">
        <f>+'I Trimestre'!C15+'II Trimestre'!C15+'III Trimestre'!C15+'IV Trimestre'!C15</f>
        <v>40743773528.059998</v>
      </c>
      <c r="D15" s="18">
        <f>+'I Trimestre'!D15+'II Trimestre'!D15+'III Trimestre'!D15+'IV Trimestre'!D15</f>
        <v>17816572154.07</v>
      </c>
      <c r="E15" s="18">
        <f>+'I Trimestre'!E15+'II Trimestre'!E15+'III Trimestre'!E15+'IV Trimestre'!E15</f>
        <v>8270400464.7999992</v>
      </c>
      <c r="F15" s="18">
        <f>+'I Trimestre'!F15+'II Trimestre'!F15+'III Trimestre'!F15+'IV Trimestre'!F15</f>
        <v>3872104000</v>
      </c>
      <c r="G15" s="18">
        <f>+'I Trimestre'!G15+'II Trimestre'!G15+'III Trimestre'!G15+'IV Trimestre'!G15</f>
        <v>3307878434.7344933</v>
      </c>
      <c r="H15" s="18">
        <f>SUM(I15:M15)</f>
        <v>76203895639.246262</v>
      </c>
      <c r="I15" s="18">
        <f>+'I Trimestre'!I15+'II Trimestre'!I15+'III Trimestre'!I15+'IV Trimestre'!I15</f>
        <v>44579604926.339996</v>
      </c>
      <c r="J15" s="18">
        <f>+'I Trimestre'!J15+'II Trimestre'!J15+'III Trimestre'!J15+'IV Trimestre'!J15</f>
        <v>15273469944.950001</v>
      </c>
      <c r="K15" s="18">
        <f>+'I Trimestre'!K15+'II Trimestre'!K15+'III Trimestre'!K15+'IV Trimestre'!K15</f>
        <v>8277043573.9499998</v>
      </c>
      <c r="L15" s="18">
        <f>+'I Trimestre'!L15+'II Trimestre'!L15+'III Trimestre'!L15+'IV Trimestre'!L15</f>
        <v>4541372000</v>
      </c>
      <c r="M15" s="18">
        <f>+'I Trimestre'!M15+'II Trimestre'!M15+'III Trimestre'!M15+'IV Trimestre'!M15</f>
        <v>3532405194.0062647</v>
      </c>
    </row>
    <row r="16" spans="1:13" x14ac:dyDescent="0.25">
      <c r="A16" s="3" t="s">
        <v>119</v>
      </c>
      <c r="B16" s="18">
        <f>SUM(C16:G16)</f>
        <v>99914803369.199997</v>
      </c>
      <c r="C16" s="18">
        <f>+'I Trimestre'!C16+'II Trimestre'!C16+'III Trimestre'!C16+'IV Trimestre'!C16</f>
        <v>50448425891.038116</v>
      </c>
      <c r="D16" s="18">
        <f>+'I Trimestre'!D16+'II Trimestre'!D16+'III Trimestre'!D16+'IV Trimestre'!D16</f>
        <v>26705421952.875923</v>
      </c>
      <c r="E16" s="18">
        <f>+'I Trimestre'!E16+'II Trimestre'!E16+'III Trimestre'!E16+'IV Trimestre'!E16</f>
        <v>12174513040.315348</v>
      </c>
      <c r="F16" s="18">
        <f>+'I Trimestre'!F16+'II Trimestre'!F16+'III Trimestre'!F16+'IV Trimestre'!F16</f>
        <v>4930887577.2800369</v>
      </c>
      <c r="G16" s="18">
        <f>+'I Trimestre'!G16+'II Trimestre'!G16+'III Trimestre'!G16+'IV Trimestre'!G16</f>
        <v>5655554907.6905661</v>
      </c>
      <c r="H16" s="18">
        <f>SUM(I16:M16)</f>
        <v>99914803369.199997</v>
      </c>
      <c r="I16" s="18">
        <f>+'I Trimestre'!I16+'II Trimestre'!I16+'III Trimestre'!I16+'IV Trimestre'!I16</f>
        <v>50448425891.038116</v>
      </c>
      <c r="J16" s="18">
        <f>+'I Trimestre'!J16+'II Trimestre'!J16+'III Trimestre'!J16+'IV Trimestre'!J16</f>
        <v>26705421952.875923</v>
      </c>
      <c r="K16" s="18">
        <f>+'I Trimestre'!K16+'II Trimestre'!K16+'III Trimestre'!K16+'IV Trimestre'!K16</f>
        <v>12174513040.315348</v>
      </c>
      <c r="L16" s="18">
        <f>+'I Trimestre'!L16+'II Trimestre'!L16+'III Trimestre'!L16+'IV Trimestre'!L16</f>
        <v>4930887577.2800369</v>
      </c>
      <c r="M16" s="18">
        <f>+'I Trimestre'!M16+'II Trimestre'!M16+'III Trimestre'!M16+'IV Trimestre'!M16</f>
        <v>5655554907.6905661</v>
      </c>
    </row>
    <row r="17" spans="1:13" x14ac:dyDescent="0.25">
      <c r="A17" s="3" t="s">
        <v>120</v>
      </c>
      <c r="B17" s="18">
        <f>SUM(C17:G17)</f>
        <v>79706675007.899567</v>
      </c>
      <c r="C17" s="18">
        <f>+'I Trimestre'!C17+'II Trimestre'!C17+'III Trimestre'!C17+'IV Trimestre'!C17</f>
        <v>52959350722.729996</v>
      </c>
      <c r="D17" s="18">
        <f>+'I Trimestre'!D17+'II Trimestre'!D17+'III Trimestre'!D17+'IV Trimestre'!D17</f>
        <v>12062811797.93</v>
      </c>
      <c r="E17" s="18">
        <f>+'I Trimestre'!E17+'II Trimestre'!E17+'III Trimestre'!E17+'IV Trimestre'!E17</f>
        <v>5446310141.3000002</v>
      </c>
      <c r="F17" s="18">
        <f>+'I Trimestre'!F17+'II Trimestre'!F17+'III Trimestre'!F17+'IV Trimestre'!F17</f>
        <v>5477187000</v>
      </c>
      <c r="G17" s="18">
        <f>+'I Trimestre'!G17+'II Trimestre'!G17+'III Trimestre'!G17+'IV Trimestre'!G17</f>
        <v>3761015345.939569</v>
      </c>
      <c r="H17" s="18">
        <f>SUM(I17:M17)</f>
        <v>87563868993.449432</v>
      </c>
      <c r="I17" s="18">
        <f>+'I Trimestre'!I17+'II Trimestre'!I17+'III Trimestre'!I17+'IV Trimestre'!I17</f>
        <v>52623443936.860001</v>
      </c>
      <c r="J17" s="18">
        <f>+'I Trimestre'!J17+'II Trimestre'!J17+'III Trimestre'!J17+'IV Trimestre'!J17</f>
        <v>15175846833.799999</v>
      </c>
      <c r="K17" s="18">
        <f>+'I Trimestre'!K17+'II Trimestre'!K17+'III Trimestre'!K17+'IV Trimestre'!K17</f>
        <v>10224243608.82</v>
      </c>
      <c r="L17" s="18">
        <f>+'I Trimestre'!L17+'II Trimestre'!L17+'III Trimestre'!L17+'IV Trimestre'!L17</f>
        <v>5626338000</v>
      </c>
      <c r="M17" s="18">
        <f>+'I Trimestre'!M17+'II Trimestre'!M17+'III Trimestre'!M17+'IV Trimestre'!M17</f>
        <v>3913996613.9694252</v>
      </c>
    </row>
    <row r="18" spans="1:13" x14ac:dyDescent="0.25">
      <c r="A18" s="3" t="s">
        <v>78</v>
      </c>
      <c r="B18" s="18">
        <f t="shared" ref="B18" si="2">SUM(C18:G18)</f>
        <v>99914803369.240005</v>
      </c>
      <c r="C18" s="18">
        <f>+'IV Trimestre'!C18</f>
        <v>50448425891.058121</v>
      </c>
      <c r="D18" s="18">
        <f>+'IV Trimestre'!D18</f>
        <v>26705421952.865925</v>
      </c>
      <c r="E18" s="18">
        <f>+'IV Trimestre'!E18</f>
        <v>12174513040.345348</v>
      </c>
      <c r="F18" s="18">
        <f>+'IV Trimestre'!F18</f>
        <v>4930887577.2800369</v>
      </c>
      <c r="G18" s="18">
        <f>+'IV Trimestre'!G18</f>
        <v>5655554907.6905661</v>
      </c>
      <c r="H18" s="18">
        <f t="shared" ref="H18" si="3">SUM(I18:M18)</f>
        <v>99914803369.240005</v>
      </c>
      <c r="I18" s="18">
        <f>+'IV Trimestre'!I18</f>
        <v>50448425891.058121</v>
      </c>
      <c r="J18" s="18">
        <f>+'IV Trimestre'!J18</f>
        <v>26705421952.865925</v>
      </c>
      <c r="K18" s="18">
        <f>+'IV Trimestre'!K18</f>
        <v>12174513040.345348</v>
      </c>
      <c r="L18" s="18">
        <f>+'IV Trimestre'!L18</f>
        <v>4930887577.2800369</v>
      </c>
      <c r="M18" s="18">
        <f>+'IV Trimestre'!M18</f>
        <v>5655554907.6905661</v>
      </c>
    </row>
    <row r="19" spans="1:13" x14ac:dyDescent="0.25">
      <c r="A19" s="3" t="s">
        <v>121</v>
      </c>
      <c r="B19" s="18">
        <f>SUM(C19:F19)</f>
        <v>75945659661.959991</v>
      </c>
      <c r="C19" s="18">
        <f>+C17</f>
        <v>52959350722.729996</v>
      </c>
      <c r="D19" s="18">
        <f t="shared" ref="D19:F19" si="4">+D17</f>
        <v>12062811797.93</v>
      </c>
      <c r="E19" s="18">
        <f t="shared" si="4"/>
        <v>5446310141.3000002</v>
      </c>
      <c r="F19" s="18">
        <f t="shared" si="4"/>
        <v>5477187000</v>
      </c>
      <c r="G19" s="18"/>
      <c r="H19" s="18">
        <f>SUM(I19:L19)</f>
        <v>83649872379.480011</v>
      </c>
      <c r="I19" s="18">
        <f>+I17</f>
        <v>52623443936.860001</v>
      </c>
      <c r="J19" s="18">
        <f t="shared" ref="J19:L19" si="5">+J17</f>
        <v>15175846833.799999</v>
      </c>
      <c r="K19" s="18">
        <f t="shared" si="5"/>
        <v>10224243608.82</v>
      </c>
      <c r="L19" s="18">
        <f t="shared" si="5"/>
        <v>5626338000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119</v>
      </c>
      <c r="B22" s="18">
        <f t="shared" ref="B22" si="6">B16</f>
        <v>99914803369.199997</v>
      </c>
      <c r="C22" s="18"/>
      <c r="D22" s="18"/>
      <c r="E22" s="18"/>
      <c r="F22" s="17"/>
      <c r="G22" s="17"/>
      <c r="H22" s="18">
        <f t="shared" ref="H22" si="7">H16</f>
        <v>99914803369.199997</v>
      </c>
      <c r="I22" s="18"/>
      <c r="J22" s="18"/>
      <c r="K22" s="18"/>
      <c r="L22" s="17"/>
      <c r="M22" s="17"/>
    </row>
    <row r="23" spans="1:13" x14ac:dyDescent="0.25">
      <c r="A23" s="3" t="s">
        <v>120</v>
      </c>
      <c r="B23" s="18">
        <f>'I Trimestre'!B23+'II Trimestre'!B23+'III Trimestre'!B23+'IV Trimestre'!B23</f>
        <v>99451029782.209991</v>
      </c>
      <c r="C23" s="18"/>
      <c r="D23" s="18"/>
      <c r="E23" s="18"/>
      <c r="F23" s="17"/>
      <c r="G23" s="17"/>
      <c r="H23" s="18">
        <f>'I Trimestre'!H23+'II Trimestre'!H23+'III Trimestre'!H23+'IV Trimestre'!H23</f>
        <v>99451029782.209991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68</v>
      </c>
      <c r="B26" s="22">
        <v>0.98</v>
      </c>
      <c r="C26" s="22">
        <v>0.98</v>
      </c>
      <c r="D26" s="22">
        <v>0.98</v>
      </c>
      <c r="E26" s="22">
        <v>0.98</v>
      </c>
      <c r="F26" s="22">
        <v>0.98</v>
      </c>
      <c r="G26" s="22">
        <v>0.98</v>
      </c>
      <c r="H26" s="22">
        <v>0.98</v>
      </c>
      <c r="I26" s="22">
        <v>0.98</v>
      </c>
      <c r="J26" s="22">
        <v>0.98</v>
      </c>
      <c r="K26" s="22">
        <v>0.98</v>
      </c>
      <c r="L26" s="22">
        <v>0.98</v>
      </c>
      <c r="M26" s="22">
        <v>0.98</v>
      </c>
    </row>
    <row r="27" spans="1:13" x14ac:dyDescent="0.25">
      <c r="A27" s="3" t="s">
        <v>122</v>
      </c>
      <c r="B27" s="22">
        <v>0.99</v>
      </c>
      <c r="C27" s="22">
        <v>0.99</v>
      </c>
      <c r="D27" s="22">
        <v>0.99</v>
      </c>
      <c r="E27" s="22">
        <v>0.99</v>
      </c>
      <c r="F27" s="22">
        <v>0.99</v>
      </c>
      <c r="G27" s="22">
        <v>0.99</v>
      </c>
      <c r="H27" s="22">
        <v>0.99</v>
      </c>
      <c r="I27" s="22">
        <v>0.99</v>
      </c>
      <c r="J27" s="22">
        <v>0.99</v>
      </c>
      <c r="K27" s="22">
        <v>0.99</v>
      </c>
      <c r="L27" s="22">
        <v>0.99</v>
      </c>
      <c r="M27" s="22">
        <v>0.99</v>
      </c>
    </row>
    <row r="28" spans="1:13" x14ac:dyDescent="0.25">
      <c r="A28" s="3" t="s">
        <v>8</v>
      </c>
      <c r="B28" s="19">
        <f>+C28+F28</f>
        <v>158004</v>
      </c>
      <c r="C28" s="20">
        <v>112271</v>
      </c>
      <c r="D28" s="20">
        <v>112271</v>
      </c>
      <c r="E28" s="20">
        <v>112271</v>
      </c>
      <c r="F28" s="20">
        <v>45733</v>
      </c>
      <c r="G28" s="18"/>
      <c r="H28" s="19">
        <f>+I28+L28</f>
        <v>158004</v>
      </c>
      <c r="I28" s="20">
        <v>112271</v>
      </c>
      <c r="J28" s="20">
        <v>112271</v>
      </c>
      <c r="K28" s="20">
        <v>112271</v>
      </c>
      <c r="L28" s="20">
        <v>45733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69</v>
      </c>
      <c r="B31" s="17">
        <f t="shared" ref="B31:F31" si="8">B15/B26</f>
        <v>75521151613.943359</v>
      </c>
      <c r="C31" s="18">
        <f t="shared" si="8"/>
        <v>41575279110.265305</v>
      </c>
      <c r="D31" s="18">
        <f t="shared" si="8"/>
        <v>18180175667.418365</v>
      </c>
      <c r="E31" s="18">
        <f t="shared" si="8"/>
        <v>8439184147.7551012</v>
      </c>
      <c r="F31" s="18">
        <f t="shared" si="8"/>
        <v>3951126530.6122451</v>
      </c>
      <c r="G31" s="18">
        <f t="shared" ref="G31:L31" si="9">G15/G26</f>
        <v>3375386157.8923402</v>
      </c>
      <c r="H31" s="17">
        <f t="shared" si="9"/>
        <v>77759077182.904343</v>
      </c>
      <c r="I31" s="18">
        <f t="shared" si="9"/>
        <v>45489392781.979591</v>
      </c>
      <c r="J31" s="18">
        <f t="shared" si="9"/>
        <v>15585173413.214287</v>
      </c>
      <c r="K31" s="18">
        <f t="shared" si="9"/>
        <v>8445962830.561224</v>
      </c>
      <c r="L31" s="18">
        <f t="shared" si="9"/>
        <v>4634053061.2244902</v>
      </c>
      <c r="M31" s="18">
        <f t="shared" ref="M31" si="10">M15/M26</f>
        <v>3604495095.9247599</v>
      </c>
    </row>
    <row r="32" spans="1:13" x14ac:dyDescent="0.25">
      <c r="A32" s="2" t="s">
        <v>123</v>
      </c>
      <c r="B32" s="17">
        <f t="shared" ref="B32" si="11">B17/B27</f>
        <v>80511792937.272293</v>
      </c>
      <c r="C32" s="18">
        <f>C17/C27</f>
        <v>53494293659.323227</v>
      </c>
      <c r="D32" s="18">
        <f t="shared" ref="D32:F32" si="12">D17/D27</f>
        <v>12184658381.747475</v>
      </c>
      <c r="E32" s="18">
        <f t="shared" si="12"/>
        <v>5501323375.0505056</v>
      </c>
      <c r="F32" s="18">
        <f t="shared" si="12"/>
        <v>5532512121.212121</v>
      </c>
      <c r="G32" s="18">
        <f t="shared" ref="G32:H32" si="13">G17/G27</f>
        <v>3799005399.9389586</v>
      </c>
      <c r="H32" s="17">
        <f t="shared" si="13"/>
        <v>88448352518.635788</v>
      </c>
      <c r="I32" s="18">
        <f>I17/I27</f>
        <v>53154993875.616165</v>
      </c>
      <c r="J32" s="18">
        <f t="shared" ref="J32:M32" si="14">J17/J27</f>
        <v>15329138215.959595</v>
      </c>
      <c r="K32" s="18">
        <f t="shared" si="14"/>
        <v>10327518796.787878</v>
      </c>
      <c r="L32" s="18">
        <f t="shared" si="14"/>
        <v>5683169696.969697</v>
      </c>
      <c r="M32" s="18">
        <f t="shared" si="14"/>
        <v>3953531933.3024497</v>
      </c>
    </row>
    <row r="33" spans="1:13" x14ac:dyDescent="0.25">
      <c r="A33" s="2" t="s">
        <v>70</v>
      </c>
      <c r="B33" s="17">
        <f t="shared" ref="B33:F33" si="15">B31/B9</f>
        <v>8039296.5311840922</v>
      </c>
      <c r="C33" s="18">
        <f t="shared" si="15"/>
        <v>6385390.7403264176</v>
      </c>
      <c r="D33" s="18">
        <f t="shared" si="15"/>
        <v>13299323.824007582</v>
      </c>
      <c r="E33" s="18">
        <f t="shared" si="15"/>
        <v>10470451.79622221</v>
      </c>
      <c r="F33" s="18">
        <f t="shared" si="15"/>
        <v>5564966.9445242891</v>
      </c>
      <c r="G33" s="18"/>
      <c r="H33" s="17">
        <f t="shared" ref="H33:L33" si="16">H31/H9</f>
        <v>7995791.9982420914</v>
      </c>
      <c r="I33" s="18">
        <f t="shared" si="16"/>
        <v>6574561.7548749233</v>
      </c>
      <c r="J33" s="18">
        <f t="shared" si="16"/>
        <v>13020194.998508176</v>
      </c>
      <c r="K33" s="18">
        <f t="shared" si="16"/>
        <v>10478862.072656605</v>
      </c>
      <c r="L33" s="18">
        <f t="shared" si="16"/>
        <v>5770925.3564439481</v>
      </c>
      <c r="M33" s="18"/>
    </row>
    <row r="34" spans="1:13" x14ac:dyDescent="0.25">
      <c r="A34" s="2" t="s">
        <v>124</v>
      </c>
      <c r="B34" s="17">
        <f t="shared" ref="B34:F34" si="17">B32/B11</f>
        <v>7655395.353929095</v>
      </c>
      <c r="C34" s="18">
        <f t="shared" si="17"/>
        <v>6632072.1124873823</v>
      </c>
      <c r="D34" s="18">
        <f t="shared" si="17"/>
        <v>11292547.15639247</v>
      </c>
      <c r="E34" s="18">
        <f t="shared" si="17"/>
        <v>12418337.189730261</v>
      </c>
      <c r="F34" s="18">
        <f t="shared" si="17"/>
        <v>5955341.3576018522</v>
      </c>
      <c r="G34" s="18"/>
      <c r="H34" s="17">
        <f t="shared" ref="H34:L34" si="18">H32/H11</f>
        <v>8207902.0525831282</v>
      </c>
      <c r="I34" s="18">
        <f t="shared" si="18"/>
        <v>6791234.6845044289</v>
      </c>
      <c r="J34" s="18">
        <f t="shared" si="18"/>
        <v>12070187.571621729</v>
      </c>
      <c r="K34" s="18">
        <f t="shared" si="18"/>
        <v>14186152.193389943</v>
      </c>
      <c r="L34" s="18">
        <f t="shared" si="18"/>
        <v>5975993.3722078828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9">B10/B28*100</f>
        <v>7.1339966076808174</v>
      </c>
      <c r="C39" s="1">
        <f>C10/C28*100</f>
        <v>6.6847182264342528</v>
      </c>
      <c r="D39" s="1">
        <f t="shared" si="19"/>
        <v>1.6326566967427028</v>
      </c>
      <c r="E39" s="1">
        <f t="shared" si="19"/>
        <v>0.97086513881590086</v>
      </c>
      <c r="F39" s="1">
        <f t="shared" si="19"/>
        <v>1.8454945006887806</v>
      </c>
      <c r="G39" s="1"/>
      <c r="H39" s="5">
        <f t="shared" ref="H39" si="20">H10/H28*100</f>
        <v>7.1339966076808174</v>
      </c>
      <c r="I39" s="1">
        <f>I10/I28*100</f>
        <v>6.6847182264342528</v>
      </c>
      <c r="J39" s="1">
        <f t="shared" ref="J39:L39" si="21">J10/J28*100</f>
        <v>1.6326566967427028</v>
      </c>
      <c r="K39" s="1">
        <f t="shared" si="21"/>
        <v>0.97086513881590086</v>
      </c>
      <c r="L39" s="1">
        <f t="shared" si="21"/>
        <v>1.8454945006887806</v>
      </c>
      <c r="M39" s="1"/>
    </row>
    <row r="40" spans="1:13" x14ac:dyDescent="0.25">
      <c r="A40" s="2" t="s">
        <v>13</v>
      </c>
      <c r="B40" s="5">
        <f>B11/B28*100</f>
        <v>6.6561606035290248</v>
      </c>
      <c r="C40" s="1">
        <f t="shared" ref="C40:F40" si="22">C11/C28*100</f>
        <v>7.1844020272376659</v>
      </c>
      <c r="D40" s="1">
        <f t="shared" si="22"/>
        <v>0.96106741723152012</v>
      </c>
      <c r="E40" s="1">
        <f t="shared" si="22"/>
        <v>0.3945809692618753</v>
      </c>
      <c r="F40" s="1">
        <f t="shared" si="22"/>
        <v>2.0313559136728401</v>
      </c>
      <c r="G40" s="1"/>
      <c r="H40" s="5">
        <f>H11/H28*100</f>
        <v>6.8200805042910302</v>
      </c>
      <c r="I40" s="1">
        <f t="shared" ref="I40:L40" si="23">I11/I28*100</f>
        <v>6.9715242582679418</v>
      </c>
      <c r="J40" s="1">
        <f t="shared" si="23"/>
        <v>1.1311914920148569</v>
      </c>
      <c r="K40" s="1">
        <f t="shared" si="23"/>
        <v>0.64843102849355583</v>
      </c>
      <c r="L40" s="1">
        <f t="shared" si="23"/>
        <v>2.0794612205628322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4">B11/B10*100</f>
        <v>93.301987224982255</v>
      </c>
      <c r="C43" s="1">
        <f t="shared" si="24"/>
        <v>107.47501665556297</v>
      </c>
      <c r="D43" s="1">
        <f t="shared" si="24"/>
        <v>58.865248226950349</v>
      </c>
      <c r="E43" s="1">
        <f t="shared" si="24"/>
        <v>40.642201834862384</v>
      </c>
      <c r="F43" s="1">
        <f t="shared" si="24"/>
        <v>110.07109004739337</v>
      </c>
      <c r="G43" s="1"/>
      <c r="H43" s="5">
        <f t="shared" ref="H43:L43" si="25">H11/H10*100</f>
        <v>95.599716110716827</v>
      </c>
      <c r="I43" s="1">
        <f t="shared" si="25"/>
        <v>104.29047301798802</v>
      </c>
      <c r="J43" s="1">
        <f t="shared" si="25"/>
        <v>69.285324604473544</v>
      </c>
      <c r="K43" s="1">
        <f t="shared" si="25"/>
        <v>66.788990825688074</v>
      </c>
      <c r="L43" s="1">
        <f t="shared" si="25"/>
        <v>112.67772511848342</v>
      </c>
      <c r="M43" s="1"/>
    </row>
    <row r="44" spans="1:13" x14ac:dyDescent="0.25">
      <c r="A44" s="2" t="s">
        <v>16</v>
      </c>
      <c r="B44" s="5">
        <f>B17/B16*100</f>
        <v>79.77464031367964</v>
      </c>
      <c r="C44" s="5">
        <f>C17/C16*100</f>
        <v>104.97721145376298</v>
      </c>
      <c r="D44" s="5">
        <f t="shared" ref="D44:G44" si="26">D17/D16*100</f>
        <v>45.169897780367961</v>
      </c>
      <c r="E44" s="5">
        <f t="shared" si="26"/>
        <v>44.735342787549619</v>
      </c>
      <c r="F44" s="5">
        <f t="shared" si="26"/>
        <v>111.07912955138417</v>
      </c>
      <c r="G44" s="5">
        <f t="shared" si="26"/>
        <v>66.501261278981588</v>
      </c>
      <c r="H44" s="5">
        <f>H17/H16*100</f>
        <v>87.638534071761086</v>
      </c>
      <c r="I44" s="5">
        <f>I17/I16*100</f>
        <v>104.31136949747379</v>
      </c>
      <c r="J44" s="5">
        <f t="shared" ref="J44:M44" si="27">J17/J16*100</f>
        <v>56.82683786303442</v>
      </c>
      <c r="K44" s="5">
        <f t="shared" si="27"/>
        <v>83.980719187394854</v>
      </c>
      <c r="L44" s="5">
        <f t="shared" si="27"/>
        <v>114.10396022664109</v>
      </c>
      <c r="M44" s="5">
        <f t="shared" si="27"/>
        <v>69.206234893892969</v>
      </c>
    </row>
    <row r="45" spans="1:13" x14ac:dyDescent="0.25">
      <c r="A45" s="2" t="s">
        <v>17</v>
      </c>
      <c r="B45" s="5">
        <f t="shared" ref="B45:F45" si="28">AVERAGE(B43:B44)</f>
        <v>86.538313769330955</v>
      </c>
      <c r="C45" s="1">
        <f t="shared" si="28"/>
        <v>106.22611405466297</v>
      </c>
      <c r="D45" s="1">
        <f t="shared" si="28"/>
        <v>52.017573003659152</v>
      </c>
      <c r="E45" s="1">
        <f t="shared" si="28"/>
        <v>42.688772311206002</v>
      </c>
      <c r="F45" s="1">
        <f t="shared" si="28"/>
        <v>110.57510979938877</v>
      </c>
      <c r="G45" s="1"/>
      <c r="H45" s="5">
        <f t="shared" ref="H45:L45" si="29">AVERAGE(H43:H44)</f>
        <v>91.619125091238956</v>
      </c>
      <c r="I45" s="1">
        <f t="shared" si="29"/>
        <v>104.30092125773091</v>
      </c>
      <c r="J45" s="1">
        <f t="shared" si="29"/>
        <v>63.056081233753986</v>
      </c>
      <c r="K45" s="1">
        <f t="shared" si="29"/>
        <v>75.384855006541471</v>
      </c>
      <c r="L45" s="1">
        <f t="shared" si="29"/>
        <v>113.39084267256226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30">B11/B12*100</f>
        <v>93.301987224982255</v>
      </c>
      <c r="C48" s="1">
        <f t="shared" si="30"/>
        <v>107.47501665556297</v>
      </c>
      <c r="D48" s="1">
        <f t="shared" si="30"/>
        <v>58.865248226950349</v>
      </c>
      <c r="E48" s="1">
        <f t="shared" si="30"/>
        <v>40.642201834862384</v>
      </c>
      <c r="F48" s="1">
        <f t="shared" si="30"/>
        <v>110.07109004739337</v>
      </c>
      <c r="G48" s="1"/>
      <c r="H48" s="5">
        <f t="shared" ref="H48:L48" si="31">H11/H12*100</f>
        <v>95.599716110716827</v>
      </c>
      <c r="I48" s="1">
        <f t="shared" si="31"/>
        <v>104.29047301798802</v>
      </c>
      <c r="J48" s="1">
        <f t="shared" si="31"/>
        <v>69.285324604473544</v>
      </c>
      <c r="K48" s="1">
        <f t="shared" si="31"/>
        <v>66.788990825688074</v>
      </c>
      <c r="L48" s="1">
        <f t="shared" si="31"/>
        <v>112.67772511848342</v>
      </c>
      <c r="M48" s="1"/>
    </row>
    <row r="49" spans="1:13" x14ac:dyDescent="0.25">
      <c r="A49" s="2" t="s">
        <v>20</v>
      </c>
      <c r="B49" s="5">
        <f>B17/B18*100</f>
        <v>79.774640313647694</v>
      </c>
      <c r="C49" s="5">
        <f t="shared" ref="C49:G49" si="32">C17/C18*100</f>
        <v>104.97721145372137</v>
      </c>
      <c r="D49" s="5">
        <f t="shared" si="32"/>
        <v>45.169897780384879</v>
      </c>
      <c r="E49" s="5">
        <f t="shared" si="32"/>
        <v>44.735342787439386</v>
      </c>
      <c r="F49" s="5">
        <f t="shared" si="32"/>
        <v>111.07912955138417</v>
      </c>
      <c r="G49" s="5">
        <f t="shared" si="32"/>
        <v>66.501261278981588</v>
      </c>
      <c r="H49" s="5">
        <f>H17/H18*100</f>
        <v>87.638534071725999</v>
      </c>
      <c r="I49" s="5">
        <f t="shared" ref="I49:M49" si="33">I17/I18*100</f>
        <v>104.31136949743242</v>
      </c>
      <c r="J49" s="5">
        <f t="shared" si="33"/>
        <v>56.826837863055687</v>
      </c>
      <c r="K49" s="5">
        <f t="shared" si="33"/>
        <v>83.980719187187901</v>
      </c>
      <c r="L49" s="5">
        <f t="shared" si="33"/>
        <v>114.10396022664109</v>
      </c>
      <c r="M49" s="5">
        <f t="shared" si="33"/>
        <v>69.206234893892969</v>
      </c>
    </row>
    <row r="50" spans="1:13" x14ac:dyDescent="0.25">
      <c r="A50" s="2" t="s">
        <v>21</v>
      </c>
      <c r="B50" s="5">
        <f t="shared" ref="B50:F50" si="34">(B48+B49)/2</f>
        <v>86.538313769314982</v>
      </c>
      <c r="C50" s="1">
        <f t="shared" si="34"/>
        <v>106.22611405464217</v>
      </c>
      <c r="D50" s="1">
        <f t="shared" si="34"/>
        <v>52.017573003667614</v>
      </c>
      <c r="E50" s="1">
        <f t="shared" si="34"/>
        <v>42.688772311150885</v>
      </c>
      <c r="F50" s="1">
        <f t="shared" si="34"/>
        <v>110.57510979938877</v>
      </c>
      <c r="G50" s="1"/>
      <c r="H50" s="5">
        <f t="shared" ref="H50:L50" si="35">(H48+H49)/2</f>
        <v>91.619125091221406</v>
      </c>
      <c r="I50" s="1">
        <f t="shared" si="35"/>
        <v>104.30092125771023</v>
      </c>
      <c r="J50" s="1">
        <f t="shared" si="35"/>
        <v>63.056081233764615</v>
      </c>
      <c r="K50" s="1">
        <f t="shared" si="35"/>
        <v>75.384855006437988</v>
      </c>
      <c r="L50" s="1">
        <f t="shared" si="35"/>
        <v>113.39084267256226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95.281429885807142</v>
      </c>
      <c r="C53" s="5"/>
      <c r="D53" s="5"/>
      <c r="E53" s="5"/>
      <c r="F53" s="5"/>
      <c r="G53" s="5"/>
      <c r="H53" s="5">
        <f>H19/H17*100</f>
        <v>95.530123715453669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11.954439003619321</v>
      </c>
      <c r="C56" s="7">
        <f t="shared" ref="C56:F56" si="36">((C11/C9)-1)*100</f>
        <v>23.882660113653809</v>
      </c>
      <c r="D56" s="7">
        <f t="shared" si="36"/>
        <v>-21.068032187271402</v>
      </c>
      <c r="E56" s="7">
        <f t="shared" si="36"/>
        <v>-45.037220843672458</v>
      </c>
      <c r="F56" s="7">
        <f t="shared" si="36"/>
        <v>30.845070422535215</v>
      </c>
      <c r="G56" s="1"/>
      <c r="H56" s="11">
        <f>((H11/H9)-1)*100</f>
        <v>10.807197943444734</v>
      </c>
      <c r="I56" s="7">
        <f t="shared" ref="I56:L56" si="37">((I11/I9)-1)*100</f>
        <v>13.123283711519008</v>
      </c>
      <c r="J56" s="7">
        <f t="shared" si="37"/>
        <v>6.0985797827903143</v>
      </c>
      <c r="K56" s="7">
        <f t="shared" si="37"/>
        <v>-9.6774193548387117</v>
      </c>
      <c r="L56" s="7">
        <f t="shared" si="37"/>
        <v>18.430884184308848</v>
      </c>
      <c r="M56" s="1"/>
    </row>
    <row r="57" spans="1:13" x14ac:dyDescent="0.25">
      <c r="A57" s="2" t="s">
        <v>25</v>
      </c>
      <c r="B57" s="12">
        <f>((B32/B31)-1)*100</f>
        <v>6.6082696260255647</v>
      </c>
      <c r="C57" s="12">
        <f t="shared" ref="C57:F57" si="38">((C32/C31)-1)*100</f>
        <v>28.66851360744085</v>
      </c>
      <c r="D57" s="12">
        <f t="shared" si="38"/>
        <v>-32.978324276677739</v>
      </c>
      <c r="E57" s="12">
        <f t="shared" si="38"/>
        <v>-34.812142042025386</v>
      </c>
      <c r="F57" s="12">
        <f t="shared" si="38"/>
        <v>40.023663589301272</v>
      </c>
      <c r="G57" s="13"/>
      <c r="H57" s="12">
        <f>((H32/H31)-1)*100</f>
        <v>13.746659197855715</v>
      </c>
      <c r="I57" s="12">
        <f t="shared" ref="I57:L57" si="39">((I32/I31)-1)*100</f>
        <v>16.851403425796583</v>
      </c>
      <c r="J57" s="12">
        <f t="shared" si="39"/>
        <v>-1.6428126300962798</v>
      </c>
      <c r="K57" s="12">
        <f t="shared" si="39"/>
        <v>22.277578104160646</v>
      </c>
      <c r="L57" s="12">
        <f t="shared" si="39"/>
        <v>22.639288369908982</v>
      </c>
      <c r="M57" s="13"/>
    </row>
    <row r="58" spans="1:13" x14ac:dyDescent="0.25">
      <c r="A58" s="2" t="s">
        <v>26</v>
      </c>
      <c r="B58" s="5">
        <f>((B34/B33)-1)*100</f>
        <v>-4.7753080853015</v>
      </c>
      <c r="C58" s="1">
        <f t="shared" ref="C58:F58" si="40">((C34/C33)-1)*100</f>
        <v>3.8632149885999612</v>
      </c>
      <c r="D58" s="1">
        <f t="shared" si="40"/>
        <v>-15.089313518274761</v>
      </c>
      <c r="E58" s="1">
        <f t="shared" si="40"/>
        <v>18.60364224408022</v>
      </c>
      <c r="F58" s="1">
        <f t="shared" si="40"/>
        <v>7.0148559186263615</v>
      </c>
      <c r="G58" s="1"/>
      <c r="H58" s="5">
        <f>((H34/H33)-1)*100</f>
        <v>2.6527710374115498</v>
      </c>
      <c r="I58" s="1">
        <f t="shared" ref="I58:L58" si="41">((I34/I33)-1)*100</f>
        <v>3.2956254379821859</v>
      </c>
      <c r="J58" s="1">
        <f t="shared" si="41"/>
        <v>-7.296414738760026</v>
      </c>
      <c r="K58" s="1">
        <f t="shared" si="41"/>
        <v>35.378747186749294</v>
      </c>
      <c r="L58" s="1">
        <f t="shared" si="41"/>
        <v>3.5534685184404724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2">B16/B10</f>
        <v>8863981.8460965212</v>
      </c>
      <c r="C61" s="1">
        <f t="shared" si="42"/>
        <v>6721975.4684927538</v>
      </c>
      <c r="D61" s="1">
        <f t="shared" si="42"/>
        <v>14569242.745704267</v>
      </c>
      <c r="E61" s="1">
        <f t="shared" si="42"/>
        <v>11169278.018637933</v>
      </c>
      <c r="F61" s="1">
        <f t="shared" si="42"/>
        <v>5842283.8593365364</v>
      </c>
      <c r="G61" s="1"/>
      <c r="H61" s="5">
        <f t="shared" ref="H61:L61" si="43">H16/H10</f>
        <v>8863981.8460965212</v>
      </c>
      <c r="I61" s="1">
        <f t="shared" si="43"/>
        <v>6721975.4684927538</v>
      </c>
      <c r="J61" s="1">
        <f t="shared" si="43"/>
        <v>14569242.745704267</v>
      </c>
      <c r="K61" s="1">
        <f t="shared" si="43"/>
        <v>11169278.018637933</v>
      </c>
      <c r="L61" s="1">
        <f t="shared" si="43"/>
        <v>5842283.8593365364</v>
      </c>
      <c r="M61" s="1"/>
    </row>
    <row r="62" spans="1:13" x14ac:dyDescent="0.25">
      <c r="A62" s="2" t="s">
        <v>29</v>
      </c>
      <c r="B62" s="5">
        <f t="shared" si="42"/>
        <v>7578841.4003898036</v>
      </c>
      <c r="C62" s="5">
        <f t="shared" si="42"/>
        <v>6565751.3913625088</v>
      </c>
      <c r="D62" s="5">
        <f t="shared" si="42"/>
        <v>11179621.684828546</v>
      </c>
      <c r="E62" s="5">
        <f t="shared" si="42"/>
        <v>12294153.817832958</v>
      </c>
      <c r="F62" s="5">
        <f t="shared" si="42"/>
        <v>5895787.9440258341</v>
      </c>
      <c r="G62" s="1"/>
      <c r="H62" s="5">
        <f t="shared" ref="H62:L62" si="44">H17/H11</f>
        <v>8125823.0320572974</v>
      </c>
      <c r="I62" s="5">
        <f t="shared" si="44"/>
        <v>6723322.3376593841</v>
      </c>
      <c r="J62" s="5">
        <f t="shared" si="44"/>
        <v>11949485.69590551</v>
      </c>
      <c r="K62" s="5">
        <f t="shared" si="44"/>
        <v>14044290.671456043</v>
      </c>
      <c r="L62" s="5">
        <f t="shared" si="44"/>
        <v>5916233.438485804</v>
      </c>
      <c r="M62" s="1"/>
    </row>
    <row r="63" spans="1:13" x14ac:dyDescent="0.25">
      <c r="A63" s="2" t="s">
        <v>30</v>
      </c>
      <c r="B63" s="5">
        <f>(B61/B62)*B45</f>
        <v>101.21257349490138</v>
      </c>
      <c r="C63" s="1">
        <f>(C61/C62)*C45</f>
        <v>108.75363537646528</v>
      </c>
      <c r="D63" s="1">
        <f t="shared" ref="D63:E63" si="45">(D61/D62)*D45</f>
        <v>67.789113934075488</v>
      </c>
      <c r="E63" s="1">
        <f t="shared" si="45"/>
        <v>38.782886019091386</v>
      </c>
      <c r="F63" s="1">
        <f t="shared" ref="F63" si="46">F61/F62*F45</f>
        <v>109.57164425832741</v>
      </c>
      <c r="G63" s="1"/>
      <c r="H63" s="5">
        <f>(H61/H62)*H45</f>
        <v>99.941908451626503</v>
      </c>
      <c r="I63" s="1">
        <f>(I61/I62)*I45</f>
        <v>104.28002687131925</v>
      </c>
      <c r="J63" s="1">
        <f t="shared" ref="J63:K63" si="47">(J61/J62)*J45</f>
        <v>76.88024216826291</v>
      </c>
      <c r="K63" s="1">
        <f t="shared" si="47"/>
        <v>59.952789618208435</v>
      </c>
      <c r="L63" s="1">
        <f t="shared" ref="L63" si="48">L61/L62*L45</f>
        <v>111.97352113138201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9">(B23/B22)*100</f>
        <v>99.535830956623812</v>
      </c>
      <c r="C66" s="1"/>
      <c r="D66" s="1"/>
      <c r="E66" s="1"/>
      <c r="F66" s="1"/>
      <c r="G66" s="1"/>
      <c r="H66" s="14">
        <f t="shared" ref="H66" si="50">(H23/H22)*100</f>
        <v>99.535830956623812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51">(B17/B23)*100</f>
        <v>80.146656281439192</v>
      </c>
      <c r="C67" s="1"/>
      <c r="D67" s="1"/>
      <c r="E67" s="1"/>
      <c r="F67" s="1"/>
      <c r="G67" s="1"/>
      <c r="H67" s="14">
        <f t="shared" ref="H67" si="52">(H17/H23)*100</f>
        <v>88.047222019930288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83</v>
      </c>
    </row>
    <row r="72" spans="1:13" x14ac:dyDescent="0.25">
      <c r="A72" s="10" t="s">
        <v>84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1" spans="1:1" x14ac:dyDescent="0.25">
      <c r="A81" s="38" t="s">
        <v>126</v>
      </c>
    </row>
    <row r="83" spans="1:1" x14ac:dyDescent="0.25">
      <c r="A8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2012-04-17T14:24:25Z</dcterms:created>
  <dcterms:modified xsi:type="dcterms:W3CDTF">2016-04-18T18:09:02Z</dcterms:modified>
</cp:coreProperties>
</file>