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\DESAF 2014\Indicadores 2014-Horacio\PANEA\Indicadores\"/>
    </mc:Choice>
  </mc:AlternateContent>
  <bookViews>
    <workbookView xWindow="0" yWindow="0" windowWidth="7470" windowHeight="2760" tabRatio="738" activeTab="6"/>
  </bookViews>
  <sheets>
    <sheet name="I Trimestre" sheetId="1" r:id="rId1"/>
    <sheet name="II trimestre" sheetId="2" r:id="rId2"/>
    <sheet name="III Trimestre" sheetId="3" r:id="rId3"/>
    <sheet name="IV Trimestre" sheetId="4" r:id="rId4"/>
    <sheet name="I Semestre" sheetId="6" r:id="rId5"/>
    <sheet name="III Trimestre Acumulado" sheetId="7" r:id="rId6"/>
    <sheet name="Anual" sheetId="5" r:id="rId7"/>
    <sheet name="Observaciones" sheetId="9" r:id="rId8"/>
    <sheet name="Hoja1" sheetId="10" r:id="rId9"/>
  </sheets>
  <calcPr calcId="152511"/>
</workbook>
</file>

<file path=xl/calcChain.xml><?xml version="1.0" encoding="utf-8"?>
<calcChain xmlns="http://schemas.openxmlformats.org/spreadsheetml/2006/main">
  <c r="E13" i="3" l="1"/>
  <c r="E13" i="4"/>
  <c r="D29" i="5" l="1"/>
  <c r="C66" i="4"/>
  <c r="E66" i="4"/>
  <c r="F66" i="4"/>
  <c r="G66" i="4"/>
  <c r="H66" i="4"/>
  <c r="C65" i="4"/>
  <c r="E65" i="4"/>
  <c r="F65" i="4"/>
  <c r="G65" i="4"/>
  <c r="H65" i="4"/>
  <c r="C63" i="4"/>
  <c r="E63" i="4"/>
  <c r="F63" i="4"/>
  <c r="G63" i="4"/>
  <c r="H63" i="4"/>
  <c r="C62" i="4"/>
  <c r="E62" i="4"/>
  <c r="F62" i="4"/>
  <c r="G62" i="4"/>
  <c r="H62" i="4"/>
  <c r="H58" i="4"/>
  <c r="C57" i="4"/>
  <c r="E57" i="4"/>
  <c r="F57" i="4"/>
  <c r="G57" i="4"/>
  <c r="H57" i="4"/>
  <c r="E51" i="4"/>
  <c r="C50" i="4"/>
  <c r="E50" i="4"/>
  <c r="F50" i="4"/>
  <c r="G50" i="4"/>
  <c r="H50" i="4"/>
  <c r="E49" i="4"/>
  <c r="C45" i="4"/>
  <c r="E45" i="4"/>
  <c r="F45" i="4"/>
  <c r="G45" i="4"/>
  <c r="H45" i="4"/>
  <c r="C44" i="4"/>
  <c r="E44" i="4"/>
  <c r="E46" i="4" s="1"/>
  <c r="F44" i="4"/>
  <c r="G44" i="4"/>
  <c r="H44" i="4"/>
  <c r="C41" i="4"/>
  <c r="E41" i="4"/>
  <c r="F41" i="4"/>
  <c r="G41" i="4"/>
  <c r="H41" i="4"/>
  <c r="C40" i="4"/>
  <c r="E40" i="4"/>
  <c r="F40" i="4"/>
  <c r="G40" i="4"/>
  <c r="H40" i="4"/>
  <c r="H35" i="4"/>
  <c r="C34" i="4"/>
  <c r="F34" i="4"/>
  <c r="G34" i="4"/>
  <c r="H34" i="4"/>
  <c r="C33" i="4"/>
  <c r="E33" i="4"/>
  <c r="F33" i="4"/>
  <c r="F35" i="4" s="1"/>
  <c r="G33" i="4"/>
  <c r="G35" i="4" s="1"/>
  <c r="H33" i="4"/>
  <c r="C32" i="4"/>
  <c r="E32" i="4"/>
  <c r="E34" i="4" s="1"/>
  <c r="F32" i="4"/>
  <c r="G32" i="4"/>
  <c r="H32" i="4"/>
  <c r="D29" i="4"/>
  <c r="F46" i="4" l="1"/>
  <c r="F64" i="4" s="1"/>
  <c r="E64" i="4"/>
  <c r="F58" i="4"/>
  <c r="E58" i="4"/>
  <c r="H46" i="4"/>
  <c r="H64" i="4" s="1"/>
  <c r="C46" i="4"/>
  <c r="C64" i="4" s="1"/>
  <c r="C58" i="4"/>
  <c r="G46" i="4"/>
  <c r="G64" i="4" s="1"/>
  <c r="G58" i="4"/>
  <c r="E35" i="4"/>
  <c r="C35" i="4"/>
  <c r="F13" i="4" l="1"/>
  <c r="F49" i="4" s="1"/>
  <c r="F51" i="4" s="1"/>
  <c r="G13" i="4"/>
  <c r="G49" i="4" s="1"/>
  <c r="G51" i="4" s="1"/>
  <c r="H13" i="4"/>
  <c r="H49" i="4" s="1"/>
  <c r="H51" i="4" s="1"/>
  <c r="C13" i="4"/>
  <c r="C49" i="4" s="1"/>
  <c r="C51" i="4" s="1"/>
  <c r="H13" i="3" l="1"/>
  <c r="G13" i="3"/>
  <c r="F13" i="3"/>
  <c r="C13" i="3"/>
  <c r="H13" i="2"/>
  <c r="G13" i="2"/>
  <c r="F13" i="2"/>
  <c r="E13" i="2"/>
  <c r="C13" i="2"/>
  <c r="E13" i="1"/>
  <c r="F13" i="1"/>
  <c r="G13" i="1"/>
  <c r="H13" i="1"/>
  <c r="C13" i="1"/>
  <c r="D29" i="7" l="1"/>
  <c r="D29" i="6"/>
  <c r="B29" i="6" s="1"/>
  <c r="D29" i="1"/>
  <c r="B29" i="1" s="1"/>
  <c r="B29" i="4"/>
  <c r="B29" i="7"/>
  <c r="B29" i="5"/>
  <c r="D29" i="3"/>
  <c r="B29" i="3" s="1"/>
  <c r="D29" i="2" l="1"/>
  <c r="B29" i="2" s="1"/>
  <c r="D16" i="2"/>
  <c r="C49" i="2" l="1"/>
  <c r="E49" i="2"/>
  <c r="F49" i="2"/>
  <c r="G49" i="2"/>
  <c r="H49" i="2"/>
  <c r="C49" i="3"/>
  <c r="E49" i="3"/>
  <c r="F49" i="3"/>
  <c r="G49" i="3"/>
  <c r="H49" i="3"/>
  <c r="C49" i="1"/>
  <c r="E49" i="1"/>
  <c r="F49" i="1"/>
  <c r="G49" i="1"/>
  <c r="H49" i="1"/>
  <c r="C20" i="2"/>
  <c r="E20" i="2"/>
  <c r="F20" i="2"/>
  <c r="G20" i="2"/>
  <c r="H20" i="2"/>
  <c r="C20" i="1"/>
  <c r="E20" i="1"/>
  <c r="F20" i="1"/>
  <c r="G20" i="1"/>
  <c r="H20" i="1"/>
  <c r="E10" i="5"/>
  <c r="F10" i="5"/>
  <c r="G10" i="5"/>
  <c r="H10" i="5"/>
  <c r="E11" i="5"/>
  <c r="E40" i="5" s="1"/>
  <c r="F11" i="5"/>
  <c r="F40" i="5" s="1"/>
  <c r="G11" i="5"/>
  <c r="G40" i="5" s="1"/>
  <c r="H11" i="5"/>
  <c r="H40" i="5" s="1"/>
  <c r="E12" i="5"/>
  <c r="F12" i="5"/>
  <c r="G12" i="5"/>
  <c r="H12" i="5"/>
  <c r="E13" i="5"/>
  <c r="F13" i="5"/>
  <c r="G13" i="5"/>
  <c r="H13" i="5"/>
  <c r="C13" i="5"/>
  <c r="C12" i="5"/>
  <c r="C11" i="5"/>
  <c r="C40" i="5" s="1"/>
  <c r="C10" i="5"/>
  <c r="E10" i="7"/>
  <c r="F10" i="7"/>
  <c r="G10" i="7"/>
  <c r="H10" i="7"/>
  <c r="E11" i="7"/>
  <c r="F11" i="7"/>
  <c r="G11" i="7"/>
  <c r="H11" i="7"/>
  <c r="E12" i="7"/>
  <c r="F12" i="7"/>
  <c r="G12" i="7"/>
  <c r="H12" i="7"/>
  <c r="E13" i="7"/>
  <c r="F13" i="7"/>
  <c r="G13" i="7"/>
  <c r="H13" i="7"/>
  <c r="C13" i="7"/>
  <c r="C12" i="7"/>
  <c r="C11" i="7"/>
  <c r="C10" i="7"/>
  <c r="E10" i="6"/>
  <c r="F10" i="6"/>
  <c r="G10" i="6"/>
  <c r="H10" i="6"/>
  <c r="E11" i="6"/>
  <c r="F11" i="6"/>
  <c r="G11" i="6"/>
  <c r="H11" i="6"/>
  <c r="E12" i="6"/>
  <c r="F12" i="6"/>
  <c r="G12" i="6"/>
  <c r="H12" i="6"/>
  <c r="E13" i="6"/>
  <c r="F13" i="6"/>
  <c r="G13" i="6"/>
  <c r="H13" i="6"/>
  <c r="C13" i="6"/>
  <c r="C12" i="6"/>
  <c r="C11" i="6"/>
  <c r="C10" i="6"/>
  <c r="E41" i="5" l="1"/>
  <c r="E57" i="5"/>
  <c r="H57" i="5"/>
  <c r="H41" i="5"/>
  <c r="C57" i="5"/>
  <c r="C41" i="5"/>
  <c r="F41" i="5"/>
  <c r="F57" i="5"/>
  <c r="G41" i="5"/>
  <c r="G57" i="5"/>
  <c r="C49" i="7"/>
  <c r="C49" i="6"/>
  <c r="C49" i="5"/>
  <c r="G49" i="5"/>
  <c r="F49" i="5"/>
  <c r="G49" i="7"/>
  <c r="F49" i="7"/>
  <c r="H49" i="7"/>
  <c r="G49" i="6"/>
  <c r="F49" i="6"/>
  <c r="E49" i="6"/>
  <c r="E49" i="7"/>
  <c r="E49" i="5"/>
  <c r="H49" i="6"/>
  <c r="H49" i="5"/>
  <c r="D18" i="4"/>
  <c r="D19" i="4"/>
  <c r="D12" i="4"/>
  <c r="D13" i="4"/>
  <c r="D13" i="5" s="1"/>
  <c r="D11" i="4"/>
  <c r="D40" i="4" s="1"/>
  <c r="D41" i="4" l="1"/>
  <c r="D49" i="4"/>
  <c r="D44" i="4"/>
  <c r="D66" i="4"/>
  <c r="D63" i="4"/>
  <c r="D50" i="4"/>
  <c r="D51" i="4" s="1"/>
  <c r="D33" i="4"/>
  <c r="D18" i="3"/>
  <c r="D12" i="3"/>
  <c r="D35" i="4" l="1"/>
  <c r="H66" i="3"/>
  <c r="G66" i="3"/>
  <c r="F66" i="3"/>
  <c r="E66" i="3"/>
  <c r="D66" i="3"/>
  <c r="C66" i="3"/>
  <c r="H65" i="3"/>
  <c r="G65" i="3"/>
  <c r="F65" i="3"/>
  <c r="E65" i="3"/>
  <c r="C65" i="3"/>
  <c r="H63" i="3"/>
  <c r="G63" i="3"/>
  <c r="F63" i="3"/>
  <c r="E63" i="3"/>
  <c r="D63" i="3"/>
  <c r="C63" i="3"/>
  <c r="H62" i="3"/>
  <c r="G62" i="3"/>
  <c r="F62" i="3"/>
  <c r="E62" i="3"/>
  <c r="C62" i="3"/>
  <c r="C65" i="2"/>
  <c r="E65" i="2"/>
  <c r="F65" i="2"/>
  <c r="G65" i="2"/>
  <c r="H65" i="2"/>
  <c r="C66" i="2"/>
  <c r="E66" i="2"/>
  <c r="F66" i="2"/>
  <c r="G66" i="2"/>
  <c r="H66" i="2"/>
  <c r="C62" i="2"/>
  <c r="E62" i="2"/>
  <c r="F62" i="2"/>
  <c r="G62" i="2"/>
  <c r="H62" i="2"/>
  <c r="C63" i="2"/>
  <c r="E63" i="2"/>
  <c r="F63" i="2"/>
  <c r="G63" i="2"/>
  <c r="H63" i="2"/>
  <c r="D19" i="2"/>
  <c r="B19" i="2" s="1"/>
  <c r="D18" i="2"/>
  <c r="D20" i="2" l="1"/>
  <c r="D11" i="2"/>
  <c r="D12" i="2"/>
  <c r="D13" i="2"/>
  <c r="D13" i="6" s="1"/>
  <c r="D49" i="2" l="1"/>
  <c r="D66" i="2"/>
  <c r="D44" i="2"/>
  <c r="D63" i="2"/>
  <c r="C62" i="1" l="1"/>
  <c r="E62" i="1"/>
  <c r="F62" i="1"/>
  <c r="G62" i="1"/>
  <c r="H62" i="1"/>
  <c r="C63" i="1"/>
  <c r="E63" i="1"/>
  <c r="F63" i="1"/>
  <c r="G63" i="1"/>
  <c r="H63" i="1"/>
  <c r="C65" i="1"/>
  <c r="E65" i="1"/>
  <c r="F65" i="1"/>
  <c r="G65" i="1"/>
  <c r="H65" i="1"/>
  <c r="C66" i="1"/>
  <c r="E66" i="1"/>
  <c r="F66" i="1"/>
  <c r="G66" i="1"/>
  <c r="H66" i="1"/>
  <c r="D11" i="1" l="1"/>
  <c r="D13" i="1" s="1"/>
  <c r="D12" i="1"/>
  <c r="D49" i="1" l="1"/>
  <c r="D11" i="6"/>
  <c r="D12" i="6"/>
  <c r="D49" i="6" s="1"/>
  <c r="D12" i="7"/>
  <c r="D12" i="5"/>
  <c r="D17" i="1"/>
  <c r="D18" i="1"/>
  <c r="D19" i="1"/>
  <c r="D49" i="5" l="1"/>
  <c r="D41" i="5"/>
  <c r="D66" i="1"/>
  <c r="D20" i="1"/>
  <c r="D62" i="1"/>
  <c r="D65" i="1"/>
  <c r="D63" i="1"/>
  <c r="D16" i="4"/>
  <c r="D32" i="4" s="1"/>
  <c r="D10" i="4"/>
  <c r="D16" i="3"/>
  <c r="D10" i="3"/>
  <c r="B10" i="3" s="1"/>
  <c r="D10" i="2"/>
  <c r="B10" i="2" s="1"/>
  <c r="D16" i="1"/>
  <c r="B16" i="1" s="1"/>
  <c r="D10" i="1"/>
  <c r="B10" i="4" l="1"/>
  <c r="D57" i="4"/>
  <c r="D34" i="4"/>
  <c r="D58" i="4"/>
  <c r="D10" i="5"/>
  <c r="D57" i="5" s="1"/>
  <c r="D10" i="7"/>
  <c r="D10" i="6"/>
  <c r="C17" i="5"/>
  <c r="C62" i="5" s="1"/>
  <c r="E17" i="5"/>
  <c r="E62" i="5" s="1"/>
  <c r="F17" i="5"/>
  <c r="F62" i="5" s="1"/>
  <c r="G17" i="5"/>
  <c r="G62" i="5" s="1"/>
  <c r="H17" i="5"/>
  <c r="H62" i="5" s="1"/>
  <c r="C18" i="5"/>
  <c r="D18" i="5"/>
  <c r="E18" i="5"/>
  <c r="F18" i="5"/>
  <c r="G18" i="5"/>
  <c r="H18" i="5"/>
  <c r="C16" i="5"/>
  <c r="C32" i="5" s="1"/>
  <c r="C34" i="5" s="1"/>
  <c r="D16" i="5"/>
  <c r="D32" i="5" s="1"/>
  <c r="E16" i="5"/>
  <c r="E32" i="5" s="1"/>
  <c r="E34" i="5" s="1"/>
  <c r="F16" i="5"/>
  <c r="F32" i="5" s="1"/>
  <c r="F34" i="5" s="1"/>
  <c r="G16" i="5"/>
  <c r="G32" i="5" s="1"/>
  <c r="G34" i="5" s="1"/>
  <c r="H16" i="5"/>
  <c r="H32" i="5" s="1"/>
  <c r="H34" i="5" s="1"/>
  <c r="E19" i="5"/>
  <c r="F19" i="5"/>
  <c r="G19" i="5"/>
  <c r="H19" i="5"/>
  <c r="C19" i="5"/>
  <c r="C19" i="7"/>
  <c r="E19" i="7"/>
  <c r="F19" i="7"/>
  <c r="G19" i="7"/>
  <c r="H19" i="7"/>
  <c r="C19" i="6"/>
  <c r="D19" i="6"/>
  <c r="E19" i="6"/>
  <c r="F19" i="6"/>
  <c r="G19" i="6"/>
  <c r="H19" i="6"/>
  <c r="D34" i="5" l="1"/>
  <c r="G63" i="5"/>
  <c r="G33" i="5"/>
  <c r="C63" i="5"/>
  <c r="C33" i="5"/>
  <c r="H63" i="5"/>
  <c r="H33" i="5"/>
  <c r="D63" i="5"/>
  <c r="D33" i="5"/>
  <c r="E63" i="5"/>
  <c r="E33" i="5"/>
  <c r="F63" i="5"/>
  <c r="F33" i="5"/>
  <c r="G20" i="5"/>
  <c r="G66" i="5"/>
  <c r="E20" i="5"/>
  <c r="E66" i="5"/>
  <c r="C20" i="5"/>
  <c r="C66" i="5"/>
  <c r="G65" i="5"/>
  <c r="E65" i="5"/>
  <c r="H20" i="5"/>
  <c r="H66" i="5"/>
  <c r="F20" i="5"/>
  <c r="F66" i="5"/>
  <c r="D20" i="5"/>
  <c r="D66" i="5"/>
  <c r="H65" i="5"/>
  <c r="F65" i="5"/>
  <c r="C65" i="5"/>
  <c r="C17" i="7"/>
  <c r="C62" i="7" s="1"/>
  <c r="E17" i="7"/>
  <c r="E62" i="7" s="1"/>
  <c r="F17" i="7"/>
  <c r="F62" i="7" s="1"/>
  <c r="G17" i="7"/>
  <c r="G62" i="7" s="1"/>
  <c r="H17" i="7"/>
  <c r="H62" i="7" s="1"/>
  <c r="C18" i="7"/>
  <c r="C63" i="7" s="1"/>
  <c r="D18" i="7"/>
  <c r="D63" i="7" s="1"/>
  <c r="E18" i="7"/>
  <c r="E63" i="7" s="1"/>
  <c r="F18" i="7"/>
  <c r="F63" i="7" s="1"/>
  <c r="G18" i="7"/>
  <c r="G63" i="7" s="1"/>
  <c r="H18" i="7"/>
  <c r="H63" i="7" s="1"/>
  <c r="C16" i="7"/>
  <c r="D16" i="7"/>
  <c r="E16" i="7"/>
  <c r="F16" i="7"/>
  <c r="G16" i="7"/>
  <c r="H16" i="7"/>
  <c r="C17" i="6"/>
  <c r="C62" i="6" s="1"/>
  <c r="E17" i="6"/>
  <c r="E62" i="6" s="1"/>
  <c r="F17" i="6"/>
  <c r="F62" i="6" s="1"/>
  <c r="G17" i="6"/>
  <c r="G62" i="6" s="1"/>
  <c r="H17" i="6"/>
  <c r="H62" i="6" s="1"/>
  <c r="C18" i="6"/>
  <c r="C63" i="6" s="1"/>
  <c r="D18" i="6"/>
  <c r="D63" i="6" s="1"/>
  <c r="E18" i="6"/>
  <c r="E63" i="6" s="1"/>
  <c r="F18" i="6"/>
  <c r="F63" i="6" s="1"/>
  <c r="G18" i="6"/>
  <c r="G63" i="6" s="1"/>
  <c r="H18" i="6"/>
  <c r="H63" i="6" s="1"/>
  <c r="C16" i="6"/>
  <c r="D16" i="6"/>
  <c r="E16" i="6"/>
  <c r="F16" i="6"/>
  <c r="G16" i="6"/>
  <c r="H16" i="6"/>
  <c r="H20" i="4"/>
  <c r="G20" i="4"/>
  <c r="F20" i="4"/>
  <c r="E20" i="4"/>
  <c r="D20" i="4"/>
  <c r="C20" i="4"/>
  <c r="D19" i="5"/>
  <c r="B19" i="5" s="1"/>
  <c r="D17" i="4"/>
  <c r="B19" i="4"/>
  <c r="B18" i="4"/>
  <c r="B16" i="4"/>
  <c r="B13" i="4"/>
  <c r="B13" i="5" s="1"/>
  <c r="B12" i="4"/>
  <c r="B11" i="4"/>
  <c r="H20" i="3"/>
  <c r="G20" i="3"/>
  <c r="F20" i="3"/>
  <c r="E20" i="3"/>
  <c r="D20" i="3"/>
  <c r="C20" i="3"/>
  <c r="D19" i="3"/>
  <c r="D19" i="7" s="1"/>
  <c r="D17" i="3"/>
  <c r="B18" i="3"/>
  <c r="B16" i="3"/>
  <c r="D13" i="3"/>
  <c r="D11" i="3"/>
  <c r="B12" i="3"/>
  <c r="D17" i="2"/>
  <c r="B19" i="6"/>
  <c r="B18" i="2"/>
  <c r="B20" i="2" s="1"/>
  <c r="B16" i="2"/>
  <c r="B13" i="2"/>
  <c r="B13" i="6" s="1"/>
  <c r="B12" i="2"/>
  <c r="B11" i="2"/>
  <c r="B19" i="1"/>
  <c r="B18" i="1"/>
  <c r="B17" i="1"/>
  <c r="B32" i="1"/>
  <c r="B13" i="1"/>
  <c r="B12" i="1"/>
  <c r="B11" i="1"/>
  <c r="B40" i="1" s="1"/>
  <c r="D45" i="4" l="1"/>
  <c r="D46" i="4" s="1"/>
  <c r="D62" i="4"/>
  <c r="D65" i="4"/>
  <c r="E58" i="5"/>
  <c r="E35" i="5"/>
  <c r="E59" i="5" s="1"/>
  <c r="H58" i="5"/>
  <c r="H35" i="5"/>
  <c r="H59" i="5" s="1"/>
  <c r="G58" i="5"/>
  <c r="G35" i="5"/>
  <c r="G59" i="5" s="1"/>
  <c r="F58" i="5"/>
  <c r="F35" i="5"/>
  <c r="F59" i="5" s="1"/>
  <c r="D58" i="5"/>
  <c r="D35" i="5"/>
  <c r="D59" i="5" s="1"/>
  <c r="C58" i="5"/>
  <c r="C35" i="5"/>
  <c r="C59" i="5" s="1"/>
  <c r="B20" i="1"/>
  <c r="B45" i="1"/>
  <c r="B63" i="1"/>
  <c r="B49" i="2"/>
  <c r="B49" i="4"/>
  <c r="D13" i="7"/>
  <c r="D49" i="7" s="1"/>
  <c r="D49" i="3"/>
  <c r="B12" i="6"/>
  <c r="B49" i="6" s="1"/>
  <c r="B49" i="1"/>
  <c r="B11" i="6"/>
  <c r="B13" i="3"/>
  <c r="B13" i="7" s="1"/>
  <c r="D44" i="3"/>
  <c r="D11" i="5"/>
  <c r="D40" i="5" s="1"/>
  <c r="D11" i="7"/>
  <c r="B17" i="3"/>
  <c r="B23" i="3" s="1"/>
  <c r="D45" i="3"/>
  <c r="B17" i="2"/>
  <c r="B17" i="6" s="1"/>
  <c r="D45" i="2"/>
  <c r="D46" i="2" s="1"/>
  <c r="B17" i="4"/>
  <c r="B23" i="4" s="1"/>
  <c r="B19" i="3"/>
  <c r="B19" i="7" s="1"/>
  <c r="B12" i="7"/>
  <c r="B12" i="5"/>
  <c r="B49" i="5" s="1"/>
  <c r="B11" i="3"/>
  <c r="B11" i="7" s="1"/>
  <c r="B62" i="1"/>
  <c r="B65" i="1"/>
  <c r="B20" i="3"/>
  <c r="B66" i="3"/>
  <c r="B63" i="3"/>
  <c r="D65" i="3"/>
  <c r="D62" i="3"/>
  <c r="B20" i="4"/>
  <c r="B63" i="4"/>
  <c r="B66" i="4"/>
  <c r="G20" i="6"/>
  <c r="G66" i="6"/>
  <c r="E20" i="6"/>
  <c r="E66" i="6"/>
  <c r="C20" i="6"/>
  <c r="C66" i="6"/>
  <c r="G65" i="6"/>
  <c r="E65" i="6"/>
  <c r="H20" i="7"/>
  <c r="H66" i="7"/>
  <c r="F20" i="7"/>
  <c r="F66" i="7"/>
  <c r="D20" i="7"/>
  <c r="D66" i="7"/>
  <c r="H65" i="7"/>
  <c r="F65" i="7"/>
  <c r="C65" i="7"/>
  <c r="B66" i="2"/>
  <c r="B63" i="2"/>
  <c r="D17" i="5"/>
  <c r="D62" i="5" s="1"/>
  <c r="D65" i="2"/>
  <c r="D62" i="2"/>
  <c r="H20" i="6"/>
  <c r="H66" i="6"/>
  <c r="F20" i="6"/>
  <c r="F66" i="6"/>
  <c r="D20" i="6"/>
  <c r="D66" i="6"/>
  <c r="H65" i="6"/>
  <c r="F65" i="6"/>
  <c r="C65" i="6"/>
  <c r="G20" i="7"/>
  <c r="G66" i="7"/>
  <c r="E20" i="7"/>
  <c r="E66" i="7"/>
  <c r="C20" i="7"/>
  <c r="C66" i="7"/>
  <c r="G65" i="7"/>
  <c r="E65" i="7"/>
  <c r="B66" i="1"/>
  <c r="D17" i="7"/>
  <c r="D17" i="6"/>
  <c r="D62" i="6" s="1"/>
  <c r="B18" i="7"/>
  <c r="B23" i="1"/>
  <c r="B69" i="1" s="1"/>
  <c r="B16" i="5"/>
  <c r="B18" i="6"/>
  <c r="B18" i="5"/>
  <c r="B16" i="7"/>
  <c r="B16" i="6"/>
  <c r="B10" i="1"/>
  <c r="D64" i="4" l="1"/>
  <c r="B65" i="3"/>
  <c r="B62" i="6"/>
  <c r="D62" i="7"/>
  <c r="B63" i="7"/>
  <c r="B62" i="4"/>
  <c r="B49" i="7"/>
  <c r="B49" i="3"/>
  <c r="B65" i="4"/>
  <c r="B17" i="5"/>
  <c r="B11" i="5"/>
  <c r="B63" i="6"/>
  <c r="B62" i="3"/>
  <c r="B63" i="5"/>
  <c r="B10" i="5"/>
  <c r="B10" i="6"/>
  <c r="B10" i="7"/>
  <c r="B65" i="2"/>
  <c r="B17" i="7"/>
  <c r="B62" i="7" s="1"/>
  <c r="B62" i="2"/>
  <c r="D46" i="3"/>
  <c r="D64" i="3" s="1"/>
  <c r="B23" i="2"/>
  <c r="B20" i="6"/>
  <c r="B66" i="6"/>
  <c r="B20" i="5"/>
  <c r="B66" i="5"/>
  <c r="B65" i="6"/>
  <c r="B20" i="7"/>
  <c r="B66" i="7"/>
  <c r="D65" i="7"/>
  <c r="D65" i="6"/>
  <c r="D65" i="5"/>
  <c r="B62" i="5" l="1"/>
  <c r="B65" i="7"/>
  <c r="B65" i="5"/>
  <c r="B32" i="4"/>
  <c r="B24" i="5"/>
  <c r="B23" i="5"/>
  <c r="C41" i="7"/>
  <c r="E41" i="7"/>
  <c r="G41" i="7"/>
  <c r="B24" i="7"/>
  <c r="B23" i="7"/>
  <c r="F41" i="7"/>
  <c r="H41" i="7"/>
  <c r="F41" i="6"/>
  <c r="B24" i="6"/>
  <c r="B23" i="6"/>
  <c r="C41" i="2"/>
  <c r="E41" i="2"/>
  <c r="F41" i="2"/>
  <c r="G41" i="2"/>
  <c r="H41" i="2"/>
  <c r="C41" i="3"/>
  <c r="D41" i="3"/>
  <c r="E41" i="3"/>
  <c r="F41" i="3"/>
  <c r="G41" i="3"/>
  <c r="H41" i="3"/>
  <c r="D40" i="1"/>
  <c r="F40" i="1"/>
  <c r="H40" i="1"/>
  <c r="C41" i="1"/>
  <c r="E41" i="1"/>
  <c r="F41" i="1"/>
  <c r="G41" i="1"/>
  <c r="H41" i="1"/>
  <c r="D33" i="2"/>
  <c r="D33" i="3"/>
  <c r="D33" i="1"/>
  <c r="H40" i="3"/>
  <c r="G40" i="3"/>
  <c r="F40" i="3"/>
  <c r="E40" i="3"/>
  <c r="D40" i="3"/>
  <c r="C40" i="3"/>
  <c r="B40" i="3"/>
  <c r="H40" i="2"/>
  <c r="G40" i="2"/>
  <c r="F40" i="2"/>
  <c r="D40" i="2"/>
  <c r="C40" i="2"/>
  <c r="D35" i="3" l="1"/>
  <c r="D44" i="1"/>
  <c r="D41" i="2"/>
  <c r="G40" i="7"/>
  <c r="G40" i="6"/>
  <c r="C40" i="7"/>
  <c r="C40" i="6"/>
  <c r="D35" i="1"/>
  <c r="D35" i="2"/>
  <c r="D41" i="1"/>
  <c r="E40" i="2"/>
  <c r="D45" i="1"/>
  <c r="D40" i="7"/>
  <c r="D40" i="6"/>
  <c r="D50" i="1"/>
  <c r="D50" i="3"/>
  <c r="D50" i="2"/>
  <c r="F40" i="6"/>
  <c r="F40" i="7"/>
  <c r="H40" i="7"/>
  <c r="H40" i="6"/>
  <c r="E40" i="7"/>
  <c r="E40" i="6"/>
  <c r="D54" i="1"/>
  <c r="D54" i="4"/>
  <c r="D54" i="3"/>
  <c r="D54" i="2"/>
  <c r="B40" i="2"/>
  <c r="G40" i="1"/>
  <c r="E40" i="1"/>
  <c r="C40" i="1"/>
  <c r="G41" i="6"/>
  <c r="E41" i="6"/>
  <c r="C41" i="6"/>
  <c r="H41" i="6"/>
  <c r="E33" i="1"/>
  <c r="E44" i="1"/>
  <c r="E45" i="1"/>
  <c r="E50" i="1"/>
  <c r="E54" i="1"/>
  <c r="E45" i="5"/>
  <c r="E50" i="5"/>
  <c r="E54" i="5"/>
  <c r="E45" i="7"/>
  <c r="E33" i="7"/>
  <c r="E50" i="6"/>
  <c r="E54" i="4"/>
  <c r="E33" i="3"/>
  <c r="E44" i="3"/>
  <c r="E45" i="3"/>
  <c r="E50" i="3"/>
  <c r="E51" i="3" s="1"/>
  <c r="E54" i="3"/>
  <c r="E32" i="2"/>
  <c r="E33" i="2"/>
  <c r="E44" i="2"/>
  <c r="E45" i="2"/>
  <c r="E50" i="2"/>
  <c r="E51" i="2" s="1"/>
  <c r="E54" i="2"/>
  <c r="E35" i="2" l="1"/>
  <c r="E58" i="2"/>
  <c r="E35" i="3"/>
  <c r="E35" i="1"/>
  <c r="E46" i="1"/>
  <c r="E64" i="1" s="1"/>
  <c r="D51" i="2"/>
  <c r="E46" i="3"/>
  <c r="E64" i="3" s="1"/>
  <c r="D51" i="1"/>
  <c r="D64" i="2"/>
  <c r="E46" i="2"/>
  <c r="E64" i="2" s="1"/>
  <c r="E32" i="3"/>
  <c r="E58" i="3" s="1"/>
  <c r="E32" i="1"/>
  <c r="E58" i="1" s="1"/>
  <c r="D51" i="3"/>
  <c r="D50" i="6"/>
  <c r="D33" i="6"/>
  <c r="D54" i="6"/>
  <c r="D45" i="6"/>
  <c r="D54" i="5"/>
  <c r="D45" i="5"/>
  <c r="D50" i="5"/>
  <c r="B41" i="4"/>
  <c r="D44" i="6"/>
  <c r="D41" i="6"/>
  <c r="D44" i="5"/>
  <c r="E33" i="6"/>
  <c r="E50" i="7"/>
  <c r="E51" i="7" s="1"/>
  <c r="E54" i="7"/>
  <c r="B40" i="7"/>
  <c r="B40" i="6"/>
  <c r="B40" i="4"/>
  <c r="D33" i="7"/>
  <c r="D54" i="7"/>
  <c r="D45" i="7"/>
  <c r="D50" i="7"/>
  <c r="B41" i="3"/>
  <c r="B41" i="2"/>
  <c r="D46" i="1"/>
  <c r="D64" i="1" s="1"/>
  <c r="D44" i="7"/>
  <c r="D41" i="7"/>
  <c r="B41" i="5"/>
  <c r="B41" i="1"/>
  <c r="E54" i="6"/>
  <c r="E45" i="6"/>
  <c r="E51" i="1"/>
  <c r="E51" i="5"/>
  <c r="E44" i="5"/>
  <c r="E46" i="5" s="1"/>
  <c r="E64" i="5" s="1"/>
  <c r="E32" i="6"/>
  <c r="E32" i="7"/>
  <c r="E58" i="7" s="1"/>
  <c r="E58" i="6" l="1"/>
  <c r="D46" i="6"/>
  <c r="D64" i="6" s="1"/>
  <c r="D51" i="6"/>
  <c r="D51" i="7"/>
  <c r="D46" i="7"/>
  <c r="D64" i="7" s="1"/>
  <c r="B41" i="7"/>
  <c r="D35" i="7"/>
  <c r="B41" i="6"/>
  <c r="B40" i="5"/>
  <c r="D46" i="5"/>
  <c r="D64" i="5" s="1"/>
  <c r="D51" i="5"/>
  <c r="D35" i="6"/>
  <c r="E35" i="7"/>
  <c r="E44" i="7"/>
  <c r="E46" i="7" s="1"/>
  <c r="E64" i="7" s="1"/>
  <c r="E35" i="6"/>
  <c r="E51" i="6"/>
  <c r="E44" i="6"/>
  <c r="E46" i="6" s="1"/>
  <c r="E64" i="6" s="1"/>
  <c r="D32" i="6" l="1"/>
  <c r="D58" i="6" s="1"/>
  <c r="D32" i="7"/>
  <c r="D58" i="7" s="1"/>
  <c r="D32" i="1"/>
  <c r="D58" i="1" s="1"/>
  <c r="D32" i="2"/>
  <c r="D58" i="2" s="1"/>
  <c r="D32" i="3"/>
  <c r="D58" i="3" s="1"/>
  <c r="H32" i="1"/>
  <c r="H54" i="4"/>
  <c r="G54" i="4"/>
  <c r="F54" i="4"/>
  <c r="C54" i="4"/>
  <c r="H54" i="3"/>
  <c r="G54" i="3"/>
  <c r="F54" i="3"/>
  <c r="C54" i="3"/>
  <c r="H50" i="3"/>
  <c r="G50" i="3"/>
  <c r="F50" i="3"/>
  <c r="C50" i="3"/>
  <c r="H45" i="3"/>
  <c r="G45" i="3"/>
  <c r="F45" i="3"/>
  <c r="C45" i="3"/>
  <c r="C54" i="2"/>
  <c r="F54" i="2"/>
  <c r="G54" i="2"/>
  <c r="H54" i="2"/>
  <c r="C50" i="2"/>
  <c r="F50" i="2"/>
  <c r="G50" i="2"/>
  <c r="H50" i="2"/>
  <c r="C45" i="2"/>
  <c r="F45" i="2"/>
  <c r="G45" i="2"/>
  <c r="H45" i="2"/>
  <c r="C54" i="1"/>
  <c r="F54" i="1"/>
  <c r="G54" i="1"/>
  <c r="H54" i="1"/>
  <c r="C50" i="1"/>
  <c r="F50" i="1"/>
  <c r="G50" i="1"/>
  <c r="H50" i="1"/>
  <c r="C45" i="1"/>
  <c r="F45" i="1"/>
  <c r="G45" i="1"/>
  <c r="H45" i="1"/>
  <c r="F32" i="6" l="1"/>
  <c r="H32" i="6" l="1"/>
  <c r="G32" i="6"/>
  <c r="C32" i="6"/>
  <c r="B32" i="6"/>
  <c r="B69" i="6"/>
  <c r="C33" i="6" l="1"/>
  <c r="C58" i="6" s="1"/>
  <c r="C45" i="6"/>
  <c r="C54" i="6"/>
  <c r="C50" i="6"/>
  <c r="F33" i="6"/>
  <c r="F58" i="6" s="1"/>
  <c r="F45" i="6"/>
  <c r="F54" i="6"/>
  <c r="F50" i="6"/>
  <c r="H33" i="6"/>
  <c r="H58" i="6" s="1"/>
  <c r="H45" i="6"/>
  <c r="H54" i="6"/>
  <c r="H50" i="6"/>
  <c r="G54" i="6"/>
  <c r="G50" i="6"/>
  <c r="G45" i="6"/>
  <c r="G33" i="6"/>
  <c r="G58" i="6" s="1"/>
  <c r="H32" i="7" l="1"/>
  <c r="G32" i="7"/>
  <c r="F32" i="7"/>
  <c r="C32" i="7"/>
  <c r="B32" i="7"/>
  <c r="B69" i="7"/>
  <c r="H33" i="7"/>
  <c r="F33" i="7"/>
  <c r="C33" i="7"/>
  <c r="H58" i="7" l="1"/>
  <c r="F58" i="7"/>
  <c r="C58" i="7"/>
  <c r="G50" i="7"/>
  <c r="G51" i="7" s="1"/>
  <c r="C50" i="7"/>
  <c r="C51" i="7" s="1"/>
  <c r="H50" i="7"/>
  <c r="H51" i="7" s="1"/>
  <c r="F50" i="7"/>
  <c r="F51" i="7" s="1"/>
  <c r="H50" i="5"/>
  <c r="H54" i="5"/>
  <c r="H45" i="5"/>
  <c r="F50" i="5"/>
  <c r="F54" i="5"/>
  <c r="F45" i="5"/>
  <c r="C50" i="5"/>
  <c r="C54" i="5"/>
  <c r="C45" i="5"/>
  <c r="G54" i="7"/>
  <c r="G45" i="7"/>
  <c r="G50" i="5"/>
  <c r="G54" i="5"/>
  <c r="G45" i="5"/>
  <c r="B70" i="5"/>
  <c r="H54" i="7"/>
  <c r="H45" i="7"/>
  <c r="F54" i="7"/>
  <c r="F45" i="7"/>
  <c r="C54" i="7"/>
  <c r="C45" i="7"/>
  <c r="G33" i="7"/>
  <c r="G58" i="7" s="1"/>
  <c r="B32" i="5" l="1"/>
  <c r="B69" i="5"/>
  <c r="B69" i="4"/>
  <c r="H33" i="3"/>
  <c r="G33" i="3"/>
  <c r="F33" i="3"/>
  <c r="C33" i="3"/>
  <c r="H32" i="3"/>
  <c r="G32" i="3"/>
  <c r="F32" i="3"/>
  <c r="C32" i="3"/>
  <c r="B32" i="3"/>
  <c r="B69" i="3"/>
  <c r="H33" i="2"/>
  <c r="G33" i="2"/>
  <c r="F33" i="2"/>
  <c r="C33" i="2"/>
  <c r="H32" i="2"/>
  <c r="G32" i="2"/>
  <c r="F32" i="2"/>
  <c r="C32" i="2"/>
  <c r="B32" i="2"/>
  <c r="B69" i="2"/>
  <c r="H33" i="1"/>
  <c r="H58" i="1" s="1"/>
  <c r="G33" i="1"/>
  <c r="F33" i="1"/>
  <c r="C33" i="1"/>
  <c r="G32" i="1"/>
  <c r="F32" i="1"/>
  <c r="C32" i="1"/>
  <c r="G58" i="1" l="1"/>
  <c r="C58" i="1"/>
  <c r="C58" i="2"/>
  <c r="G58" i="3"/>
  <c r="F58" i="2"/>
  <c r="H58" i="3"/>
  <c r="G58" i="2"/>
  <c r="C58" i="3"/>
  <c r="F58" i="1"/>
  <c r="H58" i="2"/>
  <c r="F58" i="3"/>
  <c r="E57" i="2"/>
  <c r="E34" i="2"/>
  <c r="E59" i="2" s="1"/>
  <c r="E57" i="3"/>
  <c r="E34" i="3"/>
  <c r="E59" i="3" s="1"/>
  <c r="E59" i="4"/>
  <c r="E57" i="1"/>
  <c r="E34" i="1"/>
  <c r="E59" i="1" s="1"/>
  <c r="B57" i="3"/>
  <c r="B44" i="3"/>
  <c r="F51" i="1"/>
  <c r="F44" i="1"/>
  <c r="F46" i="1" s="1"/>
  <c r="H51" i="1"/>
  <c r="H44" i="1"/>
  <c r="H46" i="1" s="1"/>
  <c r="B34" i="6"/>
  <c r="B34" i="7"/>
  <c r="B34" i="5"/>
  <c r="C57" i="1"/>
  <c r="C51" i="1"/>
  <c r="C44" i="1"/>
  <c r="C46" i="1" s="1"/>
  <c r="G57" i="1"/>
  <c r="G51" i="1"/>
  <c r="G44" i="1"/>
  <c r="G46" i="1" s="1"/>
  <c r="B34" i="1"/>
  <c r="F34" i="1"/>
  <c r="C34" i="2"/>
  <c r="G57" i="2"/>
  <c r="H34" i="2"/>
  <c r="C57" i="2"/>
  <c r="C51" i="2"/>
  <c r="C44" i="2"/>
  <c r="C46" i="2" s="1"/>
  <c r="G51" i="2"/>
  <c r="G44" i="2"/>
  <c r="G46" i="2" s="1"/>
  <c r="B45" i="2"/>
  <c r="B70" i="2"/>
  <c r="B50" i="2"/>
  <c r="B54" i="2"/>
  <c r="F34" i="2"/>
  <c r="F35" i="2"/>
  <c r="H35" i="2"/>
  <c r="F51" i="3"/>
  <c r="F44" i="3"/>
  <c r="F46" i="3" s="1"/>
  <c r="F64" i="3" s="1"/>
  <c r="H51" i="3"/>
  <c r="H44" i="3"/>
  <c r="H46" i="3" s="1"/>
  <c r="H64" i="3" s="1"/>
  <c r="B50" i="4"/>
  <c r="B51" i="4" s="1"/>
  <c r="B45" i="4"/>
  <c r="B70" i="4"/>
  <c r="G34" i="1"/>
  <c r="B44" i="2"/>
  <c r="B57" i="2"/>
  <c r="F57" i="2"/>
  <c r="F51" i="2"/>
  <c r="F44" i="2"/>
  <c r="F46" i="2" s="1"/>
  <c r="H57" i="2"/>
  <c r="H51" i="2"/>
  <c r="H44" i="2"/>
  <c r="H46" i="2" s="1"/>
  <c r="C35" i="2"/>
  <c r="G35" i="2"/>
  <c r="G34" i="3"/>
  <c r="C34" i="3"/>
  <c r="H57" i="3"/>
  <c r="F57" i="3"/>
  <c r="C51" i="3"/>
  <c r="C44" i="3"/>
  <c r="C46" i="3" s="1"/>
  <c r="C64" i="3" s="1"/>
  <c r="G51" i="3"/>
  <c r="G44" i="3"/>
  <c r="G46" i="3" s="1"/>
  <c r="G64" i="3" s="1"/>
  <c r="G57" i="3"/>
  <c r="B50" i="3"/>
  <c r="B45" i="3"/>
  <c r="B70" i="3"/>
  <c r="B57" i="4"/>
  <c r="B44" i="4"/>
  <c r="B70" i="1"/>
  <c r="B34" i="4"/>
  <c r="B34" i="3"/>
  <c r="B34" i="2"/>
  <c r="B54" i="5"/>
  <c r="B33" i="5"/>
  <c r="B58" i="5" s="1"/>
  <c r="B45" i="5"/>
  <c r="B50" i="5"/>
  <c r="B54" i="4"/>
  <c r="B33" i="4"/>
  <c r="B58" i="4" s="1"/>
  <c r="B54" i="3"/>
  <c r="B33" i="3"/>
  <c r="B58" i="3" s="1"/>
  <c r="C35" i="3"/>
  <c r="F35" i="3"/>
  <c r="H35" i="3"/>
  <c r="G35" i="3"/>
  <c r="B33" i="2"/>
  <c r="B58" i="2" s="1"/>
  <c r="B33" i="1"/>
  <c r="B58" i="1" s="1"/>
  <c r="C35" i="1"/>
  <c r="F35" i="1"/>
  <c r="H35" i="1"/>
  <c r="G35" i="1"/>
  <c r="B50" i="1"/>
  <c r="B54" i="1"/>
  <c r="B46" i="4" l="1"/>
  <c r="B64" i="4" s="1"/>
  <c r="B46" i="2"/>
  <c r="B64" i="2" s="1"/>
  <c r="C64" i="2"/>
  <c r="D59" i="4"/>
  <c r="D57" i="2"/>
  <c r="D34" i="2"/>
  <c r="D59" i="2" s="1"/>
  <c r="G59" i="1"/>
  <c r="F59" i="1"/>
  <c r="H34" i="3"/>
  <c r="H59" i="3" s="1"/>
  <c r="G34" i="2"/>
  <c r="G59" i="2" s="1"/>
  <c r="F34" i="6"/>
  <c r="C34" i="7"/>
  <c r="C64" i="1"/>
  <c r="F34" i="3"/>
  <c r="F59" i="3" s="1"/>
  <c r="E34" i="6"/>
  <c r="E59" i="6" s="1"/>
  <c r="E57" i="6"/>
  <c r="C57" i="3"/>
  <c r="E34" i="7"/>
  <c r="E59" i="7" s="1"/>
  <c r="E57" i="7"/>
  <c r="C59" i="3"/>
  <c r="C59" i="4"/>
  <c r="F59" i="4"/>
  <c r="H59" i="2"/>
  <c r="G44" i="5"/>
  <c r="G46" i="5" s="1"/>
  <c r="G64" i="5" s="1"/>
  <c r="G51" i="5"/>
  <c r="G44" i="6"/>
  <c r="G46" i="6" s="1"/>
  <c r="G64" i="6" s="1"/>
  <c r="G51" i="6"/>
  <c r="G35" i="6"/>
  <c r="G64" i="1"/>
  <c r="C35" i="7"/>
  <c r="C44" i="7"/>
  <c r="C46" i="7" s="1"/>
  <c r="C64" i="7" s="1"/>
  <c r="F34" i="7"/>
  <c r="C34" i="6"/>
  <c r="H51" i="5"/>
  <c r="H44" i="5"/>
  <c r="H46" i="5" s="1"/>
  <c r="H64" i="5" s="1"/>
  <c r="H51" i="6"/>
  <c r="H44" i="6"/>
  <c r="H46" i="6" s="1"/>
  <c r="H64" i="6" s="1"/>
  <c r="H35" i="6"/>
  <c r="H64" i="1"/>
  <c r="F44" i="7"/>
  <c r="F46" i="7" s="1"/>
  <c r="F64" i="7" s="1"/>
  <c r="F35" i="7"/>
  <c r="F57" i="1"/>
  <c r="B51" i="3"/>
  <c r="G59" i="3"/>
  <c r="G59" i="4"/>
  <c r="C59" i="2"/>
  <c r="H64" i="2"/>
  <c r="F64" i="2"/>
  <c r="H59" i="4"/>
  <c r="F59" i="2"/>
  <c r="B51" i="2"/>
  <c r="G64" i="2"/>
  <c r="G44" i="7"/>
  <c r="G46" i="7" s="1"/>
  <c r="G64" i="7" s="1"/>
  <c r="G35" i="7"/>
  <c r="C51" i="5"/>
  <c r="C44" i="5"/>
  <c r="C46" i="5" s="1"/>
  <c r="C64" i="5" s="1"/>
  <c r="C57" i="6"/>
  <c r="C44" i="6"/>
  <c r="C46" i="6" s="1"/>
  <c r="C64" i="6" s="1"/>
  <c r="C51" i="6"/>
  <c r="C35" i="6"/>
  <c r="G34" i="7"/>
  <c r="G34" i="6"/>
  <c r="H34" i="7"/>
  <c r="H34" i="6"/>
  <c r="H34" i="1"/>
  <c r="H59" i="1" s="1"/>
  <c r="C34" i="1"/>
  <c r="C59" i="1" s="1"/>
  <c r="H44" i="7"/>
  <c r="H46" i="7" s="1"/>
  <c r="H64" i="7" s="1"/>
  <c r="H35" i="7"/>
  <c r="H57" i="1"/>
  <c r="F44" i="5"/>
  <c r="F46" i="5" s="1"/>
  <c r="F64" i="5" s="1"/>
  <c r="F51" i="5"/>
  <c r="F57" i="6"/>
  <c r="F44" i="6"/>
  <c r="F46" i="6" s="1"/>
  <c r="F64" i="6" s="1"/>
  <c r="F51" i="6"/>
  <c r="F35" i="6"/>
  <c r="F64" i="1"/>
  <c r="B46" i="3"/>
  <c r="B64" i="3" s="1"/>
  <c r="B70" i="6"/>
  <c r="B54" i="6"/>
  <c r="B45" i="6"/>
  <c r="B50" i="6"/>
  <c r="B33" i="6"/>
  <c r="B58" i="6" s="1"/>
  <c r="B70" i="7"/>
  <c r="B50" i="7"/>
  <c r="B33" i="7"/>
  <c r="B58" i="7" s="1"/>
  <c r="B45" i="7"/>
  <c r="B54" i="7"/>
  <c r="B35" i="5"/>
  <c r="B59" i="5" s="1"/>
  <c r="B35" i="4"/>
  <c r="B59" i="4" s="1"/>
  <c r="B35" i="3"/>
  <c r="B59" i="3" s="1"/>
  <c r="B35" i="2"/>
  <c r="B59" i="2" s="1"/>
  <c r="B35" i="1"/>
  <c r="B59" i="1" s="1"/>
  <c r="B44" i="1"/>
  <c r="B46" i="1" s="1"/>
  <c r="B57" i="1"/>
  <c r="B51" i="1"/>
  <c r="C59" i="6" l="1"/>
  <c r="F59" i="6"/>
  <c r="D57" i="1"/>
  <c r="D34" i="1"/>
  <c r="D59" i="1" s="1"/>
  <c r="D57" i="3"/>
  <c r="D34" i="3"/>
  <c r="D59" i="3" s="1"/>
  <c r="F59" i="7"/>
  <c r="F57" i="7"/>
  <c r="B57" i="5"/>
  <c r="H57" i="7"/>
  <c r="H59" i="7"/>
  <c r="H59" i="6"/>
  <c r="H57" i="6"/>
  <c r="C59" i="7"/>
  <c r="C57" i="7"/>
  <c r="G59" i="6"/>
  <c r="G57" i="6"/>
  <c r="G59" i="7"/>
  <c r="G57" i="7"/>
  <c r="B51" i="5"/>
  <c r="B44" i="5"/>
  <c r="B46" i="5" s="1"/>
  <c r="B64" i="5" s="1"/>
  <c r="B35" i="7"/>
  <c r="B59" i="7" s="1"/>
  <c r="B44" i="6"/>
  <c r="B46" i="6" s="1"/>
  <c r="B64" i="6" s="1"/>
  <c r="B57" i="6"/>
  <c r="B51" i="6"/>
  <c r="B35" i="6"/>
  <c r="B59" i="6" s="1"/>
  <c r="B44" i="7"/>
  <c r="B46" i="7" s="1"/>
  <c r="B64" i="7" s="1"/>
  <c r="B51" i="7"/>
  <c r="B57" i="7"/>
  <c r="B64" i="1"/>
  <c r="D57" i="7" l="1"/>
  <c r="D34" i="7"/>
  <c r="D59" i="7" s="1"/>
  <c r="D57" i="6"/>
  <c r="D34" i="6"/>
  <c r="D59" i="6" s="1"/>
</calcChain>
</file>

<file path=xl/sharedStrings.xml><?xml version="1.0" encoding="utf-8"?>
<sst xmlns="http://schemas.openxmlformats.org/spreadsheetml/2006/main" count="504" uniqueCount="137">
  <si>
    <t>Indicador</t>
  </si>
  <si>
    <t>Total programa</t>
  </si>
  <si>
    <t>Productos</t>
  </si>
  <si>
    <t>Edu. Especial</t>
  </si>
  <si>
    <t>Edu. Nocturna</t>
  </si>
  <si>
    <t>Insumos</t>
  </si>
  <si>
    <t xml:space="preserve">Beneficiarios </t>
  </si>
  <si>
    <t>Gasto FODESAF</t>
  </si>
  <si>
    <t>Ingresos FODESAF</t>
  </si>
  <si>
    <t>Otros insumos</t>
  </si>
  <si>
    <t>Población objetivo</t>
  </si>
  <si>
    <t>Cálculos intermedios</t>
  </si>
  <si>
    <t>Indicadores</t>
  </si>
  <si>
    <t>De Cobertura Potencial</t>
  </si>
  <si>
    <t>Cobertura Programada</t>
  </si>
  <si>
    <t>Cobertura Efectiva</t>
  </si>
  <si>
    <t>De resultado</t>
  </si>
  <si>
    <t>Índice efectividad en beneficiarios (IEB)</t>
  </si>
  <si>
    <t xml:space="preserve">Índice efectividad en gasto (IEG) </t>
  </si>
  <si>
    <t>Índice efectividad total (IET)</t>
  </si>
  <si>
    <t xml:space="preserve">De avance </t>
  </si>
  <si>
    <t xml:space="preserve">Índice avance beneficiarios (IAB) </t>
  </si>
  <si>
    <t>Índice avance gasto (IAG)</t>
  </si>
  <si>
    <t xml:space="preserve">Índice avance total (IAT) </t>
  </si>
  <si>
    <t>Índice transferencia efectiva del gasto (ITG)</t>
  </si>
  <si>
    <t>De expansión</t>
  </si>
  <si>
    <t xml:space="preserve">Índice de crecimiento beneficiarios (ICB) </t>
  </si>
  <si>
    <t xml:space="preserve">Índice de crecimiento del gasto real (ICGR) </t>
  </si>
  <si>
    <t xml:space="preserve">Índice de crecimiento del gasto real por beneficiario (ICGRB) </t>
  </si>
  <si>
    <t>De gasto medio</t>
  </si>
  <si>
    <t xml:space="preserve">Índice de eficiencia (IE) </t>
  </si>
  <si>
    <t>De giro de recursos</t>
  </si>
  <si>
    <t>Índice de giro efectivo (IGE)</t>
  </si>
  <si>
    <t xml:space="preserve">Índice de uso de recursos (IUR) </t>
  </si>
  <si>
    <t>Fuentes:</t>
  </si>
  <si>
    <t>De Composición</t>
  </si>
  <si>
    <t>Secundaria total</t>
  </si>
  <si>
    <t>Sec Académica</t>
  </si>
  <si>
    <t>Sec. Técnica</t>
  </si>
  <si>
    <t>Nota:</t>
  </si>
  <si>
    <t>Los beneficiarios se establecen a través de las listas de matrícula de las instituciones, no en todos los casos se financia el 100% de la matrícula.</t>
  </si>
  <si>
    <t>Los beneficiarios son los mismos de un mes a otro en la mayoría de los casos, excepto cuando se reportan aumentos/disminuciones de matrícula.</t>
  </si>
  <si>
    <t>PANEA recibe recursos de Desaf y del MEP; sin embargo, el programa no puede diferenciar los recursos de acuerdo a la fuente de financiamiento. Esto puede provocar que en estos indicadores se de el caso de gastos mayores a los ingresos.</t>
  </si>
  <si>
    <t>Efectivos 1T 2013</t>
  </si>
  <si>
    <t>IPC (1T 2013)</t>
  </si>
  <si>
    <t>Gasto efectivo real 1T 2013</t>
  </si>
  <si>
    <t>Gasto efectivo real por beneficiario 1T 2013</t>
  </si>
  <si>
    <t>PAO PANEA 2013</t>
  </si>
  <si>
    <t>Efectivos 2T 2013</t>
  </si>
  <si>
    <t>IPC (2T 2013)</t>
  </si>
  <si>
    <t>Gasto efectivo real 2T 2013</t>
  </si>
  <si>
    <t>Gasto efectivo real por beneficiario 2T 2013</t>
  </si>
  <si>
    <t>Efectivos 3T 2013</t>
  </si>
  <si>
    <t>IPC (3T 2013)</t>
  </si>
  <si>
    <t>Gasto efectivo real 3T 2013</t>
  </si>
  <si>
    <t>Gasto efectivo real por beneficiario 3T 2013</t>
  </si>
  <si>
    <t>Efectivos 4T 2013</t>
  </si>
  <si>
    <t>IPC (4T 2013)</t>
  </si>
  <si>
    <t>Gasto efectivo real 4T 2013</t>
  </si>
  <si>
    <t>Gasto efectivo real por beneficiario 4T 2013</t>
  </si>
  <si>
    <t>Efectivos 1S 2013</t>
  </si>
  <si>
    <t>IPC (1S 2013)</t>
  </si>
  <si>
    <t>Gasto efectivo real 1S 2013</t>
  </si>
  <si>
    <t>Gasto efectivo real por beneficiario 1S 2013</t>
  </si>
  <si>
    <t>Efectivos 3TA 2013</t>
  </si>
  <si>
    <t>IPC (3TA 2013)</t>
  </si>
  <si>
    <t>Gasto efectivo real 3TA 2013</t>
  </si>
  <si>
    <t>Gasto efectivo real por beneficiario 3TA 2013</t>
  </si>
  <si>
    <t>Efectivos  2013</t>
  </si>
  <si>
    <t>IPC ( 2013)</t>
  </si>
  <si>
    <t>Gasto efectivo real  2013</t>
  </si>
  <si>
    <t>Gasto efectivo real por beneficiario  2013</t>
  </si>
  <si>
    <t>Informe Girado PANEA 2012 en Alimentos y Servidoras</t>
  </si>
  <si>
    <t xml:space="preserve">Gasto programado mensual por beneficiario (GPB) </t>
  </si>
  <si>
    <t xml:space="preserve">Gasto efectivo mensual por beneficiario (GEB) </t>
  </si>
  <si>
    <t xml:space="preserve">Gasto programado acumulado por beneficiario (GPB) </t>
  </si>
  <si>
    <t xml:space="preserve">Gasto efectivo acumulado por beneficiario (GEB) </t>
  </si>
  <si>
    <t>Preesc. y Primaria</t>
  </si>
  <si>
    <t>Indicadores aplicados a PANEA. Primer trimestre 2014</t>
  </si>
  <si>
    <t>Programados 1T 2014</t>
  </si>
  <si>
    <t>Efectivos 1T 2014</t>
  </si>
  <si>
    <t>Programados año 2014</t>
  </si>
  <si>
    <t>En transferencias 1T 2014</t>
  </si>
  <si>
    <t>IPC (1T 2014)</t>
  </si>
  <si>
    <t>Gasto efectivo real 1T 2014</t>
  </si>
  <si>
    <t>Gasto efectivo real por beneficiario 1T 2014</t>
  </si>
  <si>
    <t>Informes Trimestrales PANEA 2013 y 2014</t>
  </si>
  <si>
    <t>Informes de Giros de Recursos, Presupuesto Desaf, 2014</t>
  </si>
  <si>
    <t>PAO PANEA 2014</t>
  </si>
  <si>
    <t>Indicadores aplicados a PANEA. Segundo trimestre 2014</t>
  </si>
  <si>
    <t>Programados 2T 2014</t>
  </si>
  <si>
    <t>Efectivos 2T 2014</t>
  </si>
  <si>
    <t>En transferencias 2T 2014</t>
  </si>
  <si>
    <t>IPC (2T 2014)</t>
  </si>
  <si>
    <t>Gasto efectivo real 2T 2014</t>
  </si>
  <si>
    <t>Gasto efectivo real por beneficiario 2T 2014</t>
  </si>
  <si>
    <t>Informes Trimestrales PANEA 2014</t>
  </si>
  <si>
    <t>Informe Girado PANEA 2014 en Alimentos y Servidoras</t>
  </si>
  <si>
    <t>Programados 3T 2014</t>
  </si>
  <si>
    <t>Efectivos 3T 2014</t>
  </si>
  <si>
    <t>En transferencias 3T 2014</t>
  </si>
  <si>
    <t>IPC (3T 2014)</t>
  </si>
  <si>
    <t>Gasto efectivo real 3T 2014</t>
  </si>
  <si>
    <t>Gasto efectivo real por beneficiario 3T 2014</t>
  </si>
  <si>
    <t>Indicadores aplicados a PANEA. Tercer trimestre 2014</t>
  </si>
  <si>
    <t>Programados 4T 2014</t>
  </si>
  <si>
    <t>Efectivos 4T 2014</t>
  </si>
  <si>
    <t>En transferencias 4T 2014</t>
  </si>
  <si>
    <t>IPC (4T 2014)</t>
  </si>
  <si>
    <t>Gasto efectivo real 4T 2014</t>
  </si>
  <si>
    <t>Gasto efectivo real por beneficiario 4T 2014</t>
  </si>
  <si>
    <t>Informe Girado PANEA 2013 en Alimentos y Servidoras</t>
  </si>
  <si>
    <t>Indicadores aplicados a PANEA. Cuarto trimestre 2014</t>
  </si>
  <si>
    <t>Indicadores aplicados a PANEA.  2014</t>
  </si>
  <si>
    <t>Programados 1S 2014</t>
  </si>
  <si>
    <t>Efectivos 1S 2014</t>
  </si>
  <si>
    <t>En transferencias 1S 2014</t>
  </si>
  <si>
    <t>IPC (1S 2014)</t>
  </si>
  <si>
    <t>Gasto efectivo real 1S 2014</t>
  </si>
  <si>
    <t>Gasto efectivo real por beneficiario 1S 2014</t>
  </si>
  <si>
    <t>Programados 3TA 2014</t>
  </si>
  <si>
    <t>Efectivos 3TA 2014</t>
  </si>
  <si>
    <t>En transferencias 3TA 2014</t>
  </si>
  <si>
    <t>IPC (3TA 2014)</t>
  </si>
  <si>
    <t>Gasto efectivo real 3TA 2014</t>
  </si>
  <si>
    <t>Gasto efectivo real por beneficiario 3TA 2014</t>
  </si>
  <si>
    <t>Programados  2014</t>
  </si>
  <si>
    <t>Efectivos  2014</t>
  </si>
  <si>
    <t>Efectivos 2013</t>
  </si>
  <si>
    <t>En transferencias  2014</t>
  </si>
  <si>
    <t>IPC ( 2014)</t>
  </si>
  <si>
    <t>Gasto efectivo real  2014</t>
  </si>
  <si>
    <t>Gasto efectivo real por beneficiario  2014</t>
  </si>
  <si>
    <t>Fecha de actualización: 09/12/2014</t>
  </si>
  <si>
    <t>Fecha de actualización: 07/04/2015</t>
  </si>
  <si>
    <t>Nota: Los gastos programados del IV trimestre  provienen de fuentes diferentes a FODESAF (MEP). Sin embargo, dichos datos son utilizados para la elabopración de los indicadores.</t>
  </si>
  <si>
    <t>PANEA programó un producto llamado "Nuevas oportunidades", sin embargo, el programa informó a la DESAF que no se está ejecutando este producto. Por lo tanto, no se toma en cuenta en los indicadores 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</si>
</sst>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____"/>
    <numFmt numFmtId="165" formatCode="#,##0.0"/>
    <numFmt numFmtId="166" formatCode="#,##0.0000"/>
    <numFmt numFmtId="167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2">
    <xf numFmtId="0" fontId="0" fillId="0" borderId="0" xfId="0"/>
    <xf numFmtId="0" fontId="0" fillId="0" borderId="3" xfId="0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left" indent="1"/>
    </xf>
    <xf numFmtId="3" fontId="0" fillId="0" borderId="0" xfId="0" applyNumberFormat="1"/>
    <xf numFmtId="0" fontId="0" fillId="0" borderId="0" xfId="0" applyAlignment="1">
      <alignment horizontal="left"/>
    </xf>
    <xf numFmtId="4" fontId="0" fillId="0" borderId="0" xfId="0" applyNumberFormat="1"/>
    <xf numFmtId="164" fontId="0" fillId="0" borderId="0" xfId="0" applyNumberFormat="1"/>
    <xf numFmtId="164" fontId="0" fillId="0" borderId="0" xfId="0" applyNumberFormat="1" applyFill="1"/>
    <xf numFmtId="0" fontId="0" fillId="0" borderId="3" xfId="0" applyBorder="1"/>
    <xf numFmtId="165" fontId="0" fillId="0" borderId="0" xfId="0" applyNumberFormat="1"/>
    <xf numFmtId="43" fontId="0" fillId="0" borderId="0" xfId="1" applyFont="1"/>
    <xf numFmtId="0" fontId="0" fillId="0" borderId="0" xfId="0" applyFont="1" applyAlignment="1">
      <alignment wrapText="1"/>
    </xf>
    <xf numFmtId="3" fontId="0" fillId="0" borderId="0" xfId="0" applyNumberFormat="1" applyFill="1"/>
    <xf numFmtId="4" fontId="0" fillId="0" borderId="0" xfId="0" applyNumberFormat="1" applyFill="1"/>
    <xf numFmtId="2" fontId="0" fillId="0" borderId="0" xfId="0" applyNumberFormat="1" applyFill="1"/>
    <xf numFmtId="43" fontId="0" fillId="0" borderId="0" xfId="1" applyNumberFormat="1" applyFont="1"/>
    <xf numFmtId="2" fontId="0" fillId="0" borderId="0" xfId="0" applyNumberFormat="1"/>
    <xf numFmtId="166" fontId="0" fillId="0" borderId="0" xfId="0" applyNumberFormat="1"/>
    <xf numFmtId="3" fontId="0" fillId="0" borderId="0" xfId="0" applyNumberFormat="1" applyAlignment="1">
      <alignment horizontal="right"/>
    </xf>
    <xf numFmtId="0" fontId="4" fillId="0" borderId="0" xfId="0" applyFont="1"/>
    <xf numFmtId="0" fontId="0" fillId="0" borderId="1" xfId="0" applyBorder="1" applyAlignment="1"/>
    <xf numFmtId="167" fontId="0" fillId="0" borderId="0" xfId="1" applyNumberFormat="1" applyFont="1"/>
    <xf numFmtId="3" fontId="0" fillId="0" borderId="0" xfId="0" applyNumberFormat="1" applyFill="1" applyAlignment="1">
      <alignment horizontal="right"/>
    </xf>
    <xf numFmtId="3" fontId="6" fillId="0" borderId="0" xfId="0" applyNumberFormat="1" applyFont="1"/>
    <xf numFmtId="0" fontId="0" fillId="0" borderId="0" xfId="0" applyFill="1" applyAlignment="1">
      <alignment horizontal="left" indent="1"/>
    </xf>
    <xf numFmtId="0" fontId="0" fillId="0" borderId="0" xfId="0" applyFill="1"/>
    <xf numFmtId="167" fontId="0" fillId="0" borderId="0" xfId="1" applyNumberFormat="1" applyFont="1" applyFill="1"/>
    <xf numFmtId="43" fontId="0" fillId="0" borderId="0" xfId="1" applyNumberFormat="1" applyFont="1" applyFill="1"/>
    <xf numFmtId="43" fontId="0" fillId="0" borderId="0" xfId="1" applyFont="1" applyFill="1"/>
    <xf numFmtId="0" fontId="7" fillId="0" borderId="0" xfId="0" applyFont="1"/>
    <xf numFmtId="3" fontId="6" fillId="0" borderId="0" xfId="0" applyNumberFormat="1" applyFont="1" applyFill="1"/>
    <xf numFmtId="0" fontId="6" fillId="0" borderId="0" xfId="0" applyFont="1"/>
    <xf numFmtId="0" fontId="6" fillId="0" borderId="0" xfId="0" applyFont="1" applyAlignment="1">
      <alignment horizontal="left" inden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/>
              <a:t>PANEA: Indicadores de cobertura potencial 2014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Anual!$A$40</c:f>
              <c:strCache>
                <c:ptCount val="1"/>
                <c:pt idx="0">
                  <c:v>Cobertura Programada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(Anual!$B$5,Anual!$C$5:$H$5)</c:f>
              <c:strCache>
                <c:ptCount val="7"/>
                <c:pt idx="0">
                  <c:v>Total programa</c:v>
                </c:pt>
                <c:pt idx="1">
                  <c:v>Preesc. y Primaria</c:v>
                </c:pt>
                <c:pt idx="2">
                  <c:v>Secundaria total</c:v>
                </c:pt>
                <c:pt idx="3">
                  <c:v>Sec Académica</c:v>
                </c:pt>
                <c:pt idx="4">
                  <c:v>Sec. Técnica</c:v>
                </c:pt>
                <c:pt idx="5">
                  <c:v>Edu. Especial</c:v>
                </c:pt>
                <c:pt idx="6">
                  <c:v>Edu. Nocturna</c:v>
                </c:pt>
              </c:strCache>
            </c:strRef>
          </c:cat>
          <c:val>
            <c:numRef>
              <c:f>Anual!$B$40:$H$40</c:f>
              <c:numCache>
                <c:formatCode>#,##0.0____</c:formatCode>
                <c:ptCount val="7"/>
                <c:pt idx="0">
                  <c:v>196.0593829685244</c:v>
                </c:pt>
                <c:pt idx="1">
                  <c:v>253.96057234014529</c:v>
                </c:pt>
                <c:pt idx="2">
                  <c:v>112.33156908560208</c:v>
                </c:pt>
                <c:pt idx="3">
                  <c:v>94.624637572062099</c:v>
                </c:pt>
                <c:pt idx="4">
                  <c:v>212.01714440370347</c:v>
                </c:pt>
                <c:pt idx="5">
                  <c:v>181.08856088560884</c:v>
                </c:pt>
                <c:pt idx="6">
                  <c:v>141.88280499519692</c:v>
                </c:pt>
              </c:numCache>
            </c:numRef>
          </c:val>
        </c:ser>
        <c:ser>
          <c:idx val="1"/>
          <c:order val="1"/>
          <c:tx>
            <c:strRef>
              <c:f>Anual!$A$41</c:f>
              <c:strCache>
                <c:ptCount val="1"/>
                <c:pt idx="0">
                  <c:v>Cobertura Efectiva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(Anual!$B$5,Anual!$C$5:$H$5)</c:f>
              <c:strCache>
                <c:ptCount val="7"/>
                <c:pt idx="0">
                  <c:v>Total programa</c:v>
                </c:pt>
                <c:pt idx="1">
                  <c:v>Preesc. y Primaria</c:v>
                </c:pt>
                <c:pt idx="2">
                  <c:v>Secundaria total</c:v>
                </c:pt>
                <c:pt idx="3">
                  <c:v>Sec Académica</c:v>
                </c:pt>
                <c:pt idx="4">
                  <c:v>Sec. Técnica</c:v>
                </c:pt>
                <c:pt idx="5">
                  <c:v>Edu. Especial</c:v>
                </c:pt>
                <c:pt idx="6">
                  <c:v>Edu. Nocturna</c:v>
                </c:pt>
              </c:strCache>
            </c:strRef>
          </c:cat>
          <c:val>
            <c:numRef>
              <c:f>Anual!$B$41:$H$41</c:f>
              <c:numCache>
                <c:formatCode>#,##0.0____</c:formatCode>
                <c:ptCount val="7"/>
                <c:pt idx="0">
                  <c:v>191.99212046777987</c:v>
                </c:pt>
                <c:pt idx="1">
                  <c:v>246.76302425079152</c:v>
                </c:pt>
                <c:pt idx="2">
                  <c:v>111.46804571616265</c:v>
                </c:pt>
                <c:pt idx="3">
                  <c:v>93.572124520479917</c:v>
                </c:pt>
                <c:pt idx="4">
                  <c:v>212.21758545854485</c:v>
                </c:pt>
                <c:pt idx="5">
                  <c:v>190.40590405904058</c:v>
                </c:pt>
                <c:pt idx="6">
                  <c:v>153.83809274299188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3"/>
        <c:axId val="361754200"/>
        <c:axId val="361754592"/>
      </c:barChart>
      <c:catAx>
        <c:axId val="361754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361754592"/>
        <c:crosses val="autoZero"/>
        <c:auto val="1"/>
        <c:lblAlgn val="ctr"/>
        <c:lblOffset val="100"/>
        <c:noMultiLvlLbl val="0"/>
      </c:catAx>
      <c:valAx>
        <c:axId val="361754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____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361754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/>
              <a:t>PANEA: Indicadores de resultado 2014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Anual!$A$44</c:f>
              <c:strCache>
                <c:ptCount val="1"/>
                <c:pt idx="0">
                  <c:v>Índice efectividad en beneficiarios (IEB)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Anual!$B$5:$H$5</c:f>
              <c:strCache>
                <c:ptCount val="7"/>
                <c:pt idx="0">
                  <c:v>Total programa</c:v>
                </c:pt>
                <c:pt idx="1">
                  <c:v>Preesc. y Primaria</c:v>
                </c:pt>
                <c:pt idx="2">
                  <c:v>Secundaria total</c:v>
                </c:pt>
                <c:pt idx="3">
                  <c:v>Sec Académica</c:v>
                </c:pt>
                <c:pt idx="4">
                  <c:v>Sec. Técnica</c:v>
                </c:pt>
                <c:pt idx="5">
                  <c:v>Edu. Especial</c:v>
                </c:pt>
                <c:pt idx="6">
                  <c:v>Edu. Nocturna</c:v>
                </c:pt>
              </c:strCache>
            </c:strRef>
          </c:cat>
          <c:val>
            <c:numRef>
              <c:f>Anual!$B$44:$H$44</c:f>
              <c:numCache>
                <c:formatCode>#,##0.0____</c:formatCode>
                <c:ptCount val="7"/>
                <c:pt idx="0">
                  <c:v>97.925494592932836</c:v>
                </c:pt>
                <c:pt idx="1">
                  <c:v>97.165879717850999</c:v>
                </c:pt>
                <c:pt idx="2">
                  <c:v>99.231272761104762</c:v>
                </c:pt>
                <c:pt idx="3">
                  <c:v>98.887696609901795</c:v>
                </c:pt>
                <c:pt idx="4">
                  <c:v>100.09454002194262</c:v>
                </c:pt>
                <c:pt idx="5">
                  <c:v>105.14518593988794</c:v>
                </c:pt>
                <c:pt idx="6">
                  <c:v>108.4261709854127</c:v>
                </c:pt>
              </c:numCache>
            </c:numRef>
          </c:val>
        </c:ser>
        <c:ser>
          <c:idx val="1"/>
          <c:order val="1"/>
          <c:tx>
            <c:strRef>
              <c:f>Anual!$A$45</c:f>
              <c:strCache>
                <c:ptCount val="1"/>
                <c:pt idx="0">
                  <c:v>Índice efectividad en gasto (IEG)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Anual!$B$5:$H$5</c:f>
              <c:strCache>
                <c:ptCount val="7"/>
                <c:pt idx="0">
                  <c:v>Total programa</c:v>
                </c:pt>
                <c:pt idx="1">
                  <c:v>Preesc. y Primaria</c:v>
                </c:pt>
                <c:pt idx="2">
                  <c:v>Secundaria total</c:v>
                </c:pt>
                <c:pt idx="3">
                  <c:v>Sec Académica</c:v>
                </c:pt>
                <c:pt idx="4">
                  <c:v>Sec. Técnica</c:v>
                </c:pt>
                <c:pt idx="5">
                  <c:v>Edu. Especial</c:v>
                </c:pt>
                <c:pt idx="6">
                  <c:v>Edu. Nocturna</c:v>
                </c:pt>
              </c:strCache>
            </c:strRef>
          </c:cat>
          <c:val>
            <c:numRef>
              <c:f>Anual!$B$45:$H$45</c:f>
              <c:numCache>
                <c:formatCode>#,##0.0____</c:formatCode>
                <c:ptCount val="7"/>
                <c:pt idx="0">
                  <c:v>100.73551348976237</c:v>
                </c:pt>
                <c:pt idx="1">
                  <c:v>98.953502009698127</c:v>
                </c:pt>
                <c:pt idx="2">
                  <c:v>105.00634691351908</c:v>
                </c:pt>
                <c:pt idx="3">
                  <c:v>101.30128249832605</c:v>
                </c:pt>
                <c:pt idx="4">
                  <c:v>115.12690229402511</c:v>
                </c:pt>
                <c:pt idx="5">
                  <c:v>105.01927797324171</c:v>
                </c:pt>
                <c:pt idx="6">
                  <c:v>123.21841120913383</c:v>
                </c:pt>
              </c:numCache>
            </c:numRef>
          </c:val>
        </c:ser>
        <c:ser>
          <c:idx val="2"/>
          <c:order val="2"/>
          <c:tx>
            <c:strRef>
              <c:f>Anual!$A$46</c:f>
              <c:strCache>
                <c:ptCount val="1"/>
                <c:pt idx="0">
                  <c:v>Índice efectividad total (IET)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Anual!$B$5:$H$5</c:f>
              <c:strCache>
                <c:ptCount val="7"/>
                <c:pt idx="0">
                  <c:v>Total programa</c:v>
                </c:pt>
                <c:pt idx="1">
                  <c:v>Preesc. y Primaria</c:v>
                </c:pt>
                <c:pt idx="2">
                  <c:v>Secundaria total</c:v>
                </c:pt>
                <c:pt idx="3">
                  <c:v>Sec Académica</c:v>
                </c:pt>
                <c:pt idx="4">
                  <c:v>Sec. Técnica</c:v>
                </c:pt>
                <c:pt idx="5">
                  <c:v>Edu. Especial</c:v>
                </c:pt>
                <c:pt idx="6">
                  <c:v>Edu. Nocturna</c:v>
                </c:pt>
              </c:strCache>
            </c:strRef>
          </c:cat>
          <c:val>
            <c:numRef>
              <c:f>Anual!$B$46:$H$46</c:f>
              <c:numCache>
                <c:formatCode>#,##0.0____</c:formatCode>
                <c:ptCount val="7"/>
                <c:pt idx="0">
                  <c:v>99.330504041347609</c:v>
                </c:pt>
                <c:pt idx="1">
                  <c:v>98.059690863774563</c:v>
                </c:pt>
                <c:pt idx="2">
                  <c:v>102.11880983731191</c:v>
                </c:pt>
                <c:pt idx="3">
                  <c:v>100.09448955411392</c:v>
                </c:pt>
                <c:pt idx="4">
                  <c:v>107.61072115798387</c:v>
                </c:pt>
                <c:pt idx="5">
                  <c:v>105.08223195656483</c:v>
                </c:pt>
                <c:pt idx="6">
                  <c:v>115.82229109727326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3"/>
        <c:axId val="361755376"/>
        <c:axId val="361755768"/>
      </c:barChart>
      <c:catAx>
        <c:axId val="36175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361755768"/>
        <c:crosses val="autoZero"/>
        <c:auto val="1"/>
        <c:lblAlgn val="ctr"/>
        <c:lblOffset val="100"/>
        <c:noMultiLvlLbl val="0"/>
      </c:catAx>
      <c:valAx>
        <c:axId val="361755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____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361755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/>
              <a:t>PANEA: Indicadores de avance 2014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Anual!$A$49</c:f>
              <c:strCache>
                <c:ptCount val="1"/>
                <c:pt idx="0">
                  <c:v>Índice avance beneficiarios (IAB)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Anual!$B$5:$H$5</c:f>
              <c:strCache>
                <c:ptCount val="7"/>
                <c:pt idx="0">
                  <c:v>Total programa</c:v>
                </c:pt>
                <c:pt idx="1">
                  <c:v>Preesc. y Primaria</c:v>
                </c:pt>
                <c:pt idx="2">
                  <c:v>Secundaria total</c:v>
                </c:pt>
                <c:pt idx="3">
                  <c:v>Sec Académica</c:v>
                </c:pt>
                <c:pt idx="4">
                  <c:v>Sec. Técnica</c:v>
                </c:pt>
                <c:pt idx="5">
                  <c:v>Edu. Especial</c:v>
                </c:pt>
                <c:pt idx="6">
                  <c:v>Edu. Nocturna</c:v>
                </c:pt>
              </c:strCache>
            </c:strRef>
          </c:cat>
          <c:val>
            <c:numRef>
              <c:f>Anual!$B$49:$H$49</c:f>
              <c:numCache>
                <c:formatCode>#,##0.0____</c:formatCode>
                <c:ptCount val="7"/>
                <c:pt idx="0">
                  <c:v>97.925494592932836</c:v>
                </c:pt>
                <c:pt idx="1">
                  <c:v>97.165879717850999</c:v>
                </c:pt>
                <c:pt idx="2">
                  <c:v>99.231272761104762</c:v>
                </c:pt>
                <c:pt idx="3">
                  <c:v>98.887696609901795</c:v>
                </c:pt>
                <c:pt idx="4">
                  <c:v>100.09454002194262</c:v>
                </c:pt>
                <c:pt idx="5">
                  <c:v>105.14518593988794</c:v>
                </c:pt>
                <c:pt idx="6">
                  <c:v>108.4261709854127</c:v>
                </c:pt>
              </c:numCache>
            </c:numRef>
          </c:val>
        </c:ser>
        <c:ser>
          <c:idx val="1"/>
          <c:order val="1"/>
          <c:tx>
            <c:strRef>
              <c:f>Anual!$A$50</c:f>
              <c:strCache>
                <c:ptCount val="1"/>
                <c:pt idx="0">
                  <c:v>Índice avance gasto (IAG)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Anual!$B$5:$H$5</c:f>
              <c:strCache>
                <c:ptCount val="7"/>
                <c:pt idx="0">
                  <c:v>Total programa</c:v>
                </c:pt>
                <c:pt idx="1">
                  <c:v>Preesc. y Primaria</c:v>
                </c:pt>
                <c:pt idx="2">
                  <c:v>Secundaria total</c:v>
                </c:pt>
                <c:pt idx="3">
                  <c:v>Sec Académica</c:v>
                </c:pt>
                <c:pt idx="4">
                  <c:v>Sec. Técnica</c:v>
                </c:pt>
                <c:pt idx="5">
                  <c:v>Edu. Especial</c:v>
                </c:pt>
                <c:pt idx="6">
                  <c:v>Edu. Nocturna</c:v>
                </c:pt>
              </c:strCache>
            </c:strRef>
          </c:cat>
          <c:val>
            <c:numRef>
              <c:f>Anual!$B$50:$H$50</c:f>
              <c:numCache>
                <c:formatCode>#,##0.0____</c:formatCode>
                <c:ptCount val="7"/>
                <c:pt idx="0">
                  <c:v>100.73551348976237</c:v>
                </c:pt>
                <c:pt idx="1">
                  <c:v>98.953502009698141</c:v>
                </c:pt>
                <c:pt idx="2">
                  <c:v>105.00634691351908</c:v>
                </c:pt>
                <c:pt idx="3">
                  <c:v>101.30128249832605</c:v>
                </c:pt>
                <c:pt idx="4">
                  <c:v>115.12690229402511</c:v>
                </c:pt>
                <c:pt idx="5">
                  <c:v>105.01927797324171</c:v>
                </c:pt>
                <c:pt idx="6">
                  <c:v>123.21841120913383</c:v>
                </c:pt>
              </c:numCache>
            </c:numRef>
          </c:val>
        </c:ser>
        <c:ser>
          <c:idx val="2"/>
          <c:order val="2"/>
          <c:tx>
            <c:strRef>
              <c:f>Anual!$A$51</c:f>
              <c:strCache>
                <c:ptCount val="1"/>
                <c:pt idx="0">
                  <c:v>Índice avance total (IAT)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Anual!$B$5:$H$5</c:f>
              <c:strCache>
                <c:ptCount val="7"/>
                <c:pt idx="0">
                  <c:v>Total programa</c:v>
                </c:pt>
                <c:pt idx="1">
                  <c:v>Preesc. y Primaria</c:v>
                </c:pt>
                <c:pt idx="2">
                  <c:v>Secundaria total</c:v>
                </c:pt>
                <c:pt idx="3">
                  <c:v>Sec Académica</c:v>
                </c:pt>
                <c:pt idx="4">
                  <c:v>Sec. Técnica</c:v>
                </c:pt>
                <c:pt idx="5">
                  <c:v>Edu. Especial</c:v>
                </c:pt>
                <c:pt idx="6">
                  <c:v>Edu. Nocturna</c:v>
                </c:pt>
              </c:strCache>
            </c:strRef>
          </c:cat>
          <c:val>
            <c:numRef>
              <c:f>Anual!$B$51:$H$51</c:f>
              <c:numCache>
                <c:formatCode>#,##0.0____</c:formatCode>
                <c:ptCount val="7"/>
                <c:pt idx="0">
                  <c:v>99.330504041347609</c:v>
                </c:pt>
                <c:pt idx="1">
                  <c:v>98.059690863774563</c:v>
                </c:pt>
                <c:pt idx="2">
                  <c:v>102.11880983731191</c:v>
                </c:pt>
                <c:pt idx="3">
                  <c:v>100.09448955411392</c:v>
                </c:pt>
                <c:pt idx="4">
                  <c:v>107.61072115798387</c:v>
                </c:pt>
                <c:pt idx="5">
                  <c:v>105.08223195656483</c:v>
                </c:pt>
                <c:pt idx="6">
                  <c:v>115.82229109727326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3"/>
        <c:axId val="361756552"/>
        <c:axId val="361756944"/>
      </c:barChart>
      <c:catAx>
        <c:axId val="361756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361756944"/>
        <c:crosses val="autoZero"/>
        <c:auto val="1"/>
        <c:lblAlgn val="ctr"/>
        <c:lblOffset val="100"/>
        <c:noMultiLvlLbl val="0"/>
      </c:catAx>
      <c:valAx>
        <c:axId val="361756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____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361756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/>
              <a:t>PANEA: Índice transferencia efectiva del gasto (ITG) 2014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Anual!$A$54</c:f>
              <c:strCache>
                <c:ptCount val="1"/>
                <c:pt idx="0">
                  <c:v>Índice transferencia efectiva del gasto (ITG)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Anual!$B$5:$H$5</c:f>
              <c:strCache>
                <c:ptCount val="7"/>
                <c:pt idx="0">
                  <c:v>Total programa</c:v>
                </c:pt>
                <c:pt idx="1">
                  <c:v>Preesc. y Primaria</c:v>
                </c:pt>
                <c:pt idx="2">
                  <c:v>Secundaria total</c:v>
                </c:pt>
                <c:pt idx="3">
                  <c:v>Sec Académica</c:v>
                </c:pt>
                <c:pt idx="4">
                  <c:v>Sec. Técnica</c:v>
                </c:pt>
                <c:pt idx="5">
                  <c:v>Edu. Especial</c:v>
                </c:pt>
                <c:pt idx="6">
                  <c:v>Edu. Nocturna</c:v>
                </c:pt>
              </c:strCache>
            </c:strRef>
          </c:cat>
          <c:val>
            <c:numRef>
              <c:f>Anual!$B$54:$H$54</c:f>
              <c:numCache>
                <c:formatCode>#,##0.0____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63074232"/>
        <c:axId val="363074624"/>
      </c:barChart>
      <c:catAx>
        <c:axId val="363074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363074624"/>
        <c:crosses val="autoZero"/>
        <c:auto val="1"/>
        <c:lblAlgn val="ctr"/>
        <c:lblOffset val="100"/>
        <c:noMultiLvlLbl val="0"/>
      </c:catAx>
      <c:valAx>
        <c:axId val="363074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____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363074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/>
              <a:t>PANEA: Indicadores de expansión 2014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Anual!$A$57</c:f>
              <c:strCache>
                <c:ptCount val="1"/>
                <c:pt idx="0">
                  <c:v>Índice de crecimiento beneficiarios (ICB)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Anual!$B$5:$H$5</c:f>
              <c:strCache>
                <c:ptCount val="7"/>
                <c:pt idx="0">
                  <c:v>Total programa</c:v>
                </c:pt>
                <c:pt idx="1">
                  <c:v>Preesc. y Primaria</c:v>
                </c:pt>
                <c:pt idx="2">
                  <c:v>Secundaria total</c:v>
                </c:pt>
                <c:pt idx="3">
                  <c:v>Sec Académica</c:v>
                </c:pt>
                <c:pt idx="4">
                  <c:v>Sec. Técnica</c:v>
                </c:pt>
                <c:pt idx="5">
                  <c:v>Edu. Especial</c:v>
                </c:pt>
                <c:pt idx="6">
                  <c:v>Edu. Nocturna</c:v>
                </c:pt>
              </c:strCache>
            </c:strRef>
          </c:cat>
          <c:val>
            <c:numRef>
              <c:f>Anual!$B$57:$H$57</c:f>
              <c:numCache>
                <c:formatCode>#,##0.0____</c:formatCode>
                <c:ptCount val="7"/>
                <c:pt idx="0">
                  <c:v>0.51084330908859332</c:v>
                </c:pt>
                <c:pt idx="1">
                  <c:v>-1.0786896338625285</c:v>
                </c:pt>
                <c:pt idx="2">
                  <c:v>3.2949111505036877</c:v>
                </c:pt>
                <c:pt idx="3">
                  <c:v>1.6031844139356322</c:v>
                </c:pt>
                <c:pt idx="4">
                  <c:v>7.7482661574027611</c:v>
                </c:pt>
                <c:pt idx="5">
                  <c:v>2.5080705239632461</c:v>
                </c:pt>
                <c:pt idx="6">
                  <c:v>30.257320319432111</c:v>
                </c:pt>
              </c:numCache>
            </c:numRef>
          </c:val>
        </c:ser>
        <c:ser>
          <c:idx val="1"/>
          <c:order val="1"/>
          <c:tx>
            <c:strRef>
              <c:f>Anual!$A$58</c:f>
              <c:strCache>
                <c:ptCount val="1"/>
                <c:pt idx="0">
                  <c:v>Índice de crecimiento del gasto real (ICGR)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Anual!$B$5:$H$5</c:f>
              <c:strCache>
                <c:ptCount val="7"/>
                <c:pt idx="0">
                  <c:v>Total programa</c:v>
                </c:pt>
                <c:pt idx="1">
                  <c:v>Preesc. y Primaria</c:v>
                </c:pt>
                <c:pt idx="2">
                  <c:v>Secundaria total</c:v>
                </c:pt>
                <c:pt idx="3">
                  <c:v>Sec Académica</c:v>
                </c:pt>
                <c:pt idx="4">
                  <c:v>Sec. Técnica</c:v>
                </c:pt>
                <c:pt idx="5">
                  <c:v>Edu. Especial</c:v>
                </c:pt>
                <c:pt idx="6">
                  <c:v>Edu. Nocturna</c:v>
                </c:pt>
              </c:strCache>
            </c:strRef>
          </c:cat>
          <c:val>
            <c:numRef>
              <c:f>Anual!$B$58:$H$58</c:f>
              <c:numCache>
                <c:formatCode>#,##0.0____</c:formatCode>
                <c:ptCount val="7"/>
                <c:pt idx="0">
                  <c:v>19.63415020499739</c:v>
                </c:pt>
                <c:pt idx="1">
                  <c:v>15.835915934033151</c:v>
                </c:pt>
                <c:pt idx="2">
                  <c:v>30.247944295910866</c:v>
                </c:pt>
                <c:pt idx="3">
                  <c:v>22.536555178722729</c:v>
                </c:pt>
                <c:pt idx="4">
                  <c:v>53.459700761917219</c:v>
                </c:pt>
                <c:pt idx="5">
                  <c:v>18.362652003274782</c:v>
                </c:pt>
                <c:pt idx="6">
                  <c:v>67.36976279274765</c:v>
                </c:pt>
              </c:numCache>
            </c:numRef>
          </c:val>
        </c:ser>
        <c:ser>
          <c:idx val="2"/>
          <c:order val="2"/>
          <c:tx>
            <c:strRef>
              <c:f>Anual!$A$59</c:f>
              <c:strCache>
                <c:ptCount val="1"/>
                <c:pt idx="0">
                  <c:v>Índice de crecimiento del gasto real por beneficiario (ICGRB)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Anual!$B$5:$H$5</c:f>
              <c:strCache>
                <c:ptCount val="7"/>
                <c:pt idx="0">
                  <c:v>Total programa</c:v>
                </c:pt>
                <c:pt idx="1">
                  <c:v>Preesc. y Primaria</c:v>
                </c:pt>
                <c:pt idx="2">
                  <c:v>Secundaria total</c:v>
                </c:pt>
                <c:pt idx="3">
                  <c:v>Sec Académica</c:v>
                </c:pt>
                <c:pt idx="4">
                  <c:v>Sec. Técnica</c:v>
                </c:pt>
                <c:pt idx="5">
                  <c:v>Edu. Especial</c:v>
                </c:pt>
                <c:pt idx="6">
                  <c:v>Edu. Nocturna</c:v>
                </c:pt>
              </c:strCache>
            </c:strRef>
          </c:cat>
          <c:val>
            <c:numRef>
              <c:f>Anual!$B$59:$H$59</c:f>
              <c:numCache>
                <c:formatCode>#,##0.0____</c:formatCode>
                <c:ptCount val="7"/>
                <c:pt idx="0">
                  <c:v>19.026113269292999</c:v>
                </c:pt>
                <c:pt idx="1">
                  <c:v>17.099051261340591</c:v>
                </c:pt>
                <c:pt idx="2">
                  <c:v>26.093282665334595</c:v>
                </c:pt>
                <c:pt idx="3">
                  <c:v>20.603065627848505</c:v>
                </c:pt>
                <c:pt idx="4">
                  <c:v>42.424287865326285</c:v>
                </c:pt>
                <c:pt idx="5">
                  <c:v>15.466666573931121</c:v>
                </c:pt>
                <c:pt idx="6">
                  <c:v>28.491636694432309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3"/>
        <c:axId val="363075408"/>
        <c:axId val="363075800"/>
      </c:barChart>
      <c:catAx>
        <c:axId val="36307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363075800"/>
        <c:crosses val="autoZero"/>
        <c:auto val="1"/>
        <c:lblAlgn val="ctr"/>
        <c:lblOffset val="100"/>
        <c:noMultiLvlLbl val="0"/>
      </c:catAx>
      <c:valAx>
        <c:axId val="363075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____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363075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/>
              <a:t>PANEA: Indicadores de gasto medio 2014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Anual!$A$65</c:f>
              <c:strCache>
                <c:ptCount val="1"/>
                <c:pt idx="0">
                  <c:v>Gasto programado acumulado por beneficiario (GPB)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Anual!$B$5:$H$5</c:f>
              <c:strCache>
                <c:ptCount val="7"/>
                <c:pt idx="0">
                  <c:v>Total programa</c:v>
                </c:pt>
                <c:pt idx="1">
                  <c:v>Preesc. y Primaria</c:v>
                </c:pt>
                <c:pt idx="2">
                  <c:v>Secundaria total</c:v>
                </c:pt>
                <c:pt idx="3">
                  <c:v>Sec Académica</c:v>
                </c:pt>
                <c:pt idx="4">
                  <c:v>Sec. Técnica</c:v>
                </c:pt>
                <c:pt idx="5">
                  <c:v>Edu. Especial</c:v>
                </c:pt>
                <c:pt idx="6">
                  <c:v>Edu. Nocturna</c:v>
                </c:pt>
              </c:strCache>
            </c:strRef>
          </c:cat>
          <c:val>
            <c:numRef>
              <c:f>Anual!$B$65:$H$65</c:f>
              <c:numCache>
                <c:formatCode>#,##0.0</c:formatCode>
                <c:ptCount val="7"/>
                <c:pt idx="0">
                  <c:v>87197.002702448546</c:v>
                </c:pt>
                <c:pt idx="1">
                  <c:v>88529.814614964984</c:v>
                </c:pt>
                <c:pt idx="2">
                  <c:v>84158.62350142216</c:v>
                </c:pt>
                <c:pt idx="3">
                  <c:v>86123.964436021066</c:v>
                </c:pt>
                <c:pt idx="4">
                  <c:v>79220.520320268915</c:v>
                </c:pt>
                <c:pt idx="5">
                  <c:v>86584.819154355573</c:v>
                </c:pt>
                <c:pt idx="6">
                  <c:v>72780.598879793193</c:v>
                </c:pt>
              </c:numCache>
            </c:numRef>
          </c:val>
        </c:ser>
        <c:ser>
          <c:idx val="1"/>
          <c:order val="1"/>
          <c:tx>
            <c:strRef>
              <c:f>Anual!$A$66</c:f>
              <c:strCache>
                <c:ptCount val="1"/>
                <c:pt idx="0">
                  <c:v>Gasto efectivo acumulado por beneficiario (GEB)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Anual!$B$5:$H$5</c:f>
              <c:strCache>
                <c:ptCount val="7"/>
                <c:pt idx="0">
                  <c:v>Total programa</c:v>
                </c:pt>
                <c:pt idx="1">
                  <c:v>Preesc. y Primaria</c:v>
                </c:pt>
                <c:pt idx="2">
                  <c:v>Secundaria total</c:v>
                </c:pt>
                <c:pt idx="3">
                  <c:v>Sec Académica</c:v>
                </c:pt>
                <c:pt idx="4">
                  <c:v>Sec. Técnica</c:v>
                </c:pt>
                <c:pt idx="5">
                  <c:v>Edu. Especial</c:v>
                </c:pt>
                <c:pt idx="6">
                  <c:v>Edu. Nocturna</c:v>
                </c:pt>
              </c:strCache>
            </c:strRef>
          </c:cat>
          <c:val>
            <c:numRef>
              <c:f>Anual!$B$66:$H$66</c:f>
              <c:numCache>
                <c:formatCode>#,##0.0</c:formatCode>
                <c:ptCount val="7"/>
                <c:pt idx="0">
                  <c:v>89699.16239394997</c:v>
                </c:pt>
                <c:pt idx="1">
                  <c:v>90158.553741892581</c:v>
                </c:pt>
                <c:pt idx="2">
                  <c:v>89056.497707428876</c:v>
                </c:pt>
                <c:pt idx="3">
                  <c:v>88226.021540636822</c:v>
                </c:pt>
                <c:pt idx="4">
                  <c:v>91117.988060028685</c:v>
                </c:pt>
                <c:pt idx="5">
                  <c:v>86481.136627906977</c:v>
                </c:pt>
                <c:pt idx="6">
                  <c:v>82709.826228428705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3"/>
        <c:axId val="363076584"/>
        <c:axId val="363076976"/>
      </c:barChart>
      <c:catAx>
        <c:axId val="363076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363076976"/>
        <c:crosses val="autoZero"/>
        <c:auto val="1"/>
        <c:lblAlgn val="ctr"/>
        <c:lblOffset val="100"/>
        <c:noMultiLvlLbl val="0"/>
      </c:catAx>
      <c:valAx>
        <c:axId val="363076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363076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PANEA: Índice de eficiencia (IE) 2014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Anual!$A$64</c:f>
              <c:strCache>
                <c:ptCount val="1"/>
                <c:pt idx="0">
                  <c:v>Índice de eficiencia (IE)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Anual!$B$5:$H$5</c:f>
              <c:strCache>
                <c:ptCount val="7"/>
                <c:pt idx="0">
                  <c:v>Total programa</c:v>
                </c:pt>
                <c:pt idx="1">
                  <c:v>Preesc. y Primaria</c:v>
                </c:pt>
                <c:pt idx="2">
                  <c:v>Secundaria total</c:v>
                </c:pt>
                <c:pt idx="3">
                  <c:v>Sec Académica</c:v>
                </c:pt>
                <c:pt idx="4">
                  <c:v>Sec. Técnica</c:v>
                </c:pt>
                <c:pt idx="5">
                  <c:v>Edu. Especial</c:v>
                </c:pt>
                <c:pt idx="6">
                  <c:v>Edu. Nocturna</c:v>
                </c:pt>
              </c:strCache>
            </c:strRef>
          </c:cat>
          <c:val>
            <c:numRef>
              <c:f>Anual!$B$64:$H$64</c:f>
              <c:numCache>
                <c:formatCode>#,##0.0</c:formatCode>
                <c:ptCount val="7"/>
                <c:pt idx="0">
                  <c:v>96.559677907462287</c:v>
                </c:pt>
                <c:pt idx="1">
                  <c:v>96.288215516671201</c:v>
                </c:pt>
                <c:pt idx="2">
                  <c:v>96.502542663933582</c:v>
                </c:pt>
                <c:pt idx="3">
                  <c:v>97.709656494366342</c:v>
                </c:pt>
                <c:pt idx="4">
                  <c:v>93.559762497813111</c:v>
                </c:pt>
                <c:pt idx="5">
                  <c:v>105.20821539895402</c:v>
                </c:pt>
                <c:pt idx="6">
                  <c:v>101.91794728728244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63077760"/>
        <c:axId val="363238544"/>
      </c:barChart>
      <c:catAx>
        <c:axId val="36307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363238544"/>
        <c:crosses val="autoZero"/>
        <c:auto val="1"/>
        <c:lblAlgn val="ctr"/>
        <c:lblOffset val="100"/>
        <c:noMultiLvlLbl val="0"/>
      </c:catAx>
      <c:valAx>
        <c:axId val="36323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363077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/>
              <a:t>PANEA: Indicadores de giro de recursos 2014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cat>
            <c:strRef>
              <c:f>Anual!$A$69:$A$70</c:f>
              <c:strCache>
                <c:ptCount val="2"/>
                <c:pt idx="0">
                  <c:v>Índice de giro efectivo (IGE)</c:v>
                </c:pt>
                <c:pt idx="1">
                  <c:v>Índice de uso de recursos (IUR) </c:v>
                </c:pt>
              </c:strCache>
            </c:strRef>
          </c:cat>
          <c:val>
            <c:numRef>
              <c:f>Anual!$B$69:$B$70</c:f>
              <c:numCache>
                <c:formatCode>#,##0.0____</c:formatCode>
                <c:ptCount val="2"/>
                <c:pt idx="0">
                  <c:v>76.587721296838325</c:v>
                </c:pt>
                <c:pt idx="1">
                  <c:v>131.52958696777534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63239328"/>
        <c:axId val="363239720"/>
      </c:barChart>
      <c:catAx>
        <c:axId val="363239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363239720"/>
        <c:crosses val="autoZero"/>
        <c:auto val="1"/>
        <c:lblAlgn val="ctr"/>
        <c:lblOffset val="100"/>
        <c:noMultiLvlLbl val="0"/>
      </c:catAx>
      <c:valAx>
        <c:axId val="363239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____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363239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1174750</xdr:colOff>
      <xdr:row>45</xdr:row>
      <xdr:rowOff>30691</xdr:rowOff>
    </xdr:from>
    <xdr:to>
      <xdr:col>14</xdr:col>
      <xdr:colOff>740833</xdr:colOff>
      <xdr:row>59</xdr:row>
      <xdr:rowOff>106891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1185333</xdr:colOff>
      <xdr:row>61</xdr:row>
      <xdr:rowOff>20107</xdr:rowOff>
    </xdr:from>
    <xdr:to>
      <xdr:col>14</xdr:col>
      <xdr:colOff>751416</xdr:colOff>
      <xdr:row>75</xdr:row>
      <xdr:rowOff>75140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1195916</xdr:colOff>
      <xdr:row>77</xdr:row>
      <xdr:rowOff>9523</xdr:rowOff>
    </xdr:from>
    <xdr:to>
      <xdr:col>14</xdr:col>
      <xdr:colOff>761999</xdr:colOff>
      <xdr:row>91</xdr:row>
      <xdr:rowOff>85723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3661833</xdr:colOff>
      <xdr:row>86</xdr:row>
      <xdr:rowOff>20107</xdr:rowOff>
    </xdr:from>
    <xdr:to>
      <xdr:col>4</xdr:col>
      <xdr:colOff>285750</xdr:colOff>
      <xdr:row>100</xdr:row>
      <xdr:rowOff>96307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793750</xdr:colOff>
      <xdr:row>86</xdr:row>
      <xdr:rowOff>9524</xdr:rowOff>
    </xdr:from>
    <xdr:to>
      <xdr:col>8</xdr:col>
      <xdr:colOff>1047750</xdr:colOff>
      <xdr:row>100</xdr:row>
      <xdr:rowOff>85724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31750</xdr:colOff>
      <xdr:row>93</xdr:row>
      <xdr:rowOff>30691</xdr:rowOff>
    </xdr:from>
    <xdr:to>
      <xdr:col>15</xdr:col>
      <xdr:colOff>31750</xdr:colOff>
      <xdr:row>107</xdr:row>
      <xdr:rowOff>106891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3672416</xdr:colOff>
      <xdr:row>101</xdr:row>
      <xdr:rowOff>178857</xdr:rowOff>
    </xdr:from>
    <xdr:to>
      <xdr:col>4</xdr:col>
      <xdr:colOff>296333</xdr:colOff>
      <xdr:row>116</xdr:row>
      <xdr:rowOff>64557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825500</xdr:colOff>
      <xdr:row>102</xdr:row>
      <xdr:rowOff>20108</xdr:rowOff>
    </xdr:from>
    <xdr:to>
      <xdr:col>8</xdr:col>
      <xdr:colOff>1079500</xdr:colOff>
      <xdr:row>116</xdr:row>
      <xdr:rowOff>96308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304800</xdr:colOff>
      <xdr:row>42</xdr:row>
      <xdr:rowOff>180975</xdr:rowOff>
    </xdr:to>
    <xdr:sp macro="" textlink="">
      <xdr:nvSpPr>
        <xdr:cNvPr id="3" name="2 CuadroTexto"/>
        <xdr:cNvSpPr txBox="1"/>
      </xdr:nvSpPr>
      <xdr:spPr>
        <a:xfrm>
          <a:off x="0" y="0"/>
          <a:ext cx="7924800" cy="8181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R" sz="1100" u="sng">
              <a:solidFill>
                <a:sysClr val="windowText" lastClr="000000"/>
              </a:solidFill>
            </a:rPr>
            <a:t>Observaciones</a:t>
          </a:r>
        </a:p>
        <a:p>
          <a:endParaRPr lang="es-CR" sz="1100">
            <a:solidFill>
              <a:sysClr val="windowText" lastClr="000000"/>
            </a:solidFill>
          </a:endParaRPr>
        </a:p>
        <a:p>
          <a:pPr marL="0" marR="0" indent="0" defTabSz="914400" eaLnBrk="1" fontAlgn="auto" latinLnBrk="0" hangingPunct="1">
            <a:lnSpc>
              <a:spcPct val="200000"/>
            </a:lnSpc>
            <a:spcBef>
              <a:spcPts val="0"/>
            </a:spcBef>
            <a:spcAft>
              <a:spcPts val="1000"/>
            </a:spcAft>
            <a:buClrTx/>
            <a:buSzTx/>
            <a:buFontTx/>
            <a:buNone/>
            <a:tabLst/>
            <a:defRPr/>
          </a:pPr>
          <a:r>
            <a:rPr lang="es-CR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La información es proporcionada por las unidades ejecutoras de cada programa. </a:t>
          </a:r>
        </a:p>
        <a:p>
          <a:pPr marL="0" marR="0" indent="0" defTabSz="914400" eaLnBrk="1" fontAlgn="auto" latinLnBrk="0" hangingPunct="1">
            <a:lnSpc>
              <a:spcPct val="200000"/>
            </a:lnSpc>
            <a:spcBef>
              <a:spcPts val="0"/>
            </a:spcBef>
            <a:spcAft>
              <a:spcPts val="1000"/>
            </a:spcAft>
            <a:buClrTx/>
            <a:buSzTx/>
            <a:buFontTx/>
            <a:buNone/>
            <a:tabLst/>
            <a:defRPr/>
          </a:pPr>
          <a:r>
            <a:rPr lang="es-CR" sz="1100">
              <a:solidFill>
                <a:sysClr val="windowText" lastClr="000000"/>
              </a:solidFill>
              <a:effectLst/>
              <a:latin typeface="+mn-lt"/>
              <a:ea typeface="Calibri"/>
              <a:cs typeface="Times New Roman"/>
            </a:rPr>
            <a:t>Se deben tomar en cuenta las particularidades de cada programa .</a:t>
          </a:r>
        </a:p>
        <a:p>
          <a:pPr>
            <a:lnSpc>
              <a:spcPct val="200000"/>
            </a:lnSpc>
            <a:spcAft>
              <a:spcPts val="1000"/>
            </a:spcAft>
          </a:pPr>
          <a:r>
            <a:rPr lang="es-CR" sz="1100">
              <a:solidFill>
                <a:sysClr val="windowText" lastClr="000000"/>
              </a:solidFill>
              <a:effectLst/>
              <a:latin typeface="+mn-lt"/>
              <a:ea typeface="Calibri"/>
              <a:cs typeface="Times New Roman"/>
            </a:rPr>
            <a:t>En el caso particular de</a:t>
          </a:r>
          <a:r>
            <a:rPr lang="es-CR" sz="1100" baseline="0">
              <a:solidFill>
                <a:sysClr val="windowText" lastClr="000000"/>
              </a:solidFill>
              <a:effectLst/>
              <a:latin typeface="+mn-lt"/>
              <a:ea typeface="Calibri"/>
              <a:cs typeface="Times New Roman"/>
            </a:rPr>
            <a:t> PANEA (Comedores Escolares):</a:t>
          </a:r>
          <a:endParaRPr lang="es-CR" sz="1100">
            <a:solidFill>
              <a:sysClr val="windowText" lastClr="000000"/>
            </a:solidFill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200000"/>
            </a:lnSpc>
            <a:spcAft>
              <a:spcPts val="1000"/>
            </a:spcAft>
          </a:pPr>
          <a:r>
            <a:rPr lang="es-C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Los beneficiarios se establecen a través de las listas de matrícula de las instituciones, no en todos los casos se financia el 100% de la matrícula.</a:t>
          </a:r>
          <a:r>
            <a:rPr lang="es-CR"/>
            <a:t> </a:t>
          </a:r>
        </a:p>
        <a:p>
          <a:pPr>
            <a:lnSpc>
              <a:spcPct val="200000"/>
            </a:lnSpc>
            <a:spcAft>
              <a:spcPts val="1000"/>
            </a:spcAft>
          </a:pPr>
          <a:r>
            <a:rPr lang="es-C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Los beneficiarios son los mismos de un mes a otro en la mayoría de los casos, excepto cuando se reportan aumentos/disminuciones de matrícula.</a:t>
          </a:r>
          <a:r>
            <a:rPr lang="es-CR"/>
            <a:t> </a:t>
          </a:r>
        </a:p>
        <a:p>
          <a:pPr>
            <a:lnSpc>
              <a:spcPct val="200000"/>
            </a:lnSpc>
            <a:spcAft>
              <a:spcPts val="1000"/>
            </a:spcAft>
          </a:pPr>
          <a:r>
            <a:rPr lang="es-C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PANEA recibe recursos de Desaf y del MEP; sin embargo, el programa no puede diferenciar los recursos de acuerdo a la fuente de financiamiento. Esto puede provocar que en estos indicadores se de el caso de gastos mayores a los ingresos.</a:t>
          </a:r>
          <a:r>
            <a:rPr lang="es-CR"/>
            <a:t> </a:t>
          </a:r>
        </a:p>
        <a:p>
          <a:pPr>
            <a:lnSpc>
              <a:spcPct val="200000"/>
            </a:lnSpc>
            <a:spcAft>
              <a:spcPts val="1000"/>
            </a:spcAft>
          </a:pPr>
          <a:endParaRPr lang="es-CR" sz="1100" baseline="0">
            <a:solidFill>
              <a:sysClr val="windowText" lastClr="000000"/>
            </a:solidFill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200000"/>
            </a:lnSpc>
            <a:spcAft>
              <a:spcPts val="1000"/>
            </a:spcAft>
          </a:pPr>
          <a:r>
            <a:rPr lang="es-CR" sz="1100">
              <a:solidFill>
                <a:sysClr val="windowText" lastClr="000000"/>
              </a:solidFill>
              <a:effectLst/>
              <a:latin typeface="+mn-lt"/>
              <a:ea typeface="Calibri"/>
              <a:cs typeface="Times New Roman"/>
            </a:rPr>
            <a:t>Se recomienda observar la fórmula utilizada en Excel cuando existan dudas sobre algún resultado obtenido.</a:t>
          </a:r>
        </a:p>
        <a:p>
          <a:pPr>
            <a:lnSpc>
              <a:spcPct val="200000"/>
            </a:lnSpc>
            <a:spcAft>
              <a:spcPts val="1000"/>
            </a:spcAft>
          </a:pPr>
          <a:endParaRPr lang="es-CR" sz="1100">
            <a:solidFill>
              <a:srgbClr val="1F497D"/>
            </a:solidFill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200000"/>
            </a:lnSpc>
            <a:spcAft>
              <a:spcPts val="1000"/>
            </a:spcAft>
          </a:pPr>
          <a:endParaRPr lang="es-CR" sz="1100">
            <a:solidFill>
              <a:srgbClr val="1F497D"/>
            </a:solidFill>
            <a:effectLst/>
            <a:latin typeface="+mn-lt"/>
            <a:ea typeface="Calibri"/>
            <a:cs typeface="Times New Roman"/>
          </a:endParaRPr>
        </a:p>
        <a:p>
          <a:endParaRPr lang="es-CR" sz="1100"/>
        </a:p>
        <a:p>
          <a:endParaRPr lang="es-CR" sz="1100"/>
        </a:p>
        <a:p>
          <a:endParaRPr lang="es-CR" sz="1100"/>
        </a:p>
        <a:p>
          <a:endParaRPr lang="es-C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46"/>
  <sheetViews>
    <sheetView zoomScale="80" zoomScaleNormal="80" workbookViewId="0">
      <pane ySplit="5" topLeftCell="A6" activePane="bottomLeft" state="frozen"/>
      <selection activeCell="E29" sqref="E29"/>
      <selection pane="bottomLeft" activeCell="C12" sqref="C12"/>
    </sheetView>
  </sheetViews>
  <sheetFormatPr baseColWidth="10" defaultColWidth="11.42578125" defaultRowHeight="15" x14ac:dyDescent="0.25"/>
  <cols>
    <col min="1" max="1" width="55.140625" customWidth="1"/>
    <col min="2" max="3" width="16.85546875" bestFit="1" customWidth="1"/>
    <col min="4" max="4" width="16.42578125" customWidth="1"/>
    <col min="5" max="5" width="17.5703125" bestFit="1" customWidth="1"/>
    <col min="6" max="8" width="15.42578125" bestFit="1" customWidth="1"/>
    <col min="10" max="10" width="15.28515625" bestFit="1" customWidth="1"/>
  </cols>
  <sheetData>
    <row r="2" spans="1:10" ht="15.75" x14ac:dyDescent="0.25">
      <c r="A2" s="39" t="s">
        <v>78</v>
      </c>
      <c r="B2" s="39"/>
      <c r="C2" s="39"/>
      <c r="D2" s="39"/>
      <c r="E2" s="39"/>
      <c r="F2" s="39"/>
      <c r="G2" s="39"/>
      <c r="H2" s="39"/>
      <c r="I2" s="39"/>
    </row>
    <row r="4" spans="1:10" x14ac:dyDescent="0.25">
      <c r="A4" s="34" t="s">
        <v>0</v>
      </c>
      <c r="B4" s="36" t="s">
        <v>1</v>
      </c>
      <c r="C4" s="38" t="s">
        <v>2</v>
      </c>
      <c r="D4" s="38"/>
      <c r="E4" s="38"/>
      <c r="F4" s="38"/>
      <c r="G4" s="38"/>
      <c r="H4" s="38"/>
    </row>
    <row r="5" spans="1:10" ht="15.75" thickBot="1" x14ac:dyDescent="0.3">
      <c r="A5" s="35"/>
      <c r="B5" s="37"/>
      <c r="C5" s="1" t="s">
        <v>77</v>
      </c>
      <c r="D5" s="1" t="s">
        <v>36</v>
      </c>
      <c r="E5" s="1" t="s">
        <v>37</v>
      </c>
      <c r="F5" s="1" t="s">
        <v>38</v>
      </c>
      <c r="G5" s="1" t="s">
        <v>3</v>
      </c>
      <c r="H5" s="1" t="s">
        <v>4</v>
      </c>
    </row>
    <row r="6" spans="1:10" ht="15.75" thickTop="1" x14ac:dyDescent="0.25"/>
    <row r="7" spans="1:10" x14ac:dyDescent="0.25">
      <c r="A7" s="2" t="s">
        <v>5</v>
      </c>
    </row>
    <row r="9" spans="1:10" x14ac:dyDescent="0.25">
      <c r="A9" t="s">
        <v>6</v>
      </c>
    </row>
    <row r="10" spans="1:10" x14ac:dyDescent="0.25">
      <c r="A10" s="3" t="s">
        <v>43</v>
      </c>
      <c r="B10" s="4">
        <f>+C10+D10+G10+H10</f>
        <v>674399</v>
      </c>
      <c r="C10" s="4">
        <v>516711</v>
      </c>
      <c r="D10" s="13">
        <f t="shared" ref="D10:D12" si="0">E10+F10</f>
        <v>141266</v>
      </c>
      <c r="E10" s="4">
        <v>104374</v>
      </c>
      <c r="F10" s="4">
        <v>36892</v>
      </c>
      <c r="G10" s="4">
        <v>3926</v>
      </c>
      <c r="H10" s="4">
        <v>12496</v>
      </c>
    </row>
    <row r="11" spans="1:10" x14ac:dyDescent="0.25">
      <c r="A11" s="3" t="s">
        <v>79</v>
      </c>
      <c r="B11" s="13">
        <f>C11+D11+G11+H11</f>
        <v>691225</v>
      </c>
      <c r="C11" s="13">
        <v>520576</v>
      </c>
      <c r="D11" s="13">
        <f t="shared" si="0"/>
        <v>150476</v>
      </c>
      <c r="E11" s="13">
        <v>107637</v>
      </c>
      <c r="F11" s="13">
        <v>42839</v>
      </c>
      <c r="G11" s="13">
        <v>3926</v>
      </c>
      <c r="H11" s="13">
        <v>16247</v>
      </c>
    </row>
    <row r="12" spans="1:10" x14ac:dyDescent="0.25">
      <c r="A12" s="3" t="s">
        <v>80</v>
      </c>
      <c r="B12" s="13">
        <f t="shared" ref="B12:B13" si="1">C12+D12+G12+H12</f>
        <v>675781</v>
      </c>
      <c r="C12" s="13">
        <v>506028</v>
      </c>
      <c r="D12" s="13">
        <f t="shared" si="0"/>
        <v>149277</v>
      </c>
      <c r="E12" s="13">
        <v>106371</v>
      </c>
      <c r="F12" s="13">
        <v>42906</v>
      </c>
      <c r="G12" s="13">
        <v>4128</v>
      </c>
      <c r="H12" s="13">
        <v>16348</v>
      </c>
    </row>
    <row r="13" spans="1:10" x14ac:dyDescent="0.25">
      <c r="A13" s="3" t="s">
        <v>81</v>
      </c>
      <c r="B13" s="13">
        <f t="shared" si="1"/>
        <v>691225</v>
      </c>
      <c r="C13" s="13">
        <f>C11</f>
        <v>520576</v>
      </c>
      <c r="D13" s="13">
        <f t="shared" ref="D13:H13" si="2">D11</f>
        <v>150476</v>
      </c>
      <c r="E13" s="13">
        <f t="shared" si="2"/>
        <v>107637</v>
      </c>
      <c r="F13" s="13">
        <f t="shared" si="2"/>
        <v>42839</v>
      </c>
      <c r="G13" s="13">
        <f t="shared" si="2"/>
        <v>3926</v>
      </c>
      <c r="H13" s="13">
        <f t="shared" si="2"/>
        <v>16247</v>
      </c>
    </row>
    <row r="15" spans="1:10" x14ac:dyDescent="0.25">
      <c r="A15" s="5" t="s">
        <v>7</v>
      </c>
    </row>
    <row r="16" spans="1:10" x14ac:dyDescent="0.25">
      <c r="A16" s="3" t="s">
        <v>43</v>
      </c>
      <c r="B16" s="24">
        <f>C16+D16+G16+H16</f>
        <v>9073063907</v>
      </c>
      <c r="C16" s="4">
        <v>7108237867</v>
      </c>
      <c r="D16" s="13">
        <f t="shared" ref="D16:D19" si="3">E16+F16</f>
        <v>1769394290</v>
      </c>
      <c r="E16" s="4">
        <v>1345470064</v>
      </c>
      <c r="F16" s="4">
        <v>423924226</v>
      </c>
      <c r="G16" s="4">
        <v>53083630</v>
      </c>
      <c r="H16" s="4">
        <v>142348120</v>
      </c>
      <c r="J16" s="6"/>
    </row>
    <row r="17" spans="1:8" x14ac:dyDescent="0.25">
      <c r="A17" s="3" t="s">
        <v>79</v>
      </c>
      <c r="B17" s="13">
        <f>C17+D17+G17+H17</f>
        <v>11403226725</v>
      </c>
      <c r="C17" s="13">
        <v>8735954093.1000004</v>
      </c>
      <c r="D17" s="13">
        <f t="shared" si="3"/>
        <v>2377555760.8499999</v>
      </c>
      <c r="E17" s="13">
        <v>1742556346.1999998</v>
      </c>
      <c r="F17" s="13">
        <v>634999414.64999998</v>
      </c>
      <c r="G17" s="13">
        <v>63091695</v>
      </c>
      <c r="H17" s="13">
        <v>226625176.05000001</v>
      </c>
    </row>
    <row r="18" spans="1:8" x14ac:dyDescent="0.25">
      <c r="A18" s="3" t="s">
        <v>80</v>
      </c>
      <c r="B18" s="13">
        <f>C18+D18+G18+H18</f>
        <v>10367277792.270004</v>
      </c>
      <c r="C18" s="13">
        <v>7857141517.1600056</v>
      </c>
      <c r="D18" s="13">
        <f t="shared" si="3"/>
        <v>2213825010.4299994</v>
      </c>
      <c r="E18" s="13">
        <v>1585721627.4499993</v>
      </c>
      <c r="F18" s="13">
        <v>628103382.98000002</v>
      </c>
      <c r="G18" s="13">
        <v>60353888.759999998</v>
      </c>
      <c r="H18" s="13">
        <v>235957375.92000002</v>
      </c>
    </row>
    <row r="19" spans="1:8" x14ac:dyDescent="0.25">
      <c r="A19" s="3" t="s">
        <v>81</v>
      </c>
      <c r="B19" s="13">
        <f>C19+D19+G19+H19</f>
        <v>60272748193</v>
      </c>
      <c r="C19" s="13">
        <v>46086496773</v>
      </c>
      <c r="D19" s="13">
        <f t="shared" si="3"/>
        <v>12663853030</v>
      </c>
      <c r="E19" s="13">
        <v>9270125160</v>
      </c>
      <c r="F19" s="13">
        <v>3393727870</v>
      </c>
      <c r="G19" s="13">
        <v>339932000</v>
      </c>
      <c r="H19" s="13">
        <v>1182466390</v>
      </c>
    </row>
    <row r="20" spans="1:8" x14ac:dyDescent="0.25">
      <c r="A20" s="3" t="s">
        <v>82</v>
      </c>
      <c r="B20" s="27">
        <f>B18</f>
        <v>10367277792.270004</v>
      </c>
      <c r="C20" s="27">
        <f t="shared" ref="C20:H20" si="4">C18</f>
        <v>7857141517.1600056</v>
      </c>
      <c r="D20" s="27">
        <f t="shared" si="4"/>
        <v>2213825010.4299994</v>
      </c>
      <c r="E20" s="27">
        <f t="shared" si="4"/>
        <v>1585721627.4499993</v>
      </c>
      <c r="F20" s="27">
        <f t="shared" si="4"/>
        <v>628103382.98000002</v>
      </c>
      <c r="G20" s="27">
        <f t="shared" si="4"/>
        <v>60353888.759999998</v>
      </c>
      <c r="H20" s="27">
        <f t="shared" si="4"/>
        <v>235957375.92000002</v>
      </c>
    </row>
    <row r="21" spans="1:8" x14ac:dyDescent="0.25">
      <c r="B21" s="4"/>
      <c r="C21" s="4"/>
      <c r="D21" s="4"/>
      <c r="E21" s="18"/>
      <c r="F21" s="4"/>
    </row>
    <row r="22" spans="1:8" x14ac:dyDescent="0.25">
      <c r="A22" s="5" t="s">
        <v>8</v>
      </c>
      <c r="B22" s="4"/>
      <c r="C22" s="4"/>
      <c r="D22" s="4"/>
      <c r="E22" s="18"/>
      <c r="F22" s="4"/>
    </row>
    <row r="23" spans="1:8" x14ac:dyDescent="0.25">
      <c r="A23" s="3" t="s">
        <v>79</v>
      </c>
      <c r="B23" s="4">
        <f>B17</f>
        <v>11403226725</v>
      </c>
      <c r="E23" s="18"/>
    </row>
    <row r="24" spans="1:8" x14ac:dyDescent="0.25">
      <c r="A24" s="3" t="s">
        <v>80</v>
      </c>
      <c r="B24" s="4">
        <v>0</v>
      </c>
      <c r="E24" s="18"/>
    </row>
    <row r="25" spans="1:8" x14ac:dyDescent="0.25">
      <c r="E25" s="18"/>
    </row>
    <row r="26" spans="1:8" x14ac:dyDescent="0.25">
      <c r="A26" t="s">
        <v>9</v>
      </c>
    </row>
    <row r="27" spans="1:8" x14ac:dyDescent="0.25">
      <c r="A27" s="3" t="s">
        <v>44</v>
      </c>
      <c r="B27" s="17">
        <v>1.5987</v>
      </c>
      <c r="C27" s="17">
        <v>1.5987</v>
      </c>
      <c r="D27" s="17">
        <v>1.5987</v>
      </c>
      <c r="E27" s="17">
        <v>1.5987</v>
      </c>
      <c r="F27" s="17">
        <v>1.5987</v>
      </c>
      <c r="G27" s="17">
        <v>1.5987</v>
      </c>
      <c r="H27" s="17">
        <v>1.5987</v>
      </c>
    </row>
    <row r="28" spans="1:8" x14ac:dyDescent="0.25">
      <c r="A28" s="3" t="s">
        <v>83</v>
      </c>
      <c r="B28" s="17">
        <v>1.65</v>
      </c>
      <c r="C28" s="17">
        <v>1.65</v>
      </c>
      <c r="D28" s="17">
        <v>1.65</v>
      </c>
      <c r="E28" s="17">
        <v>1.65</v>
      </c>
      <c r="F28" s="17">
        <v>1.65</v>
      </c>
      <c r="G28" s="17">
        <v>1.65</v>
      </c>
      <c r="H28" s="17">
        <v>1.65</v>
      </c>
    </row>
    <row r="29" spans="1:8" x14ac:dyDescent="0.25">
      <c r="A29" s="25" t="s">
        <v>10</v>
      </c>
      <c r="B29" s="4">
        <f>C29+D29+G29+H29</f>
        <v>352559</v>
      </c>
      <c r="C29" s="4">
        <v>204983</v>
      </c>
      <c r="D29" s="13">
        <f>E29+F29</f>
        <v>133957</v>
      </c>
      <c r="E29" s="23">
        <v>113751.55853889347</v>
      </c>
      <c r="F29" s="19">
        <v>20205.441461106529</v>
      </c>
      <c r="G29" s="4">
        <v>2168</v>
      </c>
      <c r="H29" s="4">
        <v>11451</v>
      </c>
    </row>
    <row r="31" spans="1:8" x14ac:dyDescent="0.25">
      <c r="A31" s="3" t="s">
        <v>11</v>
      </c>
    </row>
    <row r="32" spans="1:8" x14ac:dyDescent="0.25">
      <c r="A32" s="3" t="s">
        <v>45</v>
      </c>
      <c r="B32" s="6">
        <f>B16/B27</f>
        <v>5675276103.7092638</v>
      </c>
      <c r="C32" s="6">
        <f t="shared" ref="C32:G32" si="5">C16/C27</f>
        <v>4446261254.1439924</v>
      </c>
      <c r="D32" s="6">
        <f t="shared" ref="D32" si="6">D16/D27</f>
        <v>1106770682.4294739</v>
      </c>
      <c r="E32" s="6">
        <f t="shared" si="5"/>
        <v>841602592.10608613</v>
      </c>
      <c r="F32" s="6">
        <f t="shared" si="5"/>
        <v>265168090.32338774</v>
      </c>
      <c r="G32" s="6">
        <f t="shared" si="5"/>
        <v>33204247.200850692</v>
      </c>
      <c r="H32" s="6">
        <f>H16/H27</f>
        <v>89039919.934947148</v>
      </c>
    </row>
    <row r="33" spans="1:8" x14ac:dyDescent="0.25">
      <c r="A33" s="3" t="s">
        <v>84</v>
      </c>
      <c r="B33" s="6">
        <f>B18/B28</f>
        <v>6283198661.9818211</v>
      </c>
      <c r="C33" s="6">
        <f t="shared" ref="C33:H33" si="7">C18/C28</f>
        <v>4761903949.7939434</v>
      </c>
      <c r="D33" s="6">
        <f t="shared" ref="D33" si="8">D18/D28</f>
        <v>1341712127.5333331</v>
      </c>
      <c r="E33" s="6">
        <f t="shared" si="7"/>
        <v>961043410.57575727</v>
      </c>
      <c r="F33" s="6">
        <f t="shared" si="7"/>
        <v>380668716.9575758</v>
      </c>
      <c r="G33" s="6">
        <f t="shared" si="7"/>
        <v>36578114.399999999</v>
      </c>
      <c r="H33" s="6">
        <f t="shared" si="7"/>
        <v>143004470.25454548</v>
      </c>
    </row>
    <row r="34" spans="1:8" x14ac:dyDescent="0.25">
      <c r="A34" s="3" t="s">
        <v>46</v>
      </c>
      <c r="B34" s="14">
        <f>B32/B10</f>
        <v>8415.3091919016242</v>
      </c>
      <c r="C34" s="14">
        <f t="shared" ref="C34:H34" si="9">C32/C10</f>
        <v>8604.9285851162294</v>
      </c>
      <c r="D34" s="14">
        <f t="shared" ref="D34" si="10">D32/D10</f>
        <v>7834.6571887748914</v>
      </c>
      <c r="E34" s="14">
        <f t="shared" si="9"/>
        <v>8063.3356209983913</v>
      </c>
      <c r="F34" s="14">
        <f t="shared" si="9"/>
        <v>7187.6854148158882</v>
      </c>
      <c r="G34" s="14">
        <f t="shared" si="9"/>
        <v>8457.5260318009914</v>
      </c>
      <c r="H34" s="14">
        <f t="shared" si="9"/>
        <v>7125.4737463946185</v>
      </c>
    </row>
    <row r="35" spans="1:8" x14ac:dyDescent="0.25">
      <c r="A35" s="3" t="s">
        <v>85</v>
      </c>
      <c r="B35" s="6">
        <f>B33/B12</f>
        <v>9297.6846966425819</v>
      </c>
      <c r="C35" s="6">
        <f t="shared" ref="C35:H35" si="11">C33/C12</f>
        <v>9410.3566399368083</v>
      </c>
      <c r="D35" s="6">
        <f t="shared" ref="D35" si="12">D33/D12</f>
        <v>8988.0700143580925</v>
      </c>
      <c r="E35" s="6">
        <f t="shared" si="11"/>
        <v>9034.8253807499914</v>
      </c>
      <c r="F35" s="6">
        <f t="shared" si="11"/>
        <v>8872.1558047260478</v>
      </c>
      <c r="G35" s="6">
        <f t="shared" si="11"/>
        <v>8860.9773255813943</v>
      </c>
      <c r="H35" s="6">
        <f t="shared" si="11"/>
        <v>8747.5208132215248</v>
      </c>
    </row>
    <row r="37" spans="1:8" x14ac:dyDescent="0.25">
      <c r="A37" s="2" t="s">
        <v>12</v>
      </c>
    </row>
    <row r="39" spans="1:8" x14ac:dyDescent="0.25">
      <c r="A39" t="s">
        <v>13</v>
      </c>
    </row>
    <row r="40" spans="1:8" x14ac:dyDescent="0.25">
      <c r="A40" t="s">
        <v>14</v>
      </c>
      <c r="B40" s="7">
        <f>(B11)/B29*100</f>
        <v>196.0593829685244</v>
      </c>
      <c r="C40" s="7">
        <f t="shared" ref="C40:H40" si="13">(C11)/C29*100</f>
        <v>253.96057234014529</v>
      </c>
      <c r="D40" s="7">
        <f t="shared" si="13"/>
        <v>112.33156908560208</v>
      </c>
      <c r="E40" s="7">
        <f t="shared" si="13"/>
        <v>94.624637572062099</v>
      </c>
      <c r="F40" s="7">
        <f t="shared" si="13"/>
        <v>212.01714440370347</v>
      </c>
      <c r="G40" s="7">
        <f t="shared" si="13"/>
        <v>181.08856088560884</v>
      </c>
      <c r="H40" s="7">
        <f t="shared" si="13"/>
        <v>141.88280499519692</v>
      </c>
    </row>
    <row r="41" spans="1:8" x14ac:dyDescent="0.25">
      <c r="A41" t="s">
        <v>15</v>
      </c>
      <c r="B41" s="7">
        <f>(B12)/B29*100</f>
        <v>191.67883957011452</v>
      </c>
      <c r="C41" s="7">
        <f t="shared" ref="C41:H41" si="14">(C12)/C29*100</f>
        <v>246.86339842816233</v>
      </c>
      <c r="D41" s="7">
        <f t="shared" si="14"/>
        <v>111.43650574438067</v>
      </c>
      <c r="E41" s="7">
        <f t="shared" si="14"/>
        <v>93.511685788138067</v>
      </c>
      <c r="F41" s="7">
        <f t="shared" si="14"/>
        <v>212.34873824751514</v>
      </c>
      <c r="G41" s="7">
        <f t="shared" si="14"/>
        <v>190.40590405904058</v>
      </c>
      <c r="H41" s="7">
        <f t="shared" si="14"/>
        <v>142.76482403283558</v>
      </c>
    </row>
    <row r="43" spans="1:8" x14ac:dyDescent="0.25">
      <c r="A43" t="s">
        <v>16</v>
      </c>
    </row>
    <row r="44" spans="1:8" x14ac:dyDescent="0.25">
      <c r="A44" t="s">
        <v>17</v>
      </c>
      <c r="B44" s="7">
        <f>B12/B11*100</f>
        <v>97.765705812145114</v>
      </c>
      <c r="C44" s="7">
        <f t="shared" ref="C44:H44" si="15">C12/C11*100</f>
        <v>97.205403245635608</v>
      </c>
      <c r="D44" s="7">
        <f t="shared" ref="D44" si="16">D12/D11*100</f>
        <v>99.203195193917963</v>
      </c>
      <c r="E44" s="7">
        <f t="shared" si="15"/>
        <v>98.823824521307728</v>
      </c>
      <c r="F44" s="7">
        <f t="shared" si="15"/>
        <v>100.15639954247297</v>
      </c>
      <c r="G44" s="7">
        <f t="shared" si="15"/>
        <v>105.14518593988794</v>
      </c>
      <c r="H44" s="7">
        <f t="shared" si="15"/>
        <v>100.62165322828831</v>
      </c>
    </row>
    <row r="45" spans="1:8" x14ac:dyDescent="0.25">
      <c r="A45" t="s">
        <v>18</v>
      </c>
      <c r="B45" s="7">
        <f>B18/B17*100</f>
        <v>90.915300048723751</v>
      </c>
      <c r="C45" s="7">
        <f t="shared" ref="C45:H45" si="17">C18/C17*100</f>
        <v>89.940279372185401</v>
      </c>
      <c r="D45" s="7">
        <f t="shared" ref="D45" si="18">D18/D17*100</f>
        <v>93.113484313761575</v>
      </c>
      <c r="E45" s="7">
        <f t="shared" si="17"/>
        <v>90.999733288854017</v>
      </c>
      <c r="F45" s="7">
        <f t="shared" si="17"/>
        <v>98.914009759552158</v>
      </c>
      <c r="G45" s="7">
        <f t="shared" si="17"/>
        <v>95.660591714963431</v>
      </c>
      <c r="H45" s="7">
        <f t="shared" si="17"/>
        <v>104.11790077018675</v>
      </c>
    </row>
    <row r="46" spans="1:8" x14ac:dyDescent="0.25">
      <c r="A46" t="s">
        <v>19</v>
      </c>
      <c r="B46" s="7">
        <f>AVERAGE(B44:B45)</f>
        <v>94.34050293043444</v>
      </c>
      <c r="C46" s="7">
        <f t="shared" ref="C46:H46" si="19">AVERAGE(C44:C45)</f>
        <v>93.572841308910512</v>
      </c>
      <c r="D46" s="7">
        <f t="shared" ref="D46" si="20">AVERAGE(D44:D45)</f>
        <v>96.158339753839769</v>
      </c>
      <c r="E46" s="7">
        <f t="shared" si="19"/>
        <v>94.911778905080865</v>
      </c>
      <c r="F46" s="7">
        <f t="shared" si="19"/>
        <v>99.535204651012563</v>
      </c>
      <c r="G46" s="7">
        <f t="shared" si="19"/>
        <v>100.40288882742568</v>
      </c>
      <c r="H46" s="7">
        <f t="shared" si="19"/>
        <v>102.36977699923753</v>
      </c>
    </row>
    <row r="47" spans="1:8" x14ac:dyDescent="0.25">
      <c r="B47" s="7"/>
      <c r="C47" s="7"/>
      <c r="D47" s="7"/>
      <c r="E47" s="7"/>
      <c r="F47" s="7"/>
    </row>
    <row r="48" spans="1:8" x14ac:dyDescent="0.25">
      <c r="A48" t="s">
        <v>20</v>
      </c>
    </row>
    <row r="49" spans="1:18" x14ac:dyDescent="0.25">
      <c r="A49" t="s">
        <v>21</v>
      </c>
      <c r="B49" s="7">
        <f>B12/B13*100</f>
        <v>97.765705812145114</v>
      </c>
      <c r="C49" s="7">
        <f t="shared" ref="C49:H49" si="21">C12/C13*100</f>
        <v>97.205403245635608</v>
      </c>
      <c r="D49" s="7">
        <f t="shared" si="21"/>
        <v>99.203195193917963</v>
      </c>
      <c r="E49" s="7">
        <f t="shared" si="21"/>
        <v>98.823824521307728</v>
      </c>
      <c r="F49" s="7">
        <f t="shared" si="21"/>
        <v>100.15639954247297</v>
      </c>
      <c r="G49" s="7">
        <f t="shared" si="21"/>
        <v>105.14518593988794</v>
      </c>
      <c r="H49" s="7">
        <f t="shared" si="21"/>
        <v>100.62165322828831</v>
      </c>
    </row>
    <row r="50" spans="1:18" x14ac:dyDescent="0.25">
      <c r="A50" t="s">
        <v>22</v>
      </c>
      <c r="B50" s="7">
        <f>B18/B19*100</f>
        <v>17.200605751496241</v>
      </c>
      <c r="C50" s="7">
        <f t="shared" ref="C50:H50" si="22">C18/C19*100</f>
        <v>17.048684684931729</v>
      </c>
      <c r="D50" s="7">
        <f t="shared" ref="D50" si="23">D18/D19*100</f>
        <v>17.48144901228374</v>
      </c>
      <c r="E50" s="7">
        <f t="shared" si="22"/>
        <v>17.105719718783163</v>
      </c>
      <c r="F50" s="7">
        <f t="shared" si="22"/>
        <v>18.507771012883246</v>
      </c>
      <c r="G50" s="7">
        <f t="shared" si="22"/>
        <v>17.754694691879553</v>
      </c>
      <c r="H50" s="7">
        <f t="shared" si="22"/>
        <v>19.954679297058075</v>
      </c>
    </row>
    <row r="51" spans="1:18" x14ac:dyDescent="0.25">
      <c r="A51" t="s">
        <v>23</v>
      </c>
      <c r="B51" s="7">
        <f>(B49+B50)/2</f>
        <v>57.483155781820678</v>
      </c>
      <c r="C51" s="7">
        <f t="shared" ref="C51:H51" si="24">(C49+C50)/2</f>
        <v>57.127043965283669</v>
      </c>
      <c r="D51" s="7">
        <f t="shared" ref="D51" si="25">(D49+D50)/2</f>
        <v>58.342322103100855</v>
      </c>
      <c r="E51" s="7">
        <f t="shared" si="24"/>
        <v>57.964772120045446</v>
      </c>
      <c r="F51" s="7">
        <f t="shared" si="24"/>
        <v>59.332085277678104</v>
      </c>
      <c r="G51" s="7">
        <f t="shared" si="24"/>
        <v>61.449940315883744</v>
      </c>
      <c r="H51" s="7">
        <f t="shared" si="24"/>
        <v>60.288166262673194</v>
      </c>
    </row>
    <row r="53" spans="1:18" x14ac:dyDescent="0.25">
      <c r="A53" t="s">
        <v>35</v>
      </c>
    </row>
    <row r="54" spans="1:18" x14ac:dyDescent="0.25">
      <c r="A54" t="s">
        <v>24</v>
      </c>
      <c r="B54" s="7">
        <f>B20/B18*100</f>
        <v>100</v>
      </c>
      <c r="C54" s="7">
        <f t="shared" ref="C54:H54" si="26">C20/C18*100</f>
        <v>100</v>
      </c>
      <c r="D54" s="7">
        <f t="shared" si="26"/>
        <v>100</v>
      </c>
      <c r="E54" s="7">
        <f t="shared" si="26"/>
        <v>100</v>
      </c>
      <c r="F54" s="7">
        <f t="shared" si="26"/>
        <v>100</v>
      </c>
      <c r="G54" s="7">
        <f t="shared" si="26"/>
        <v>100</v>
      </c>
      <c r="H54" s="7">
        <f t="shared" si="26"/>
        <v>100</v>
      </c>
    </row>
    <row r="56" spans="1:18" x14ac:dyDescent="0.25">
      <c r="A56" t="s">
        <v>25</v>
      </c>
    </row>
    <row r="57" spans="1:18" x14ac:dyDescent="0.25">
      <c r="A57" t="s">
        <v>26</v>
      </c>
      <c r="B57" s="7">
        <f>((B12/B10)-1)*100</f>
        <v>0.20492319828468997</v>
      </c>
      <c r="C57" s="7">
        <f t="shared" ref="C57:H57" si="27">((C12/C10)-1)*100</f>
        <v>-2.0675000145148781</v>
      </c>
      <c r="D57" s="7">
        <f t="shared" ref="D57" si="28">((D12/D10)-1)*100</f>
        <v>5.6708620616425787</v>
      </c>
      <c r="E57" s="7">
        <f t="shared" si="27"/>
        <v>1.9133117443041359</v>
      </c>
      <c r="F57" s="7">
        <f t="shared" si="27"/>
        <v>16.30163721131952</v>
      </c>
      <c r="G57" s="7">
        <f t="shared" si="27"/>
        <v>5.1451859398879307</v>
      </c>
      <c r="H57" s="7">
        <f t="shared" si="27"/>
        <v>30.825864276568502</v>
      </c>
    </row>
    <row r="58" spans="1:18" x14ac:dyDescent="0.25">
      <c r="A58" t="s">
        <v>27</v>
      </c>
      <c r="B58" s="7">
        <f>((B33/B32)-1)*100</f>
        <v>10.71177061985107</v>
      </c>
      <c r="C58" s="7">
        <f t="shared" ref="C58:H58" si="29">((C33/C32)-1)*100</f>
        <v>7.0990586834223102</v>
      </c>
      <c r="D58" s="7">
        <f t="shared" si="29"/>
        <v>21.227653463691219</v>
      </c>
      <c r="E58" s="7">
        <f t="shared" si="29"/>
        <v>14.192068749547682</v>
      </c>
      <c r="F58" s="7">
        <f t="shared" si="29"/>
        <v>43.557513459982466</v>
      </c>
      <c r="G58" s="7">
        <f t="shared" si="29"/>
        <v>10.16095073241976</v>
      </c>
      <c r="H58" s="7">
        <f t="shared" si="29"/>
        <v>60.607141559679079</v>
      </c>
      <c r="J58" s="7"/>
      <c r="K58" s="7"/>
      <c r="L58" s="7"/>
      <c r="M58" s="7"/>
      <c r="N58" s="7"/>
      <c r="O58" s="7"/>
      <c r="P58" s="7"/>
      <c r="Q58" s="7"/>
      <c r="R58" s="7"/>
    </row>
    <row r="59" spans="1:18" x14ac:dyDescent="0.25">
      <c r="A59" t="s">
        <v>28</v>
      </c>
      <c r="B59" s="7">
        <f>((B35/B34)-1)*100</f>
        <v>10.485360485507789</v>
      </c>
      <c r="C59" s="7">
        <f t="shared" ref="C59:H59" si="30">((C35/C34)-1)*100</f>
        <v>9.3600783185314498</v>
      </c>
      <c r="D59" s="7">
        <f t="shared" ref="D59" si="31">((D35/D34)-1)*100</f>
        <v>14.721931002108857</v>
      </c>
      <c r="E59" s="7">
        <f t="shared" si="30"/>
        <v>12.048236677903667</v>
      </c>
      <c r="F59" s="7">
        <f t="shared" si="30"/>
        <v>23.4355052105923</v>
      </c>
      <c r="G59" s="7">
        <f t="shared" si="30"/>
        <v>4.7703228138274989</v>
      </c>
      <c r="H59" s="7">
        <f t="shared" si="30"/>
        <v>22.76405926900842</v>
      </c>
    </row>
    <row r="60" spans="1:18" x14ac:dyDescent="0.25">
      <c r="B60" s="8"/>
      <c r="C60" s="8"/>
      <c r="D60" s="8"/>
      <c r="E60" s="8"/>
      <c r="F60" s="8"/>
    </row>
    <row r="61" spans="1:18" x14ac:dyDescent="0.25">
      <c r="A61" t="s">
        <v>29</v>
      </c>
    </row>
    <row r="62" spans="1:18" x14ac:dyDescent="0.25">
      <c r="A62" t="s">
        <v>73</v>
      </c>
      <c r="B62" s="4">
        <f>B17/(B11*3)</f>
        <v>5499.0423885131468</v>
      </c>
      <c r="C62" s="4">
        <f t="shared" ref="C62:H62" si="32">C17/(C11*3)</f>
        <v>5593.7743916354193</v>
      </c>
      <c r="D62" s="4">
        <f t="shared" si="32"/>
        <v>5266.7441116855844</v>
      </c>
      <c r="E62" s="4">
        <f t="shared" si="32"/>
        <v>5396.3982218010533</v>
      </c>
      <c r="F62" s="4">
        <f t="shared" si="32"/>
        <v>4940.9760160134456</v>
      </c>
      <c r="G62" s="4">
        <f t="shared" si="32"/>
        <v>5356.7409577177787</v>
      </c>
      <c r="H62" s="4">
        <f t="shared" si="32"/>
        <v>4649.57994398966</v>
      </c>
    </row>
    <row r="63" spans="1:18" x14ac:dyDescent="0.25">
      <c r="A63" t="s">
        <v>74</v>
      </c>
      <c r="B63" s="4">
        <f>B18/(B12*3)</f>
        <v>5113.7265831534205</v>
      </c>
      <c r="C63" s="4">
        <f t="shared" ref="C63:H63" si="33">C18/(C12*3)</f>
        <v>5175.6961519652441</v>
      </c>
      <c r="D63" s="4">
        <f t="shared" si="33"/>
        <v>4943.4385078969508</v>
      </c>
      <c r="E63" s="4">
        <f t="shared" si="33"/>
        <v>4969.1539594124943</v>
      </c>
      <c r="F63" s="4">
        <f t="shared" si="33"/>
        <v>4879.6856925993261</v>
      </c>
      <c r="G63" s="4">
        <f t="shared" si="33"/>
        <v>4873.5375290697675</v>
      </c>
      <c r="H63" s="4">
        <f t="shared" si="33"/>
        <v>4811.1364472718378</v>
      </c>
    </row>
    <row r="64" spans="1:18" x14ac:dyDescent="0.25">
      <c r="A64" t="s">
        <v>30</v>
      </c>
      <c r="B64" s="4">
        <f>(B62/B63)*B46</f>
        <v>101.44899539157535</v>
      </c>
      <c r="C64" s="4">
        <f t="shared" ref="C64:H64" si="34">(C62/C63)*C46</f>
        <v>101.13139336195397</v>
      </c>
      <c r="D64" s="4">
        <f t="shared" ref="D64" si="35">(D62/D63)*D46</f>
        <v>102.4471870903172</v>
      </c>
      <c r="E64" s="4">
        <f t="shared" si="34"/>
        <v>103.07222498936392</v>
      </c>
      <c r="F64" s="4">
        <f t="shared" si="34"/>
        <v>100.78539682904636</v>
      </c>
      <c r="G64" s="4">
        <f t="shared" si="34"/>
        <v>110.35767420420669</v>
      </c>
      <c r="H64" s="4">
        <f t="shared" si="34"/>
        <v>98.932230923579809</v>
      </c>
    </row>
    <row r="65" spans="1:8" x14ac:dyDescent="0.25">
      <c r="A65" t="s">
        <v>75</v>
      </c>
      <c r="B65" s="4">
        <f>B17/B11</f>
        <v>16497.127165539441</v>
      </c>
      <c r="C65" s="4">
        <f t="shared" ref="C65:H65" si="36">C17/C11</f>
        <v>16781.323174906258</v>
      </c>
      <c r="D65" s="4">
        <f t="shared" si="36"/>
        <v>15800.232335056753</v>
      </c>
      <c r="E65" s="4">
        <f t="shared" si="36"/>
        <v>16189.194665403158</v>
      </c>
      <c r="F65" s="4">
        <f t="shared" si="36"/>
        <v>14822.928048040336</v>
      </c>
      <c r="G65" s="4">
        <f t="shared" si="36"/>
        <v>16070.222873153336</v>
      </c>
      <c r="H65" s="4">
        <f t="shared" si="36"/>
        <v>13948.73983196898</v>
      </c>
    </row>
    <row r="66" spans="1:8" x14ac:dyDescent="0.25">
      <c r="A66" t="s">
        <v>76</v>
      </c>
      <c r="B66" s="4">
        <f>B18/B12</f>
        <v>15341.17974946026</v>
      </c>
      <c r="C66" s="4">
        <f t="shared" ref="C66:H66" si="37">C18/C12</f>
        <v>15527.088455895731</v>
      </c>
      <c r="D66" s="4">
        <f t="shared" si="37"/>
        <v>14830.315523690851</v>
      </c>
      <c r="E66" s="4">
        <f t="shared" si="37"/>
        <v>14907.461878237484</v>
      </c>
      <c r="F66" s="4">
        <f t="shared" si="37"/>
        <v>14639.057077797977</v>
      </c>
      <c r="G66" s="4">
        <f t="shared" si="37"/>
        <v>14620.612587209302</v>
      </c>
      <c r="H66" s="4">
        <f t="shared" si="37"/>
        <v>14433.409341815513</v>
      </c>
    </row>
    <row r="67" spans="1:8" x14ac:dyDescent="0.25">
      <c r="B67" s="7"/>
      <c r="C67" s="7"/>
      <c r="D67" s="7"/>
      <c r="E67" s="7"/>
      <c r="F67" s="7"/>
    </row>
    <row r="68" spans="1:8" x14ac:dyDescent="0.25">
      <c r="A68" t="s">
        <v>31</v>
      </c>
      <c r="B68" s="7"/>
      <c r="C68" s="7"/>
      <c r="D68" s="7"/>
      <c r="E68" s="7"/>
      <c r="F68" s="7"/>
    </row>
    <row r="69" spans="1:8" x14ac:dyDescent="0.25">
      <c r="A69" t="s">
        <v>32</v>
      </c>
      <c r="B69" s="8">
        <f>(B24/B23)*100</f>
        <v>0</v>
      </c>
      <c r="C69" s="7"/>
      <c r="D69" s="7"/>
      <c r="E69" s="7"/>
      <c r="F69" s="7"/>
      <c r="G69" s="7"/>
      <c r="H69" s="7"/>
    </row>
    <row r="70" spans="1:8" x14ac:dyDescent="0.25">
      <c r="A70" t="s">
        <v>33</v>
      </c>
      <c r="B70" s="8" t="e">
        <f>(B18/B24)*100</f>
        <v>#DIV/0!</v>
      </c>
      <c r="C70" s="7"/>
      <c r="D70" s="7"/>
      <c r="E70" s="7"/>
      <c r="F70" s="7"/>
      <c r="G70" s="7"/>
      <c r="H70" s="7"/>
    </row>
    <row r="71" spans="1:8" ht="15.75" thickBot="1" x14ac:dyDescent="0.3">
      <c r="A71" s="9"/>
      <c r="B71" s="9"/>
      <c r="C71" s="9"/>
      <c r="D71" s="9"/>
      <c r="E71" s="9"/>
      <c r="F71" s="9"/>
      <c r="G71" s="9"/>
      <c r="H71" s="9"/>
    </row>
    <row r="72" spans="1:8" ht="15.75" thickTop="1" x14ac:dyDescent="0.25"/>
    <row r="73" spans="1:8" x14ac:dyDescent="0.25">
      <c r="A73" s="12" t="s">
        <v>34</v>
      </c>
    </row>
    <row r="74" spans="1:8" x14ac:dyDescent="0.25">
      <c r="A74" t="s">
        <v>86</v>
      </c>
    </row>
    <row r="75" spans="1:8" x14ac:dyDescent="0.25">
      <c r="A75" t="s">
        <v>87</v>
      </c>
      <c r="B75" s="10"/>
      <c r="C75" s="10"/>
      <c r="D75" s="10"/>
      <c r="E75" s="10"/>
    </row>
    <row r="76" spans="1:8" x14ac:dyDescent="0.25">
      <c r="A76" t="s">
        <v>88</v>
      </c>
    </row>
    <row r="79" spans="1:8" x14ac:dyDescent="0.25">
      <c r="A79" t="s">
        <v>39</v>
      </c>
    </row>
    <row r="80" spans="1:8" x14ac:dyDescent="0.25">
      <c r="A80" s="20" t="s">
        <v>40</v>
      </c>
    </row>
    <row r="81" spans="1:1" x14ac:dyDescent="0.25">
      <c r="A81" s="20" t="s">
        <v>41</v>
      </c>
    </row>
    <row r="82" spans="1:1" x14ac:dyDescent="0.25">
      <c r="A82" s="20" t="s">
        <v>42</v>
      </c>
    </row>
    <row r="83" spans="1:1" x14ac:dyDescent="0.25">
      <c r="A83" s="20" t="s">
        <v>136</v>
      </c>
    </row>
    <row r="84" spans="1:1" x14ac:dyDescent="0.25">
      <c r="A84" s="20" t="s">
        <v>133</v>
      </c>
    </row>
    <row r="144" spans="8:13" x14ac:dyDescent="0.25">
      <c r="H144" s="22"/>
      <c r="I144" s="22"/>
      <c r="J144" s="22"/>
      <c r="K144" s="22"/>
      <c r="L144" s="22"/>
      <c r="M144" s="22"/>
    </row>
    <row r="145" spans="8:13" x14ac:dyDescent="0.25">
      <c r="H145" s="22"/>
      <c r="I145" s="22"/>
      <c r="J145" s="22"/>
      <c r="K145" s="22"/>
      <c r="L145" s="22"/>
      <c r="M145" s="22"/>
    </row>
    <row r="146" spans="8:13" x14ac:dyDescent="0.25">
      <c r="H146" s="22"/>
      <c r="I146" s="22"/>
      <c r="J146" s="22"/>
      <c r="K146" s="22"/>
      <c r="L146" s="22"/>
      <c r="M146" s="22"/>
    </row>
  </sheetData>
  <mergeCells count="4">
    <mergeCell ref="A4:A5"/>
    <mergeCell ref="B4:B5"/>
    <mergeCell ref="C4:H4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4"/>
  <sheetViews>
    <sheetView zoomScale="70" zoomScaleNormal="70" workbookViewId="0">
      <pane ySplit="5" topLeftCell="A6" activePane="bottomLeft" state="frozen"/>
      <selection activeCell="E29" sqref="E29"/>
      <selection pane="bottomLeft" activeCell="C11" sqref="C11"/>
    </sheetView>
  </sheetViews>
  <sheetFormatPr baseColWidth="10" defaultColWidth="11.42578125" defaultRowHeight="15" x14ac:dyDescent="0.25"/>
  <cols>
    <col min="1" max="1" width="55.140625" customWidth="1"/>
    <col min="2" max="2" width="20.28515625" customWidth="1"/>
    <col min="3" max="3" width="19.85546875" customWidth="1"/>
    <col min="4" max="4" width="19.42578125" customWidth="1"/>
    <col min="5" max="5" width="17.7109375" bestFit="1" customWidth="1"/>
    <col min="6" max="6" width="15.85546875" bestFit="1" customWidth="1"/>
    <col min="7" max="7" width="16" customWidth="1"/>
    <col min="8" max="8" width="16.7109375" bestFit="1" customWidth="1"/>
    <col min="9" max="9" width="17.85546875" bestFit="1" customWidth="1"/>
  </cols>
  <sheetData>
    <row r="2" spans="1:8" ht="15.75" x14ac:dyDescent="0.25">
      <c r="A2" s="39" t="s">
        <v>89</v>
      </c>
      <c r="B2" s="39"/>
      <c r="C2" s="39"/>
      <c r="D2" s="39"/>
      <c r="E2" s="39"/>
      <c r="F2" s="39"/>
      <c r="G2" s="39"/>
      <c r="H2" s="39"/>
    </row>
    <row r="4" spans="1:8" x14ac:dyDescent="0.25">
      <c r="A4" s="34" t="s">
        <v>0</v>
      </c>
      <c r="B4" s="36" t="s">
        <v>1</v>
      </c>
      <c r="C4" s="38" t="s">
        <v>2</v>
      </c>
      <c r="D4" s="38"/>
      <c r="E4" s="38"/>
      <c r="F4" s="38"/>
      <c r="G4" s="38"/>
      <c r="H4" s="38"/>
    </row>
    <row r="5" spans="1:8" ht="15.75" thickBot="1" x14ac:dyDescent="0.3">
      <c r="A5" s="35"/>
      <c r="B5" s="37"/>
      <c r="C5" s="1" t="s">
        <v>77</v>
      </c>
      <c r="D5" s="1" t="s">
        <v>36</v>
      </c>
      <c r="E5" s="1" t="s">
        <v>37</v>
      </c>
      <c r="F5" s="1" t="s">
        <v>38</v>
      </c>
      <c r="G5" s="1" t="s">
        <v>3</v>
      </c>
      <c r="H5" s="1" t="s">
        <v>4</v>
      </c>
    </row>
    <row r="6" spans="1:8" ht="15.75" thickTop="1" x14ac:dyDescent="0.25"/>
    <row r="7" spans="1:8" x14ac:dyDescent="0.25">
      <c r="A7" s="2" t="s">
        <v>5</v>
      </c>
    </row>
    <row r="9" spans="1:8" x14ac:dyDescent="0.25">
      <c r="A9" t="s">
        <v>6</v>
      </c>
    </row>
    <row r="10" spans="1:8" x14ac:dyDescent="0.25">
      <c r="A10" s="3" t="s">
        <v>48</v>
      </c>
      <c r="B10" s="4">
        <f>C10+D10+G10+H10</f>
        <v>677379</v>
      </c>
      <c r="C10" s="4">
        <v>517157</v>
      </c>
      <c r="D10" s="13">
        <f t="shared" ref="D10" si="0">E10+F10</f>
        <v>143391</v>
      </c>
      <c r="E10" s="4">
        <v>105181</v>
      </c>
      <c r="F10" s="4">
        <v>38210</v>
      </c>
      <c r="G10" s="4">
        <v>3926</v>
      </c>
      <c r="H10" s="4">
        <v>12905</v>
      </c>
    </row>
    <row r="11" spans="1:8" x14ac:dyDescent="0.25">
      <c r="A11" s="3" t="s">
        <v>90</v>
      </c>
      <c r="B11" s="13">
        <f>C11+D11+G11+H11</f>
        <v>691225</v>
      </c>
      <c r="C11" s="13">
        <v>520576</v>
      </c>
      <c r="D11" s="13">
        <f t="shared" ref="D11:D13" si="1">E11+F11</f>
        <v>150476</v>
      </c>
      <c r="E11" s="13">
        <v>107637</v>
      </c>
      <c r="F11" s="13">
        <v>42839</v>
      </c>
      <c r="G11" s="13">
        <v>3926</v>
      </c>
      <c r="H11" s="13">
        <v>16247</v>
      </c>
    </row>
    <row r="12" spans="1:8" x14ac:dyDescent="0.25">
      <c r="A12" s="3" t="s">
        <v>91</v>
      </c>
      <c r="B12" s="13">
        <f t="shared" ref="B12" si="2">C12+D12+G12+H12</f>
        <v>675158</v>
      </c>
      <c r="C12" s="13">
        <v>505473</v>
      </c>
      <c r="D12" s="13">
        <f t="shared" si="1"/>
        <v>149209</v>
      </c>
      <c r="E12" s="13">
        <v>106303</v>
      </c>
      <c r="F12" s="13">
        <v>42906</v>
      </c>
      <c r="G12" s="13">
        <v>4128</v>
      </c>
      <c r="H12" s="13">
        <v>16348</v>
      </c>
    </row>
    <row r="13" spans="1:8" x14ac:dyDescent="0.25">
      <c r="A13" s="3" t="s">
        <v>81</v>
      </c>
      <c r="B13" s="13">
        <f>C13+D13+G13+H13</f>
        <v>691225</v>
      </c>
      <c r="C13" s="13">
        <f>C11</f>
        <v>520576</v>
      </c>
      <c r="D13" s="13">
        <f t="shared" si="1"/>
        <v>150476</v>
      </c>
      <c r="E13" s="13">
        <f>E11</f>
        <v>107637</v>
      </c>
      <c r="F13" s="13">
        <f>F11</f>
        <v>42839</v>
      </c>
      <c r="G13" s="13">
        <f>G11</f>
        <v>3926</v>
      </c>
      <c r="H13" s="13">
        <f>H11</f>
        <v>16247</v>
      </c>
    </row>
    <row r="15" spans="1:8" x14ac:dyDescent="0.25">
      <c r="A15" s="5" t="s">
        <v>7</v>
      </c>
    </row>
    <row r="16" spans="1:8" x14ac:dyDescent="0.25">
      <c r="A16" s="3" t="s">
        <v>48</v>
      </c>
      <c r="B16" s="13">
        <f>C16+D16+G16+H16</f>
        <v>9073063907</v>
      </c>
      <c r="C16" s="13">
        <v>7108237867</v>
      </c>
      <c r="D16" s="13">
        <f t="shared" ref="D16" si="3">E16+F16</f>
        <v>1769394290</v>
      </c>
      <c r="E16" s="13">
        <v>1345470064</v>
      </c>
      <c r="F16" s="13">
        <v>423924226</v>
      </c>
      <c r="G16" s="13">
        <v>53083630</v>
      </c>
      <c r="H16" s="13">
        <v>142348120</v>
      </c>
    </row>
    <row r="17" spans="1:9" x14ac:dyDescent="0.25">
      <c r="A17" s="3" t="s">
        <v>90</v>
      </c>
      <c r="B17" s="13">
        <f>C17+D17+G17+H17</f>
        <v>17294352717</v>
      </c>
      <c r="C17" s="13">
        <v>13218255597.300001</v>
      </c>
      <c r="D17" s="13">
        <f t="shared" ref="D17:D19" si="4">E17+F17</f>
        <v>3639829973.5499997</v>
      </c>
      <c r="E17" s="13">
        <v>2663691690.5999999</v>
      </c>
      <c r="F17" s="13">
        <v>976138282.94999993</v>
      </c>
      <c r="G17" s="13">
        <v>97945635</v>
      </c>
      <c r="H17" s="13">
        <v>338321511.14999998</v>
      </c>
    </row>
    <row r="18" spans="1:9" x14ac:dyDescent="0.25">
      <c r="A18" s="3" t="s">
        <v>91</v>
      </c>
      <c r="B18" s="13">
        <f t="shared" ref="B18" si="5">C18+D18+G18+H18</f>
        <v>17217229366.680008</v>
      </c>
      <c r="C18" s="13">
        <v>13000291909.000008</v>
      </c>
      <c r="D18" s="13">
        <f t="shared" si="4"/>
        <v>3718461867.77</v>
      </c>
      <c r="E18" s="13">
        <v>2668641323.5599999</v>
      </c>
      <c r="F18" s="13">
        <v>1049820544.21</v>
      </c>
      <c r="G18" s="13">
        <v>103125311.37</v>
      </c>
      <c r="H18" s="13">
        <v>395350278.54000008</v>
      </c>
    </row>
    <row r="19" spans="1:9" x14ac:dyDescent="0.25">
      <c r="A19" s="3" t="s">
        <v>81</v>
      </c>
      <c r="B19" s="13">
        <f>C19+D19+G19+H19</f>
        <v>60272748193</v>
      </c>
      <c r="C19" s="13">
        <v>46086496773</v>
      </c>
      <c r="D19" s="13">
        <f t="shared" si="4"/>
        <v>12663853030</v>
      </c>
      <c r="E19" s="13">
        <v>9270125160</v>
      </c>
      <c r="F19" s="13">
        <v>3393727870</v>
      </c>
      <c r="G19" s="13">
        <v>339932000</v>
      </c>
      <c r="H19" s="13">
        <v>1182466390</v>
      </c>
      <c r="I19" s="6"/>
    </row>
    <row r="20" spans="1:9" x14ac:dyDescent="0.25">
      <c r="A20" s="3" t="s">
        <v>92</v>
      </c>
      <c r="B20" s="13">
        <f>B18</f>
        <v>17217229366.680008</v>
      </c>
      <c r="C20" s="13">
        <f t="shared" ref="C20:H20" si="6">C18</f>
        <v>13000291909.000008</v>
      </c>
      <c r="D20" s="13">
        <f t="shared" si="6"/>
        <v>3718461867.77</v>
      </c>
      <c r="E20" s="13">
        <f t="shared" si="6"/>
        <v>2668641323.5599999</v>
      </c>
      <c r="F20" s="13">
        <f t="shared" si="6"/>
        <v>1049820544.21</v>
      </c>
      <c r="G20" s="13">
        <f t="shared" si="6"/>
        <v>103125311.37</v>
      </c>
      <c r="H20" s="13">
        <f t="shared" si="6"/>
        <v>395350278.54000008</v>
      </c>
      <c r="I20" s="6"/>
    </row>
    <row r="21" spans="1:9" x14ac:dyDescent="0.25">
      <c r="B21" s="4"/>
      <c r="C21" s="4"/>
      <c r="D21" s="4"/>
      <c r="E21" s="4"/>
      <c r="F21" s="4"/>
    </row>
    <row r="22" spans="1:9" x14ac:dyDescent="0.25">
      <c r="A22" s="3" t="s">
        <v>8</v>
      </c>
      <c r="B22" s="4"/>
      <c r="C22" s="4"/>
      <c r="D22" s="4"/>
      <c r="E22" s="4"/>
      <c r="F22" s="4"/>
    </row>
    <row r="23" spans="1:9" x14ac:dyDescent="0.25">
      <c r="A23" s="3" t="s">
        <v>90</v>
      </c>
      <c r="B23" s="4">
        <f>B17</f>
        <v>17294352717</v>
      </c>
      <c r="I23" s="11"/>
    </row>
    <row r="24" spans="1:9" x14ac:dyDescent="0.25">
      <c r="A24" s="3" t="s">
        <v>91</v>
      </c>
      <c r="B24" s="4">
        <v>21591501626.330002</v>
      </c>
    </row>
    <row r="26" spans="1:9" x14ac:dyDescent="0.25">
      <c r="A26" t="s">
        <v>9</v>
      </c>
    </row>
    <row r="27" spans="1:9" x14ac:dyDescent="0.25">
      <c r="A27" s="3" t="s">
        <v>49</v>
      </c>
      <c r="B27" s="11">
        <v>1.62</v>
      </c>
      <c r="C27" s="11">
        <v>1.62</v>
      </c>
      <c r="D27" s="11">
        <v>1.62</v>
      </c>
      <c r="E27" s="11">
        <v>1.62</v>
      </c>
      <c r="F27" s="11">
        <v>1.62</v>
      </c>
      <c r="G27" s="11">
        <v>1.62</v>
      </c>
      <c r="H27" s="11">
        <v>1.62</v>
      </c>
    </row>
    <row r="28" spans="1:9" x14ac:dyDescent="0.25">
      <c r="A28" s="3" t="s">
        <v>93</v>
      </c>
      <c r="B28" s="11">
        <v>1.68</v>
      </c>
      <c r="C28" s="11">
        <v>1.68</v>
      </c>
      <c r="D28" s="11">
        <v>1.68</v>
      </c>
      <c r="E28" s="11">
        <v>1.68</v>
      </c>
      <c r="F28" s="11">
        <v>1.68</v>
      </c>
      <c r="G28" s="11">
        <v>1.68</v>
      </c>
      <c r="H28" s="11">
        <v>1.68</v>
      </c>
    </row>
    <row r="29" spans="1:9" x14ac:dyDescent="0.25">
      <c r="A29" s="25" t="s">
        <v>10</v>
      </c>
      <c r="B29" s="4">
        <f>C29+D29+G29+H29</f>
        <v>352559</v>
      </c>
      <c r="C29" s="4">
        <v>204983</v>
      </c>
      <c r="D29" s="4">
        <f>E29+F29</f>
        <v>133957</v>
      </c>
      <c r="E29" s="23">
        <v>113751.55853889347</v>
      </c>
      <c r="F29" s="19">
        <v>20205.441461106529</v>
      </c>
      <c r="G29" s="4">
        <v>2168</v>
      </c>
      <c r="H29" s="4">
        <v>11451</v>
      </c>
    </row>
    <row r="31" spans="1:9" x14ac:dyDescent="0.25">
      <c r="A31" s="3" t="s">
        <v>11</v>
      </c>
    </row>
    <row r="32" spans="1:9" x14ac:dyDescent="0.25">
      <c r="A32" s="3" t="s">
        <v>50</v>
      </c>
      <c r="B32" s="6">
        <f t="shared" ref="B32:H32" si="7">B16/B27</f>
        <v>5600656732.7160492</v>
      </c>
      <c r="C32" s="6">
        <f t="shared" si="7"/>
        <v>4387801152.4691353</v>
      </c>
      <c r="D32" s="6">
        <f t="shared" ref="D32" si="8">D16/D27</f>
        <v>1092218697.5308642</v>
      </c>
      <c r="E32" s="6">
        <f t="shared" si="7"/>
        <v>830537076.54320979</v>
      </c>
      <c r="F32" s="6">
        <f t="shared" si="7"/>
        <v>261681620.9876543</v>
      </c>
      <c r="G32" s="6">
        <f t="shared" si="7"/>
        <v>32767672.839506172</v>
      </c>
      <c r="H32" s="6">
        <f t="shared" si="7"/>
        <v>87869209.876543209</v>
      </c>
    </row>
    <row r="33" spans="1:8" x14ac:dyDescent="0.25">
      <c r="A33" s="3" t="s">
        <v>94</v>
      </c>
      <c r="B33" s="6">
        <f t="shared" ref="B33:H33" si="9">B18/B28</f>
        <v>10248350813.500006</v>
      </c>
      <c r="C33" s="6">
        <f t="shared" si="9"/>
        <v>7738268993.4523859</v>
      </c>
      <c r="D33" s="6">
        <f t="shared" ref="D33" si="10">D18/D28</f>
        <v>2213370159.3869047</v>
      </c>
      <c r="E33" s="6">
        <f t="shared" si="9"/>
        <v>1588476978.3095238</v>
      </c>
      <c r="F33" s="6">
        <f t="shared" si="9"/>
        <v>624893181.07738101</v>
      </c>
      <c r="G33" s="6">
        <f t="shared" si="9"/>
        <v>61384113.910714291</v>
      </c>
      <c r="H33" s="6">
        <f t="shared" si="9"/>
        <v>235327546.75000006</v>
      </c>
    </row>
    <row r="34" spans="1:8" x14ac:dyDescent="0.25">
      <c r="A34" s="3" t="s">
        <v>51</v>
      </c>
      <c r="B34" s="14">
        <f>B32/B10</f>
        <v>8268.1286734841924</v>
      </c>
      <c r="C34" s="14">
        <f t="shared" ref="C34:H34" si="11">C32/C10</f>
        <v>8484.4663273805345</v>
      </c>
      <c r="D34" s="14">
        <f t="shared" ref="D34" si="12">D32/D10</f>
        <v>7617.0659074200212</v>
      </c>
      <c r="E34" s="14">
        <f>E32/E10</f>
        <v>7896.2652621976385</v>
      </c>
      <c r="F34" s="14">
        <f t="shared" si="11"/>
        <v>6848.5114103023898</v>
      </c>
      <c r="G34" s="14">
        <f t="shared" si="11"/>
        <v>8346.3252265680512</v>
      </c>
      <c r="H34" s="14">
        <f t="shared" si="11"/>
        <v>6808.9275378956381</v>
      </c>
    </row>
    <row r="35" spans="1:8" x14ac:dyDescent="0.25">
      <c r="A35" s="3" t="s">
        <v>95</v>
      </c>
      <c r="B35" s="6">
        <f t="shared" ref="B35:H35" si="13">B33/B12</f>
        <v>15179.188891340998</v>
      </c>
      <c r="C35" s="6">
        <f t="shared" si="13"/>
        <v>15308.966044580791</v>
      </c>
      <c r="D35" s="6">
        <f t="shared" ref="D35" si="14">D33/D12</f>
        <v>14834.025825432143</v>
      </c>
      <c r="E35" s="6">
        <f t="shared" si="13"/>
        <v>14942.917681622568</v>
      </c>
      <c r="F35" s="6">
        <f t="shared" si="13"/>
        <v>14564.237660872162</v>
      </c>
      <c r="G35" s="6">
        <f t="shared" si="13"/>
        <v>14870.182633409469</v>
      </c>
      <c r="H35" s="6">
        <f t="shared" si="13"/>
        <v>14394.882967335458</v>
      </c>
    </row>
    <row r="37" spans="1:8" x14ac:dyDescent="0.25">
      <c r="A37" s="2" t="s">
        <v>12</v>
      </c>
    </row>
    <row r="39" spans="1:8" x14ac:dyDescent="0.25">
      <c r="A39" t="s">
        <v>13</v>
      </c>
    </row>
    <row r="40" spans="1:8" x14ac:dyDescent="0.25">
      <c r="A40" t="s">
        <v>14</v>
      </c>
      <c r="B40" s="7">
        <f>(B11)/B29*100</f>
        <v>196.0593829685244</v>
      </c>
      <c r="C40" s="7">
        <f t="shared" ref="C40:H40" si="15">(C11)/C29*100</f>
        <v>253.96057234014529</v>
      </c>
      <c r="D40" s="7">
        <f t="shared" si="15"/>
        <v>112.33156908560208</v>
      </c>
      <c r="E40" s="7">
        <f t="shared" si="15"/>
        <v>94.624637572062099</v>
      </c>
      <c r="F40" s="7">
        <f t="shared" si="15"/>
        <v>212.01714440370347</v>
      </c>
      <c r="G40" s="7">
        <f t="shared" si="15"/>
        <v>181.08856088560884</v>
      </c>
      <c r="H40" s="7">
        <f t="shared" si="15"/>
        <v>141.88280499519692</v>
      </c>
    </row>
    <row r="41" spans="1:8" x14ac:dyDescent="0.25">
      <c r="A41" t="s">
        <v>15</v>
      </c>
      <c r="B41" s="7">
        <f>(B12)/B29*100</f>
        <v>191.50213155812219</v>
      </c>
      <c r="C41" s="7">
        <f t="shared" ref="C41:H41" si="16">(C12)/C29*100</f>
        <v>246.59264426806126</v>
      </c>
      <c r="D41" s="7">
        <f t="shared" si="16"/>
        <v>111.38574318624632</v>
      </c>
      <c r="E41" s="7">
        <f t="shared" si="16"/>
        <v>93.451906387421772</v>
      </c>
      <c r="F41" s="7">
        <f t="shared" si="16"/>
        <v>212.34873824751514</v>
      </c>
      <c r="G41" s="7">
        <f t="shared" si="16"/>
        <v>190.40590405904058</v>
      </c>
      <c r="H41" s="7">
        <f t="shared" si="16"/>
        <v>142.76482403283558</v>
      </c>
    </row>
    <row r="43" spans="1:8" x14ac:dyDescent="0.25">
      <c r="A43" t="s">
        <v>16</v>
      </c>
    </row>
    <row r="44" spans="1:8" x14ac:dyDescent="0.25">
      <c r="A44" t="s">
        <v>17</v>
      </c>
      <c r="B44" s="7">
        <f>B12/B11*100</f>
        <v>97.675575970197841</v>
      </c>
      <c r="C44" s="7">
        <f t="shared" ref="C44:H44" si="17">C12/C11*100</f>
        <v>97.098790570445047</v>
      </c>
      <c r="D44" s="7">
        <f t="shared" ref="D44" si="18">D12/D11*100</f>
        <v>99.158005263297795</v>
      </c>
      <c r="E44" s="7">
        <f t="shared" si="17"/>
        <v>98.760649219134692</v>
      </c>
      <c r="F44" s="7">
        <f t="shared" si="17"/>
        <v>100.15639954247297</v>
      </c>
      <c r="G44" s="7">
        <f t="shared" si="17"/>
        <v>105.14518593988794</v>
      </c>
      <c r="H44" s="7">
        <f t="shared" si="17"/>
        <v>100.62165322828831</v>
      </c>
    </row>
    <row r="45" spans="1:8" x14ac:dyDescent="0.25">
      <c r="A45" t="s">
        <v>18</v>
      </c>
      <c r="B45" s="7">
        <f>B18/B17*100</f>
        <v>99.554054716114464</v>
      </c>
      <c r="C45" s="7">
        <f t="shared" ref="C45:H45" si="19">C18/C17*100</f>
        <v>98.351040447844611</v>
      </c>
      <c r="D45" s="7">
        <f t="shared" ref="D45" si="20">D18/D17*100</f>
        <v>102.16031778383619</v>
      </c>
      <c r="E45" s="7">
        <f t="shared" si="19"/>
        <v>100.18581853813888</v>
      </c>
      <c r="F45" s="7">
        <f t="shared" si="19"/>
        <v>107.54834253988319</v>
      </c>
      <c r="G45" s="7">
        <f t="shared" si="19"/>
        <v>105.28831771829343</v>
      </c>
      <c r="H45" s="7">
        <f t="shared" si="19"/>
        <v>116.8563823199275</v>
      </c>
    </row>
    <row r="46" spans="1:8" x14ac:dyDescent="0.25">
      <c r="A46" t="s">
        <v>19</v>
      </c>
      <c r="B46" s="7">
        <f>AVERAGE(B44:B45)</f>
        <v>98.614815343156152</v>
      </c>
      <c r="C46" s="7">
        <f t="shared" ref="C46:H46" si="21">AVERAGE(C44:C45)</f>
        <v>97.724915509144836</v>
      </c>
      <c r="D46" s="7">
        <f t="shared" ref="D46" si="22">AVERAGE(D44:D45)</f>
        <v>100.65916152356699</v>
      </c>
      <c r="E46" s="7">
        <f t="shared" si="21"/>
        <v>99.47323387863679</v>
      </c>
      <c r="F46" s="7">
        <f t="shared" si="21"/>
        <v>103.85237104117809</v>
      </c>
      <c r="G46" s="7">
        <f t="shared" si="21"/>
        <v>105.21675182909068</v>
      </c>
      <c r="H46" s="7">
        <f t="shared" si="21"/>
        <v>108.73901777410791</v>
      </c>
    </row>
    <row r="47" spans="1:8" x14ac:dyDescent="0.25">
      <c r="B47" s="7"/>
      <c r="C47" s="7"/>
      <c r="D47" s="7"/>
      <c r="E47" s="7"/>
      <c r="F47" s="7"/>
    </row>
    <row r="48" spans="1:8" x14ac:dyDescent="0.25">
      <c r="A48" t="s">
        <v>20</v>
      </c>
    </row>
    <row r="49" spans="1:8" x14ac:dyDescent="0.25">
      <c r="A49" t="s">
        <v>21</v>
      </c>
      <c r="B49" s="7">
        <f>B12/B13*100</f>
        <v>97.675575970197841</v>
      </c>
      <c r="C49" s="7">
        <f t="shared" ref="C49:H49" si="23">C12/C13*100</f>
        <v>97.098790570445047</v>
      </c>
      <c r="D49" s="7">
        <f t="shared" si="23"/>
        <v>99.158005263297795</v>
      </c>
      <c r="E49" s="7">
        <f t="shared" si="23"/>
        <v>98.760649219134692</v>
      </c>
      <c r="F49" s="7">
        <f t="shared" si="23"/>
        <v>100.15639954247297</v>
      </c>
      <c r="G49" s="7">
        <f t="shared" si="23"/>
        <v>105.14518593988794</v>
      </c>
      <c r="H49" s="7">
        <f t="shared" si="23"/>
        <v>100.62165322828831</v>
      </c>
    </row>
    <row r="50" spans="1:8" x14ac:dyDescent="0.25">
      <c r="A50" t="s">
        <v>22</v>
      </c>
      <c r="B50" s="7">
        <f>B18/B19*100</f>
        <v>28.565529004167082</v>
      </c>
      <c r="C50" s="7">
        <f t="shared" ref="C50:H50" si="24">C18/C19*100</f>
        <v>28.208461955859253</v>
      </c>
      <c r="D50" s="7">
        <f t="shared" ref="D50" si="25">D18/D19*100</f>
        <v>29.36280023908332</v>
      </c>
      <c r="E50" s="7">
        <f t="shared" si="24"/>
        <v>28.78754361456755</v>
      </c>
      <c r="F50" s="7">
        <f t="shared" si="24"/>
        <v>30.934140403249245</v>
      </c>
      <c r="G50" s="7">
        <f t="shared" si="24"/>
        <v>30.337041340621067</v>
      </c>
      <c r="H50" s="7">
        <f t="shared" si="24"/>
        <v>33.434377660408607</v>
      </c>
    </row>
    <row r="51" spans="1:8" x14ac:dyDescent="0.25">
      <c r="A51" t="s">
        <v>23</v>
      </c>
      <c r="B51" s="7">
        <f>(B49+B50)/2</f>
        <v>63.120552487182465</v>
      </c>
      <c r="C51" s="7">
        <f t="shared" ref="C51:H51" si="26">(C49+C50)/2</f>
        <v>62.653626263152148</v>
      </c>
      <c r="D51" s="7">
        <f t="shared" ref="D51" si="27">(D49+D50)/2</f>
        <v>64.260402751190554</v>
      </c>
      <c r="E51" s="7">
        <f t="shared" si="26"/>
        <v>63.774096416851123</v>
      </c>
      <c r="F51" s="7">
        <f t="shared" si="26"/>
        <v>65.545269972861107</v>
      </c>
      <c r="G51" s="7">
        <f t="shared" si="26"/>
        <v>67.741113640254497</v>
      </c>
      <c r="H51" s="7">
        <f t="shared" si="26"/>
        <v>67.028015444348455</v>
      </c>
    </row>
    <row r="53" spans="1:8" x14ac:dyDescent="0.25">
      <c r="A53" t="s">
        <v>35</v>
      </c>
    </row>
    <row r="54" spans="1:8" x14ac:dyDescent="0.25">
      <c r="A54" t="s">
        <v>24</v>
      </c>
      <c r="B54" s="7">
        <f>B20/B18*100</f>
        <v>100</v>
      </c>
      <c r="C54" s="7">
        <f>C20/C18*100</f>
        <v>100</v>
      </c>
      <c r="D54" s="7">
        <f>D20/D18*100</f>
        <v>100</v>
      </c>
      <c r="E54" s="7">
        <f t="shared" ref="E54:H54" si="28">E20/E18*100</f>
        <v>100</v>
      </c>
      <c r="F54" s="7">
        <f t="shared" si="28"/>
        <v>100</v>
      </c>
      <c r="G54" s="7">
        <f t="shared" si="28"/>
        <v>100</v>
      </c>
      <c r="H54" s="7">
        <f t="shared" si="28"/>
        <v>100</v>
      </c>
    </row>
    <row r="56" spans="1:8" x14ac:dyDescent="0.25">
      <c r="A56" t="s">
        <v>25</v>
      </c>
    </row>
    <row r="57" spans="1:8" x14ac:dyDescent="0.25">
      <c r="A57" t="s">
        <v>26</v>
      </c>
      <c r="B57" s="7">
        <f>((B12/B10)-1)*100</f>
        <v>-0.3278814371275196</v>
      </c>
      <c r="C57" s="7">
        <f t="shared" ref="C57:H57" si="29">((C12/C10)-1)*100</f>
        <v>-2.2592752297658114</v>
      </c>
      <c r="D57" s="7">
        <f t="shared" ref="D57" si="30">((D12/D10)-1)*100</f>
        <v>4.0574373565983812</v>
      </c>
      <c r="E57" s="7">
        <f t="shared" si="29"/>
        <v>1.0667325847824261</v>
      </c>
      <c r="F57" s="7">
        <f t="shared" si="29"/>
        <v>12.289976445956551</v>
      </c>
      <c r="G57" s="7">
        <f t="shared" si="29"/>
        <v>5.1451859398879307</v>
      </c>
      <c r="H57" s="7">
        <f t="shared" si="29"/>
        <v>26.679581557535847</v>
      </c>
    </row>
    <row r="58" spans="1:8" x14ac:dyDescent="0.25">
      <c r="A58" t="s">
        <v>27</v>
      </c>
      <c r="B58" s="7">
        <f>((B33/B32)-1)*100</f>
        <v>82.98480522176277</v>
      </c>
      <c r="C58" s="7">
        <f t="shared" ref="C58:H58" si="31">((C33/C32)-1)*100</f>
        <v>76.358698230840531</v>
      </c>
      <c r="D58" s="7">
        <f t="shared" si="31"/>
        <v>102.64899002283916</v>
      </c>
      <c r="E58" s="7">
        <f t="shared" si="31"/>
        <v>91.259008558768556</v>
      </c>
      <c r="F58" s="7">
        <f t="shared" si="31"/>
        <v>138.79903323698167</v>
      </c>
      <c r="G58" s="7">
        <f t="shared" si="31"/>
        <v>87.331319533643722</v>
      </c>
      <c r="H58" s="7">
        <f t="shared" si="31"/>
        <v>167.81570823344919</v>
      </c>
    </row>
    <row r="59" spans="1:8" x14ac:dyDescent="0.25">
      <c r="A59" t="s">
        <v>28</v>
      </c>
      <c r="B59" s="7">
        <f>((B35/B34)-1)*100</f>
        <v>83.58675210293363</v>
      </c>
      <c r="C59" s="7">
        <f>((C35/C34)-1)*100</f>
        <v>80.435226611444762</v>
      </c>
      <c r="D59" s="7">
        <f>((D35/D34)-1)*100</f>
        <v>94.747242648666813</v>
      </c>
      <c r="E59" s="7">
        <f t="shared" ref="E59:H59" si="32">((E35/E34)-1)*100</f>
        <v>89.240320397541325</v>
      </c>
      <c r="F59" s="7">
        <f t="shared" si="32"/>
        <v>112.66282244872671</v>
      </c>
      <c r="G59" s="7">
        <f t="shared" si="32"/>
        <v>78.164428413053599</v>
      </c>
      <c r="H59" s="7">
        <f t="shared" si="32"/>
        <v>111.41189838222788</v>
      </c>
    </row>
    <row r="60" spans="1:8" x14ac:dyDescent="0.25">
      <c r="B60" s="8"/>
      <c r="C60" s="8"/>
      <c r="D60" s="8"/>
      <c r="E60" s="8"/>
      <c r="F60" s="8"/>
    </row>
    <row r="61" spans="1:8" x14ac:dyDescent="0.25">
      <c r="A61" t="s">
        <v>29</v>
      </c>
    </row>
    <row r="62" spans="1:8" x14ac:dyDescent="0.25">
      <c r="A62" t="s">
        <v>73</v>
      </c>
      <c r="B62" s="4">
        <f>B17/(B11*3)</f>
        <v>8339.9533277876235</v>
      </c>
      <c r="C62" s="4">
        <f t="shared" ref="C62:H62" si="33">C17/(C11*3)</f>
        <v>8463.8654088932271</v>
      </c>
      <c r="D62" s="4">
        <f t="shared" si="33"/>
        <v>8062.9247046040555</v>
      </c>
      <c r="E62" s="4">
        <f t="shared" si="33"/>
        <v>8248.9964436021073</v>
      </c>
      <c r="F62" s="4">
        <f t="shared" si="33"/>
        <v>7595.402032026891</v>
      </c>
      <c r="G62" s="4">
        <f t="shared" si="33"/>
        <v>8315.9819154355573</v>
      </c>
      <c r="H62" s="4">
        <f t="shared" si="33"/>
        <v>6941.2098879793184</v>
      </c>
    </row>
    <row r="63" spans="1:8" x14ac:dyDescent="0.25">
      <c r="A63" t="s">
        <v>74</v>
      </c>
      <c r="B63" s="4">
        <f>B18/(B12*3)</f>
        <v>8500.3457791509591</v>
      </c>
      <c r="C63" s="4">
        <f t="shared" ref="C63:H63" si="34">C18/(C12*3)</f>
        <v>8573.020984965242</v>
      </c>
      <c r="D63" s="4">
        <f t="shared" si="34"/>
        <v>8307.0544622420002</v>
      </c>
      <c r="E63" s="4">
        <f t="shared" si="34"/>
        <v>8368.0339017086371</v>
      </c>
      <c r="F63" s="4">
        <f t="shared" si="34"/>
        <v>8155.9730900884106</v>
      </c>
      <c r="G63" s="4">
        <f t="shared" si="34"/>
        <v>8327.3022747093019</v>
      </c>
      <c r="H63" s="4">
        <f t="shared" si="34"/>
        <v>8061.1344617078557</v>
      </c>
    </row>
    <row r="64" spans="1:8" x14ac:dyDescent="0.25">
      <c r="A64" t="s">
        <v>30</v>
      </c>
      <c r="B64" s="4">
        <f>(B62/B63)*B46</f>
        <v>96.754059041638811</v>
      </c>
      <c r="C64" s="4">
        <f t="shared" ref="C64:H64" si="35">(C62/C63)*C46</f>
        <v>96.480637737318887</v>
      </c>
      <c r="D64" s="4">
        <f t="shared" ref="D64" si="36">(D62/D63)*D46</f>
        <v>97.700965352050034</v>
      </c>
      <c r="E64" s="4">
        <f t="shared" si="35"/>
        <v>98.058201261700162</v>
      </c>
      <c r="F64" s="4">
        <f t="shared" si="35"/>
        <v>96.714457162146431</v>
      </c>
      <c r="G64" s="4">
        <f t="shared" si="35"/>
        <v>105.07371733928488</v>
      </c>
      <c r="H64" s="4">
        <f t="shared" si="35"/>
        <v>93.632025240140536</v>
      </c>
    </row>
    <row r="65" spans="1:8" x14ac:dyDescent="0.25">
      <c r="A65" t="s">
        <v>75</v>
      </c>
      <c r="B65" s="4">
        <f>B17/B11</f>
        <v>25019.859983362869</v>
      </c>
      <c r="C65" s="4">
        <f t="shared" ref="C65:H65" si="37">C17/C11</f>
        <v>25391.596226679681</v>
      </c>
      <c r="D65" s="4">
        <f t="shared" si="37"/>
        <v>24188.774113812167</v>
      </c>
      <c r="E65" s="4">
        <f t="shared" si="37"/>
        <v>24746.989330806322</v>
      </c>
      <c r="F65" s="4">
        <f t="shared" si="37"/>
        <v>22786.206096080674</v>
      </c>
      <c r="G65" s="4">
        <f t="shared" si="37"/>
        <v>24947.945746306672</v>
      </c>
      <c r="H65" s="4">
        <f t="shared" si="37"/>
        <v>20823.629663937958</v>
      </c>
    </row>
    <row r="66" spans="1:8" x14ac:dyDescent="0.25">
      <c r="A66" t="s">
        <v>76</v>
      </c>
      <c r="B66" s="4">
        <f>B18/B12</f>
        <v>25501.037337452875</v>
      </c>
      <c r="C66" s="4">
        <f t="shared" ref="C66:H66" si="38">C18/C12</f>
        <v>25719.062954895726</v>
      </c>
      <c r="D66" s="4">
        <f t="shared" si="38"/>
        <v>24921.163386726002</v>
      </c>
      <c r="E66" s="4">
        <f t="shared" si="38"/>
        <v>25104.101705125911</v>
      </c>
      <c r="F66" s="4">
        <f t="shared" si="38"/>
        <v>24467.919270265233</v>
      </c>
      <c r="G66" s="4">
        <f t="shared" si="38"/>
        <v>24981.906824127909</v>
      </c>
      <c r="H66" s="4">
        <f t="shared" si="38"/>
        <v>24183.403385123569</v>
      </c>
    </row>
    <row r="67" spans="1:8" x14ac:dyDescent="0.25">
      <c r="B67" s="7"/>
      <c r="C67" s="7"/>
      <c r="D67" s="7"/>
      <c r="E67" s="7"/>
      <c r="F67" s="7"/>
    </row>
    <row r="68" spans="1:8" x14ac:dyDescent="0.25">
      <c r="A68" t="s">
        <v>31</v>
      </c>
      <c r="B68" s="7"/>
      <c r="C68" s="7"/>
      <c r="D68" s="7"/>
      <c r="E68" s="7"/>
      <c r="F68" s="7"/>
    </row>
    <row r="69" spans="1:8" x14ac:dyDescent="0.25">
      <c r="A69" t="s">
        <v>32</v>
      </c>
      <c r="B69" s="8">
        <f>(B24/B23)*100</f>
        <v>124.84712194580136</v>
      </c>
      <c r="C69" s="7"/>
      <c r="D69" s="7"/>
      <c r="E69" s="7"/>
      <c r="F69" s="7"/>
      <c r="G69" s="7"/>
      <c r="H69" s="7"/>
    </row>
    <row r="70" spans="1:8" x14ac:dyDescent="0.25">
      <c r="A70" t="s">
        <v>33</v>
      </c>
      <c r="B70" s="8">
        <f>(B18/B24)*100</f>
        <v>79.740768681342018</v>
      </c>
      <c r="C70" s="7"/>
      <c r="D70" s="7"/>
      <c r="E70" s="7"/>
      <c r="F70" s="7"/>
      <c r="G70" s="7"/>
      <c r="H70" s="7"/>
    </row>
    <row r="71" spans="1:8" ht="15.75" thickBot="1" x14ac:dyDescent="0.3">
      <c r="A71" s="9"/>
      <c r="B71" s="9"/>
      <c r="C71" s="9"/>
      <c r="D71" s="9"/>
      <c r="E71" s="9"/>
      <c r="F71" s="9"/>
      <c r="G71" s="9"/>
      <c r="H71" s="9"/>
    </row>
    <row r="72" spans="1:8" ht="15.75" thickTop="1" x14ac:dyDescent="0.25"/>
    <row r="73" spans="1:8" x14ac:dyDescent="0.25">
      <c r="A73" s="12" t="s">
        <v>34</v>
      </c>
    </row>
    <row r="74" spans="1:8" x14ac:dyDescent="0.25">
      <c r="A74" t="s">
        <v>96</v>
      </c>
    </row>
    <row r="75" spans="1:8" x14ac:dyDescent="0.25">
      <c r="A75" t="s">
        <v>87</v>
      </c>
      <c r="B75" s="10"/>
      <c r="C75" s="10"/>
      <c r="D75" s="10"/>
      <c r="E75" s="10"/>
    </row>
    <row r="76" spans="1:8" x14ac:dyDescent="0.25">
      <c r="A76" t="s">
        <v>88</v>
      </c>
    </row>
    <row r="77" spans="1:8" x14ac:dyDescent="0.25">
      <c r="A77" t="s">
        <v>97</v>
      </c>
    </row>
    <row r="79" spans="1:8" x14ac:dyDescent="0.25">
      <c r="A79" t="s">
        <v>39</v>
      </c>
    </row>
    <row r="80" spans="1:8" x14ac:dyDescent="0.25">
      <c r="A80" s="20" t="s">
        <v>40</v>
      </c>
    </row>
    <row r="81" spans="1:1" x14ac:dyDescent="0.25">
      <c r="A81" s="20" t="s">
        <v>41</v>
      </c>
    </row>
    <row r="82" spans="1:1" x14ac:dyDescent="0.25">
      <c r="A82" s="20" t="s">
        <v>42</v>
      </c>
    </row>
    <row r="83" spans="1:1" x14ac:dyDescent="0.25">
      <c r="A83" s="20" t="s">
        <v>136</v>
      </c>
    </row>
    <row r="84" spans="1:1" x14ac:dyDescent="0.25">
      <c r="A84" s="20" t="s">
        <v>133</v>
      </c>
    </row>
  </sheetData>
  <mergeCells count="4">
    <mergeCell ref="A4:A5"/>
    <mergeCell ref="B4:B5"/>
    <mergeCell ref="C4:H4"/>
    <mergeCell ref="A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4"/>
  <sheetViews>
    <sheetView zoomScale="80" zoomScaleNormal="80" workbookViewId="0">
      <pane ySplit="5" topLeftCell="A6" activePane="bottomLeft" state="frozen"/>
      <selection activeCell="E29" sqref="E29"/>
      <selection pane="bottomLeft" activeCell="E11" sqref="E11:H11"/>
    </sheetView>
  </sheetViews>
  <sheetFormatPr baseColWidth="10" defaultColWidth="11.42578125" defaultRowHeight="15" x14ac:dyDescent="0.25"/>
  <cols>
    <col min="1" max="1" width="55.140625" customWidth="1"/>
    <col min="2" max="3" width="16.42578125" bestFit="1" customWidth="1"/>
    <col min="4" max="4" width="16.42578125" customWidth="1"/>
    <col min="5" max="5" width="16.28515625" bestFit="1" customWidth="1"/>
    <col min="6" max="6" width="15.28515625" customWidth="1"/>
    <col min="7" max="7" width="16" customWidth="1"/>
    <col min="8" max="8" width="14.5703125" customWidth="1"/>
    <col min="9" max="9" width="17.85546875" bestFit="1" customWidth="1"/>
  </cols>
  <sheetData>
    <row r="2" spans="1:8" ht="15.75" x14ac:dyDescent="0.25">
      <c r="A2" s="39" t="s">
        <v>104</v>
      </c>
      <c r="B2" s="39"/>
      <c r="C2" s="39"/>
      <c r="D2" s="39"/>
      <c r="E2" s="39"/>
      <c r="F2" s="39"/>
      <c r="G2" s="39"/>
      <c r="H2" s="39"/>
    </row>
    <row r="4" spans="1:8" x14ac:dyDescent="0.25">
      <c r="A4" s="34" t="s">
        <v>0</v>
      </c>
      <c r="B4" s="36" t="s">
        <v>1</v>
      </c>
      <c r="C4" s="38" t="s">
        <v>2</v>
      </c>
      <c r="D4" s="38"/>
      <c r="E4" s="38"/>
      <c r="F4" s="38"/>
      <c r="G4" s="38"/>
      <c r="H4" s="38"/>
    </row>
    <row r="5" spans="1:8" ht="15.75" thickBot="1" x14ac:dyDescent="0.3">
      <c r="A5" s="35"/>
      <c r="B5" s="37"/>
      <c r="C5" s="1" t="s">
        <v>77</v>
      </c>
      <c r="D5" s="1" t="s">
        <v>36</v>
      </c>
      <c r="E5" s="1" t="s">
        <v>37</v>
      </c>
      <c r="F5" s="1" t="s">
        <v>38</v>
      </c>
      <c r="G5" s="1" t="s">
        <v>3</v>
      </c>
      <c r="H5" s="1" t="s">
        <v>4</v>
      </c>
    </row>
    <row r="6" spans="1:8" ht="15.75" thickTop="1" x14ac:dyDescent="0.25"/>
    <row r="7" spans="1:8" x14ac:dyDescent="0.25">
      <c r="A7" s="2" t="s">
        <v>5</v>
      </c>
    </row>
    <row r="9" spans="1:8" x14ac:dyDescent="0.25">
      <c r="A9" t="s">
        <v>6</v>
      </c>
    </row>
    <row r="10" spans="1:8" x14ac:dyDescent="0.25">
      <c r="A10" s="3" t="s">
        <v>52</v>
      </c>
      <c r="B10" s="4">
        <f>C10+D10+G10+H10</f>
        <v>668967</v>
      </c>
      <c r="C10" s="4">
        <v>505248</v>
      </c>
      <c r="D10" s="13">
        <f t="shared" ref="D10" si="0">E10+F10</f>
        <v>146582</v>
      </c>
      <c r="E10" s="4">
        <v>104440</v>
      </c>
      <c r="F10" s="4">
        <v>42142</v>
      </c>
      <c r="G10" s="4">
        <v>4128</v>
      </c>
      <c r="H10" s="4">
        <v>13009</v>
      </c>
    </row>
    <row r="11" spans="1:8" x14ac:dyDescent="0.25">
      <c r="A11" s="3" t="s">
        <v>98</v>
      </c>
      <c r="B11" s="13">
        <f>C11+D11+G11+H11</f>
        <v>691225</v>
      </c>
      <c r="C11" s="13">
        <v>520576</v>
      </c>
      <c r="D11" s="13">
        <f t="shared" ref="D11:D13" si="1">E11+F11</f>
        <v>150476</v>
      </c>
      <c r="E11" s="13">
        <v>107637</v>
      </c>
      <c r="F11" s="13">
        <v>42839</v>
      </c>
      <c r="G11" s="13">
        <v>3926</v>
      </c>
      <c r="H11" s="13">
        <v>16247</v>
      </c>
    </row>
    <row r="12" spans="1:8" x14ac:dyDescent="0.25">
      <c r="A12" s="3" t="s">
        <v>99</v>
      </c>
      <c r="B12" s="13">
        <f t="shared" ref="B12" si="2">C12+D12+G12+H12</f>
        <v>678369</v>
      </c>
      <c r="C12" s="13">
        <v>505708</v>
      </c>
      <c r="D12" s="13">
        <f t="shared" si="1"/>
        <v>149649</v>
      </c>
      <c r="E12" s="13">
        <v>106851</v>
      </c>
      <c r="F12" s="13">
        <v>42798</v>
      </c>
      <c r="G12" s="13">
        <v>4128</v>
      </c>
      <c r="H12" s="13">
        <v>18884</v>
      </c>
    </row>
    <row r="13" spans="1:8" x14ac:dyDescent="0.25">
      <c r="A13" s="3" t="s">
        <v>81</v>
      </c>
      <c r="B13" s="13">
        <f>C13+D13+G13+H13</f>
        <v>691225</v>
      </c>
      <c r="C13" s="13">
        <f>C11</f>
        <v>520576</v>
      </c>
      <c r="D13" s="13">
        <f t="shared" si="1"/>
        <v>150476</v>
      </c>
      <c r="E13" s="13">
        <f>E11</f>
        <v>107637</v>
      </c>
      <c r="F13" s="13">
        <f>F11</f>
        <v>42839</v>
      </c>
      <c r="G13" s="13">
        <f>G11</f>
        <v>3926</v>
      </c>
      <c r="H13" s="13">
        <f>H11</f>
        <v>16247</v>
      </c>
    </row>
    <row r="15" spans="1:8" x14ac:dyDescent="0.25">
      <c r="A15" s="5" t="s">
        <v>7</v>
      </c>
    </row>
    <row r="16" spans="1:8" x14ac:dyDescent="0.25">
      <c r="A16" s="3" t="s">
        <v>52</v>
      </c>
      <c r="B16" s="13">
        <f>C16+D16+G16+H16</f>
        <v>15267347517</v>
      </c>
      <c r="C16" s="13">
        <v>11816803348</v>
      </c>
      <c r="D16" s="13">
        <f t="shared" ref="D16" si="3">E16+F16</f>
        <v>3110094705</v>
      </c>
      <c r="E16" s="13">
        <v>2325376967</v>
      </c>
      <c r="F16" s="13">
        <v>784717738</v>
      </c>
      <c r="G16" s="13">
        <v>89717680</v>
      </c>
      <c r="H16" s="13">
        <v>250731784</v>
      </c>
    </row>
    <row r="17" spans="1:9" x14ac:dyDescent="0.25">
      <c r="A17" s="3" t="s">
        <v>98</v>
      </c>
      <c r="B17" s="13">
        <f>C17+D17+G17+H17</f>
        <v>16506997965.85</v>
      </c>
      <c r="C17" s="13">
        <v>12610679152.450001</v>
      </c>
      <c r="D17" s="13">
        <f t="shared" ref="D17:D19" si="4">E17+F17</f>
        <v>3480504038.1000004</v>
      </c>
      <c r="E17" s="13">
        <v>2546345833.2000003</v>
      </c>
      <c r="F17" s="13">
        <v>934158204.89999998</v>
      </c>
      <c r="G17" s="13">
        <v>93911670</v>
      </c>
      <c r="H17" s="13">
        <v>321903105.30000001</v>
      </c>
    </row>
    <row r="18" spans="1:9" x14ac:dyDescent="0.25">
      <c r="A18" s="3" t="s">
        <v>99</v>
      </c>
      <c r="B18" s="13">
        <f t="shared" ref="B18" si="5">C18+D18+G18+H18</f>
        <v>16480841338.850008</v>
      </c>
      <c r="C18" s="13">
        <v>12374579180.530008</v>
      </c>
      <c r="D18" s="13">
        <f t="shared" si="4"/>
        <v>3615078408.6699996</v>
      </c>
      <c r="E18" s="13">
        <v>2577732576.3199997</v>
      </c>
      <c r="F18" s="13">
        <v>1037345832.3499999</v>
      </c>
      <c r="G18" s="13">
        <v>99405958.140000001</v>
      </c>
      <c r="H18" s="13">
        <v>391777791.50999999</v>
      </c>
    </row>
    <row r="19" spans="1:9" x14ac:dyDescent="0.25">
      <c r="A19" s="3" t="s">
        <v>81</v>
      </c>
      <c r="B19" s="13">
        <f>C19+D19+G19+H19</f>
        <v>60272748193</v>
      </c>
      <c r="C19" s="13">
        <v>46086496773</v>
      </c>
      <c r="D19" s="13">
        <f t="shared" si="4"/>
        <v>12663853030</v>
      </c>
      <c r="E19" s="13">
        <v>9270125160</v>
      </c>
      <c r="F19" s="13">
        <v>3393727870</v>
      </c>
      <c r="G19" s="13">
        <v>339932000</v>
      </c>
      <c r="H19" s="13">
        <v>1182466390</v>
      </c>
      <c r="I19" s="6"/>
    </row>
    <row r="20" spans="1:9" x14ac:dyDescent="0.25">
      <c r="A20" s="3" t="s">
        <v>100</v>
      </c>
      <c r="B20" s="13">
        <f>B18</f>
        <v>16480841338.850008</v>
      </c>
      <c r="C20" s="13">
        <f t="shared" ref="C20:H20" si="6">C18</f>
        <v>12374579180.530008</v>
      </c>
      <c r="D20" s="13">
        <f t="shared" si="6"/>
        <v>3615078408.6699996</v>
      </c>
      <c r="E20" s="13">
        <f t="shared" si="6"/>
        <v>2577732576.3199997</v>
      </c>
      <c r="F20" s="13">
        <f t="shared" si="6"/>
        <v>1037345832.3499999</v>
      </c>
      <c r="G20" s="13">
        <f t="shared" si="6"/>
        <v>99405958.140000001</v>
      </c>
      <c r="H20" s="13">
        <f t="shared" si="6"/>
        <v>391777791.50999999</v>
      </c>
      <c r="I20" s="6"/>
    </row>
    <row r="21" spans="1:9" x14ac:dyDescent="0.25">
      <c r="B21" s="4"/>
      <c r="C21" s="4"/>
      <c r="D21" s="4"/>
      <c r="E21" s="4"/>
      <c r="F21" s="4"/>
    </row>
    <row r="22" spans="1:9" x14ac:dyDescent="0.25">
      <c r="A22" s="3" t="s">
        <v>8</v>
      </c>
      <c r="B22" s="4"/>
      <c r="C22" s="4"/>
      <c r="D22" s="4"/>
      <c r="E22" s="4"/>
      <c r="F22" s="4"/>
    </row>
    <row r="23" spans="1:9" x14ac:dyDescent="0.25">
      <c r="A23" s="3" t="s">
        <v>98</v>
      </c>
      <c r="B23" s="4">
        <f>B17</f>
        <v>16506997965.85</v>
      </c>
      <c r="I23" s="11"/>
    </row>
    <row r="24" spans="1:9" x14ac:dyDescent="0.25">
      <c r="A24" s="3" t="s">
        <v>99</v>
      </c>
      <c r="B24" s="4">
        <v>16175842508.470001</v>
      </c>
    </row>
    <row r="26" spans="1:9" x14ac:dyDescent="0.25">
      <c r="A26" t="s">
        <v>9</v>
      </c>
    </row>
    <row r="27" spans="1:9" x14ac:dyDescent="0.25">
      <c r="A27" s="3" t="s">
        <v>53</v>
      </c>
      <c r="B27" s="15">
        <v>1.6242666666666665</v>
      </c>
      <c r="C27" s="15">
        <v>1.6242666666666665</v>
      </c>
      <c r="D27" s="15">
        <v>1.6242666666666665</v>
      </c>
      <c r="E27" s="15">
        <v>1.6242666666666665</v>
      </c>
      <c r="F27" s="15">
        <v>1.6242666666666665</v>
      </c>
      <c r="G27" s="15">
        <v>1.6242666666666665</v>
      </c>
      <c r="H27" s="15">
        <v>1.6242666666666665</v>
      </c>
    </row>
    <row r="28" spans="1:9" x14ac:dyDescent="0.25">
      <c r="A28" s="3" t="s">
        <v>101</v>
      </c>
      <c r="B28" s="15">
        <v>1.71</v>
      </c>
      <c r="C28" s="15">
        <v>1.71</v>
      </c>
      <c r="D28" s="15">
        <v>1.71</v>
      </c>
      <c r="E28" s="15">
        <v>1.71</v>
      </c>
      <c r="F28" s="15">
        <v>1.71</v>
      </c>
      <c r="G28" s="15">
        <v>1.71</v>
      </c>
      <c r="H28" s="15">
        <v>1.71</v>
      </c>
    </row>
    <row r="29" spans="1:9" x14ac:dyDescent="0.25">
      <c r="A29" s="25" t="s">
        <v>10</v>
      </c>
      <c r="B29" s="4">
        <f>C29+D29+G29+H29</f>
        <v>352559</v>
      </c>
      <c r="C29" s="4">
        <v>204983</v>
      </c>
      <c r="D29" s="4">
        <f>E29+F29</f>
        <v>133957</v>
      </c>
      <c r="E29" s="23">
        <v>113751.55853889347</v>
      </c>
      <c r="F29" s="19">
        <v>20205.441461106529</v>
      </c>
      <c r="G29" s="4">
        <v>2168</v>
      </c>
      <c r="H29" s="4">
        <v>11451</v>
      </c>
    </row>
    <row r="30" spans="1:9" x14ac:dyDescent="0.25">
      <c r="A30" s="26"/>
    </row>
    <row r="31" spans="1:9" x14ac:dyDescent="0.25">
      <c r="A31" s="3" t="s">
        <v>11</v>
      </c>
    </row>
    <row r="32" spans="1:9" x14ac:dyDescent="0.25">
      <c r="A32" s="3" t="s">
        <v>54</v>
      </c>
      <c r="B32" s="6">
        <f>B16/B27</f>
        <v>9399532620.0541782</v>
      </c>
      <c r="C32" s="6">
        <f t="shared" ref="C32:H32" si="7">C16/C27</f>
        <v>7275162133.4756203</v>
      </c>
      <c r="D32" s="6">
        <f t="shared" ref="D32" si="8">D16/D27</f>
        <v>1914768534.5181417</v>
      </c>
      <c r="E32" s="6">
        <f t="shared" si="7"/>
        <v>1431647287.1860123</v>
      </c>
      <c r="F32" s="6">
        <f t="shared" si="7"/>
        <v>483121247.33212942</v>
      </c>
      <c r="G32" s="6">
        <f t="shared" si="7"/>
        <v>55235806.928254806</v>
      </c>
      <c r="H32" s="6">
        <f t="shared" si="7"/>
        <v>154366145.13216221</v>
      </c>
    </row>
    <row r="33" spans="1:8" x14ac:dyDescent="0.25">
      <c r="A33" s="3" t="s">
        <v>102</v>
      </c>
      <c r="B33" s="6">
        <f>B18/B28</f>
        <v>9637918911.6081924</v>
      </c>
      <c r="C33" s="6">
        <f t="shared" ref="C33:H33" si="9">C18/C28</f>
        <v>7236596012.0058527</v>
      </c>
      <c r="D33" s="6">
        <f t="shared" ref="D33" si="10">D18/D28</f>
        <v>2114080940.7426898</v>
      </c>
      <c r="E33" s="6">
        <f t="shared" si="9"/>
        <v>1507445951.0643272</v>
      </c>
      <c r="F33" s="6">
        <f t="shared" si="9"/>
        <v>606634989.67836249</v>
      </c>
      <c r="G33" s="6">
        <f t="shared" si="9"/>
        <v>58132139.263157897</v>
      </c>
      <c r="H33" s="6">
        <f t="shared" si="9"/>
        <v>229109819.59649122</v>
      </c>
    </row>
    <row r="34" spans="1:8" x14ac:dyDescent="0.25">
      <c r="A34" s="3" t="s">
        <v>55</v>
      </c>
      <c r="B34" s="14">
        <f>B32/B10</f>
        <v>14050.816587446285</v>
      </c>
      <c r="C34" s="14">
        <f>C32/C10</f>
        <v>14399.190364881444</v>
      </c>
      <c r="D34" s="14">
        <f>D32/D10</f>
        <v>13062.780795173634</v>
      </c>
      <c r="E34" s="14">
        <f t="shared" ref="E34:H34" si="11">E32/E10</f>
        <v>13707.844572826622</v>
      </c>
      <c r="F34" s="14">
        <f t="shared" si="11"/>
        <v>11464.127173179475</v>
      </c>
      <c r="G34" s="14">
        <f t="shared" si="11"/>
        <v>13380.767182232268</v>
      </c>
      <c r="H34" s="14">
        <f t="shared" si="11"/>
        <v>11866.103861339243</v>
      </c>
    </row>
    <row r="35" spans="1:8" x14ac:dyDescent="0.25">
      <c r="A35" s="3" t="s">
        <v>103</v>
      </c>
      <c r="B35" s="6">
        <f>B33/B12</f>
        <v>14207.487240142449</v>
      </c>
      <c r="C35" s="6">
        <f t="shared" ref="C35:H35" si="12">C33/C12</f>
        <v>14309.830993391151</v>
      </c>
      <c r="D35" s="6">
        <f t="shared" ref="D35" si="13">D33/D12</f>
        <v>14126.929954377843</v>
      </c>
      <c r="E35" s="6">
        <f t="shared" si="12"/>
        <v>14107.925532417359</v>
      </c>
      <c r="F35" s="6">
        <f t="shared" si="12"/>
        <v>14174.377066179786</v>
      </c>
      <c r="G35" s="6">
        <f t="shared" si="12"/>
        <v>14082.398077315382</v>
      </c>
      <c r="H35" s="6">
        <f t="shared" si="12"/>
        <v>12132.483562618683</v>
      </c>
    </row>
    <row r="37" spans="1:8" x14ac:dyDescent="0.25">
      <c r="A37" s="2" t="s">
        <v>12</v>
      </c>
    </row>
    <row r="39" spans="1:8" x14ac:dyDescent="0.25">
      <c r="A39" t="s">
        <v>13</v>
      </c>
    </row>
    <row r="40" spans="1:8" x14ac:dyDescent="0.25">
      <c r="A40" t="s">
        <v>14</v>
      </c>
      <c r="B40" s="7">
        <f>(B11)/B29*100</f>
        <v>196.0593829685244</v>
      </c>
      <c r="C40" s="7">
        <f t="shared" ref="C40:H40" si="14">(C11)/C29*100</f>
        <v>253.96057234014529</v>
      </c>
      <c r="D40" s="7">
        <f t="shared" si="14"/>
        <v>112.33156908560208</v>
      </c>
      <c r="E40" s="7">
        <f t="shared" si="14"/>
        <v>94.624637572062099</v>
      </c>
      <c r="F40" s="7">
        <f t="shared" si="14"/>
        <v>212.01714440370347</v>
      </c>
      <c r="G40" s="7">
        <f t="shared" si="14"/>
        <v>181.08856088560884</v>
      </c>
      <c r="H40" s="7">
        <f t="shared" si="14"/>
        <v>141.88280499519692</v>
      </c>
    </row>
    <row r="41" spans="1:8" x14ac:dyDescent="0.25">
      <c r="A41" t="s">
        <v>15</v>
      </c>
      <c r="B41" s="7">
        <f>(B12)/B29*100</f>
        <v>192.41290110307779</v>
      </c>
      <c r="C41" s="7">
        <f t="shared" ref="C41:H41" si="15">(C12)/C29*100</f>
        <v>246.70728792143737</v>
      </c>
      <c r="D41" s="7">
        <f t="shared" si="15"/>
        <v>111.71420679770374</v>
      </c>
      <c r="E41" s="7">
        <f t="shared" si="15"/>
        <v>93.933658028488409</v>
      </c>
      <c r="F41" s="7">
        <f t="shared" si="15"/>
        <v>211.81422876793809</v>
      </c>
      <c r="G41" s="7">
        <f t="shared" si="15"/>
        <v>190.40590405904058</v>
      </c>
      <c r="H41" s="7">
        <f t="shared" si="15"/>
        <v>164.9113614531482</v>
      </c>
    </row>
    <row r="43" spans="1:8" x14ac:dyDescent="0.25">
      <c r="A43" t="s">
        <v>16</v>
      </c>
    </row>
    <row r="44" spans="1:8" x14ac:dyDescent="0.25">
      <c r="A44" t="s">
        <v>17</v>
      </c>
      <c r="B44" s="7">
        <f>B12/B11*100</f>
        <v>98.140113566494264</v>
      </c>
      <c r="C44" s="7">
        <f t="shared" ref="C44:H44" si="16">C12/C11*100</f>
        <v>97.143932874354562</v>
      </c>
      <c r="D44" s="7">
        <f t="shared" ref="D44" si="17">D12/D11*100</f>
        <v>99.4504106967224</v>
      </c>
      <c r="E44" s="7">
        <f t="shared" si="16"/>
        <v>99.269767830764508</v>
      </c>
      <c r="F44" s="7">
        <f t="shared" si="16"/>
        <v>99.904292817292657</v>
      </c>
      <c r="G44" s="7">
        <f t="shared" si="16"/>
        <v>105.14518593988794</v>
      </c>
      <c r="H44" s="7">
        <f t="shared" si="16"/>
        <v>116.23068874253708</v>
      </c>
    </row>
    <row r="45" spans="1:8" x14ac:dyDescent="0.25">
      <c r="A45" t="s">
        <v>18</v>
      </c>
      <c r="B45" s="7">
        <f>B18/B17*100</f>
        <v>99.841542192868104</v>
      </c>
      <c r="C45" s="7">
        <f t="shared" ref="C45:H45" si="18">C18/C17*100</f>
        <v>98.127777504559504</v>
      </c>
      <c r="D45" s="7">
        <f t="shared" ref="D45" si="19">D18/D17*100</f>
        <v>103.86651959304902</v>
      </c>
      <c r="E45" s="7">
        <f t="shared" si="18"/>
        <v>101.23261902255263</v>
      </c>
      <c r="F45" s="7">
        <f t="shared" si="18"/>
        <v>111.04605482334182</v>
      </c>
      <c r="G45" s="7">
        <f t="shared" si="18"/>
        <v>105.85048497167604</v>
      </c>
      <c r="H45" s="7">
        <f t="shared" si="18"/>
        <v>121.70674499858576</v>
      </c>
    </row>
    <row r="46" spans="1:8" x14ac:dyDescent="0.25">
      <c r="A46" t="s">
        <v>19</v>
      </c>
      <c r="B46" s="7">
        <f>AVERAGE(B44:B45)</f>
        <v>98.990827879681177</v>
      </c>
      <c r="C46" s="7">
        <f t="shared" ref="C46:H46" si="20">AVERAGE(C44:C45)</f>
        <v>97.635855189457033</v>
      </c>
      <c r="D46" s="7">
        <f t="shared" ref="D46" si="21">AVERAGE(D44:D45)</f>
        <v>101.65846514488571</v>
      </c>
      <c r="E46" s="7">
        <f t="shared" si="20"/>
        <v>100.25119342665857</v>
      </c>
      <c r="F46" s="7">
        <f t="shared" si="20"/>
        <v>105.47517382031724</v>
      </c>
      <c r="G46" s="7">
        <f t="shared" si="20"/>
        <v>105.497835455782</v>
      </c>
      <c r="H46" s="7">
        <f t="shared" si="20"/>
        <v>118.96871687056142</v>
      </c>
    </row>
    <row r="47" spans="1:8" x14ac:dyDescent="0.25">
      <c r="B47" s="7"/>
      <c r="C47" s="7"/>
      <c r="D47" s="7"/>
      <c r="E47" s="7"/>
      <c r="F47" s="7"/>
    </row>
    <row r="48" spans="1:8" x14ac:dyDescent="0.25">
      <c r="A48" t="s">
        <v>20</v>
      </c>
    </row>
    <row r="49" spans="1:8" x14ac:dyDescent="0.25">
      <c r="A49" t="s">
        <v>21</v>
      </c>
      <c r="B49" s="7">
        <f>B12/B13*100</f>
        <v>98.140113566494264</v>
      </c>
      <c r="C49" s="7">
        <f t="shared" ref="C49:H49" si="22">C12/C13*100</f>
        <v>97.143932874354562</v>
      </c>
      <c r="D49" s="7">
        <f t="shared" si="22"/>
        <v>99.4504106967224</v>
      </c>
      <c r="E49" s="7">
        <f t="shared" si="22"/>
        <v>99.269767830764508</v>
      </c>
      <c r="F49" s="7">
        <f t="shared" si="22"/>
        <v>99.904292817292657</v>
      </c>
      <c r="G49" s="7">
        <f t="shared" si="22"/>
        <v>105.14518593988794</v>
      </c>
      <c r="H49" s="7">
        <f t="shared" si="22"/>
        <v>116.23068874253708</v>
      </c>
    </row>
    <row r="50" spans="1:8" x14ac:dyDescent="0.25">
      <c r="A50" t="s">
        <v>22</v>
      </c>
      <c r="B50" s="7">
        <f>B18/B19*100</f>
        <v>27.343769502722083</v>
      </c>
      <c r="C50" s="7">
        <f t="shared" ref="C50:H50" si="23">C18/C19*100</f>
        <v>26.850769850182488</v>
      </c>
      <c r="D50" s="7">
        <f t="shared" ref="D50" si="24">D18/D19*100</f>
        <v>28.546433696806726</v>
      </c>
      <c r="E50" s="7">
        <f t="shared" si="23"/>
        <v>27.806879970108188</v>
      </c>
      <c r="F50" s="7">
        <f t="shared" si="23"/>
        <v>30.5665590196541</v>
      </c>
      <c r="G50" s="7">
        <f t="shared" si="23"/>
        <v>29.242895090782859</v>
      </c>
      <c r="H50" s="7">
        <f t="shared" si="23"/>
        <v>33.132256005179137</v>
      </c>
    </row>
    <row r="51" spans="1:8" x14ac:dyDescent="0.25">
      <c r="A51" t="s">
        <v>23</v>
      </c>
      <c r="B51" s="7">
        <f>(B49+B50)/2</f>
        <v>62.741941534608173</v>
      </c>
      <c r="C51" s="7">
        <f t="shared" ref="C51:H51" si="25">(C49+C50)/2</f>
        <v>61.997351362268525</v>
      </c>
      <c r="D51" s="7">
        <f t="shared" ref="D51" si="26">(D49+D50)/2</f>
        <v>63.998422196764565</v>
      </c>
      <c r="E51" s="7">
        <f t="shared" si="25"/>
        <v>63.538323900436346</v>
      </c>
      <c r="F51" s="7">
        <f t="shared" si="25"/>
        <v>65.235425918473382</v>
      </c>
      <c r="G51" s="7">
        <f t="shared" si="25"/>
        <v>67.194040515335402</v>
      </c>
      <c r="H51" s="7">
        <f t="shared" si="25"/>
        <v>74.681472373858114</v>
      </c>
    </row>
    <row r="53" spans="1:8" x14ac:dyDescent="0.25">
      <c r="A53" t="s">
        <v>35</v>
      </c>
    </row>
    <row r="54" spans="1:8" x14ac:dyDescent="0.25">
      <c r="A54" t="s">
        <v>24</v>
      </c>
      <c r="B54" s="7">
        <f>B20/B18*100</f>
        <v>100</v>
      </c>
      <c r="C54" s="7">
        <f>C20/C18*100</f>
        <v>100</v>
      </c>
      <c r="D54" s="7">
        <f>D20/D18*100</f>
        <v>100</v>
      </c>
      <c r="E54" s="7">
        <f t="shared" ref="E54:H54" si="27">E20/E18*100</f>
        <v>100</v>
      </c>
      <c r="F54" s="7">
        <f t="shared" si="27"/>
        <v>100</v>
      </c>
      <c r="G54" s="7">
        <f t="shared" si="27"/>
        <v>100</v>
      </c>
      <c r="H54" s="7">
        <f t="shared" si="27"/>
        <v>100</v>
      </c>
    </row>
    <row r="56" spans="1:8" x14ac:dyDescent="0.25">
      <c r="A56" t="s">
        <v>25</v>
      </c>
    </row>
    <row r="57" spans="1:8" x14ac:dyDescent="0.25">
      <c r="A57" t="s">
        <v>26</v>
      </c>
      <c r="B57" s="7">
        <f>((B12/B10)-1)*100</f>
        <v>1.4054504930736567</v>
      </c>
      <c r="C57" s="7">
        <f t="shared" ref="C57:H57" si="28">((C12/C10)-1)*100</f>
        <v>9.1044397998607529E-2</v>
      </c>
      <c r="D57" s="7">
        <f t="shared" ref="D57" si="29">((D12/D10)-1)*100</f>
        <v>2.0923442168888418</v>
      </c>
      <c r="E57" s="7">
        <f t="shared" si="28"/>
        <v>2.3085024894676343</v>
      </c>
      <c r="F57" s="7">
        <f t="shared" si="28"/>
        <v>1.5566418300033247</v>
      </c>
      <c r="G57" s="7">
        <f t="shared" si="28"/>
        <v>0</v>
      </c>
      <c r="H57" s="7">
        <f t="shared" si="28"/>
        <v>45.16104235529248</v>
      </c>
    </row>
    <row r="58" spans="1:8" x14ac:dyDescent="0.25">
      <c r="A58" t="s">
        <v>27</v>
      </c>
      <c r="B58" s="7">
        <f>((B33/B32)-1)*100</f>
        <v>2.5361504788590228</v>
      </c>
      <c r="C58" s="7">
        <f t="shared" ref="C58:H58" si="30">((C33/C32)-1)*100</f>
        <v>-0.53010669401182264</v>
      </c>
      <c r="D58" s="7">
        <f t="shared" si="30"/>
        <v>10.409216708520109</v>
      </c>
      <c r="E58" s="7">
        <f t="shared" si="30"/>
        <v>5.294506863300219</v>
      </c>
      <c r="F58" s="7">
        <f t="shared" si="30"/>
        <v>25.565785613506996</v>
      </c>
      <c r="G58" s="7">
        <f t="shared" si="30"/>
        <v>5.2435774834702853</v>
      </c>
      <c r="H58" s="7">
        <f t="shared" si="30"/>
        <v>48.419732448676768</v>
      </c>
    </row>
    <row r="59" spans="1:8" x14ac:dyDescent="0.25">
      <c r="A59" t="s">
        <v>28</v>
      </c>
      <c r="B59" s="7">
        <f>((B35/B34)-1)*100</f>
        <v>1.1150288079067261</v>
      </c>
      <c r="C59" s="7">
        <f>((C35/C34)-1)*100</f>
        <v>-0.62058608314696784</v>
      </c>
      <c r="D59" s="7">
        <f>((D35/D34)-1)*100</f>
        <v>8.1464213163355392</v>
      </c>
      <c r="E59" s="7">
        <f t="shared" ref="E59:H59" si="31">((E35/E34)-1)*100</f>
        <v>2.9186277788984194</v>
      </c>
      <c r="F59" s="7">
        <f t="shared" si="31"/>
        <v>23.641135971877446</v>
      </c>
      <c r="G59" s="7">
        <f t="shared" si="31"/>
        <v>5.2435774834702853</v>
      </c>
      <c r="H59" s="7">
        <f t="shared" si="31"/>
        <v>2.2448792324103017</v>
      </c>
    </row>
    <row r="60" spans="1:8" x14ac:dyDescent="0.25">
      <c r="B60" s="8"/>
      <c r="C60" s="8"/>
      <c r="D60" s="8"/>
      <c r="E60" s="8"/>
      <c r="F60" s="8"/>
    </row>
    <row r="61" spans="1:8" x14ac:dyDescent="0.25">
      <c r="A61" t="s">
        <v>29</v>
      </c>
    </row>
    <row r="62" spans="1:8" x14ac:dyDescent="0.25">
      <c r="A62" t="s">
        <v>73</v>
      </c>
      <c r="B62" s="4">
        <f>B17/(B11*3)</f>
        <v>7960.2628019578769</v>
      </c>
      <c r="C62" s="4">
        <f t="shared" ref="C62:H63" si="32">C17/(C11*3)</f>
        <v>8074.8242667417126</v>
      </c>
      <c r="D62" s="4">
        <f t="shared" si="32"/>
        <v>7709.9870590658984</v>
      </c>
      <c r="E62" s="4">
        <f t="shared" si="32"/>
        <v>7885.5964436021077</v>
      </c>
      <c r="F62" s="4">
        <f t="shared" si="32"/>
        <v>7268.7520320268914</v>
      </c>
      <c r="G62" s="4">
        <f t="shared" si="32"/>
        <v>7973.4819154355582</v>
      </c>
      <c r="H62" s="4">
        <f t="shared" si="32"/>
        <v>6604.3598879793199</v>
      </c>
    </row>
    <row r="63" spans="1:8" x14ac:dyDescent="0.25">
      <c r="A63" t="s">
        <v>74</v>
      </c>
      <c r="B63" s="4">
        <f>B18/(B12*3)</f>
        <v>8098.2677268811949</v>
      </c>
      <c r="C63" s="4">
        <f t="shared" si="32"/>
        <v>8156.603666232957</v>
      </c>
      <c r="D63" s="4">
        <f t="shared" si="32"/>
        <v>8052.3500739953706</v>
      </c>
      <c r="E63" s="4">
        <f t="shared" si="32"/>
        <v>8041.5175534778955</v>
      </c>
      <c r="F63" s="4">
        <f t="shared" si="32"/>
        <v>8079.3949277224783</v>
      </c>
      <c r="G63" s="4">
        <f t="shared" si="32"/>
        <v>8026.9669040697672</v>
      </c>
      <c r="H63" s="4">
        <f t="shared" si="32"/>
        <v>6915.5156306926501</v>
      </c>
    </row>
    <row r="64" spans="1:8" x14ac:dyDescent="0.25">
      <c r="A64" t="s">
        <v>30</v>
      </c>
      <c r="B64" s="4">
        <f>(B62/B63)*B46</f>
        <v>97.30389652221497</v>
      </c>
      <c r="C64" s="4">
        <f t="shared" ref="C64:H64" si="33">(C62/C63)*C46</f>
        <v>96.656942650251167</v>
      </c>
      <c r="D64" s="4">
        <f t="shared" si="33"/>
        <v>97.336236441428852</v>
      </c>
      <c r="E64" s="4">
        <f t="shared" si="33"/>
        <v>98.307371599310031</v>
      </c>
      <c r="F64" s="4">
        <f t="shared" si="33"/>
        <v>94.892363957128637</v>
      </c>
      <c r="G64" s="4">
        <f t="shared" si="33"/>
        <v>104.79488618518947</v>
      </c>
      <c r="H64" s="4">
        <f t="shared" si="33"/>
        <v>113.61585506901795</v>
      </c>
    </row>
    <row r="65" spans="1:8" x14ac:dyDescent="0.25">
      <c r="A65" t="s">
        <v>75</v>
      </c>
      <c r="B65" s="4">
        <f>B17/B11</f>
        <v>23880.788405873631</v>
      </c>
      <c r="C65" s="4">
        <f t="shared" ref="C65:H66" si="34">C17/C11</f>
        <v>24224.472800225136</v>
      </c>
      <c r="D65" s="4">
        <f t="shared" si="34"/>
        <v>23129.961177197696</v>
      </c>
      <c r="E65" s="4">
        <f t="shared" si="34"/>
        <v>23656.789330806325</v>
      </c>
      <c r="F65" s="4">
        <f t="shared" si="34"/>
        <v>21806.256096080673</v>
      </c>
      <c r="G65" s="4">
        <f t="shared" si="34"/>
        <v>23920.445746306672</v>
      </c>
      <c r="H65" s="4">
        <f t="shared" si="34"/>
        <v>19813.079663937959</v>
      </c>
    </row>
    <row r="66" spans="1:8" x14ac:dyDescent="0.25">
      <c r="A66" t="s">
        <v>76</v>
      </c>
      <c r="B66" s="4">
        <f>B18/B12</f>
        <v>24294.803180643587</v>
      </c>
      <c r="C66" s="4">
        <f t="shared" si="34"/>
        <v>24469.810998698871</v>
      </c>
      <c r="D66" s="4">
        <f t="shared" si="34"/>
        <v>24157.050221986112</v>
      </c>
      <c r="E66" s="4">
        <f t="shared" si="34"/>
        <v>24124.552660433685</v>
      </c>
      <c r="F66" s="4">
        <f t="shared" si="34"/>
        <v>24238.184783167435</v>
      </c>
      <c r="G66" s="4">
        <f t="shared" si="34"/>
        <v>24080.900712209303</v>
      </c>
      <c r="H66" s="4">
        <f t="shared" si="34"/>
        <v>20746.546892077949</v>
      </c>
    </row>
    <row r="67" spans="1:8" x14ac:dyDescent="0.25">
      <c r="B67" s="7"/>
      <c r="C67" s="7"/>
      <c r="D67" s="7"/>
      <c r="E67" s="7"/>
      <c r="F67" s="7"/>
    </row>
    <row r="68" spans="1:8" x14ac:dyDescent="0.25">
      <c r="A68" t="s">
        <v>31</v>
      </c>
      <c r="B68" s="7"/>
      <c r="C68" s="7"/>
      <c r="D68" s="7"/>
      <c r="E68" s="7"/>
      <c r="F68" s="7"/>
    </row>
    <row r="69" spans="1:8" x14ac:dyDescent="0.25">
      <c r="A69" t="s">
        <v>32</v>
      </c>
      <c r="B69" s="8">
        <f>(B24/B23)*100</f>
        <v>97.993848075433817</v>
      </c>
      <c r="C69" s="7"/>
      <c r="D69" s="7"/>
      <c r="E69" s="7"/>
      <c r="F69" s="7"/>
      <c r="G69" s="7"/>
      <c r="H69" s="7"/>
    </row>
    <row r="70" spans="1:8" x14ac:dyDescent="0.25">
      <c r="A70" t="s">
        <v>33</v>
      </c>
      <c r="B70" s="8">
        <f>(B18/B24)*100</f>
        <v>101.88552052370876</v>
      </c>
      <c r="C70" s="7"/>
      <c r="D70" s="7"/>
      <c r="E70" s="7"/>
      <c r="F70" s="7"/>
      <c r="G70" s="7"/>
      <c r="H70" s="7"/>
    </row>
    <row r="71" spans="1:8" ht="15.75" thickBot="1" x14ac:dyDescent="0.3">
      <c r="A71" s="9"/>
      <c r="B71" s="9"/>
      <c r="C71" s="9"/>
      <c r="D71" s="9"/>
      <c r="E71" s="9"/>
      <c r="F71" s="9"/>
      <c r="G71" s="9"/>
      <c r="H71" s="9"/>
    </row>
    <row r="72" spans="1:8" ht="15.75" thickTop="1" x14ac:dyDescent="0.25"/>
    <row r="73" spans="1:8" x14ac:dyDescent="0.25">
      <c r="A73" s="12" t="s">
        <v>34</v>
      </c>
    </row>
    <row r="74" spans="1:8" x14ac:dyDescent="0.25">
      <c r="A74" t="s">
        <v>96</v>
      </c>
    </row>
    <row r="75" spans="1:8" x14ac:dyDescent="0.25">
      <c r="A75" t="s">
        <v>87</v>
      </c>
      <c r="B75" s="10"/>
      <c r="C75" s="10"/>
      <c r="D75" s="10"/>
      <c r="E75" s="10"/>
    </row>
    <row r="76" spans="1:8" x14ac:dyDescent="0.25">
      <c r="A76" t="s">
        <v>47</v>
      </c>
    </row>
    <row r="77" spans="1:8" x14ac:dyDescent="0.25">
      <c r="A77" t="s">
        <v>72</v>
      </c>
    </row>
    <row r="79" spans="1:8" x14ac:dyDescent="0.25">
      <c r="A79" t="s">
        <v>39</v>
      </c>
    </row>
    <row r="80" spans="1:8" x14ac:dyDescent="0.25">
      <c r="A80" s="20" t="s">
        <v>40</v>
      </c>
    </row>
    <row r="81" spans="1:1" x14ac:dyDescent="0.25">
      <c r="A81" s="20" t="s">
        <v>41</v>
      </c>
    </row>
    <row r="82" spans="1:1" x14ac:dyDescent="0.25">
      <c r="A82" s="20" t="s">
        <v>42</v>
      </c>
    </row>
    <row r="83" spans="1:1" x14ac:dyDescent="0.25">
      <c r="A83" s="20" t="s">
        <v>136</v>
      </c>
    </row>
    <row r="84" spans="1:1" x14ac:dyDescent="0.25">
      <c r="A84" s="20" t="s">
        <v>133</v>
      </c>
    </row>
  </sheetData>
  <mergeCells count="4">
    <mergeCell ref="A4:A5"/>
    <mergeCell ref="B4:B5"/>
    <mergeCell ref="C4:H4"/>
    <mergeCell ref="A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5"/>
  <sheetViews>
    <sheetView zoomScale="70" zoomScaleNormal="70" workbookViewId="0">
      <selection activeCell="E11" sqref="E11:H11"/>
    </sheetView>
  </sheetViews>
  <sheetFormatPr baseColWidth="10" defaultColWidth="11.42578125" defaultRowHeight="15" x14ac:dyDescent="0.25"/>
  <cols>
    <col min="1" max="1" width="55.140625" customWidth="1"/>
    <col min="2" max="2" width="22.28515625" customWidth="1"/>
    <col min="3" max="3" width="20.85546875" customWidth="1"/>
    <col min="4" max="4" width="20.7109375" customWidth="1"/>
    <col min="5" max="5" width="18.7109375" customWidth="1"/>
    <col min="6" max="6" width="21.85546875" customWidth="1"/>
    <col min="7" max="7" width="16" customWidth="1"/>
    <col min="8" max="8" width="23.7109375" customWidth="1"/>
    <col min="9" max="9" width="17.85546875" bestFit="1" customWidth="1"/>
  </cols>
  <sheetData>
    <row r="2" spans="1:8" ht="15.75" x14ac:dyDescent="0.25">
      <c r="A2" s="39" t="s">
        <v>112</v>
      </c>
      <c r="B2" s="39"/>
      <c r="C2" s="39"/>
      <c r="D2" s="39"/>
      <c r="E2" s="39"/>
      <c r="F2" s="39"/>
      <c r="G2" s="39"/>
      <c r="H2" s="39"/>
    </row>
    <row r="4" spans="1:8" x14ac:dyDescent="0.25">
      <c r="A4" s="34" t="s">
        <v>0</v>
      </c>
      <c r="B4" s="36" t="s">
        <v>1</v>
      </c>
      <c r="C4" s="38" t="s">
        <v>2</v>
      </c>
      <c r="D4" s="38"/>
      <c r="E4" s="38"/>
      <c r="F4" s="38"/>
      <c r="G4" s="38"/>
      <c r="H4" s="38"/>
    </row>
    <row r="5" spans="1:8" ht="15.75" thickBot="1" x14ac:dyDescent="0.3">
      <c r="A5" s="35"/>
      <c r="B5" s="37"/>
      <c r="C5" s="1" t="s">
        <v>77</v>
      </c>
      <c r="D5" s="1" t="s">
        <v>36</v>
      </c>
      <c r="E5" s="1" t="s">
        <v>37</v>
      </c>
      <c r="F5" s="1" t="s">
        <v>38</v>
      </c>
      <c r="G5" s="1" t="s">
        <v>3</v>
      </c>
      <c r="H5" s="1" t="s">
        <v>4</v>
      </c>
    </row>
    <row r="6" spans="1:8" ht="15.75" thickTop="1" x14ac:dyDescent="0.25"/>
    <row r="7" spans="1:8" x14ac:dyDescent="0.25">
      <c r="A7" s="2" t="s">
        <v>5</v>
      </c>
    </row>
    <row r="9" spans="1:8" x14ac:dyDescent="0.25">
      <c r="A9" t="s">
        <v>6</v>
      </c>
    </row>
    <row r="10" spans="1:8" x14ac:dyDescent="0.25">
      <c r="A10" s="3" t="s">
        <v>56</v>
      </c>
      <c r="B10" s="4">
        <f>C10+D10+G10+H10</f>
        <v>673036</v>
      </c>
      <c r="C10" s="13">
        <v>506236</v>
      </c>
      <c r="D10" s="13">
        <f t="shared" ref="D10:D12" si="0">E10+F10</f>
        <v>146986</v>
      </c>
      <c r="E10" s="13">
        <v>105046</v>
      </c>
      <c r="F10" s="13">
        <v>41940</v>
      </c>
      <c r="G10" s="13">
        <v>4128</v>
      </c>
      <c r="H10" s="13">
        <v>15686</v>
      </c>
    </row>
    <row r="11" spans="1:8" x14ac:dyDescent="0.25">
      <c r="A11" s="3" t="s">
        <v>105</v>
      </c>
      <c r="B11" s="4">
        <f>C11+D11+G11+H11</f>
        <v>691225</v>
      </c>
      <c r="C11" s="13">
        <v>520576</v>
      </c>
      <c r="D11" s="13">
        <f t="shared" si="0"/>
        <v>150476</v>
      </c>
      <c r="E11" s="13">
        <v>107637</v>
      </c>
      <c r="F11" s="13">
        <v>42839</v>
      </c>
      <c r="G11" s="13">
        <v>3926</v>
      </c>
      <c r="H11" s="13">
        <v>16247</v>
      </c>
    </row>
    <row r="12" spans="1:8" x14ac:dyDescent="0.25">
      <c r="A12" s="3" t="s">
        <v>106</v>
      </c>
      <c r="B12" s="4">
        <f t="shared" ref="B12" si="1">C12+D12+G12+H12</f>
        <v>678234</v>
      </c>
      <c r="C12" s="13">
        <v>506080</v>
      </c>
      <c r="D12" s="13">
        <f t="shared" si="0"/>
        <v>149142</v>
      </c>
      <c r="E12" s="13">
        <v>106234</v>
      </c>
      <c r="F12" s="13">
        <v>42908</v>
      </c>
      <c r="G12" s="13">
        <v>4128</v>
      </c>
      <c r="H12" s="13">
        <v>18884</v>
      </c>
    </row>
    <row r="13" spans="1:8" x14ac:dyDescent="0.25">
      <c r="A13" s="3" t="s">
        <v>81</v>
      </c>
      <c r="B13" s="13">
        <f>C13+D13+G13+H13</f>
        <v>691225</v>
      </c>
      <c r="C13" s="13">
        <f>C11</f>
        <v>520576</v>
      </c>
      <c r="D13" s="13">
        <f t="shared" ref="D13" si="2">E13+F13</f>
        <v>150476</v>
      </c>
      <c r="E13" s="13">
        <f>E11</f>
        <v>107637</v>
      </c>
      <c r="F13" s="13">
        <f t="shared" ref="F13:H13" si="3">F11</f>
        <v>42839</v>
      </c>
      <c r="G13" s="13">
        <f t="shared" si="3"/>
        <v>3926</v>
      </c>
      <c r="H13" s="13">
        <f t="shared" si="3"/>
        <v>16247</v>
      </c>
    </row>
    <row r="14" spans="1:8" x14ac:dyDescent="0.25">
      <c r="C14" s="26"/>
      <c r="D14" s="26"/>
      <c r="E14" s="26"/>
      <c r="F14" s="26"/>
      <c r="G14" s="26"/>
      <c r="H14" s="26"/>
    </row>
    <row r="15" spans="1:8" x14ac:dyDescent="0.25">
      <c r="A15" s="5" t="s">
        <v>7</v>
      </c>
      <c r="C15" s="26"/>
      <c r="D15" s="26"/>
      <c r="E15" s="26"/>
      <c r="F15" s="26"/>
      <c r="G15" s="26"/>
      <c r="H15" s="26"/>
    </row>
    <row r="16" spans="1:8" x14ac:dyDescent="0.25">
      <c r="A16" s="3" t="s">
        <v>56</v>
      </c>
      <c r="B16" s="4">
        <f>C16+D16+G16+H16</f>
        <v>14935536349</v>
      </c>
      <c r="C16" s="13">
        <v>11472725289</v>
      </c>
      <c r="D16" s="13">
        <f t="shared" ref="D16" si="4">E16+F16</f>
        <v>3077462506</v>
      </c>
      <c r="E16" s="13">
        <v>2284543330</v>
      </c>
      <c r="F16" s="13">
        <v>792919176</v>
      </c>
      <c r="G16" s="13">
        <v>91448096</v>
      </c>
      <c r="H16" s="13">
        <v>293900458</v>
      </c>
    </row>
    <row r="17" spans="1:9" x14ac:dyDescent="0.25">
      <c r="A17" s="3" t="s">
        <v>105</v>
      </c>
      <c r="B17" s="13">
        <f>C17+D17+G17+H17</f>
        <v>15068170785.150002</v>
      </c>
      <c r="C17" s="13">
        <v>11521607930.150002</v>
      </c>
      <c r="D17" s="13">
        <f t="shared" ref="D17:D18" si="5">E17+F17</f>
        <v>3165963257.5</v>
      </c>
      <c r="E17" s="13">
        <v>2317531290</v>
      </c>
      <c r="F17" s="13">
        <v>848431967.5</v>
      </c>
      <c r="G17" s="13">
        <v>84983000</v>
      </c>
      <c r="H17" s="13">
        <v>295616597.5</v>
      </c>
    </row>
    <row r="18" spans="1:9" x14ac:dyDescent="0.25">
      <c r="A18" s="3" t="s">
        <v>106</v>
      </c>
      <c r="B18" s="4">
        <f t="shared" ref="B18" si="6">C18+D18+G18+H18</f>
        <v>16650713888.810007</v>
      </c>
      <c r="C18" s="13">
        <v>12372189903.780006</v>
      </c>
      <c r="D18" s="13">
        <f t="shared" si="5"/>
        <v>3750484158.4300003</v>
      </c>
      <c r="E18" s="13">
        <v>2558660148.9500003</v>
      </c>
      <c r="F18" s="13">
        <v>1191824009.48</v>
      </c>
      <c r="G18" s="13">
        <v>94108973.730000004</v>
      </c>
      <c r="H18" s="13">
        <v>433930852.87</v>
      </c>
    </row>
    <row r="19" spans="1:9" x14ac:dyDescent="0.25">
      <c r="A19" s="3" t="s">
        <v>81</v>
      </c>
      <c r="B19" s="4">
        <f>C19+D19+G19+H19</f>
        <v>60272748193</v>
      </c>
      <c r="C19" s="13">
        <v>46086496773</v>
      </c>
      <c r="D19" s="13">
        <f t="shared" ref="D19" si="7">E19+F19</f>
        <v>12663853030</v>
      </c>
      <c r="E19" s="13">
        <v>9270125160</v>
      </c>
      <c r="F19" s="13">
        <v>3393727870</v>
      </c>
      <c r="G19" s="13">
        <v>339932000</v>
      </c>
      <c r="H19" s="13">
        <v>1182466390</v>
      </c>
      <c r="I19" s="6"/>
    </row>
    <row r="20" spans="1:9" x14ac:dyDescent="0.25">
      <c r="A20" s="3" t="s">
        <v>107</v>
      </c>
      <c r="B20" s="13">
        <f>B18</f>
        <v>16650713888.810007</v>
      </c>
      <c r="C20" s="13">
        <f t="shared" ref="C20:H20" si="8">C18</f>
        <v>12372189903.780006</v>
      </c>
      <c r="D20" s="13">
        <f t="shared" si="8"/>
        <v>3750484158.4300003</v>
      </c>
      <c r="E20" s="13">
        <f t="shared" si="8"/>
        <v>2558660148.9500003</v>
      </c>
      <c r="F20" s="13">
        <f t="shared" si="8"/>
        <v>1191824009.48</v>
      </c>
      <c r="G20" s="13">
        <f t="shared" si="8"/>
        <v>94108973.730000004</v>
      </c>
      <c r="H20" s="13">
        <f t="shared" si="8"/>
        <v>433930852.87</v>
      </c>
      <c r="I20" s="6"/>
    </row>
    <row r="21" spans="1:9" x14ac:dyDescent="0.25">
      <c r="B21" s="4"/>
      <c r="C21" s="4"/>
      <c r="D21" s="4"/>
      <c r="E21" s="4"/>
      <c r="F21" s="4"/>
    </row>
    <row r="22" spans="1:9" x14ac:dyDescent="0.25">
      <c r="A22" s="3" t="s">
        <v>8</v>
      </c>
      <c r="B22" s="4"/>
      <c r="C22" s="4"/>
      <c r="D22" s="4"/>
      <c r="E22" s="4"/>
      <c r="F22" s="4"/>
    </row>
    <row r="23" spans="1:9" x14ac:dyDescent="0.25">
      <c r="A23" s="3" t="s">
        <v>105</v>
      </c>
      <c r="B23" s="13">
        <f>B17</f>
        <v>15068170785.150002</v>
      </c>
      <c r="I23" s="11"/>
    </row>
    <row r="24" spans="1:9" x14ac:dyDescent="0.25">
      <c r="A24" s="3" t="s">
        <v>106</v>
      </c>
      <c r="B24" s="13">
        <v>8394180269.1999998</v>
      </c>
    </row>
    <row r="26" spans="1:9" x14ac:dyDescent="0.25">
      <c r="A26" t="s">
        <v>9</v>
      </c>
    </row>
    <row r="27" spans="1:9" x14ac:dyDescent="0.25">
      <c r="A27" s="3" t="s">
        <v>57</v>
      </c>
      <c r="B27" s="15">
        <v>1.6181333333333334</v>
      </c>
      <c r="C27" s="15">
        <v>1.6181333333333334</v>
      </c>
      <c r="D27" s="15">
        <v>1.6181333333333334</v>
      </c>
      <c r="E27" s="15">
        <v>1.6181333333333334</v>
      </c>
      <c r="F27" s="15">
        <v>1.6181333333333334</v>
      </c>
      <c r="G27" s="15">
        <v>1.6181333333333334</v>
      </c>
      <c r="H27" s="15">
        <v>1.6181333333333334</v>
      </c>
    </row>
    <row r="28" spans="1:9" x14ac:dyDescent="0.25">
      <c r="A28" s="3" t="s">
        <v>108</v>
      </c>
      <c r="B28" s="15">
        <v>1.71</v>
      </c>
      <c r="C28" s="15">
        <v>1.71</v>
      </c>
      <c r="D28" s="15">
        <v>1.71</v>
      </c>
      <c r="E28" s="15">
        <v>1.71</v>
      </c>
      <c r="F28" s="15">
        <v>1.71</v>
      </c>
      <c r="G28" s="15">
        <v>1.71</v>
      </c>
      <c r="H28" s="15">
        <v>1.71</v>
      </c>
    </row>
    <row r="29" spans="1:9" x14ac:dyDescent="0.25">
      <c r="A29" s="25" t="s">
        <v>10</v>
      </c>
      <c r="B29" s="4">
        <f>C29+D29+G29+H29</f>
        <v>352559</v>
      </c>
      <c r="C29" s="4">
        <v>204983</v>
      </c>
      <c r="D29" s="4">
        <f>E29+F29</f>
        <v>133957</v>
      </c>
      <c r="E29" s="23">
        <v>113751.55853889347</v>
      </c>
      <c r="F29" s="19">
        <v>20205.441461106529</v>
      </c>
      <c r="G29" s="4">
        <v>2168</v>
      </c>
      <c r="H29" s="4">
        <v>11451</v>
      </c>
    </row>
    <row r="31" spans="1:9" x14ac:dyDescent="0.25">
      <c r="A31" s="3" t="s">
        <v>11</v>
      </c>
    </row>
    <row r="32" spans="1:9" x14ac:dyDescent="0.25">
      <c r="A32" s="3" t="s">
        <v>58</v>
      </c>
      <c r="B32" s="6">
        <f>B16/B27</f>
        <v>9230102391.0266972</v>
      </c>
      <c r="C32" s="6">
        <f t="shared" ref="C32:H32" si="9">C16/C27</f>
        <v>7090098851.969347</v>
      </c>
      <c r="D32" s="6">
        <f t="shared" si="9"/>
        <v>1901859656.8061965</v>
      </c>
      <c r="E32" s="6">
        <f t="shared" si="9"/>
        <v>1411838742.17205</v>
      </c>
      <c r="F32" s="6">
        <f t="shared" si="9"/>
        <v>490020914.63414633</v>
      </c>
      <c r="G32" s="6">
        <f t="shared" si="9"/>
        <v>56514561.634805538</v>
      </c>
      <c r="H32" s="6">
        <f t="shared" si="9"/>
        <v>181629320.61634806</v>
      </c>
    </row>
    <row r="33" spans="1:8" x14ac:dyDescent="0.25">
      <c r="A33" s="3" t="s">
        <v>109</v>
      </c>
      <c r="B33" s="6">
        <f>B18/B28</f>
        <v>9737259584.0994186</v>
      </c>
      <c r="C33" s="6">
        <f t="shared" ref="C33:H33" si="10">C18/C28</f>
        <v>7235198774.1403551</v>
      </c>
      <c r="D33" s="6">
        <f t="shared" si="10"/>
        <v>2193265589.7251463</v>
      </c>
      <c r="E33" s="6">
        <f t="shared" si="10"/>
        <v>1496292484.766082</v>
      </c>
      <c r="F33" s="6">
        <f t="shared" si="10"/>
        <v>696973104.95906436</v>
      </c>
      <c r="G33" s="6">
        <f t="shared" si="10"/>
        <v>55034487.561403513</v>
      </c>
      <c r="H33" s="6">
        <f t="shared" si="10"/>
        <v>253760732.67251462</v>
      </c>
    </row>
    <row r="34" spans="1:8" x14ac:dyDescent="0.25">
      <c r="A34" s="3" t="s">
        <v>59</v>
      </c>
      <c r="B34" s="14">
        <f>B32/B10</f>
        <v>13714.128799984988</v>
      </c>
      <c r="C34" s="14">
        <f t="shared" ref="C34:H34" si="11">C32/C10</f>
        <v>14005.520847923393</v>
      </c>
      <c r="D34" s="14">
        <f t="shared" si="11"/>
        <v>12939.053085370011</v>
      </c>
      <c r="E34" s="14">
        <f t="shared" si="11"/>
        <v>13440.195173276945</v>
      </c>
      <c r="F34" s="14">
        <f t="shared" si="11"/>
        <v>11683.855856798911</v>
      </c>
      <c r="G34" s="14">
        <f t="shared" si="11"/>
        <v>13690.543031687388</v>
      </c>
      <c r="H34" s="14">
        <f t="shared" si="11"/>
        <v>11579.071823049093</v>
      </c>
    </row>
    <row r="35" spans="1:8" x14ac:dyDescent="0.25">
      <c r="A35" s="3" t="s">
        <v>110</v>
      </c>
      <c r="B35" s="6">
        <f>B33/B12</f>
        <v>14356.784803031724</v>
      </c>
      <c r="C35" s="6">
        <f t="shared" ref="C35:H35" si="12">C33/C12</f>
        <v>14296.551482256471</v>
      </c>
      <c r="D35" s="6">
        <f t="shared" si="12"/>
        <v>14705.888279124232</v>
      </c>
      <c r="E35" s="6">
        <f t="shared" si="12"/>
        <v>14084.873814090424</v>
      </c>
      <c r="F35" s="6">
        <f t="shared" si="12"/>
        <v>16243.430245153919</v>
      </c>
      <c r="G35" s="6">
        <f t="shared" si="12"/>
        <v>13331.997955766356</v>
      </c>
      <c r="H35" s="6">
        <f t="shared" si="12"/>
        <v>13437.869766602129</v>
      </c>
    </row>
    <row r="37" spans="1:8" x14ac:dyDescent="0.25">
      <c r="A37" s="2" t="s">
        <v>12</v>
      </c>
    </row>
    <row r="39" spans="1:8" x14ac:dyDescent="0.25">
      <c r="A39" t="s">
        <v>13</v>
      </c>
    </row>
    <row r="40" spans="1:8" x14ac:dyDescent="0.25">
      <c r="A40" t="s">
        <v>14</v>
      </c>
      <c r="B40" s="7">
        <f>(B11)/B29*100</f>
        <v>196.0593829685244</v>
      </c>
      <c r="C40" s="7">
        <f t="shared" ref="C40:H40" si="13">(C11)/C29*100</f>
        <v>253.96057234014529</v>
      </c>
      <c r="D40" s="7">
        <f t="shared" si="13"/>
        <v>112.33156908560208</v>
      </c>
      <c r="E40" s="7">
        <f t="shared" si="13"/>
        <v>94.624637572062099</v>
      </c>
      <c r="F40" s="7">
        <f t="shared" si="13"/>
        <v>212.01714440370347</v>
      </c>
      <c r="G40" s="7">
        <f t="shared" si="13"/>
        <v>181.08856088560884</v>
      </c>
      <c r="H40" s="7">
        <f t="shared" si="13"/>
        <v>141.88280499519692</v>
      </c>
    </row>
    <row r="41" spans="1:8" x14ac:dyDescent="0.25">
      <c r="A41" t="s">
        <v>15</v>
      </c>
      <c r="B41" s="7">
        <f>(B12)/B29*100</f>
        <v>192.37460963980496</v>
      </c>
      <c r="C41" s="7">
        <f t="shared" ref="C41:H41" si="14">(C12)/C29*100</f>
        <v>246.88876638550514</v>
      </c>
      <c r="D41" s="7">
        <f t="shared" si="14"/>
        <v>111.33572713631987</v>
      </c>
      <c r="E41" s="7">
        <f t="shared" si="14"/>
        <v>93.391247877871407</v>
      </c>
      <c r="F41" s="7">
        <f t="shared" si="14"/>
        <v>212.35863657121098</v>
      </c>
      <c r="G41" s="7">
        <f t="shared" si="14"/>
        <v>190.40590405904058</v>
      </c>
      <c r="H41" s="7">
        <f t="shared" si="14"/>
        <v>164.9113614531482</v>
      </c>
    </row>
    <row r="43" spans="1:8" x14ac:dyDescent="0.25">
      <c r="A43" t="s">
        <v>16</v>
      </c>
    </row>
    <row r="44" spans="1:8" x14ac:dyDescent="0.25">
      <c r="A44" t="s">
        <v>17</v>
      </c>
      <c r="B44" s="7">
        <f>B12/B11*100</f>
        <v>98.120583022894138</v>
      </c>
      <c r="C44" s="7">
        <f t="shared" ref="C44:H44" si="15">C12/C11*100</f>
        <v>97.215392180968777</v>
      </c>
      <c r="D44" s="7">
        <f t="shared" si="15"/>
        <v>99.113479890480875</v>
      </c>
      <c r="E44" s="7">
        <f t="shared" si="15"/>
        <v>98.696544868400267</v>
      </c>
      <c r="F44" s="7">
        <f t="shared" si="15"/>
        <v>100.16106818553187</v>
      </c>
      <c r="G44" s="7">
        <f t="shared" si="15"/>
        <v>105.14518593988794</v>
      </c>
      <c r="H44" s="7">
        <f t="shared" si="15"/>
        <v>116.23068874253708</v>
      </c>
    </row>
    <row r="45" spans="1:8" x14ac:dyDescent="0.25">
      <c r="A45" t="s">
        <v>18</v>
      </c>
      <c r="B45" s="7">
        <f>B18/B17*100</f>
        <v>110.50255619095873</v>
      </c>
      <c r="C45" s="7">
        <f t="shared" ref="C45:H45" si="16">C18/C17*100</f>
        <v>107.38249364834039</v>
      </c>
      <c r="D45" s="7">
        <f t="shared" si="16"/>
        <v>118.46265586138125</v>
      </c>
      <c r="E45" s="7">
        <f t="shared" si="16"/>
        <v>110.40455677946856</v>
      </c>
      <c r="F45" s="7">
        <f t="shared" si="16"/>
        <v>140.47372743295415</v>
      </c>
      <c r="G45" s="7">
        <f t="shared" si="16"/>
        <v>110.73858739983291</v>
      </c>
      <c r="H45" s="7">
        <f t="shared" si="16"/>
        <v>146.78839298595202</v>
      </c>
    </row>
    <row r="46" spans="1:8" x14ac:dyDescent="0.25">
      <c r="A46" t="s">
        <v>19</v>
      </c>
      <c r="B46" s="7">
        <f>AVERAGE(B44:B45)</f>
        <v>104.31156960692644</v>
      </c>
      <c r="C46" s="7">
        <f t="shared" ref="C46:H46" si="17">AVERAGE(C44:C45)</f>
        <v>102.29894291465459</v>
      </c>
      <c r="D46" s="7">
        <f t="shared" si="17"/>
        <v>108.78806787593106</v>
      </c>
      <c r="E46" s="7">
        <f t="shared" si="17"/>
        <v>104.55055082393442</v>
      </c>
      <c r="F46" s="7">
        <f t="shared" si="17"/>
        <v>120.317397809243</v>
      </c>
      <c r="G46" s="7">
        <f t="shared" si="17"/>
        <v>107.94188666986042</v>
      </c>
      <c r="H46" s="7">
        <f t="shared" si="17"/>
        <v>131.50954086424454</v>
      </c>
    </row>
    <row r="47" spans="1:8" x14ac:dyDescent="0.25">
      <c r="B47" s="7"/>
      <c r="C47" s="7"/>
      <c r="D47" s="7"/>
      <c r="E47" s="7"/>
      <c r="F47" s="7"/>
    </row>
    <row r="48" spans="1:8" x14ac:dyDescent="0.25">
      <c r="A48" t="s">
        <v>20</v>
      </c>
    </row>
    <row r="49" spans="1:8" x14ac:dyDescent="0.25">
      <c r="A49" t="s">
        <v>21</v>
      </c>
      <c r="B49" s="7">
        <f>B12/B13*100</f>
        <v>98.120583022894138</v>
      </c>
      <c r="C49" s="7">
        <f t="shared" ref="C49:H49" si="18">C12/C13*100</f>
        <v>97.215392180968777</v>
      </c>
      <c r="D49" s="7">
        <f t="shared" si="18"/>
        <v>99.113479890480875</v>
      </c>
      <c r="E49" s="7">
        <f t="shared" si="18"/>
        <v>98.696544868400267</v>
      </c>
      <c r="F49" s="7">
        <f t="shared" si="18"/>
        <v>100.16106818553187</v>
      </c>
      <c r="G49" s="7">
        <f t="shared" si="18"/>
        <v>105.14518593988794</v>
      </c>
      <c r="H49" s="7">
        <f t="shared" si="18"/>
        <v>116.23068874253708</v>
      </c>
    </row>
    <row r="50" spans="1:8" x14ac:dyDescent="0.25">
      <c r="A50" t="s">
        <v>22</v>
      </c>
      <c r="B50" s="7">
        <f>B18/B19*100</f>
        <v>27.625609231376973</v>
      </c>
      <c r="C50" s="7">
        <f t="shared" ref="C50:H50" si="19">C18/C19*100</f>
        <v>26.845585518724686</v>
      </c>
      <c r="D50" s="7">
        <f t="shared" si="19"/>
        <v>29.615663965345313</v>
      </c>
      <c r="E50" s="7">
        <f t="shared" si="19"/>
        <v>27.601139194867141</v>
      </c>
      <c r="F50" s="7">
        <f t="shared" si="19"/>
        <v>35.118431858238537</v>
      </c>
      <c r="G50" s="7">
        <f t="shared" si="19"/>
        <v>27.684646849958227</v>
      </c>
      <c r="H50" s="7">
        <f t="shared" si="19"/>
        <v>36.697098246488004</v>
      </c>
    </row>
    <row r="51" spans="1:8" x14ac:dyDescent="0.25">
      <c r="A51" t="s">
        <v>23</v>
      </c>
      <c r="B51" s="7">
        <f>(B49+B50)/2</f>
        <v>62.873096127135554</v>
      </c>
      <c r="C51" s="7">
        <f t="shared" ref="C51:H51" si="20">(C49+C50)/2</f>
        <v>62.030488849846734</v>
      </c>
      <c r="D51" s="7">
        <f t="shared" si="20"/>
        <v>64.36457192791309</v>
      </c>
      <c r="E51" s="7">
        <f t="shared" si="20"/>
        <v>63.148842031633706</v>
      </c>
      <c r="F51" s="7">
        <f t="shared" si="20"/>
        <v>67.639750021885206</v>
      </c>
      <c r="G51" s="7">
        <f t="shared" si="20"/>
        <v>66.414916394923083</v>
      </c>
      <c r="H51" s="7">
        <f t="shared" si="20"/>
        <v>76.463893494512547</v>
      </c>
    </row>
    <row r="53" spans="1:8" x14ac:dyDescent="0.25">
      <c r="A53" t="s">
        <v>35</v>
      </c>
    </row>
    <row r="54" spans="1:8" x14ac:dyDescent="0.25">
      <c r="A54" t="s">
        <v>24</v>
      </c>
      <c r="B54" s="7">
        <f>B20/B18*100</f>
        <v>100</v>
      </c>
      <c r="C54" s="7">
        <f>C20/C18*100</f>
        <v>100</v>
      </c>
      <c r="D54" s="7">
        <f>D20/D18*100</f>
        <v>100</v>
      </c>
      <c r="E54" s="7">
        <f t="shared" ref="E54:H54" si="21">E20/E18*100</f>
        <v>100</v>
      </c>
      <c r="F54" s="7">
        <f t="shared" si="21"/>
        <v>100</v>
      </c>
      <c r="G54" s="7">
        <f t="shared" si="21"/>
        <v>100</v>
      </c>
      <c r="H54" s="7">
        <f t="shared" si="21"/>
        <v>100</v>
      </c>
    </row>
    <row r="56" spans="1:8" x14ac:dyDescent="0.25">
      <c r="A56" t="s">
        <v>25</v>
      </c>
    </row>
    <row r="57" spans="1:8" x14ac:dyDescent="0.25">
      <c r="A57" t="s">
        <v>26</v>
      </c>
      <c r="B57" s="7">
        <f>((B12/B10)-1)*100</f>
        <v>0.77232124284585257</v>
      </c>
      <c r="C57" s="7">
        <f t="shared" ref="C57:H57" si="22">((C12/C10)-1)*100</f>
        <v>-3.0815667001160563E-2</v>
      </c>
      <c r="D57" s="7">
        <f t="shared" si="22"/>
        <v>1.4668063625107086</v>
      </c>
      <c r="E57" s="7">
        <f t="shared" si="22"/>
        <v>1.130933115016286</v>
      </c>
      <c r="F57" s="7">
        <f t="shared" si="22"/>
        <v>2.3080591320934651</v>
      </c>
      <c r="G57" s="7">
        <f t="shared" si="22"/>
        <v>0</v>
      </c>
      <c r="H57" s="7">
        <f t="shared" si="22"/>
        <v>20.387606783118706</v>
      </c>
    </row>
    <row r="58" spans="1:8" x14ac:dyDescent="0.25">
      <c r="A58" t="s">
        <v>27</v>
      </c>
      <c r="B58" s="7">
        <f>((B33/B32)-1)*100</f>
        <v>5.4945998601897195</v>
      </c>
      <c r="C58" s="7">
        <f t="shared" ref="C58:H58" si="23">((C33/C32)-1)*100</f>
        <v>2.0465147976139297</v>
      </c>
      <c r="D58" s="7">
        <f t="shared" si="23"/>
        <v>15.322157545962645</v>
      </c>
      <c r="E58" s="7">
        <f t="shared" si="23"/>
        <v>5.9818263992461151</v>
      </c>
      <c r="F58" s="7">
        <f t="shared" si="23"/>
        <v>42.233338240150474</v>
      </c>
      <c r="G58" s="7">
        <f t="shared" si="23"/>
        <v>-2.6189251594415541</v>
      </c>
      <c r="H58" s="7">
        <f t="shared" si="23"/>
        <v>39.713528526888162</v>
      </c>
    </row>
    <row r="59" spans="1:8" x14ac:dyDescent="0.25">
      <c r="A59" t="s">
        <v>28</v>
      </c>
      <c r="B59" s="7">
        <f>((B35/B34)-1)*100</f>
        <v>4.6860869721993437</v>
      </c>
      <c r="C59" s="7">
        <f>((C35/C34)-1)*100</f>
        <v>2.0779708051787971</v>
      </c>
      <c r="D59" s="7">
        <f>((D35/D34)-1)*100</f>
        <v>13.655057925003454</v>
      </c>
      <c r="E59" s="7">
        <f t="shared" ref="E59:H59" si="24">((E35/E34)-1)*100</f>
        <v>4.7966464214395543</v>
      </c>
      <c r="F59" s="7">
        <f t="shared" si="24"/>
        <v>39.024568979955035</v>
      </c>
      <c r="G59" s="7">
        <f t="shared" si="24"/>
        <v>-2.618925159441543</v>
      </c>
      <c r="H59" s="7">
        <f t="shared" si="24"/>
        <v>16.053082422832432</v>
      </c>
    </row>
    <row r="60" spans="1:8" x14ac:dyDescent="0.25">
      <c r="B60" s="8"/>
      <c r="C60" s="8"/>
      <c r="D60" s="8"/>
      <c r="E60" s="8"/>
      <c r="F60" s="8"/>
    </row>
    <row r="61" spans="1:8" x14ac:dyDescent="0.25">
      <c r="A61" t="s">
        <v>29</v>
      </c>
    </row>
    <row r="62" spans="1:8" x14ac:dyDescent="0.25">
      <c r="A62" t="s">
        <v>73</v>
      </c>
      <c r="B62" s="4">
        <f>B17/(B11*3)</f>
        <v>7266.409049224204</v>
      </c>
      <c r="C62" s="4">
        <f t="shared" ref="C62:H62" si="25">C17/(C11*3)</f>
        <v>7377.4741377179644</v>
      </c>
      <c r="D62" s="4">
        <f t="shared" si="25"/>
        <v>7013.218625118513</v>
      </c>
      <c r="E62" s="4">
        <f t="shared" si="25"/>
        <v>7176.9970363350894</v>
      </c>
      <c r="F62" s="4">
        <f t="shared" si="25"/>
        <v>6601.7100266890766</v>
      </c>
      <c r="G62" s="4">
        <f t="shared" si="25"/>
        <v>7215.4015961962978</v>
      </c>
      <c r="H62" s="4">
        <f t="shared" si="25"/>
        <v>6065.0499066494331</v>
      </c>
    </row>
    <row r="63" spans="1:8" x14ac:dyDescent="0.25">
      <c r="A63" t="s">
        <v>74</v>
      </c>
      <c r="B63" s="4">
        <f>B18/(B12*3)</f>
        <v>8183.3673377280838</v>
      </c>
      <c r="C63" s="4">
        <f t="shared" ref="C63:H63" si="26">C18/(C12*3)</f>
        <v>8149.0343448861886</v>
      </c>
      <c r="D63" s="4">
        <f t="shared" si="26"/>
        <v>8382.3563191008125</v>
      </c>
      <c r="E63" s="4">
        <f t="shared" si="26"/>
        <v>8028.3780740315415</v>
      </c>
      <c r="F63" s="4">
        <f t="shared" si="26"/>
        <v>9258.7552397377331</v>
      </c>
      <c r="G63" s="4">
        <f t="shared" si="26"/>
        <v>7599.2388347868218</v>
      </c>
      <c r="H63" s="4">
        <f t="shared" si="26"/>
        <v>7659.5857669632142</v>
      </c>
    </row>
    <row r="64" spans="1:8" x14ac:dyDescent="0.25">
      <c r="A64" t="s">
        <v>30</v>
      </c>
      <c r="B64" s="4">
        <f>(B62/B63)*B46</f>
        <v>92.623305547589311</v>
      </c>
      <c r="C64" s="4">
        <f t="shared" ref="C64:H64" si="27">(C62/C63)*C46</f>
        <v>92.613158041523889</v>
      </c>
      <c r="D64" s="4">
        <f t="shared" si="27"/>
        <v>91.01909710991383</v>
      </c>
      <c r="E64" s="4">
        <f t="shared" si="27"/>
        <v>93.463335494584797</v>
      </c>
      <c r="F64" s="4">
        <f t="shared" si="27"/>
        <v>85.789131577142498</v>
      </c>
      <c r="G64" s="4">
        <f t="shared" si="27"/>
        <v>102.48974644787558</v>
      </c>
      <c r="H64" s="4">
        <f t="shared" si="27"/>
        <v>104.13251483943164</v>
      </c>
    </row>
    <row r="65" spans="1:8" x14ac:dyDescent="0.25">
      <c r="A65" t="s">
        <v>75</v>
      </c>
      <c r="B65" s="4">
        <f>B17/B11</f>
        <v>21799.227147672613</v>
      </c>
      <c r="C65" s="4">
        <f t="shared" ref="C65:H65" si="28">C17/C11</f>
        <v>22132.422413153894</v>
      </c>
      <c r="D65" s="4">
        <f t="shared" si="28"/>
        <v>21039.65587535554</v>
      </c>
      <c r="E65" s="4">
        <f t="shared" si="28"/>
        <v>21530.991109005266</v>
      </c>
      <c r="F65" s="4">
        <f t="shared" si="28"/>
        <v>19805.130080067229</v>
      </c>
      <c r="G65" s="4">
        <f t="shared" si="28"/>
        <v>21646.204788588893</v>
      </c>
      <c r="H65" s="4">
        <f t="shared" si="28"/>
        <v>18195.149719948298</v>
      </c>
    </row>
    <row r="66" spans="1:8" x14ac:dyDescent="0.25">
      <c r="A66" t="s">
        <v>76</v>
      </c>
      <c r="B66" s="4">
        <f>B18/B12</f>
        <v>24550.102013184252</v>
      </c>
      <c r="C66" s="4">
        <f t="shared" ref="C66:H66" si="29">C18/C12</f>
        <v>24447.103034658565</v>
      </c>
      <c r="D66" s="4">
        <f t="shared" si="29"/>
        <v>25147.068957302439</v>
      </c>
      <c r="E66" s="4">
        <f t="shared" si="29"/>
        <v>24085.134222094624</v>
      </c>
      <c r="F66" s="4">
        <f t="shared" si="29"/>
        <v>27776.265719213199</v>
      </c>
      <c r="G66" s="4">
        <f t="shared" si="29"/>
        <v>22797.716504360465</v>
      </c>
      <c r="H66" s="4">
        <f t="shared" si="29"/>
        <v>22978.757300889643</v>
      </c>
    </row>
    <row r="67" spans="1:8" x14ac:dyDescent="0.25">
      <c r="B67" s="7"/>
      <c r="C67" s="7"/>
      <c r="D67" s="7"/>
      <c r="E67" s="7"/>
      <c r="F67" s="7"/>
    </row>
    <row r="68" spans="1:8" x14ac:dyDescent="0.25">
      <c r="A68" t="s">
        <v>31</v>
      </c>
      <c r="B68" s="7"/>
      <c r="C68" s="7"/>
      <c r="D68" s="7"/>
      <c r="E68" s="7"/>
      <c r="F68" s="7"/>
    </row>
    <row r="69" spans="1:8" x14ac:dyDescent="0.25">
      <c r="A69" t="s">
        <v>32</v>
      </c>
      <c r="B69" s="8">
        <f>(B24/B23)*100</f>
        <v>55.708024476817322</v>
      </c>
      <c r="C69" s="7"/>
      <c r="D69" s="7"/>
      <c r="E69" s="7"/>
      <c r="F69" s="7"/>
      <c r="G69" s="7"/>
      <c r="H69" s="7"/>
    </row>
    <row r="70" spans="1:8" x14ac:dyDescent="0.25">
      <c r="A70" t="s">
        <v>33</v>
      </c>
      <c r="B70" s="8">
        <f>(B18/B24)*100</f>
        <v>198.36021332428317</v>
      </c>
      <c r="C70" s="7"/>
      <c r="D70" s="7"/>
      <c r="E70" s="7"/>
      <c r="F70" s="7"/>
      <c r="G70" s="7"/>
      <c r="H70" s="7"/>
    </row>
    <row r="71" spans="1:8" ht="15.75" thickBot="1" x14ac:dyDescent="0.3">
      <c r="A71" s="9"/>
      <c r="B71" s="9"/>
      <c r="C71" s="9"/>
      <c r="D71" s="9"/>
      <c r="E71" s="9"/>
      <c r="F71" s="9"/>
      <c r="G71" s="9"/>
      <c r="H71" s="9"/>
    </row>
    <row r="72" spans="1:8" ht="15.75" thickTop="1" x14ac:dyDescent="0.25"/>
    <row r="73" spans="1:8" x14ac:dyDescent="0.25">
      <c r="A73" s="12" t="s">
        <v>34</v>
      </c>
    </row>
    <row r="74" spans="1:8" x14ac:dyDescent="0.25">
      <c r="A74" t="s">
        <v>96</v>
      </c>
    </row>
    <row r="75" spans="1:8" x14ac:dyDescent="0.25">
      <c r="A75" t="s">
        <v>87</v>
      </c>
      <c r="B75" s="10"/>
      <c r="C75" s="10"/>
      <c r="D75" s="10"/>
      <c r="E75" s="10"/>
    </row>
    <row r="76" spans="1:8" x14ac:dyDescent="0.25">
      <c r="A76" t="s">
        <v>88</v>
      </c>
    </row>
    <row r="77" spans="1:8" x14ac:dyDescent="0.25">
      <c r="A77" t="s">
        <v>97</v>
      </c>
    </row>
    <row r="79" spans="1:8" x14ac:dyDescent="0.25">
      <c r="A79" t="s">
        <v>39</v>
      </c>
    </row>
    <row r="80" spans="1:8" x14ac:dyDescent="0.25">
      <c r="A80" s="20" t="s">
        <v>40</v>
      </c>
    </row>
    <row r="81" spans="1:1" x14ac:dyDescent="0.25">
      <c r="A81" s="20" t="s">
        <v>41</v>
      </c>
    </row>
    <row r="82" spans="1:1" x14ac:dyDescent="0.25">
      <c r="A82" s="20" t="s">
        <v>42</v>
      </c>
    </row>
    <row r="83" spans="1:1" x14ac:dyDescent="0.25">
      <c r="A83" s="20" t="s">
        <v>135</v>
      </c>
    </row>
    <row r="84" spans="1:1" x14ac:dyDescent="0.25">
      <c r="A84" s="20" t="s">
        <v>136</v>
      </c>
    </row>
    <row r="85" spans="1:1" x14ac:dyDescent="0.25">
      <c r="A85" s="20" t="s">
        <v>134</v>
      </c>
    </row>
  </sheetData>
  <mergeCells count="4">
    <mergeCell ref="A4:A5"/>
    <mergeCell ref="B4:B5"/>
    <mergeCell ref="C4:H4"/>
    <mergeCell ref="A2:H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4"/>
  <sheetViews>
    <sheetView workbookViewId="0">
      <selection activeCell="A83" sqref="A83"/>
    </sheetView>
  </sheetViews>
  <sheetFormatPr baseColWidth="10" defaultColWidth="11.42578125" defaultRowHeight="15" x14ac:dyDescent="0.25"/>
  <cols>
    <col min="1" max="1" width="55.140625" customWidth="1"/>
    <col min="2" max="3" width="16.42578125" bestFit="1" customWidth="1"/>
    <col min="4" max="4" width="16.42578125" customWidth="1"/>
    <col min="5" max="5" width="15.28515625" bestFit="1" customWidth="1"/>
    <col min="6" max="6" width="15.28515625" customWidth="1"/>
    <col min="7" max="7" width="16" customWidth="1"/>
    <col min="8" max="8" width="14.5703125" customWidth="1"/>
    <col min="9" max="9" width="17.85546875" bestFit="1" customWidth="1"/>
  </cols>
  <sheetData>
    <row r="2" spans="1:8" ht="15.75" x14ac:dyDescent="0.25">
      <c r="A2" s="39" t="s">
        <v>113</v>
      </c>
      <c r="B2" s="39"/>
      <c r="C2" s="39"/>
      <c r="D2" s="39"/>
      <c r="E2" s="39"/>
      <c r="F2" s="39"/>
      <c r="G2" s="39"/>
      <c r="H2" s="39"/>
    </row>
    <row r="4" spans="1:8" x14ac:dyDescent="0.25">
      <c r="A4" s="34" t="s">
        <v>0</v>
      </c>
      <c r="B4" s="40" t="s">
        <v>1</v>
      </c>
      <c r="C4" s="38" t="s">
        <v>2</v>
      </c>
      <c r="D4" s="38"/>
      <c r="E4" s="38"/>
      <c r="F4" s="38"/>
      <c r="G4" s="38"/>
      <c r="H4" s="38"/>
    </row>
    <row r="5" spans="1:8" ht="15.75" thickBot="1" x14ac:dyDescent="0.3">
      <c r="A5" s="35"/>
      <c r="B5" s="41"/>
      <c r="C5" s="1" t="s">
        <v>77</v>
      </c>
      <c r="D5" s="1" t="s">
        <v>36</v>
      </c>
      <c r="E5" s="1" t="s">
        <v>37</v>
      </c>
      <c r="F5" s="1" t="s">
        <v>38</v>
      </c>
      <c r="G5" s="1" t="s">
        <v>3</v>
      </c>
      <c r="H5" s="1" t="s">
        <v>4</v>
      </c>
    </row>
    <row r="6" spans="1:8" ht="15.75" thickTop="1" x14ac:dyDescent="0.25"/>
    <row r="7" spans="1:8" x14ac:dyDescent="0.25">
      <c r="A7" s="2" t="s">
        <v>5</v>
      </c>
    </row>
    <row r="9" spans="1:8" x14ac:dyDescent="0.25">
      <c r="A9" t="s">
        <v>6</v>
      </c>
    </row>
    <row r="10" spans="1:8" x14ac:dyDescent="0.25">
      <c r="A10" s="3" t="s">
        <v>60</v>
      </c>
      <c r="B10" s="13">
        <f>(+'I Trimestre'!B10+'II trimestre'!B10)/2</f>
        <v>675889</v>
      </c>
      <c r="C10" s="13">
        <f>(+'I Trimestre'!C10+'II trimestre'!C10)/2</f>
        <v>516934</v>
      </c>
      <c r="D10" s="13">
        <f>(+'I Trimestre'!D10+'II trimestre'!D10)/2</f>
        <v>142328.5</v>
      </c>
      <c r="E10" s="13">
        <f>(+'I Trimestre'!E10+'II trimestre'!E10)/2</f>
        <v>104777.5</v>
      </c>
      <c r="F10" s="13">
        <f>(+'I Trimestre'!F10+'II trimestre'!F10)/2</f>
        <v>37551</v>
      </c>
      <c r="G10" s="13">
        <f>(+'I Trimestre'!G10+'II trimestre'!G10)/2</f>
        <v>3926</v>
      </c>
      <c r="H10" s="13">
        <f>(+'I Trimestre'!H10+'II trimestre'!H10)/2</f>
        <v>12700.5</v>
      </c>
    </row>
    <row r="11" spans="1:8" x14ac:dyDescent="0.25">
      <c r="A11" s="3" t="s">
        <v>114</v>
      </c>
      <c r="B11" s="13">
        <f>(+'I Trimestre'!B11+'II trimestre'!B11)/2</f>
        <v>691225</v>
      </c>
      <c r="C11" s="13">
        <f>(+'I Trimestre'!C11+'II trimestre'!C11)/2</f>
        <v>520576</v>
      </c>
      <c r="D11" s="13">
        <f>(+'I Trimestre'!D11+'II trimestre'!D11)/2</f>
        <v>150476</v>
      </c>
      <c r="E11" s="13">
        <f>(+'I Trimestre'!E11+'II trimestre'!E11)/2</f>
        <v>107637</v>
      </c>
      <c r="F11" s="13">
        <f>(+'I Trimestre'!F11+'II trimestre'!F11)/2</f>
        <v>42839</v>
      </c>
      <c r="G11" s="13">
        <f>(+'I Trimestre'!G11+'II trimestre'!G11)/2</f>
        <v>3926</v>
      </c>
      <c r="H11" s="13">
        <f>(+'I Trimestre'!H11+'II trimestre'!H11)/2</f>
        <v>16247</v>
      </c>
    </row>
    <row r="12" spans="1:8" x14ac:dyDescent="0.25">
      <c r="A12" s="3" t="s">
        <v>115</v>
      </c>
      <c r="B12" s="13">
        <f>(+'I Trimestre'!B12+'II trimestre'!B12)/2</f>
        <v>675469.5</v>
      </c>
      <c r="C12" s="13">
        <f>(+'I Trimestre'!C12+'II trimestre'!C12)/2</f>
        <v>505750.5</v>
      </c>
      <c r="D12" s="13">
        <f>(+'I Trimestre'!D12+'II trimestre'!D12)/2</f>
        <v>149243</v>
      </c>
      <c r="E12" s="13">
        <f>(+'I Trimestre'!E12+'II trimestre'!E12)/2</f>
        <v>106337</v>
      </c>
      <c r="F12" s="13">
        <f>(+'I Trimestre'!F12+'II trimestre'!F12)/2</f>
        <v>42906</v>
      </c>
      <c r="G12" s="13">
        <f>(+'I Trimestre'!G12+'II trimestre'!G12)/2</f>
        <v>4128</v>
      </c>
      <c r="H12" s="13">
        <f>(+'I Trimestre'!H12+'II trimestre'!H12)/2</f>
        <v>16348</v>
      </c>
    </row>
    <row r="13" spans="1:8" x14ac:dyDescent="0.25">
      <c r="A13" s="3" t="s">
        <v>81</v>
      </c>
      <c r="B13" s="13">
        <f>+'II trimestre'!B13</f>
        <v>691225</v>
      </c>
      <c r="C13" s="13">
        <f>+'II trimestre'!C13</f>
        <v>520576</v>
      </c>
      <c r="D13" s="13">
        <f>+'II trimestre'!D13</f>
        <v>150476</v>
      </c>
      <c r="E13" s="13">
        <f>+'II trimestre'!E13</f>
        <v>107637</v>
      </c>
      <c r="F13" s="13">
        <f>+'II trimestre'!F13</f>
        <v>42839</v>
      </c>
      <c r="G13" s="13">
        <f>+'II trimestre'!G13</f>
        <v>3926</v>
      </c>
      <c r="H13" s="13">
        <f>+'II trimestre'!H13</f>
        <v>16247</v>
      </c>
    </row>
    <row r="15" spans="1:8" x14ac:dyDescent="0.25">
      <c r="A15" s="5" t="s">
        <v>7</v>
      </c>
    </row>
    <row r="16" spans="1:8" x14ac:dyDescent="0.25">
      <c r="A16" s="3" t="s">
        <v>60</v>
      </c>
      <c r="B16" s="13">
        <f>+'I Trimestre'!B16+'II trimestre'!B16</f>
        <v>18146127814</v>
      </c>
      <c r="C16" s="13">
        <f>+'I Trimestre'!C16+'II trimestre'!C16</f>
        <v>14216475734</v>
      </c>
      <c r="D16" s="13">
        <f>+'I Trimestre'!D16+'II trimestre'!D16</f>
        <v>3538788580</v>
      </c>
      <c r="E16" s="13">
        <f>+'I Trimestre'!E16+'II trimestre'!E16</f>
        <v>2690940128</v>
      </c>
      <c r="F16" s="13">
        <f>+'I Trimestre'!F16+'II trimestre'!F16</f>
        <v>847848452</v>
      </c>
      <c r="G16" s="13">
        <f>+'I Trimestre'!G16+'II trimestre'!G16</f>
        <v>106167260</v>
      </c>
      <c r="H16" s="13">
        <f>+'I Trimestre'!H16+'II trimestre'!H16</f>
        <v>284696240</v>
      </c>
    </row>
    <row r="17" spans="1:9" x14ac:dyDescent="0.25">
      <c r="A17" s="3" t="s">
        <v>114</v>
      </c>
      <c r="B17" s="13">
        <f>+'I Trimestre'!B17+'II trimestre'!B17</f>
        <v>28697579442</v>
      </c>
      <c r="C17" s="13">
        <f>+'I Trimestre'!C17+'II trimestre'!C17</f>
        <v>21954209690.400002</v>
      </c>
      <c r="D17" s="13">
        <f>+'I Trimestre'!D17+'II trimestre'!D17</f>
        <v>6017385734.3999996</v>
      </c>
      <c r="E17" s="13">
        <f>+'I Trimestre'!E17+'II trimestre'!E17</f>
        <v>4406248036.7999992</v>
      </c>
      <c r="F17" s="13">
        <f>+'I Trimestre'!F17+'II trimestre'!F17</f>
        <v>1611137697.5999999</v>
      </c>
      <c r="G17" s="13">
        <f>+'I Trimestre'!G17+'II trimestre'!G17</f>
        <v>161037330</v>
      </c>
      <c r="H17" s="13">
        <f>+'I Trimestre'!H17+'II trimestre'!H17</f>
        <v>564946687.20000005</v>
      </c>
    </row>
    <row r="18" spans="1:9" x14ac:dyDescent="0.25">
      <c r="A18" s="3" t="s">
        <v>115</v>
      </c>
      <c r="B18" s="13">
        <f>+'I Trimestre'!B18+'II trimestre'!B18</f>
        <v>27584507158.950012</v>
      </c>
      <c r="C18" s="13">
        <f>+'I Trimestre'!C18+'II trimestre'!C18</f>
        <v>20857433426.160011</v>
      </c>
      <c r="D18" s="13">
        <f>+'I Trimestre'!D18+'II trimestre'!D18</f>
        <v>5932286878.1999989</v>
      </c>
      <c r="E18" s="13">
        <f>+'I Trimestre'!E18+'II trimestre'!E18</f>
        <v>4254362951.0099993</v>
      </c>
      <c r="F18" s="13">
        <f>+'I Trimestre'!F18+'II trimestre'!F18</f>
        <v>1677923927.1900001</v>
      </c>
      <c r="G18" s="13">
        <f>+'I Trimestre'!G18+'II trimestre'!G18</f>
        <v>163479200.13</v>
      </c>
      <c r="H18" s="13">
        <f>+'I Trimestre'!H18+'II trimestre'!H18</f>
        <v>631307654.46000004</v>
      </c>
    </row>
    <row r="19" spans="1:9" x14ac:dyDescent="0.25">
      <c r="A19" s="3" t="s">
        <v>81</v>
      </c>
      <c r="B19" s="13">
        <f>+'II trimestre'!B19</f>
        <v>60272748193</v>
      </c>
      <c r="C19" s="13">
        <f>+'II trimestre'!C19</f>
        <v>46086496773</v>
      </c>
      <c r="D19" s="13">
        <f>+'II trimestre'!D19</f>
        <v>12663853030</v>
      </c>
      <c r="E19" s="13">
        <f>+'II trimestre'!E19</f>
        <v>9270125160</v>
      </c>
      <c r="F19" s="13">
        <f>+'II trimestre'!F19</f>
        <v>3393727870</v>
      </c>
      <c r="G19" s="13">
        <f>+'II trimestre'!G19</f>
        <v>339932000</v>
      </c>
      <c r="H19" s="13">
        <f>+'II trimestre'!H19</f>
        <v>1182466390</v>
      </c>
      <c r="I19" s="6"/>
    </row>
    <row r="20" spans="1:9" x14ac:dyDescent="0.25">
      <c r="A20" s="3" t="s">
        <v>116</v>
      </c>
      <c r="B20" s="13">
        <f>B18</f>
        <v>27584507158.950012</v>
      </c>
      <c r="C20" s="13">
        <f t="shared" ref="C20:H20" si="0">C18</f>
        <v>20857433426.160011</v>
      </c>
      <c r="D20" s="13">
        <f t="shared" si="0"/>
        <v>5932286878.1999989</v>
      </c>
      <c r="E20" s="13">
        <f t="shared" si="0"/>
        <v>4254362951.0099993</v>
      </c>
      <c r="F20" s="13">
        <f t="shared" si="0"/>
        <v>1677923927.1900001</v>
      </c>
      <c r="G20" s="13">
        <f t="shared" si="0"/>
        <v>163479200.13</v>
      </c>
      <c r="H20" s="13">
        <f t="shared" si="0"/>
        <v>631307654.46000004</v>
      </c>
      <c r="I20" s="6"/>
    </row>
    <row r="21" spans="1:9" x14ac:dyDescent="0.25">
      <c r="B21" s="4"/>
      <c r="C21" s="4"/>
      <c r="D21" s="4"/>
      <c r="E21" s="4"/>
      <c r="F21" s="4"/>
    </row>
    <row r="22" spans="1:9" x14ac:dyDescent="0.25">
      <c r="A22" s="3" t="s">
        <v>8</v>
      </c>
      <c r="B22" s="4"/>
      <c r="C22" s="4"/>
      <c r="D22" s="4"/>
      <c r="E22" s="4"/>
      <c r="F22" s="4"/>
    </row>
    <row r="23" spans="1:9" x14ac:dyDescent="0.25">
      <c r="A23" s="3" t="s">
        <v>114</v>
      </c>
      <c r="B23" s="13">
        <f>'I Trimestre'!B23+'II trimestre'!B23</f>
        <v>28697579442</v>
      </c>
      <c r="I23" s="11"/>
    </row>
    <row r="24" spans="1:9" x14ac:dyDescent="0.25">
      <c r="A24" s="3" t="s">
        <v>115</v>
      </c>
      <c r="B24" s="13">
        <f>'I Trimestre'!B24+'II trimestre'!B24</f>
        <v>21591501626.330002</v>
      </c>
    </row>
    <row r="26" spans="1:9" x14ac:dyDescent="0.25">
      <c r="A26" t="s">
        <v>9</v>
      </c>
    </row>
    <row r="27" spans="1:9" x14ac:dyDescent="0.25">
      <c r="A27" s="25" t="s">
        <v>61</v>
      </c>
      <c r="B27" s="28">
        <v>1.61</v>
      </c>
      <c r="C27" s="28">
        <v>1.61</v>
      </c>
      <c r="D27" s="28">
        <v>1.61</v>
      </c>
      <c r="E27" s="28">
        <v>1.61</v>
      </c>
      <c r="F27" s="28">
        <v>1.61</v>
      </c>
      <c r="G27" s="28">
        <v>1.61</v>
      </c>
      <c r="H27" s="28">
        <v>1.61</v>
      </c>
    </row>
    <row r="28" spans="1:9" x14ac:dyDescent="0.25">
      <c r="A28" s="25" t="s">
        <v>117</v>
      </c>
      <c r="B28" s="29">
        <v>1.67</v>
      </c>
      <c r="C28" s="29">
        <v>1.67</v>
      </c>
      <c r="D28" s="29">
        <v>1.67</v>
      </c>
      <c r="E28" s="29">
        <v>1.67</v>
      </c>
      <c r="F28" s="29">
        <v>1.67</v>
      </c>
      <c r="G28" s="29">
        <v>1.67</v>
      </c>
      <c r="H28" s="29">
        <v>1.67</v>
      </c>
    </row>
    <row r="29" spans="1:9" x14ac:dyDescent="0.25">
      <c r="A29" s="25" t="s">
        <v>10</v>
      </c>
      <c r="B29" s="13">
        <f>C29+D29+G29+H29</f>
        <v>352559</v>
      </c>
      <c r="C29" s="13">
        <v>204983</v>
      </c>
      <c r="D29" s="13">
        <f>E29+F29</f>
        <v>133957</v>
      </c>
      <c r="E29" s="23">
        <v>113752</v>
      </c>
      <c r="F29" s="23">
        <v>20205</v>
      </c>
      <c r="G29" s="13">
        <v>2168</v>
      </c>
      <c r="H29" s="13">
        <v>11451</v>
      </c>
    </row>
    <row r="31" spans="1:9" x14ac:dyDescent="0.25">
      <c r="A31" s="3" t="s">
        <v>11</v>
      </c>
    </row>
    <row r="32" spans="1:9" x14ac:dyDescent="0.25">
      <c r="A32" s="3" t="s">
        <v>62</v>
      </c>
      <c r="B32" s="6">
        <f>B16/B27</f>
        <v>11270886840.993788</v>
      </c>
      <c r="C32" s="6">
        <f t="shared" ref="C32:H32" si="1">C16/C27</f>
        <v>8830109151.5527954</v>
      </c>
      <c r="D32" s="6">
        <f t="shared" ref="D32" si="2">D16/D27</f>
        <v>2198005329.1925464</v>
      </c>
      <c r="E32" s="6">
        <f t="shared" si="1"/>
        <v>1671391383.8509316</v>
      </c>
      <c r="F32" s="6">
        <f>F16/F27</f>
        <v>526613945.3416149</v>
      </c>
      <c r="G32" s="6">
        <f t="shared" si="1"/>
        <v>65942397.515527949</v>
      </c>
      <c r="H32" s="6">
        <f t="shared" si="1"/>
        <v>176829962.73291925</v>
      </c>
    </row>
    <row r="33" spans="1:8" x14ac:dyDescent="0.25">
      <c r="A33" s="3" t="s">
        <v>118</v>
      </c>
      <c r="B33" s="6">
        <f>B18/B28</f>
        <v>16517668957.455097</v>
      </c>
      <c r="C33" s="6">
        <f t="shared" ref="C33:H33" si="3">C18/C28</f>
        <v>12489481093.508989</v>
      </c>
      <c r="D33" s="6">
        <f t="shared" ref="D33" si="4">D18/D28</f>
        <v>3552267591.7365265</v>
      </c>
      <c r="E33" s="6">
        <f t="shared" si="3"/>
        <v>2547522725.1556883</v>
      </c>
      <c r="F33" s="6">
        <f t="shared" si="3"/>
        <v>1004744866.5808384</v>
      </c>
      <c r="G33" s="6">
        <f t="shared" si="3"/>
        <v>97891736.604790419</v>
      </c>
      <c r="H33" s="6">
        <f t="shared" si="3"/>
        <v>378028535.60479045</v>
      </c>
    </row>
    <row r="34" spans="1:8" x14ac:dyDescent="0.25">
      <c r="A34" s="3" t="s">
        <v>63</v>
      </c>
      <c r="B34" s="6">
        <f>B32/B10</f>
        <v>16675.647689182377</v>
      </c>
      <c r="C34" s="6">
        <f t="shared" ref="C34:H34" si="5">C32/C10</f>
        <v>17081.695441879998</v>
      </c>
      <c r="D34" s="6">
        <f t="shared" ref="D34" si="6">D32/D10</f>
        <v>15443.184809736254</v>
      </c>
      <c r="E34" s="6">
        <f t="shared" si="5"/>
        <v>15951.815836901354</v>
      </c>
      <c r="F34" s="6">
        <f t="shared" si="5"/>
        <v>14023.965948752761</v>
      </c>
      <c r="G34" s="6">
        <f t="shared" si="5"/>
        <v>16796.331511851236</v>
      </c>
      <c r="H34" s="6">
        <f t="shared" si="5"/>
        <v>13923.070960428271</v>
      </c>
    </row>
    <row r="35" spans="1:8" x14ac:dyDescent="0.25">
      <c r="A35" s="3" t="s">
        <v>119</v>
      </c>
      <c r="B35" s="6">
        <f>B33/B12</f>
        <v>24453.611832148006</v>
      </c>
      <c r="C35" s="6">
        <f t="shared" ref="C35:H35" si="7">C33/C12</f>
        <v>24694.94561747144</v>
      </c>
      <c r="D35" s="6">
        <f t="shared" ref="D35" si="8">D33/D12</f>
        <v>23801.904221548255</v>
      </c>
      <c r="E35" s="6">
        <f t="shared" si="7"/>
        <v>23957.067861193078</v>
      </c>
      <c r="F35" s="6">
        <f t="shared" si="7"/>
        <v>23417.351106624679</v>
      </c>
      <c r="G35" s="6">
        <f t="shared" si="7"/>
        <v>23714.08347984264</v>
      </c>
      <c r="H35" s="6">
        <f t="shared" si="7"/>
        <v>23123.839956250944</v>
      </c>
    </row>
    <row r="37" spans="1:8" x14ac:dyDescent="0.25">
      <c r="A37" s="2" t="s">
        <v>12</v>
      </c>
    </row>
    <row r="39" spans="1:8" x14ac:dyDescent="0.25">
      <c r="A39" t="s">
        <v>13</v>
      </c>
    </row>
    <row r="40" spans="1:8" x14ac:dyDescent="0.25">
      <c r="A40" t="s">
        <v>14</v>
      </c>
      <c r="B40" s="7">
        <f>((B11)/B29)*100</f>
        <v>196.0593829685244</v>
      </c>
      <c r="C40" s="7">
        <f t="shared" ref="C40:H40" si="9">((C11)/C29)*100</f>
        <v>253.96057234014529</v>
      </c>
      <c r="D40" s="7">
        <f t="shared" si="9"/>
        <v>112.33156908560208</v>
      </c>
      <c r="E40" s="7">
        <f t="shared" si="9"/>
        <v>94.624270342499472</v>
      </c>
      <c r="F40" s="7">
        <f t="shared" si="9"/>
        <v>212.02177678792378</v>
      </c>
      <c r="G40" s="7">
        <f t="shared" si="9"/>
        <v>181.08856088560884</v>
      </c>
      <c r="H40" s="7">
        <f t="shared" si="9"/>
        <v>141.88280499519692</v>
      </c>
    </row>
    <row r="41" spans="1:8" x14ac:dyDescent="0.25">
      <c r="A41" t="s">
        <v>15</v>
      </c>
      <c r="B41" s="7">
        <f>((B12)/B29)*100</f>
        <v>191.59048556411835</v>
      </c>
      <c r="C41" s="7">
        <f t="shared" ref="C41:H41" si="10">((C12)/C29)*100</f>
        <v>246.72802134811178</v>
      </c>
      <c r="D41" s="7">
        <f t="shared" si="10"/>
        <v>111.41112446531349</v>
      </c>
      <c r="E41" s="7">
        <f t="shared" si="10"/>
        <v>93.481433293480549</v>
      </c>
      <c r="F41" s="7">
        <f t="shared" si="10"/>
        <v>212.35337787676318</v>
      </c>
      <c r="G41" s="7">
        <f t="shared" si="10"/>
        <v>190.40590405904058</v>
      </c>
      <c r="H41" s="7">
        <f t="shared" si="10"/>
        <v>142.76482403283558</v>
      </c>
    </row>
    <row r="43" spans="1:8" x14ac:dyDescent="0.25">
      <c r="A43" t="s">
        <v>16</v>
      </c>
    </row>
    <row r="44" spans="1:8" x14ac:dyDescent="0.25">
      <c r="A44" t="s">
        <v>17</v>
      </c>
      <c r="B44" s="7">
        <f>B12/B11*100</f>
        <v>97.72064089117147</v>
      </c>
      <c r="C44" s="7">
        <f t="shared" ref="C44:H44" si="11">C12/C11*100</f>
        <v>97.15209690804032</v>
      </c>
      <c r="D44" s="7">
        <f t="shared" ref="D44" si="12">D12/D11*100</f>
        <v>99.180600228607886</v>
      </c>
      <c r="E44" s="7">
        <f t="shared" si="11"/>
        <v>98.792236870221203</v>
      </c>
      <c r="F44" s="7">
        <f t="shared" si="11"/>
        <v>100.15639954247297</v>
      </c>
      <c r="G44" s="7">
        <f t="shared" si="11"/>
        <v>105.14518593988794</v>
      </c>
      <c r="H44" s="7">
        <f t="shared" si="11"/>
        <v>100.62165322828831</v>
      </c>
    </row>
    <row r="45" spans="1:8" x14ac:dyDescent="0.25">
      <c r="A45" t="s">
        <v>18</v>
      </c>
      <c r="B45" s="7">
        <f>B18/B17*100</f>
        <v>96.121372238729776</v>
      </c>
      <c r="C45" s="7">
        <f t="shared" ref="C45:H45" si="13">C18/C17*100</f>
        <v>95.004255312731289</v>
      </c>
      <c r="D45" s="7">
        <f t="shared" ref="D45" si="14">D18/D17*100</f>
        <v>98.585783595133179</v>
      </c>
      <c r="E45" s="7">
        <f t="shared" si="13"/>
        <v>96.552961056175462</v>
      </c>
      <c r="F45" s="7">
        <f t="shared" si="13"/>
        <v>104.14528377614694</v>
      </c>
      <c r="G45" s="7">
        <f t="shared" si="13"/>
        <v>101.51633793853885</v>
      </c>
      <c r="H45" s="7">
        <f t="shared" si="13"/>
        <v>111.74641231881535</v>
      </c>
    </row>
    <row r="46" spans="1:8" x14ac:dyDescent="0.25">
      <c r="A46" t="s">
        <v>19</v>
      </c>
      <c r="B46" s="7">
        <f>AVERAGE(B44:B45)</f>
        <v>96.92100656495063</v>
      </c>
      <c r="C46" s="7">
        <f t="shared" ref="C46:H46" si="15">AVERAGE(C44:C45)</f>
        <v>96.078176110385812</v>
      </c>
      <c r="D46" s="7">
        <f t="shared" ref="D46" si="16">AVERAGE(D44:D45)</f>
        <v>98.88319191187054</v>
      </c>
      <c r="E46" s="7">
        <f t="shared" si="15"/>
        <v>97.67259896319834</v>
      </c>
      <c r="F46" s="7">
        <f t="shared" si="15"/>
        <v>102.15084165930995</v>
      </c>
      <c r="G46" s="7">
        <f t="shared" si="15"/>
        <v>103.3307619392134</v>
      </c>
      <c r="H46" s="7">
        <f t="shared" si="15"/>
        <v>106.18403277355182</v>
      </c>
    </row>
    <row r="47" spans="1:8" x14ac:dyDescent="0.25">
      <c r="B47" s="7"/>
      <c r="C47" s="7"/>
      <c r="D47" s="7"/>
      <c r="E47" s="7"/>
      <c r="F47" s="7"/>
    </row>
    <row r="48" spans="1:8" x14ac:dyDescent="0.25">
      <c r="A48" t="s">
        <v>20</v>
      </c>
    </row>
    <row r="49" spans="1:8" x14ac:dyDescent="0.25">
      <c r="A49" t="s">
        <v>21</v>
      </c>
      <c r="B49" s="7">
        <f>B12/B13*100</f>
        <v>97.72064089117147</v>
      </c>
      <c r="C49" s="7">
        <f t="shared" ref="C49:H49" si="17">C12/C13*100</f>
        <v>97.15209690804032</v>
      </c>
      <c r="D49" s="7">
        <f t="shared" si="17"/>
        <v>99.180600228607886</v>
      </c>
      <c r="E49" s="7">
        <f t="shared" si="17"/>
        <v>98.792236870221203</v>
      </c>
      <c r="F49" s="7">
        <f t="shared" si="17"/>
        <v>100.15639954247297</v>
      </c>
      <c r="G49" s="7">
        <f t="shared" si="17"/>
        <v>105.14518593988794</v>
      </c>
      <c r="H49" s="7">
        <f t="shared" si="17"/>
        <v>100.62165322828831</v>
      </c>
    </row>
    <row r="50" spans="1:8" x14ac:dyDescent="0.25">
      <c r="A50" t="s">
        <v>22</v>
      </c>
      <c r="B50" s="7">
        <f>B18/B19*100</f>
        <v>45.766134755663323</v>
      </c>
      <c r="C50" s="7">
        <f t="shared" ref="C50:H50" si="18">C18/C19*100</f>
        <v>45.257146640790971</v>
      </c>
      <c r="D50" s="7">
        <f t="shared" ref="D50" si="19">D18/D19*100</f>
        <v>46.844249251367053</v>
      </c>
      <c r="E50" s="7">
        <f t="shared" si="18"/>
        <v>45.893263333350717</v>
      </c>
      <c r="F50" s="7">
        <f t="shared" si="18"/>
        <v>49.441911416132491</v>
      </c>
      <c r="G50" s="7">
        <f t="shared" si="18"/>
        <v>48.091736032500613</v>
      </c>
      <c r="H50" s="7">
        <f t="shared" si="18"/>
        <v>53.389056957466671</v>
      </c>
    </row>
    <row r="51" spans="1:8" x14ac:dyDescent="0.25">
      <c r="A51" t="s">
        <v>23</v>
      </c>
      <c r="B51" s="7">
        <f>(B49+B50)/2</f>
        <v>71.743387823417393</v>
      </c>
      <c r="C51" s="7">
        <f t="shared" ref="C51:H51" si="20">(C49+C50)/2</f>
        <v>71.204621774415642</v>
      </c>
      <c r="D51" s="7">
        <f t="shared" ref="D51" si="21">(D49+D50)/2</f>
        <v>73.012424739987466</v>
      </c>
      <c r="E51" s="7">
        <f t="shared" si="20"/>
        <v>72.342750101785953</v>
      </c>
      <c r="F51" s="7">
        <f t="shared" si="20"/>
        <v>74.799155479302726</v>
      </c>
      <c r="G51" s="7">
        <f t="shared" si="20"/>
        <v>76.618460986194279</v>
      </c>
      <c r="H51" s="7">
        <f t="shared" si="20"/>
        <v>77.005355092877494</v>
      </c>
    </row>
    <row r="53" spans="1:8" x14ac:dyDescent="0.25">
      <c r="A53" t="s">
        <v>35</v>
      </c>
    </row>
    <row r="54" spans="1:8" x14ac:dyDescent="0.25">
      <c r="A54" t="s">
        <v>24</v>
      </c>
      <c r="B54" s="7">
        <f>B20/B18*100</f>
        <v>100</v>
      </c>
      <c r="C54" s="7">
        <f>C20/C18*100</f>
        <v>100</v>
      </c>
      <c r="D54" s="7">
        <f>D20/D18*100</f>
        <v>100</v>
      </c>
      <c r="E54" s="7">
        <f t="shared" ref="E54:H54" si="22">E20/E18*100</f>
        <v>100</v>
      </c>
      <c r="F54" s="7">
        <f t="shared" si="22"/>
        <v>100</v>
      </c>
      <c r="G54" s="7">
        <f t="shared" si="22"/>
        <v>100</v>
      </c>
      <c r="H54" s="7">
        <f t="shared" si="22"/>
        <v>100</v>
      </c>
    </row>
    <row r="56" spans="1:8" x14ac:dyDescent="0.25">
      <c r="A56" t="s">
        <v>25</v>
      </c>
    </row>
    <row r="57" spans="1:8" x14ac:dyDescent="0.25">
      <c r="A57" t="s">
        <v>26</v>
      </c>
      <c r="B57" s="7">
        <f>((B12/B10)-1)*100</f>
        <v>-6.206640439480049E-2</v>
      </c>
      <c r="C57" s="7">
        <f t="shared" ref="C57:H57" si="23">((C12/C10)-1)*100</f>
        <v>-2.1634289870660517</v>
      </c>
      <c r="D57" s="7">
        <f t="shared" ref="D57" si="24">((D12/D10)-1)*100</f>
        <v>4.8581275008167779</v>
      </c>
      <c r="E57" s="7">
        <f t="shared" si="23"/>
        <v>1.4883920689079178</v>
      </c>
      <c r="F57" s="7">
        <f t="shared" si="23"/>
        <v>14.260605576416063</v>
      </c>
      <c r="G57" s="7">
        <f t="shared" si="23"/>
        <v>5.1451859398879307</v>
      </c>
      <c r="H57" s="7">
        <f t="shared" si="23"/>
        <v>28.719341758198503</v>
      </c>
    </row>
    <row r="58" spans="1:8" x14ac:dyDescent="0.25">
      <c r="A58" t="s">
        <v>27</v>
      </c>
      <c r="B58" s="7">
        <f>((B33/B32)-1)*100</f>
        <v>46.551635115153765</v>
      </c>
      <c r="C58" s="7">
        <f t="shared" ref="C58:H58" si="25">((C33/C32)-1)*100</f>
        <v>41.441978566173042</v>
      </c>
      <c r="D58" s="7">
        <f t="shared" si="25"/>
        <v>61.613238355590269</v>
      </c>
      <c r="E58" s="7">
        <f t="shared" si="25"/>
        <v>52.419280712464001</v>
      </c>
      <c r="F58" s="7">
        <f t="shared" si="25"/>
        <v>90.79344090082148</v>
      </c>
      <c r="G58" s="7">
        <f t="shared" si="25"/>
        <v>48.450375316941006</v>
      </c>
      <c r="H58" s="7">
        <f t="shared" si="25"/>
        <v>113.7808150622968</v>
      </c>
    </row>
    <row r="59" spans="1:8" x14ac:dyDescent="0.25">
      <c r="A59" t="s">
        <v>28</v>
      </c>
      <c r="B59" s="7">
        <f>((B35/B34)-1)*100</f>
        <v>46.642650935898921</v>
      </c>
      <c r="C59" s="7">
        <f t="shared" ref="C59:H59" si="26">((C35/C34)-1)*100</f>
        <v>44.569640065854799</v>
      </c>
      <c r="D59" s="7">
        <f t="shared" ref="D59" si="27">((D35/D34)-1)*100</f>
        <v>54.12561926049213</v>
      </c>
      <c r="E59" s="7">
        <f t="shared" si="26"/>
        <v>50.183954642788464</v>
      </c>
      <c r="F59" s="7">
        <f t="shared" si="26"/>
        <v>66.980946703648627</v>
      </c>
      <c r="G59" s="7">
        <f t="shared" si="26"/>
        <v>41.18608854028836</v>
      </c>
      <c r="H59" s="7">
        <f t="shared" si="26"/>
        <v>66.082899541148791</v>
      </c>
    </row>
    <row r="60" spans="1:8" x14ac:dyDescent="0.25">
      <c r="B60" s="8"/>
      <c r="C60" s="8"/>
      <c r="D60" s="8"/>
      <c r="E60" s="8"/>
      <c r="F60" s="8"/>
    </row>
    <row r="61" spans="1:8" x14ac:dyDescent="0.25">
      <c r="A61" t="s">
        <v>29</v>
      </c>
    </row>
    <row r="62" spans="1:8" x14ac:dyDescent="0.25">
      <c r="A62" t="s">
        <v>73</v>
      </c>
      <c r="B62" s="4">
        <f>B17/(B11*6)</f>
        <v>6919.4978581503856</v>
      </c>
      <c r="C62" s="4">
        <f t="shared" ref="C62:H62" si="28">C17/(C11*6)</f>
        <v>7028.8199002643232</v>
      </c>
      <c r="D62" s="4">
        <f t="shared" si="28"/>
        <v>6664.8344081448204</v>
      </c>
      <c r="E62" s="4">
        <f t="shared" si="28"/>
        <v>6822.6973327015794</v>
      </c>
      <c r="F62" s="4">
        <f t="shared" si="28"/>
        <v>6268.1890240201683</v>
      </c>
      <c r="G62" s="4">
        <f t="shared" si="28"/>
        <v>6836.361436576668</v>
      </c>
      <c r="H62" s="4">
        <f t="shared" si="28"/>
        <v>5795.3949159844897</v>
      </c>
    </row>
    <row r="63" spans="1:8" x14ac:dyDescent="0.25">
      <c r="A63" t="s">
        <v>74</v>
      </c>
      <c r="B63" s="4">
        <f>B18/(B12*6)</f>
        <v>6806.255293281195</v>
      </c>
      <c r="C63" s="4">
        <f t="shared" ref="C63:H63" si="29">C18/(C12*6)</f>
        <v>6873.4265301962168</v>
      </c>
      <c r="D63" s="4">
        <f t="shared" si="29"/>
        <v>6624.8633416642642</v>
      </c>
      <c r="E63" s="4">
        <f t="shared" si="29"/>
        <v>6668.0505546987397</v>
      </c>
      <c r="F63" s="4">
        <f t="shared" si="29"/>
        <v>6517.8293913438683</v>
      </c>
      <c r="G63" s="4">
        <f t="shared" si="29"/>
        <v>6600.4199018895351</v>
      </c>
      <c r="H63" s="4">
        <f t="shared" si="29"/>
        <v>6436.1354544898459</v>
      </c>
    </row>
    <row r="64" spans="1:8" x14ac:dyDescent="0.25">
      <c r="A64" t="s">
        <v>30</v>
      </c>
      <c r="B64" s="10">
        <f>(B62/B63)*B46</f>
        <v>98.53357954380337</v>
      </c>
      <c r="C64" s="10">
        <f t="shared" ref="C64:H64" si="30">(C62/C63)*C46</f>
        <v>98.250296741951459</v>
      </c>
      <c r="D64" s="10">
        <f t="shared" si="30"/>
        <v>99.479802956337167</v>
      </c>
      <c r="E64" s="10">
        <f t="shared" si="30"/>
        <v>99.937841646185845</v>
      </c>
      <c r="F64" s="10">
        <f t="shared" si="30"/>
        <v>98.238346854195484</v>
      </c>
      <c r="G64" s="10">
        <f t="shared" si="30"/>
        <v>107.02446914492457</v>
      </c>
      <c r="H64" s="10">
        <f t="shared" si="30"/>
        <v>95.613028663852134</v>
      </c>
    </row>
    <row r="65" spans="1:8" x14ac:dyDescent="0.25">
      <c r="A65" t="s">
        <v>75</v>
      </c>
      <c r="B65" s="10">
        <f>B17/B11</f>
        <v>41516.987148902313</v>
      </c>
      <c r="C65" s="10">
        <f t="shared" ref="C65:H66" si="31">C17/C11</f>
        <v>42172.919401585939</v>
      </c>
      <c r="D65" s="10">
        <f t="shared" si="31"/>
        <v>39989.006448868917</v>
      </c>
      <c r="E65" s="10">
        <f t="shared" si="31"/>
        <v>40936.183996209475</v>
      </c>
      <c r="F65" s="10">
        <f t="shared" si="31"/>
        <v>37609.13414412101</v>
      </c>
      <c r="G65" s="10">
        <f t="shared" si="31"/>
        <v>41018.168619460012</v>
      </c>
      <c r="H65" s="10">
        <f t="shared" si="31"/>
        <v>34772.36949590694</v>
      </c>
    </row>
    <row r="66" spans="1:8" x14ac:dyDescent="0.25">
      <c r="A66" t="s">
        <v>76</v>
      </c>
      <c r="B66" s="10">
        <f>B18/B12</f>
        <v>40837.531759687168</v>
      </c>
      <c r="C66" s="10">
        <f t="shared" si="31"/>
        <v>41240.559181177305</v>
      </c>
      <c r="D66" s="10">
        <f t="shared" si="31"/>
        <v>39749.180049985589</v>
      </c>
      <c r="E66" s="10">
        <f t="shared" si="31"/>
        <v>40008.303328192436</v>
      </c>
      <c r="F66" s="10">
        <f t="shared" si="31"/>
        <v>39106.97634806321</v>
      </c>
      <c r="G66" s="10">
        <f t="shared" si="31"/>
        <v>39602.519411337205</v>
      </c>
      <c r="H66" s="10">
        <f t="shared" si="31"/>
        <v>38616.812726939075</v>
      </c>
    </row>
    <row r="67" spans="1:8" x14ac:dyDescent="0.25">
      <c r="B67" s="7"/>
      <c r="C67" s="7"/>
      <c r="D67" s="7"/>
      <c r="E67" s="7"/>
      <c r="F67" s="7"/>
    </row>
    <row r="68" spans="1:8" x14ac:dyDescent="0.25">
      <c r="A68" t="s">
        <v>31</v>
      </c>
      <c r="B68" s="7"/>
      <c r="C68" s="7"/>
      <c r="D68" s="7"/>
      <c r="E68" s="7"/>
      <c r="F68" s="7"/>
    </row>
    <row r="69" spans="1:8" x14ac:dyDescent="0.25">
      <c r="A69" t="s">
        <v>32</v>
      </c>
      <c r="B69" s="8">
        <f>(B24/B23)*100</f>
        <v>75.238058561587323</v>
      </c>
      <c r="C69" s="7"/>
      <c r="D69" s="7"/>
      <c r="E69" s="7"/>
      <c r="F69" s="7"/>
      <c r="G69" s="7"/>
      <c r="H69" s="7"/>
    </row>
    <row r="70" spans="1:8" x14ac:dyDescent="0.25">
      <c r="A70" t="s">
        <v>33</v>
      </c>
      <c r="B70" s="8">
        <f>(B18/B24)*100</f>
        <v>127.75631651905013</v>
      </c>
      <c r="C70" s="7"/>
      <c r="D70" s="7"/>
      <c r="E70" s="7"/>
      <c r="F70" s="7"/>
      <c r="G70" s="7"/>
      <c r="H70" s="7"/>
    </row>
    <row r="71" spans="1:8" ht="15.75" thickBot="1" x14ac:dyDescent="0.3">
      <c r="A71" s="9"/>
      <c r="B71" s="9"/>
      <c r="C71" s="9"/>
      <c r="D71" s="9"/>
      <c r="E71" s="9"/>
      <c r="F71" s="9"/>
      <c r="G71" s="9"/>
      <c r="H71" s="9"/>
    </row>
    <row r="72" spans="1:8" ht="15.75" thickTop="1" x14ac:dyDescent="0.25"/>
    <row r="73" spans="1:8" x14ac:dyDescent="0.25">
      <c r="A73" s="12" t="s">
        <v>34</v>
      </c>
    </row>
    <row r="74" spans="1:8" x14ac:dyDescent="0.25">
      <c r="A74" t="s">
        <v>96</v>
      </c>
    </row>
    <row r="75" spans="1:8" x14ac:dyDescent="0.25">
      <c r="A75" t="s">
        <v>87</v>
      </c>
      <c r="B75" s="10"/>
      <c r="C75" s="10"/>
      <c r="D75" s="10"/>
      <c r="E75" s="10"/>
    </row>
    <row r="76" spans="1:8" x14ac:dyDescent="0.25">
      <c r="A76" t="s">
        <v>88</v>
      </c>
    </row>
    <row r="77" spans="1:8" x14ac:dyDescent="0.25">
      <c r="A77" t="s">
        <v>111</v>
      </c>
    </row>
    <row r="79" spans="1:8" x14ac:dyDescent="0.25">
      <c r="A79" t="s">
        <v>39</v>
      </c>
    </row>
    <row r="80" spans="1:8" x14ac:dyDescent="0.25">
      <c r="A80" s="20" t="s">
        <v>40</v>
      </c>
    </row>
    <row r="81" spans="1:1" x14ac:dyDescent="0.25">
      <c r="A81" s="20" t="s">
        <v>41</v>
      </c>
    </row>
    <row r="82" spans="1:1" x14ac:dyDescent="0.25">
      <c r="A82" s="20" t="s">
        <v>42</v>
      </c>
    </row>
    <row r="83" spans="1:1" x14ac:dyDescent="0.25">
      <c r="A83" s="20" t="s">
        <v>136</v>
      </c>
    </row>
    <row r="84" spans="1:1" x14ac:dyDescent="0.25">
      <c r="A84" s="20" t="s">
        <v>133</v>
      </c>
    </row>
  </sheetData>
  <mergeCells count="4">
    <mergeCell ref="A2:H2"/>
    <mergeCell ref="A4:A5"/>
    <mergeCell ref="B4:B5"/>
    <mergeCell ref="C4:H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4"/>
  <sheetViews>
    <sheetView zoomScale="80" zoomScaleNormal="80" workbookViewId="0">
      <selection activeCell="A83" sqref="A83"/>
    </sheetView>
  </sheetViews>
  <sheetFormatPr baseColWidth="10" defaultColWidth="11.42578125" defaultRowHeight="15" x14ac:dyDescent="0.25"/>
  <cols>
    <col min="1" max="1" width="55.140625" customWidth="1"/>
    <col min="2" max="2" width="17.42578125" bestFit="1" customWidth="1"/>
    <col min="3" max="3" width="18.42578125" bestFit="1" customWidth="1"/>
    <col min="4" max="4" width="16.42578125" customWidth="1"/>
    <col min="5" max="6" width="16.28515625" bestFit="1" customWidth="1"/>
    <col min="7" max="7" width="16" customWidth="1"/>
    <col min="8" max="8" width="14.5703125" customWidth="1"/>
    <col min="9" max="9" width="17.85546875" bestFit="1" customWidth="1"/>
  </cols>
  <sheetData>
    <row r="2" spans="1:8" ht="15.75" x14ac:dyDescent="0.25">
      <c r="A2" s="39" t="s">
        <v>113</v>
      </c>
      <c r="B2" s="39"/>
      <c r="C2" s="39"/>
      <c r="D2" s="39"/>
      <c r="E2" s="39"/>
      <c r="F2" s="39"/>
      <c r="G2" s="39"/>
      <c r="H2" s="39"/>
    </row>
    <row r="4" spans="1:8" x14ac:dyDescent="0.25">
      <c r="A4" s="34" t="s">
        <v>0</v>
      </c>
      <c r="B4" s="36" t="s">
        <v>1</v>
      </c>
      <c r="C4" s="38" t="s">
        <v>2</v>
      </c>
      <c r="D4" s="38"/>
      <c r="E4" s="38"/>
      <c r="F4" s="38"/>
      <c r="G4" s="38"/>
      <c r="H4" s="38"/>
    </row>
    <row r="5" spans="1:8" ht="15.75" thickBot="1" x14ac:dyDescent="0.3">
      <c r="A5" s="35"/>
      <c r="B5" s="37"/>
      <c r="C5" s="1" t="s">
        <v>77</v>
      </c>
      <c r="D5" s="1" t="s">
        <v>36</v>
      </c>
      <c r="E5" s="1" t="s">
        <v>37</v>
      </c>
      <c r="F5" s="1" t="s">
        <v>38</v>
      </c>
      <c r="G5" s="1" t="s">
        <v>3</v>
      </c>
      <c r="H5" s="1" t="s">
        <v>4</v>
      </c>
    </row>
    <row r="6" spans="1:8" ht="15.75" thickTop="1" x14ac:dyDescent="0.25"/>
    <row r="7" spans="1:8" x14ac:dyDescent="0.25">
      <c r="A7" s="2" t="s">
        <v>5</v>
      </c>
    </row>
    <row r="9" spans="1:8" x14ac:dyDescent="0.25">
      <c r="A9" t="s">
        <v>6</v>
      </c>
    </row>
    <row r="10" spans="1:8" x14ac:dyDescent="0.25">
      <c r="A10" s="3" t="s">
        <v>64</v>
      </c>
      <c r="B10" s="13">
        <f>(+'I Trimestre'!B10+'II trimestre'!B10+'III Trimestre'!B10)/3</f>
        <v>673581.66666666663</v>
      </c>
      <c r="C10" s="13">
        <f>(+'I Trimestre'!C10+'II trimestre'!C10+'III Trimestre'!C10)/3</f>
        <v>513038.66666666669</v>
      </c>
      <c r="D10" s="13">
        <f>(+'I Trimestre'!D10+'II trimestre'!D10+'III Trimestre'!D10)/3</f>
        <v>143746.33333333334</v>
      </c>
      <c r="E10" s="13">
        <f>(+'I Trimestre'!E10+'II trimestre'!E10+'III Trimestre'!E10)/3</f>
        <v>104665</v>
      </c>
      <c r="F10" s="13">
        <f>(+'I Trimestre'!F10+'II trimestre'!F10+'III Trimestre'!F10)/3</f>
        <v>39081.333333333336</v>
      </c>
      <c r="G10" s="13">
        <f>(+'I Trimestre'!G10+'II trimestre'!G10+'III Trimestre'!G10)/3</f>
        <v>3993.3333333333335</v>
      </c>
      <c r="H10" s="13">
        <f>(+'I Trimestre'!H10+'II trimestre'!H10+'III Trimestre'!H10)/3</f>
        <v>12803.333333333334</v>
      </c>
    </row>
    <row r="11" spans="1:8" x14ac:dyDescent="0.25">
      <c r="A11" s="3" t="s">
        <v>120</v>
      </c>
      <c r="B11" s="13">
        <f>(+'I Trimestre'!B11+'II trimestre'!B11+'III Trimestre'!B11)/3</f>
        <v>691225</v>
      </c>
      <c r="C11" s="13">
        <f>(+'I Trimestre'!C11+'II trimestre'!C11+'III Trimestre'!C11)/3</f>
        <v>520576</v>
      </c>
      <c r="D11" s="13">
        <f>(+'I Trimestre'!D11+'II trimestre'!D11+'III Trimestre'!D11)/3</f>
        <v>150476</v>
      </c>
      <c r="E11" s="13">
        <f>(+'I Trimestre'!E11+'II trimestre'!E11+'III Trimestre'!E11)/3</f>
        <v>107637</v>
      </c>
      <c r="F11" s="13">
        <f>(+'I Trimestre'!F11+'II trimestre'!F11+'III Trimestre'!F11)/3</f>
        <v>42839</v>
      </c>
      <c r="G11" s="13">
        <f>(+'I Trimestre'!G11+'II trimestre'!G11+'III Trimestre'!G11)/3</f>
        <v>3926</v>
      </c>
      <c r="H11" s="13">
        <f>(+'I Trimestre'!H11+'II trimestre'!H11+'III Trimestre'!H11)/3</f>
        <v>16247</v>
      </c>
    </row>
    <row r="12" spans="1:8" x14ac:dyDescent="0.25">
      <c r="A12" s="3" t="s">
        <v>121</v>
      </c>
      <c r="B12" s="13">
        <f>(+'I Trimestre'!B12+'II trimestre'!B12+'III Trimestre'!B12)/3</f>
        <v>676436</v>
      </c>
      <c r="C12" s="13">
        <f>(+'I Trimestre'!C12+'II trimestre'!C12+'III Trimestre'!C12)/3</f>
        <v>505736.33333333331</v>
      </c>
      <c r="D12" s="13">
        <f>(+'I Trimestre'!D12+'II trimestre'!D12+'III Trimestre'!D12)/3</f>
        <v>149378.33333333334</v>
      </c>
      <c r="E12" s="13">
        <f>(+'I Trimestre'!E12+'II trimestre'!E12+'III Trimestre'!E12)/3</f>
        <v>106508.33333333333</v>
      </c>
      <c r="F12" s="13">
        <f>(+'I Trimestre'!F12+'II trimestre'!F12+'III Trimestre'!F12)/3</f>
        <v>42870</v>
      </c>
      <c r="G12" s="13">
        <f>(+'I Trimestre'!G12+'II trimestre'!G12+'III Trimestre'!G12)/3</f>
        <v>4128</v>
      </c>
      <c r="H12" s="13">
        <f>(+'I Trimestre'!H12+'II trimestre'!H12+'III Trimestre'!H12)/3</f>
        <v>17193.333333333332</v>
      </c>
    </row>
    <row r="13" spans="1:8" x14ac:dyDescent="0.25">
      <c r="A13" s="3" t="s">
        <v>81</v>
      </c>
      <c r="B13" s="13">
        <f>+'III Trimestre'!B13</f>
        <v>691225</v>
      </c>
      <c r="C13" s="13">
        <f>+'III Trimestre'!C13</f>
        <v>520576</v>
      </c>
      <c r="D13" s="13">
        <f>+'III Trimestre'!D13</f>
        <v>150476</v>
      </c>
      <c r="E13" s="13">
        <f>+'III Trimestre'!E13</f>
        <v>107637</v>
      </c>
      <c r="F13" s="13">
        <f>+'III Trimestre'!F13</f>
        <v>42839</v>
      </c>
      <c r="G13" s="13">
        <f>+'III Trimestre'!G13</f>
        <v>3926</v>
      </c>
      <c r="H13" s="13">
        <f>+'III Trimestre'!H13</f>
        <v>16247</v>
      </c>
    </row>
    <row r="15" spans="1:8" x14ac:dyDescent="0.25">
      <c r="A15" s="5" t="s">
        <v>7</v>
      </c>
    </row>
    <row r="16" spans="1:8" x14ac:dyDescent="0.25">
      <c r="A16" s="3" t="s">
        <v>64</v>
      </c>
      <c r="B16" s="13">
        <f>+'I Trimestre'!B16+'II trimestre'!B16+'III Trimestre'!B16</f>
        <v>33413475331</v>
      </c>
      <c r="C16" s="13">
        <f>+'I Trimestre'!C16+'II trimestre'!C16+'III Trimestre'!C16</f>
        <v>26033279082</v>
      </c>
      <c r="D16" s="13">
        <f>+'I Trimestre'!D16+'II trimestre'!D16+'III Trimestre'!D16</f>
        <v>6648883285</v>
      </c>
      <c r="E16" s="13">
        <f>+'I Trimestre'!E16+'II trimestre'!E16+'III Trimestre'!E16</f>
        <v>5016317095</v>
      </c>
      <c r="F16" s="13">
        <f>+'I Trimestre'!F16+'II trimestre'!F16+'III Trimestre'!F16</f>
        <v>1632566190</v>
      </c>
      <c r="G16" s="13">
        <f>+'I Trimestre'!G16+'II trimestre'!G16+'III Trimestre'!G16</f>
        <v>195884940</v>
      </c>
      <c r="H16" s="13">
        <f>+'I Trimestre'!H16+'II trimestre'!H16+'III Trimestre'!H16</f>
        <v>535428024</v>
      </c>
    </row>
    <row r="17" spans="1:9" x14ac:dyDescent="0.25">
      <c r="A17" s="3" t="s">
        <v>120</v>
      </c>
      <c r="B17" s="13">
        <f>+'I Trimestre'!B17+'II trimestre'!B17+'III Trimestre'!B17</f>
        <v>45204577407.849998</v>
      </c>
      <c r="C17" s="13">
        <f>+'I Trimestre'!C17+'II trimestre'!C17+'III Trimestre'!C17</f>
        <v>34564888842.850006</v>
      </c>
      <c r="D17" s="13">
        <f>+'I Trimestre'!D17+'II trimestre'!D17+'III Trimestre'!D17</f>
        <v>9497889772.5</v>
      </c>
      <c r="E17" s="13">
        <f>+'I Trimestre'!E17+'II trimestre'!E17+'III Trimestre'!E17</f>
        <v>6952593870</v>
      </c>
      <c r="F17" s="13">
        <f>+'I Trimestre'!F17+'II trimestre'!F17+'III Trimestre'!F17</f>
        <v>2545295902.5</v>
      </c>
      <c r="G17" s="13">
        <f>+'I Trimestre'!G17+'II trimestre'!G17+'III Trimestre'!G17</f>
        <v>254949000</v>
      </c>
      <c r="H17" s="13">
        <f>+'I Trimestre'!H17+'II trimestre'!H17+'III Trimestre'!H17</f>
        <v>886849792.5</v>
      </c>
    </row>
    <row r="18" spans="1:9" x14ac:dyDescent="0.25">
      <c r="A18" s="3" t="s">
        <v>121</v>
      </c>
      <c r="B18" s="13">
        <f>+'I Trimestre'!B18+'II trimestre'!B18+'III Trimestre'!B18</f>
        <v>44065348497.800018</v>
      </c>
      <c r="C18" s="13">
        <f>+'I Trimestre'!C18+'II trimestre'!C18+'III Trimestre'!C18</f>
        <v>33232012606.690018</v>
      </c>
      <c r="D18" s="13">
        <f>+'I Trimestre'!D18+'II trimestre'!D18+'III Trimestre'!D18</f>
        <v>9547365286.8699989</v>
      </c>
      <c r="E18" s="13">
        <f>+'I Trimestre'!E18+'II trimestre'!E18+'III Trimestre'!E18</f>
        <v>6832095527.329999</v>
      </c>
      <c r="F18" s="13">
        <f>+'I Trimestre'!F18+'II trimestre'!F18+'III Trimestre'!F18</f>
        <v>2715269759.54</v>
      </c>
      <c r="G18" s="13">
        <f>+'I Trimestre'!G18+'II trimestre'!G18+'III Trimestre'!G18</f>
        <v>262885158.26999998</v>
      </c>
      <c r="H18" s="13">
        <f>+'I Trimestre'!H18+'II trimestre'!H18+'III Trimestre'!H18</f>
        <v>1023085445.97</v>
      </c>
    </row>
    <row r="19" spans="1:9" x14ac:dyDescent="0.25">
      <c r="A19" s="3" t="s">
        <v>81</v>
      </c>
      <c r="B19" s="13">
        <f>+'III Trimestre'!B19</f>
        <v>60272748193</v>
      </c>
      <c r="C19" s="13">
        <f>+'III Trimestre'!C19</f>
        <v>46086496773</v>
      </c>
      <c r="D19" s="13">
        <f>+'III Trimestre'!D19</f>
        <v>12663853030</v>
      </c>
      <c r="E19" s="13">
        <f>+'III Trimestre'!E19</f>
        <v>9270125160</v>
      </c>
      <c r="F19" s="13">
        <f>+'III Trimestre'!F19</f>
        <v>3393727870</v>
      </c>
      <c r="G19" s="13">
        <f>+'III Trimestre'!G19</f>
        <v>339932000</v>
      </c>
      <c r="H19" s="13">
        <f>+'III Trimestre'!H19</f>
        <v>1182466390</v>
      </c>
      <c r="I19" s="6"/>
    </row>
    <row r="20" spans="1:9" x14ac:dyDescent="0.25">
      <c r="A20" s="3" t="s">
        <v>122</v>
      </c>
      <c r="B20" s="13">
        <f>B18</f>
        <v>44065348497.800018</v>
      </c>
      <c r="C20" s="13">
        <f t="shared" ref="C20:H20" si="0">C18</f>
        <v>33232012606.690018</v>
      </c>
      <c r="D20" s="13">
        <f t="shared" si="0"/>
        <v>9547365286.8699989</v>
      </c>
      <c r="E20" s="13">
        <f t="shared" si="0"/>
        <v>6832095527.329999</v>
      </c>
      <c r="F20" s="13">
        <f t="shared" si="0"/>
        <v>2715269759.54</v>
      </c>
      <c r="G20" s="13">
        <f t="shared" si="0"/>
        <v>262885158.26999998</v>
      </c>
      <c r="H20" s="13">
        <f t="shared" si="0"/>
        <v>1023085445.97</v>
      </c>
      <c r="I20" s="6"/>
    </row>
    <row r="21" spans="1:9" x14ac:dyDescent="0.25">
      <c r="B21" s="4"/>
      <c r="C21" s="4"/>
      <c r="D21" s="4"/>
      <c r="E21" s="4"/>
      <c r="F21" s="4"/>
    </row>
    <row r="22" spans="1:9" x14ac:dyDescent="0.25">
      <c r="A22" s="3" t="s">
        <v>8</v>
      </c>
      <c r="B22" s="4"/>
      <c r="C22" s="4"/>
      <c r="D22" s="4"/>
      <c r="E22" s="4"/>
      <c r="F22" s="4"/>
    </row>
    <row r="23" spans="1:9" x14ac:dyDescent="0.25">
      <c r="A23" s="3" t="s">
        <v>120</v>
      </c>
      <c r="B23" s="13">
        <f>'I Trimestre'!B23+'II trimestre'!B23+'III Trimestre'!B23</f>
        <v>45204577407.849998</v>
      </c>
      <c r="I23" s="11"/>
    </row>
    <row r="24" spans="1:9" x14ac:dyDescent="0.25">
      <c r="A24" s="3" t="s">
        <v>121</v>
      </c>
      <c r="B24" s="13">
        <f>'I Trimestre'!B24+'II trimestre'!B24+'III Trimestre'!B24</f>
        <v>37767344134.800003</v>
      </c>
    </row>
    <row r="26" spans="1:9" x14ac:dyDescent="0.25">
      <c r="A26" t="s">
        <v>9</v>
      </c>
    </row>
    <row r="27" spans="1:9" x14ac:dyDescent="0.25">
      <c r="A27" s="25" t="s">
        <v>65</v>
      </c>
      <c r="B27" s="28">
        <v>1.61</v>
      </c>
      <c r="C27" s="28">
        <v>1.61</v>
      </c>
      <c r="D27" s="28">
        <v>1.61</v>
      </c>
      <c r="E27" s="28">
        <v>1.61</v>
      </c>
      <c r="F27" s="28">
        <v>1.61</v>
      </c>
      <c r="G27" s="28">
        <v>1.61</v>
      </c>
      <c r="H27" s="28">
        <v>1.61</v>
      </c>
    </row>
    <row r="28" spans="1:9" x14ac:dyDescent="0.25">
      <c r="A28" s="25" t="s">
        <v>123</v>
      </c>
      <c r="B28" s="29">
        <v>1.67</v>
      </c>
      <c r="C28" s="29">
        <v>1.67</v>
      </c>
      <c r="D28" s="29">
        <v>1.67</v>
      </c>
      <c r="E28" s="29">
        <v>1.67</v>
      </c>
      <c r="F28" s="29">
        <v>1.67</v>
      </c>
      <c r="G28" s="29">
        <v>1.67</v>
      </c>
      <c r="H28" s="29">
        <v>1.67</v>
      </c>
    </row>
    <row r="29" spans="1:9" x14ac:dyDescent="0.25">
      <c r="A29" s="25" t="s">
        <v>10</v>
      </c>
      <c r="B29" s="13">
        <f>C29+D29+G29+H29</f>
        <v>352559</v>
      </c>
      <c r="C29" s="13">
        <v>204983</v>
      </c>
      <c r="D29" s="13">
        <f>E29+F29</f>
        <v>133957</v>
      </c>
      <c r="E29" s="23">
        <v>113752</v>
      </c>
      <c r="F29" s="23">
        <v>20205</v>
      </c>
      <c r="G29" s="13">
        <v>2168</v>
      </c>
      <c r="H29" s="13">
        <v>11451</v>
      </c>
    </row>
    <row r="31" spans="1:9" x14ac:dyDescent="0.25">
      <c r="A31" s="3" t="s">
        <v>11</v>
      </c>
    </row>
    <row r="32" spans="1:9" x14ac:dyDescent="0.25">
      <c r="A32" s="3" t="s">
        <v>66</v>
      </c>
      <c r="B32" s="6">
        <f>B16/B27</f>
        <v>20753711385.714283</v>
      </c>
      <c r="C32" s="6">
        <f t="shared" ref="C32:H32" si="1">C16/C27</f>
        <v>16169738560.248446</v>
      </c>
      <c r="D32" s="6">
        <f t="shared" ref="D32" si="2">D16/D27</f>
        <v>4129741170.8074532</v>
      </c>
      <c r="E32" s="6">
        <f t="shared" si="1"/>
        <v>3115724903.7267079</v>
      </c>
      <c r="F32" s="6">
        <f t="shared" si="1"/>
        <v>1014016267.0807453</v>
      </c>
      <c r="G32" s="6">
        <f t="shared" si="1"/>
        <v>121667664.59627329</v>
      </c>
      <c r="H32" s="6">
        <f t="shared" si="1"/>
        <v>332563990.06211179</v>
      </c>
    </row>
    <row r="33" spans="1:8" x14ac:dyDescent="0.25">
      <c r="A33" s="3" t="s">
        <v>124</v>
      </c>
      <c r="B33" s="6">
        <f>B18/B28</f>
        <v>26386436226.227558</v>
      </c>
      <c r="C33" s="6">
        <f t="shared" ref="C33:H33" si="3">C18/C28</f>
        <v>19899408746.520969</v>
      </c>
      <c r="D33" s="6">
        <f t="shared" ref="D33" si="4">D18/D28</f>
        <v>5716985201.7185621</v>
      </c>
      <c r="E33" s="6">
        <f t="shared" si="3"/>
        <v>4091075166.0658679</v>
      </c>
      <c r="F33" s="6">
        <f t="shared" si="3"/>
        <v>1625910035.6526947</v>
      </c>
      <c r="G33" s="6">
        <f t="shared" si="3"/>
        <v>157416262.43712574</v>
      </c>
      <c r="H33" s="6">
        <f t="shared" si="3"/>
        <v>612626015.55089819</v>
      </c>
    </row>
    <row r="34" spans="1:8" x14ac:dyDescent="0.25">
      <c r="A34" s="3" t="s">
        <v>67</v>
      </c>
      <c r="B34" s="6">
        <f>B32/B10</f>
        <v>30810.980186586061</v>
      </c>
      <c r="C34" s="6">
        <f t="shared" ref="C34:H34" si="5">C32/C10</f>
        <v>31517.582612840964</v>
      </c>
      <c r="D34" s="6">
        <f t="shared" ref="D34" si="6">D32/D10</f>
        <v>28729.367038747328</v>
      </c>
      <c r="E34" s="6">
        <f t="shared" si="5"/>
        <v>29768.546350037814</v>
      </c>
      <c r="F34" s="6">
        <f t="shared" si="5"/>
        <v>25946.306857854011</v>
      </c>
      <c r="G34" s="6">
        <f t="shared" si="5"/>
        <v>30467.695641804661</v>
      </c>
      <c r="H34" s="6">
        <f t="shared" si="5"/>
        <v>25974.797453432318</v>
      </c>
    </row>
    <row r="35" spans="1:8" x14ac:dyDescent="0.25">
      <c r="A35" s="3" t="s">
        <v>125</v>
      </c>
      <c r="B35" s="6">
        <f>B33/B12</f>
        <v>39008.030658077863</v>
      </c>
      <c r="C35" s="6">
        <f t="shared" ref="C35:H35" si="7">C33/C12</f>
        <v>39347.397912590095</v>
      </c>
      <c r="D35" s="6">
        <f t="shared" ref="D35" si="8">D33/D12</f>
        <v>38271.850235209669</v>
      </c>
      <c r="E35" s="6">
        <f t="shared" si="7"/>
        <v>38410.845781073796</v>
      </c>
      <c r="F35" s="6">
        <f t="shared" si="7"/>
        <v>37926.522875033697</v>
      </c>
      <c r="G35" s="6">
        <f t="shared" si="7"/>
        <v>38133.78450511767</v>
      </c>
      <c r="H35" s="6">
        <f t="shared" si="7"/>
        <v>35631.602300362443</v>
      </c>
    </row>
    <row r="37" spans="1:8" x14ac:dyDescent="0.25">
      <c r="A37" s="2" t="s">
        <v>12</v>
      </c>
    </row>
    <row r="39" spans="1:8" x14ac:dyDescent="0.25">
      <c r="A39" t="s">
        <v>13</v>
      </c>
    </row>
    <row r="40" spans="1:8" x14ac:dyDescent="0.25">
      <c r="A40" t="s">
        <v>14</v>
      </c>
      <c r="B40" s="7">
        <f>((B11)/B29)*100</f>
        <v>196.0593829685244</v>
      </c>
      <c r="C40" s="7">
        <f t="shared" ref="C40:H40" si="9">((C11)/C29)*100</f>
        <v>253.96057234014529</v>
      </c>
      <c r="D40" s="7">
        <f t="shared" si="9"/>
        <v>112.33156908560208</v>
      </c>
      <c r="E40" s="7">
        <f t="shared" si="9"/>
        <v>94.624270342499472</v>
      </c>
      <c r="F40" s="7">
        <f t="shared" si="9"/>
        <v>212.02177678792378</v>
      </c>
      <c r="G40" s="7">
        <f t="shared" si="9"/>
        <v>181.08856088560884</v>
      </c>
      <c r="H40" s="7">
        <f t="shared" si="9"/>
        <v>141.88280499519692</v>
      </c>
    </row>
    <row r="41" spans="1:8" x14ac:dyDescent="0.25">
      <c r="A41" t="s">
        <v>15</v>
      </c>
      <c r="B41" s="7">
        <f>((B12)/B29)*100</f>
        <v>191.86462407710482</v>
      </c>
      <c r="C41" s="7">
        <f t="shared" ref="C41:H41" si="10">((C12)/C29)*100</f>
        <v>246.72111020588696</v>
      </c>
      <c r="D41" s="7">
        <f t="shared" si="10"/>
        <v>111.51215190944359</v>
      </c>
      <c r="E41" s="7">
        <f t="shared" si="10"/>
        <v>93.632053355838423</v>
      </c>
      <c r="F41" s="7">
        <f t="shared" si="10"/>
        <v>212.17520415738679</v>
      </c>
      <c r="G41" s="7">
        <f t="shared" si="10"/>
        <v>190.40590405904058</v>
      </c>
      <c r="H41" s="7">
        <f t="shared" si="10"/>
        <v>150.14700317293978</v>
      </c>
    </row>
    <row r="43" spans="1:8" x14ac:dyDescent="0.25">
      <c r="A43" t="s">
        <v>16</v>
      </c>
    </row>
    <row r="44" spans="1:8" x14ac:dyDescent="0.25">
      <c r="A44" t="s">
        <v>17</v>
      </c>
      <c r="B44" s="7">
        <f>B12/B11*100</f>
        <v>97.860465116279073</v>
      </c>
      <c r="C44" s="7">
        <f t="shared" ref="C44:G44" si="11">C12/C11*100</f>
        <v>97.149375563478401</v>
      </c>
      <c r="D44" s="7">
        <f t="shared" ref="D44" si="12">D12/D11*100</f>
        <v>99.270537051312729</v>
      </c>
      <c r="E44" s="7">
        <f t="shared" si="11"/>
        <v>98.951413857068971</v>
      </c>
      <c r="F44" s="7">
        <f t="shared" si="11"/>
        <v>100.07236396741288</v>
      </c>
      <c r="G44" s="7">
        <f t="shared" si="11"/>
        <v>105.14518593988794</v>
      </c>
      <c r="H44" s="7">
        <f>H12/H11*100</f>
        <v>105.82466506637122</v>
      </c>
    </row>
    <row r="45" spans="1:8" x14ac:dyDescent="0.25">
      <c r="A45" t="s">
        <v>18</v>
      </c>
      <c r="B45" s="7">
        <f>B18/B17*100</f>
        <v>97.479837274505428</v>
      </c>
      <c r="C45" s="7">
        <f t="shared" ref="C45:G45" si="13">C18/C17*100</f>
        <v>96.14384341804211</v>
      </c>
      <c r="D45" s="7">
        <f t="shared" ref="D45" si="14">D18/D17*100</f>
        <v>100.52091059756505</v>
      </c>
      <c r="E45" s="7">
        <f t="shared" si="13"/>
        <v>98.266857737945202</v>
      </c>
      <c r="F45" s="7">
        <f t="shared" si="13"/>
        <v>106.67796058104879</v>
      </c>
      <c r="G45" s="7">
        <f t="shared" si="13"/>
        <v>103.11284149771129</v>
      </c>
      <c r="H45" s="7">
        <f>H18/H17*100</f>
        <v>115.36175061686109</v>
      </c>
    </row>
    <row r="46" spans="1:8" x14ac:dyDescent="0.25">
      <c r="A46" t="s">
        <v>19</v>
      </c>
      <c r="B46" s="7">
        <f>AVERAGE(B44:B45)</f>
        <v>97.670151195392251</v>
      </c>
      <c r="C46" s="7">
        <f t="shared" ref="C46:G46" si="15">AVERAGE(C44:C45)</f>
        <v>96.646609490760255</v>
      </c>
      <c r="D46" s="7">
        <f t="shared" ref="D46" si="16">AVERAGE(D44:D45)</f>
        <v>99.895723824438889</v>
      </c>
      <c r="E46" s="7">
        <f t="shared" si="15"/>
        <v>98.609135797507093</v>
      </c>
      <c r="F46" s="7">
        <f t="shared" si="15"/>
        <v>103.37516227423083</v>
      </c>
      <c r="G46" s="7">
        <f t="shared" si="15"/>
        <v>104.12901371879961</v>
      </c>
      <c r="H46" s="7">
        <f>AVERAGE(H44:H45)</f>
        <v>110.59320784161616</v>
      </c>
    </row>
    <row r="47" spans="1:8" x14ac:dyDescent="0.25">
      <c r="B47" s="7"/>
      <c r="C47" s="7"/>
      <c r="D47" s="7"/>
      <c r="E47" s="7"/>
      <c r="F47" s="7"/>
    </row>
    <row r="48" spans="1:8" x14ac:dyDescent="0.25">
      <c r="A48" t="s">
        <v>20</v>
      </c>
    </row>
    <row r="49" spans="1:8" x14ac:dyDescent="0.25">
      <c r="A49" t="s">
        <v>21</v>
      </c>
      <c r="B49" s="7">
        <f>B12/B13*100</f>
        <v>97.860465116279073</v>
      </c>
      <c r="C49" s="7">
        <f t="shared" ref="C49:H49" si="17">C12/C13*100</f>
        <v>97.149375563478401</v>
      </c>
      <c r="D49" s="7">
        <f t="shared" si="17"/>
        <v>99.270537051312729</v>
      </c>
      <c r="E49" s="7">
        <f t="shared" si="17"/>
        <v>98.951413857068971</v>
      </c>
      <c r="F49" s="7">
        <f t="shared" si="17"/>
        <v>100.07236396741288</v>
      </c>
      <c r="G49" s="7">
        <f t="shared" si="17"/>
        <v>105.14518593988794</v>
      </c>
      <c r="H49" s="7">
        <f t="shared" si="17"/>
        <v>105.82466506637122</v>
      </c>
    </row>
    <row r="50" spans="1:8" x14ac:dyDescent="0.25">
      <c r="A50" t="s">
        <v>22</v>
      </c>
      <c r="B50" s="7">
        <f>B18/B19*100</f>
        <v>73.109904258385399</v>
      </c>
      <c r="C50" s="7">
        <f t="shared" ref="C50:H50" si="18">C18/C19*100</f>
        <v>72.107916490973452</v>
      </c>
      <c r="D50" s="7">
        <f t="shared" si="18"/>
        <v>75.390682948173776</v>
      </c>
      <c r="E50" s="7">
        <f t="shared" si="18"/>
        <v>73.700143303458901</v>
      </c>
      <c r="F50" s="7">
        <f t="shared" si="18"/>
        <v>80.008470435786592</v>
      </c>
      <c r="G50" s="7">
        <f t="shared" si="18"/>
        <v>77.334631123283472</v>
      </c>
      <c r="H50" s="7">
        <f t="shared" si="18"/>
        <v>86.521312962645808</v>
      </c>
    </row>
    <row r="51" spans="1:8" x14ac:dyDescent="0.25">
      <c r="A51" t="s">
        <v>23</v>
      </c>
      <c r="B51" s="7">
        <f>(B49+B50)/2</f>
        <v>85.485184687332236</v>
      </c>
      <c r="C51" s="7">
        <f t="shared" ref="C51:H51" si="19">(C49+C50)/2</f>
        <v>84.628646027225926</v>
      </c>
      <c r="D51" s="7">
        <f t="shared" si="19"/>
        <v>87.330609999743245</v>
      </c>
      <c r="E51" s="7">
        <f t="shared" si="19"/>
        <v>86.325778580263943</v>
      </c>
      <c r="F51" s="7">
        <f t="shared" si="19"/>
        <v>90.040417201599737</v>
      </c>
      <c r="G51" s="7">
        <f t="shared" si="19"/>
        <v>91.239908531585712</v>
      </c>
      <c r="H51" s="7">
        <f t="shared" si="19"/>
        <v>96.172989014508516</v>
      </c>
    </row>
    <row r="53" spans="1:8" x14ac:dyDescent="0.25">
      <c r="A53" t="s">
        <v>35</v>
      </c>
    </row>
    <row r="54" spans="1:8" x14ac:dyDescent="0.25">
      <c r="A54" t="s">
        <v>24</v>
      </c>
      <c r="B54" s="7">
        <f>B20/B18*100</f>
        <v>100</v>
      </c>
      <c r="C54" s="7">
        <f t="shared" ref="C54:H54" si="20">C20/C18*100</f>
        <v>100</v>
      </c>
      <c r="D54" s="7">
        <f t="shared" si="20"/>
        <v>100</v>
      </c>
      <c r="E54" s="7">
        <f t="shared" si="20"/>
        <v>100</v>
      </c>
      <c r="F54" s="7">
        <f t="shared" si="20"/>
        <v>100</v>
      </c>
      <c r="G54" s="7">
        <f t="shared" si="20"/>
        <v>100</v>
      </c>
      <c r="H54" s="7">
        <f t="shared" si="20"/>
        <v>100</v>
      </c>
    </row>
    <row r="56" spans="1:8" x14ac:dyDescent="0.25">
      <c r="A56" t="s">
        <v>25</v>
      </c>
    </row>
    <row r="57" spans="1:8" x14ac:dyDescent="0.25">
      <c r="A57" t="s">
        <v>26</v>
      </c>
      <c r="B57" s="7">
        <f>((B12/B10)-1)*100</f>
        <v>0.42375460535595266</v>
      </c>
      <c r="C57" s="7">
        <f t="shared" ref="C57:H57" si="21">((C12/C10)-1)*100</f>
        <v>-1.4233495071196756</v>
      </c>
      <c r="D57" s="7">
        <f t="shared" ref="D57" si="22">((D12/D10)-1)*100</f>
        <v>3.9180129812006692</v>
      </c>
      <c r="E57" s="7">
        <f t="shared" si="21"/>
        <v>1.761174540995869</v>
      </c>
      <c r="F57" s="7">
        <f t="shared" si="21"/>
        <v>9.6943127153628303</v>
      </c>
      <c r="G57" s="7">
        <f t="shared" si="21"/>
        <v>3.37228714524207</v>
      </c>
      <c r="H57" s="7">
        <f t="shared" si="21"/>
        <v>34.287945847435552</v>
      </c>
    </row>
    <row r="58" spans="1:8" x14ac:dyDescent="0.25">
      <c r="A58" t="s">
        <v>27</v>
      </c>
      <c r="B58" s="7">
        <f>((B33/B32)-1)*100</f>
        <v>27.140807423921931</v>
      </c>
      <c r="C58" s="7">
        <f t="shared" ref="C58:H58" si="23">((C33/C32)-1)*100</f>
        <v>23.065742048801674</v>
      </c>
      <c r="D58" s="7">
        <f t="shared" si="23"/>
        <v>38.434467567389177</v>
      </c>
      <c r="E58" s="7">
        <f t="shared" si="23"/>
        <v>31.304119987375877</v>
      </c>
      <c r="F58" s="7">
        <f t="shared" si="23"/>
        <v>60.34358505248958</v>
      </c>
      <c r="G58" s="7">
        <f t="shared" si="23"/>
        <v>29.382168186983868</v>
      </c>
      <c r="H58" s="7">
        <f t="shared" si="23"/>
        <v>84.212973700634336</v>
      </c>
    </row>
    <row r="59" spans="1:8" x14ac:dyDescent="0.25">
      <c r="A59" t="s">
        <v>28</v>
      </c>
      <c r="B59" s="7">
        <f>((B35/B34)-1)*100</f>
        <v>26.604315805118372</v>
      </c>
      <c r="C59" s="7">
        <f t="shared" ref="C59:H59" si="24">((C35/C34)-1)*100</f>
        <v>24.842689859593126</v>
      </c>
      <c r="D59" s="7">
        <f t="shared" ref="D59" si="25">((D35/D34)-1)*100</f>
        <v>33.215083310371526</v>
      </c>
      <c r="E59" s="7">
        <f t="shared" si="24"/>
        <v>29.031647462439846</v>
      </c>
      <c r="F59" s="7">
        <f t="shared" si="24"/>
        <v>46.173106958199895</v>
      </c>
      <c r="G59" s="7">
        <f t="shared" si="24"/>
        <v>25.161367480625564</v>
      </c>
      <c r="H59" s="7">
        <f t="shared" si="24"/>
        <v>37.177594413364986</v>
      </c>
    </row>
    <row r="60" spans="1:8" x14ac:dyDescent="0.25">
      <c r="B60" s="8"/>
      <c r="C60" s="8"/>
      <c r="D60" s="8"/>
      <c r="E60" s="8"/>
      <c r="F60" s="8"/>
    </row>
    <row r="61" spans="1:8" x14ac:dyDescent="0.25">
      <c r="A61" t="s">
        <v>29</v>
      </c>
    </row>
    <row r="62" spans="1:8" x14ac:dyDescent="0.25">
      <c r="A62" t="s">
        <v>73</v>
      </c>
      <c r="B62" s="4">
        <f>B17/(B11*9)</f>
        <v>7266.4195060862157</v>
      </c>
      <c r="C62" s="4">
        <f t="shared" ref="C62:H62" si="26">C17/(C11*9)</f>
        <v>7377.4880224234539</v>
      </c>
      <c r="D62" s="4">
        <f t="shared" si="26"/>
        <v>7013.218625118513</v>
      </c>
      <c r="E62" s="4">
        <f t="shared" si="26"/>
        <v>7176.9970363350894</v>
      </c>
      <c r="F62" s="4">
        <f t="shared" si="26"/>
        <v>6601.7100266890766</v>
      </c>
      <c r="G62" s="4">
        <f t="shared" si="26"/>
        <v>7215.4015961962978</v>
      </c>
      <c r="H62" s="4">
        <f t="shared" si="26"/>
        <v>6065.0499066494331</v>
      </c>
    </row>
    <row r="63" spans="1:8" x14ac:dyDescent="0.25">
      <c r="A63" t="s">
        <v>74</v>
      </c>
      <c r="B63" s="4">
        <f>B18/(B12*9)</f>
        <v>7238.1567998877808</v>
      </c>
      <c r="C63" s="4">
        <f t="shared" ref="C63:H63" si="27">C18/(C12*9)</f>
        <v>7301.1282793361624</v>
      </c>
      <c r="D63" s="4">
        <f t="shared" si="27"/>
        <v>7101.5544325333503</v>
      </c>
      <c r="E63" s="4">
        <f t="shared" si="27"/>
        <v>7127.3458282659149</v>
      </c>
      <c r="F63" s="4">
        <f t="shared" si="27"/>
        <v>7037.477022367364</v>
      </c>
      <c r="G63" s="4">
        <f t="shared" si="27"/>
        <v>7075.9355692829449</v>
      </c>
      <c r="H63" s="4">
        <f t="shared" si="27"/>
        <v>6611.6417601783642</v>
      </c>
    </row>
    <row r="64" spans="1:8" x14ac:dyDescent="0.25">
      <c r="A64" t="s">
        <v>30</v>
      </c>
      <c r="B64" s="10">
        <f>(B62/B63)*B46</f>
        <v>98.051522152655139</v>
      </c>
      <c r="C64" s="10">
        <f t="shared" ref="C64:H64" si="28">(C62/C63)*C46</f>
        <v>97.657399876659795</v>
      </c>
      <c r="D64" s="10">
        <f t="shared" si="28"/>
        <v>98.653126938763336</v>
      </c>
      <c r="E64" s="10">
        <f t="shared" si="28"/>
        <v>99.296076327260337</v>
      </c>
      <c r="F64" s="10">
        <f t="shared" si="28"/>
        <v>96.974077944033851</v>
      </c>
      <c r="G64" s="10">
        <f t="shared" si="28"/>
        <v>106.18138682021817</v>
      </c>
      <c r="H64" s="10">
        <f t="shared" si="28"/>
        <v>101.45034308056043</v>
      </c>
    </row>
    <row r="65" spans="1:8" x14ac:dyDescent="0.25">
      <c r="A65" t="s">
        <v>75</v>
      </c>
      <c r="B65" s="10">
        <f>B17/B11</f>
        <v>65397.775554775937</v>
      </c>
      <c r="C65" s="10">
        <f t="shared" ref="C65:H66" si="29">C17/C11</f>
        <v>66397.39220181109</v>
      </c>
      <c r="D65" s="10">
        <f t="shared" si="29"/>
        <v>63118.967626066617</v>
      </c>
      <c r="E65" s="10">
        <f t="shared" si="29"/>
        <v>64592.973327015803</v>
      </c>
      <c r="F65" s="10">
        <f t="shared" si="29"/>
        <v>59415.390240201683</v>
      </c>
      <c r="G65" s="10">
        <f t="shared" si="29"/>
        <v>64938.614365766683</v>
      </c>
      <c r="H65" s="10">
        <f t="shared" si="29"/>
        <v>54585.449159844895</v>
      </c>
    </row>
    <row r="66" spans="1:8" x14ac:dyDescent="0.25">
      <c r="A66" t="s">
        <v>76</v>
      </c>
      <c r="B66" s="10">
        <f>B18/B12</f>
        <v>65143.411198990027</v>
      </c>
      <c r="C66" s="10">
        <f t="shared" si="29"/>
        <v>65710.15451402546</v>
      </c>
      <c r="D66" s="10">
        <f t="shared" si="29"/>
        <v>63913.989892800149</v>
      </c>
      <c r="E66" s="10">
        <f t="shared" si="29"/>
        <v>64146.112454393231</v>
      </c>
      <c r="F66" s="10">
        <f t="shared" si="29"/>
        <v>63337.293201306275</v>
      </c>
      <c r="G66" s="10">
        <f t="shared" si="29"/>
        <v>63683.420123546508</v>
      </c>
      <c r="H66" s="10">
        <f t="shared" si="29"/>
        <v>59504.775841605282</v>
      </c>
    </row>
    <row r="67" spans="1:8" x14ac:dyDescent="0.25">
      <c r="B67" s="7"/>
      <c r="C67" s="7"/>
      <c r="D67" s="7"/>
      <c r="E67" s="7"/>
      <c r="F67" s="7"/>
    </row>
    <row r="68" spans="1:8" x14ac:dyDescent="0.25">
      <c r="A68" t="s">
        <v>31</v>
      </c>
      <c r="B68" s="7"/>
      <c r="C68" s="7"/>
      <c r="D68" s="7"/>
      <c r="E68" s="7"/>
      <c r="F68" s="7"/>
    </row>
    <row r="69" spans="1:8" x14ac:dyDescent="0.25">
      <c r="A69" t="s">
        <v>32</v>
      </c>
      <c r="B69" s="8">
        <f>(B24/B23)*100</f>
        <v>83.547610221086856</v>
      </c>
      <c r="C69" s="7"/>
      <c r="D69" s="7"/>
      <c r="E69" s="7"/>
      <c r="F69" s="7"/>
      <c r="G69" s="7"/>
      <c r="H69" s="7"/>
    </row>
    <row r="70" spans="1:8" x14ac:dyDescent="0.25">
      <c r="A70" t="s">
        <v>33</v>
      </c>
      <c r="B70" s="8">
        <f>(B18/B24)*100</f>
        <v>116.67579361821431</v>
      </c>
      <c r="C70" s="7"/>
      <c r="D70" s="7"/>
      <c r="E70" s="7"/>
      <c r="F70" s="7"/>
      <c r="G70" s="7"/>
      <c r="H70" s="7"/>
    </row>
    <row r="71" spans="1:8" ht="15.75" thickBot="1" x14ac:dyDescent="0.3">
      <c r="A71" s="9"/>
      <c r="B71" s="9"/>
      <c r="C71" s="9"/>
      <c r="D71" s="9"/>
      <c r="E71" s="9"/>
      <c r="F71" s="9"/>
      <c r="G71" s="9"/>
      <c r="H71" s="9"/>
    </row>
    <row r="72" spans="1:8" ht="15.75" thickTop="1" x14ac:dyDescent="0.25"/>
    <row r="73" spans="1:8" x14ac:dyDescent="0.25">
      <c r="A73" s="12" t="s">
        <v>34</v>
      </c>
    </row>
    <row r="74" spans="1:8" x14ac:dyDescent="0.25">
      <c r="A74" t="s">
        <v>96</v>
      </c>
    </row>
    <row r="75" spans="1:8" x14ac:dyDescent="0.25">
      <c r="A75" t="s">
        <v>87</v>
      </c>
      <c r="B75" s="10"/>
      <c r="C75" s="10"/>
      <c r="D75" s="10"/>
      <c r="E75" s="10"/>
    </row>
    <row r="76" spans="1:8" x14ac:dyDescent="0.25">
      <c r="A76" t="s">
        <v>88</v>
      </c>
    </row>
    <row r="77" spans="1:8" x14ac:dyDescent="0.25">
      <c r="A77" t="s">
        <v>111</v>
      </c>
    </row>
    <row r="79" spans="1:8" x14ac:dyDescent="0.25">
      <c r="A79" t="s">
        <v>39</v>
      </c>
    </row>
    <row r="80" spans="1:8" x14ac:dyDescent="0.25">
      <c r="A80" s="20" t="s">
        <v>40</v>
      </c>
    </row>
    <row r="81" spans="1:1" x14ac:dyDescent="0.25">
      <c r="A81" s="20" t="s">
        <v>41</v>
      </c>
    </row>
    <row r="82" spans="1:1" x14ac:dyDescent="0.25">
      <c r="A82" s="20" t="s">
        <v>42</v>
      </c>
    </row>
    <row r="83" spans="1:1" x14ac:dyDescent="0.25">
      <c r="A83" s="20" t="s">
        <v>136</v>
      </c>
    </row>
    <row r="84" spans="1:1" x14ac:dyDescent="0.25">
      <c r="A84" s="20" t="s">
        <v>133</v>
      </c>
    </row>
  </sheetData>
  <mergeCells count="4">
    <mergeCell ref="A2:H2"/>
    <mergeCell ref="A4:A5"/>
    <mergeCell ref="B4:B5"/>
    <mergeCell ref="C4:H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4"/>
  <sheetViews>
    <sheetView tabSelected="1" zoomScale="90" zoomScaleNormal="90" workbookViewId="0">
      <selection activeCell="C12" sqref="C12"/>
    </sheetView>
  </sheetViews>
  <sheetFormatPr baseColWidth="10" defaultColWidth="11.42578125" defaultRowHeight="15" x14ac:dyDescent="0.25"/>
  <cols>
    <col min="1" max="1" width="55.140625" customWidth="1"/>
    <col min="2" max="2" width="26.42578125" customWidth="1"/>
    <col min="3" max="3" width="21.140625" customWidth="1"/>
    <col min="4" max="4" width="16.42578125" customWidth="1"/>
    <col min="5" max="5" width="17" customWidth="1"/>
    <col min="6" max="6" width="17.140625" customWidth="1"/>
    <col min="7" max="7" width="16" customWidth="1"/>
    <col min="8" max="8" width="14.5703125" customWidth="1"/>
    <col min="9" max="9" width="17.85546875" bestFit="1" customWidth="1"/>
  </cols>
  <sheetData>
    <row r="2" spans="1:9" ht="15.75" x14ac:dyDescent="0.25">
      <c r="A2" s="39" t="s">
        <v>113</v>
      </c>
      <c r="B2" s="39"/>
      <c r="C2" s="39"/>
      <c r="D2" s="39"/>
      <c r="E2" s="39"/>
      <c r="F2" s="39"/>
      <c r="G2" s="39"/>
      <c r="H2" s="39"/>
    </row>
    <row r="4" spans="1:9" x14ac:dyDescent="0.25">
      <c r="A4" s="34" t="s">
        <v>0</v>
      </c>
      <c r="B4" s="21"/>
      <c r="C4" s="38" t="s">
        <v>2</v>
      </c>
      <c r="D4" s="38"/>
      <c r="E4" s="38"/>
      <c r="F4" s="38"/>
      <c r="G4" s="38"/>
      <c r="H4" s="38"/>
    </row>
    <row r="5" spans="1:9" ht="15.75" thickBot="1" x14ac:dyDescent="0.3">
      <c r="A5" s="35"/>
      <c r="B5" s="1" t="s">
        <v>1</v>
      </c>
      <c r="C5" s="1" t="s">
        <v>77</v>
      </c>
      <c r="D5" s="1" t="s">
        <v>36</v>
      </c>
      <c r="E5" s="1" t="s">
        <v>37</v>
      </c>
      <c r="F5" s="1" t="s">
        <v>38</v>
      </c>
      <c r="G5" s="1" t="s">
        <v>3</v>
      </c>
      <c r="H5" s="1" t="s">
        <v>4</v>
      </c>
    </row>
    <row r="6" spans="1:9" ht="15.75" thickTop="1" x14ac:dyDescent="0.25"/>
    <row r="7" spans="1:9" x14ac:dyDescent="0.25">
      <c r="A7" s="2" t="s">
        <v>5</v>
      </c>
    </row>
    <row r="9" spans="1:9" x14ac:dyDescent="0.25">
      <c r="A9" t="s">
        <v>6</v>
      </c>
    </row>
    <row r="10" spans="1:9" x14ac:dyDescent="0.25">
      <c r="A10" s="3" t="s">
        <v>68</v>
      </c>
      <c r="B10" s="31">
        <f>(+'I Trimestre'!B10+'II trimestre'!B10+'III Trimestre'!B10+'IV Trimestre'!B10)/4</f>
        <v>673445.25</v>
      </c>
      <c r="C10" s="13">
        <f>(+'I Trimestre'!C10+'II trimestre'!C10+'III Trimestre'!C10+'IV Trimestre'!C10)/4</f>
        <v>511338</v>
      </c>
      <c r="D10" s="31">
        <f>(+'I Trimestre'!D10+'II trimestre'!D10+'III Trimestre'!D10+'IV Trimestre'!D10)/4</f>
        <v>144556.25</v>
      </c>
      <c r="E10" s="13">
        <f>(+'I Trimestre'!E10+'II trimestre'!E10+'III Trimestre'!E10+'IV Trimestre'!E10)/4</f>
        <v>104760.25</v>
      </c>
      <c r="F10" s="13">
        <f>(+'I Trimestre'!F10+'II trimestre'!F10+'III Trimestre'!F10+'IV Trimestre'!F10)/4</f>
        <v>39796</v>
      </c>
      <c r="G10" s="13">
        <f>(+'I Trimestre'!G10+'II trimestre'!G10+'III Trimestre'!G10+'IV Trimestre'!G10)/4</f>
        <v>4027</v>
      </c>
      <c r="H10" s="13">
        <f>(+'I Trimestre'!H10+'II trimestre'!H10+'III Trimestre'!H10+'IV Trimestre'!H10)/4</f>
        <v>13524</v>
      </c>
      <c r="I10" s="30"/>
    </row>
    <row r="11" spans="1:9" x14ac:dyDescent="0.25">
      <c r="A11" s="3" t="s">
        <v>126</v>
      </c>
      <c r="B11" s="31">
        <f>(+'I Trimestre'!B11+'II trimestre'!B11+'III Trimestre'!B11+'IV Trimestre'!B11)/4</f>
        <v>691225</v>
      </c>
      <c r="C11" s="13">
        <f>(+'I Trimestre'!C11+'II trimestre'!C11+'III Trimestre'!C11+'IV Trimestre'!C11)/4</f>
        <v>520576</v>
      </c>
      <c r="D11" s="31">
        <f>(+'I Trimestre'!D11+'II trimestre'!D11+'III Trimestre'!D11+'IV Trimestre'!D11)/4</f>
        <v>150476</v>
      </c>
      <c r="E11" s="13">
        <f>(+'I Trimestre'!E11+'II trimestre'!E11+'III Trimestre'!E11+'IV Trimestre'!E11)/4</f>
        <v>107637</v>
      </c>
      <c r="F11" s="13">
        <f>(+'I Trimestre'!F11+'II trimestre'!F11+'III Trimestre'!F11+'IV Trimestre'!F11)/4</f>
        <v>42839</v>
      </c>
      <c r="G11" s="13">
        <f>(+'I Trimestre'!G11+'II trimestre'!G11+'III Trimestre'!G11+'IV Trimestre'!G11)/4</f>
        <v>3926</v>
      </c>
      <c r="H11" s="13">
        <f>(+'I Trimestre'!H11+'II trimestre'!H11+'III Trimestre'!H11+'IV Trimestre'!H11)/4</f>
        <v>16247</v>
      </c>
      <c r="I11" s="30"/>
    </row>
    <row r="12" spans="1:9" x14ac:dyDescent="0.25">
      <c r="A12" s="3" t="s">
        <v>127</v>
      </c>
      <c r="B12" s="31">
        <f>(+'I Trimestre'!B12+'II trimestre'!B12+'III Trimestre'!B12+'IV Trimestre'!B12)/4</f>
        <v>676885.5</v>
      </c>
      <c r="C12" s="13">
        <f>(+'I Trimestre'!C12+'II trimestre'!C12+'III Trimestre'!C12+'IV Trimestre'!C12)/4</f>
        <v>505822.25</v>
      </c>
      <c r="D12" s="31">
        <f>(+'I Trimestre'!D12+'II trimestre'!D12+'III Trimestre'!D12+'IV Trimestre'!D12)/4</f>
        <v>149319.25</v>
      </c>
      <c r="E12" s="13">
        <f>(+'I Trimestre'!E12+'II trimestre'!E12+'III Trimestre'!E12+'IV Trimestre'!E12)/4</f>
        <v>106439.75</v>
      </c>
      <c r="F12" s="13">
        <f>(+'I Trimestre'!F12+'II trimestre'!F12+'III Trimestre'!F12+'IV Trimestre'!F12)/4</f>
        <v>42879.5</v>
      </c>
      <c r="G12" s="13">
        <f>(+'I Trimestre'!G12+'II trimestre'!G12+'III Trimestre'!G12+'IV Trimestre'!G12)/4</f>
        <v>4128</v>
      </c>
      <c r="H12" s="13">
        <f>(+'I Trimestre'!H12+'II trimestre'!H12+'III Trimestre'!H12+'IV Trimestre'!H12)/4</f>
        <v>17616</v>
      </c>
      <c r="I12" s="30"/>
    </row>
    <row r="13" spans="1:9" x14ac:dyDescent="0.25">
      <c r="A13" s="3" t="s">
        <v>81</v>
      </c>
      <c r="B13" s="31">
        <f>+'IV Trimestre'!B13</f>
        <v>691225</v>
      </c>
      <c r="C13" s="13">
        <f>+'IV Trimestre'!C13</f>
        <v>520576</v>
      </c>
      <c r="D13" s="31">
        <f>+'IV Trimestre'!D13</f>
        <v>150476</v>
      </c>
      <c r="E13" s="13">
        <f>+'IV Trimestre'!E13</f>
        <v>107637</v>
      </c>
      <c r="F13" s="13">
        <f>+'IV Trimestre'!F13</f>
        <v>42839</v>
      </c>
      <c r="G13" s="13">
        <f>+'IV Trimestre'!G13</f>
        <v>3926</v>
      </c>
      <c r="H13" s="13">
        <f>+'IV Trimestre'!H13</f>
        <v>16247</v>
      </c>
      <c r="I13" s="30"/>
    </row>
    <row r="14" spans="1:9" x14ac:dyDescent="0.25">
      <c r="B14" s="32"/>
      <c r="D14" s="32"/>
    </row>
    <row r="15" spans="1:9" x14ac:dyDescent="0.25">
      <c r="A15" s="5" t="s">
        <v>7</v>
      </c>
      <c r="B15" s="32"/>
      <c r="D15" s="32"/>
    </row>
    <row r="16" spans="1:9" x14ac:dyDescent="0.25">
      <c r="A16" s="3" t="s">
        <v>128</v>
      </c>
      <c r="B16" s="31">
        <f>+'I Trimestre'!B16+'II trimestre'!B16+'III Trimestre'!B16+'IV Trimestre'!B16</f>
        <v>48349011680</v>
      </c>
      <c r="C16" s="13">
        <f>+'I Trimestre'!C16+'II trimestre'!C16+'III Trimestre'!C16+'IV Trimestre'!C16</f>
        <v>37506004371</v>
      </c>
      <c r="D16" s="31">
        <f>+'I Trimestre'!D16+'II trimestre'!D16+'III Trimestre'!D16+'IV Trimestre'!D16</f>
        <v>9726345791</v>
      </c>
      <c r="E16" s="13">
        <f>+'I Trimestre'!E16+'II trimestre'!E16+'III Trimestre'!E16+'IV Trimestre'!E16</f>
        <v>7300860425</v>
      </c>
      <c r="F16" s="13">
        <f>+'I Trimestre'!F16+'II trimestre'!F16+'III Trimestre'!F16+'IV Trimestre'!F16</f>
        <v>2425485366</v>
      </c>
      <c r="G16" s="13">
        <f>+'I Trimestre'!G16+'II trimestre'!G16+'III Trimestre'!G16+'IV Trimestre'!G16</f>
        <v>287333036</v>
      </c>
      <c r="H16" s="13">
        <f>+'I Trimestre'!H16+'II trimestre'!H16+'III Trimestre'!H16+'IV Trimestre'!H16</f>
        <v>829328482</v>
      </c>
      <c r="I16" s="30"/>
    </row>
    <row r="17" spans="1:9" x14ac:dyDescent="0.25">
      <c r="A17" s="33" t="s">
        <v>126</v>
      </c>
      <c r="B17" s="31">
        <f>+'I Trimestre'!B17+'II trimestre'!B17+'III Trimestre'!B17+'IV Trimestre'!B17</f>
        <v>60272748193</v>
      </c>
      <c r="C17" s="13">
        <f>+'I Trimestre'!C17+'II trimestre'!C17+'III Trimestre'!C17+'IV Trimestre'!C17</f>
        <v>46086496773.000008</v>
      </c>
      <c r="D17" s="31">
        <f>+'I Trimestre'!D17+'II trimestre'!D17+'III Trimestre'!D17+'IV Trimestre'!D17</f>
        <v>12663853030</v>
      </c>
      <c r="E17" s="13">
        <f>+'I Trimestre'!E17+'II trimestre'!E17+'III Trimestre'!E17+'IV Trimestre'!E17</f>
        <v>9270125160</v>
      </c>
      <c r="F17" s="13">
        <f>+'I Trimestre'!F17+'II trimestre'!F17+'III Trimestre'!F17+'IV Trimestre'!F17</f>
        <v>3393727870</v>
      </c>
      <c r="G17" s="13">
        <f>+'I Trimestre'!G17+'II trimestre'!G17+'III Trimestre'!G17+'IV Trimestre'!G17</f>
        <v>339932000</v>
      </c>
      <c r="H17" s="13">
        <f>+'I Trimestre'!H17+'II trimestre'!H17+'III Trimestre'!H17+'IV Trimestre'!H17</f>
        <v>1182466390</v>
      </c>
      <c r="I17" s="30"/>
    </row>
    <row r="18" spans="1:9" x14ac:dyDescent="0.25">
      <c r="A18" s="3" t="s">
        <v>127</v>
      </c>
      <c r="B18" s="31">
        <f>+'I Trimestre'!B18+'II trimestre'!B18+'III Trimestre'!B18+'IV Trimestre'!B18</f>
        <v>60716062386.610023</v>
      </c>
      <c r="C18" s="13">
        <f>+'I Trimestre'!C18+'II trimestre'!C18+'III Trimestre'!C18+'IV Trimestre'!C18</f>
        <v>45604202510.470024</v>
      </c>
      <c r="D18" s="31">
        <f>+'I Trimestre'!D18+'II trimestre'!D18+'III Trimestre'!D18+'IV Trimestre'!D18</f>
        <v>13297849445.299999</v>
      </c>
      <c r="E18" s="13">
        <f>+'I Trimestre'!E18+'II trimestre'!E18+'III Trimestre'!E18+'IV Trimestre'!E18</f>
        <v>9390755676.2799988</v>
      </c>
      <c r="F18" s="13">
        <f>+'I Trimestre'!F18+'II trimestre'!F18+'III Trimestre'!F18+'IV Trimestre'!F18</f>
        <v>3907093769.02</v>
      </c>
      <c r="G18" s="13">
        <f>+'I Trimestre'!G18+'II trimestre'!G18+'III Trimestre'!G18+'IV Trimestre'!G18</f>
        <v>356994132</v>
      </c>
      <c r="H18" s="13">
        <f>+'I Trimestre'!H18+'II trimestre'!H18+'III Trimestre'!H18+'IV Trimestre'!H18</f>
        <v>1457016298.8400002</v>
      </c>
      <c r="I18" s="30"/>
    </row>
    <row r="19" spans="1:9" x14ac:dyDescent="0.25">
      <c r="A19" s="33" t="s">
        <v>81</v>
      </c>
      <c r="B19" s="31">
        <f>C19+D19+G19+H19</f>
        <v>60272748193</v>
      </c>
      <c r="C19" s="4">
        <f>+'IV Trimestre'!C19</f>
        <v>46086496773</v>
      </c>
      <c r="D19" s="24">
        <f>+'IV Trimestre'!D19</f>
        <v>12663853030</v>
      </c>
      <c r="E19" s="4">
        <f>+'IV Trimestre'!E19</f>
        <v>9270125160</v>
      </c>
      <c r="F19" s="4">
        <f>+'IV Trimestre'!F19</f>
        <v>3393727870</v>
      </c>
      <c r="G19" s="4">
        <f>+'IV Trimestre'!G19</f>
        <v>339932000</v>
      </c>
      <c r="H19" s="4">
        <f>+'IV Trimestre'!H19</f>
        <v>1182466390</v>
      </c>
      <c r="I19" s="30"/>
    </row>
    <row r="20" spans="1:9" x14ac:dyDescent="0.25">
      <c r="A20" s="3" t="s">
        <v>129</v>
      </c>
      <c r="B20" s="13">
        <f>B18</f>
        <v>60716062386.610023</v>
      </c>
      <c r="C20" s="13">
        <f t="shared" ref="C20:H20" si="0">C18</f>
        <v>45604202510.470024</v>
      </c>
      <c r="D20" s="13">
        <f t="shared" si="0"/>
        <v>13297849445.299999</v>
      </c>
      <c r="E20" s="13">
        <f t="shared" si="0"/>
        <v>9390755676.2799988</v>
      </c>
      <c r="F20" s="13">
        <f t="shared" si="0"/>
        <v>3907093769.02</v>
      </c>
      <c r="G20" s="13">
        <f t="shared" si="0"/>
        <v>356994132</v>
      </c>
      <c r="H20" s="13">
        <f t="shared" si="0"/>
        <v>1457016298.8400002</v>
      </c>
      <c r="I20" s="6"/>
    </row>
    <row r="21" spans="1:9" x14ac:dyDescent="0.25">
      <c r="B21" s="4"/>
      <c r="C21" s="4"/>
      <c r="D21" s="4"/>
      <c r="E21" s="4"/>
      <c r="F21" s="4"/>
      <c r="G21" s="4"/>
      <c r="H21" s="4"/>
      <c r="I21" s="30"/>
    </row>
    <row r="22" spans="1:9" x14ac:dyDescent="0.25">
      <c r="A22" s="3" t="s">
        <v>8</v>
      </c>
      <c r="B22" s="4"/>
      <c r="C22" s="4"/>
      <c r="D22" s="4"/>
      <c r="E22" s="4"/>
      <c r="F22" s="4"/>
      <c r="G22" s="4"/>
      <c r="H22" s="4"/>
    </row>
    <row r="23" spans="1:9" x14ac:dyDescent="0.25">
      <c r="A23" s="3" t="s">
        <v>126</v>
      </c>
      <c r="B23" s="13">
        <f>'I Trimestre'!B23+'II trimestre'!B23+'III Trimestre'!B23+'IV Trimestre'!B23</f>
        <v>60272748193</v>
      </c>
      <c r="C23" s="4"/>
      <c r="D23" s="4"/>
      <c r="E23" s="4"/>
      <c r="F23" s="4"/>
      <c r="G23" s="4"/>
      <c r="H23" s="4"/>
      <c r="I23" s="11"/>
    </row>
    <row r="24" spans="1:9" x14ac:dyDescent="0.25">
      <c r="A24" s="3" t="s">
        <v>127</v>
      </c>
      <c r="B24" s="13">
        <f>'I Trimestre'!B24+'II trimestre'!B24+'III Trimestre'!B24+'IV Trimestre'!B24</f>
        <v>46161524404</v>
      </c>
      <c r="C24" s="4"/>
      <c r="D24" s="4"/>
      <c r="E24" s="4"/>
      <c r="F24" s="4"/>
      <c r="G24" s="4"/>
      <c r="H24" s="4"/>
    </row>
    <row r="25" spans="1:9" x14ac:dyDescent="0.25">
      <c r="B25" s="4"/>
      <c r="C25" s="4"/>
      <c r="D25" s="4"/>
      <c r="E25" s="4"/>
      <c r="F25" s="4"/>
      <c r="G25" s="4"/>
      <c r="H25" s="4"/>
    </row>
    <row r="26" spans="1:9" x14ac:dyDescent="0.25">
      <c r="A26" t="s">
        <v>9</v>
      </c>
    </row>
    <row r="27" spans="1:9" x14ac:dyDescent="0.25">
      <c r="A27" s="3" t="s">
        <v>69</v>
      </c>
      <c r="B27" s="16">
        <v>1.61</v>
      </c>
      <c r="C27" s="16">
        <v>1.61</v>
      </c>
      <c r="D27" s="16">
        <v>1.61</v>
      </c>
      <c r="E27" s="16">
        <v>1.61</v>
      </c>
      <c r="F27" s="16">
        <v>1.61</v>
      </c>
      <c r="G27" s="16">
        <v>1.61</v>
      </c>
      <c r="H27" s="16">
        <v>1.61</v>
      </c>
    </row>
    <row r="28" spans="1:9" x14ac:dyDescent="0.25">
      <c r="A28" s="3" t="s">
        <v>130</v>
      </c>
      <c r="B28" s="11">
        <v>1.69</v>
      </c>
      <c r="C28" s="11">
        <v>1.69</v>
      </c>
      <c r="D28" s="11">
        <v>1.69</v>
      </c>
      <c r="E28" s="11">
        <v>1.69</v>
      </c>
      <c r="F28" s="11">
        <v>1.69</v>
      </c>
      <c r="G28" s="11">
        <v>1.69</v>
      </c>
      <c r="H28" s="11">
        <v>1.69</v>
      </c>
    </row>
    <row r="29" spans="1:9" x14ac:dyDescent="0.25">
      <c r="A29" s="25" t="s">
        <v>10</v>
      </c>
      <c r="B29" s="4">
        <f>C29+D29+G29+H29</f>
        <v>352559</v>
      </c>
      <c r="C29" s="4">
        <v>204983</v>
      </c>
      <c r="D29" s="4">
        <f>E29+F29</f>
        <v>133957</v>
      </c>
      <c r="E29" s="23">
        <v>113751.55853889347</v>
      </c>
      <c r="F29" s="19">
        <v>20205.441461106529</v>
      </c>
      <c r="G29" s="4">
        <v>2168</v>
      </c>
      <c r="H29" s="4">
        <v>11451</v>
      </c>
    </row>
    <row r="31" spans="1:9" x14ac:dyDescent="0.25">
      <c r="A31" s="3" t="s">
        <v>11</v>
      </c>
    </row>
    <row r="32" spans="1:9" x14ac:dyDescent="0.25">
      <c r="A32" s="3" t="s">
        <v>70</v>
      </c>
      <c r="B32" s="6">
        <f>B16/B27</f>
        <v>30030442037.267078</v>
      </c>
      <c r="C32" s="6">
        <f t="shared" ref="C32:H32" si="1">C16/C27</f>
        <v>23295654888.819874</v>
      </c>
      <c r="D32" s="6">
        <f t="shared" si="1"/>
        <v>6041208565.8385086</v>
      </c>
      <c r="E32" s="6">
        <f t="shared" si="1"/>
        <v>4534695916.1490679</v>
      </c>
      <c r="F32" s="6">
        <f t="shared" si="1"/>
        <v>1506512649.689441</v>
      </c>
      <c r="G32" s="6">
        <f t="shared" si="1"/>
        <v>178467724.22360247</v>
      </c>
      <c r="H32" s="6">
        <f t="shared" si="1"/>
        <v>515110858.38509315</v>
      </c>
    </row>
    <row r="33" spans="1:8" x14ac:dyDescent="0.25">
      <c r="A33" s="3" t="s">
        <v>131</v>
      </c>
      <c r="B33" s="6">
        <f>B18/B28</f>
        <v>35926664134.088776</v>
      </c>
      <c r="C33" s="6">
        <f t="shared" ref="C33:H33" si="2">C18/C28</f>
        <v>26984735213.295872</v>
      </c>
      <c r="D33" s="6">
        <f t="shared" si="2"/>
        <v>7868549967.6331358</v>
      </c>
      <c r="E33" s="6">
        <f t="shared" si="2"/>
        <v>5556660163.4792891</v>
      </c>
      <c r="F33" s="6">
        <f t="shared" si="2"/>
        <v>2311889804.1538463</v>
      </c>
      <c r="G33" s="6">
        <f t="shared" si="2"/>
        <v>211239131.36094674</v>
      </c>
      <c r="H33" s="6">
        <f t="shared" si="2"/>
        <v>862139821.79881668</v>
      </c>
    </row>
    <row r="34" spans="1:8" x14ac:dyDescent="0.25">
      <c r="A34" s="3" t="s">
        <v>71</v>
      </c>
      <c r="B34" s="6">
        <f>B32/B10</f>
        <v>44592.25458530902</v>
      </c>
      <c r="C34" s="6">
        <f t="shared" ref="C34:H34" si="3">C32/C10</f>
        <v>45558.231324133689</v>
      </c>
      <c r="D34" s="6">
        <f t="shared" si="3"/>
        <v>41791.403456014588</v>
      </c>
      <c r="E34" s="6">
        <f t="shared" si="3"/>
        <v>43286.417473698923</v>
      </c>
      <c r="F34" s="6">
        <f t="shared" si="3"/>
        <v>37855.881236542387</v>
      </c>
      <c r="G34" s="6">
        <f t="shared" si="3"/>
        <v>44317.786000397929</v>
      </c>
      <c r="H34" s="6">
        <f t="shared" si="3"/>
        <v>38088.646730633918</v>
      </c>
    </row>
    <row r="35" spans="1:8" x14ac:dyDescent="0.25">
      <c r="A35" s="3" t="s">
        <v>132</v>
      </c>
      <c r="B35" s="6">
        <f>B33/B12</f>
        <v>53076.427452041411</v>
      </c>
      <c r="C35" s="6">
        <f t="shared" ref="C35:H35" si="4">C33/C12</f>
        <v>53348.25665200744</v>
      </c>
      <c r="D35" s="6">
        <f t="shared" si="4"/>
        <v>52696.152489602886</v>
      </c>
      <c r="E35" s="6">
        <f t="shared" si="4"/>
        <v>52204.746473749597</v>
      </c>
      <c r="F35" s="6">
        <f t="shared" si="4"/>
        <v>53915.969266289168</v>
      </c>
      <c r="G35" s="6">
        <f t="shared" si="4"/>
        <v>51172.270194027798</v>
      </c>
      <c r="H35" s="6">
        <f t="shared" si="4"/>
        <v>48940.725578951904</v>
      </c>
    </row>
    <row r="37" spans="1:8" x14ac:dyDescent="0.25">
      <c r="A37" s="2" t="s">
        <v>12</v>
      </c>
    </row>
    <row r="39" spans="1:8" x14ac:dyDescent="0.25">
      <c r="A39" t="s">
        <v>13</v>
      </c>
    </row>
    <row r="40" spans="1:8" x14ac:dyDescent="0.25">
      <c r="A40" t="s">
        <v>14</v>
      </c>
      <c r="B40" s="7">
        <f>((B11)/B29)*100</f>
        <v>196.0593829685244</v>
      </c>
      <c r="C40" s="7">
        <f t="shared" ref="C40:H40" si="5">((C11)/C29)*100</f>
        <v>253.96057234014529</v>
      </c>
      <c r="D40" s="7">
        <f t="shared" si="5"/>
        <v>112.33156908560208</v>
      </c>
      <c r="E40" s="7">
        <f t="shared" si="5"/>
        <v>94.624637572062099</v>
      </c>
      <c r="F40" s="7">
        <f t="shared" si="5"/>
        <v>212.01714440370347</v>
      </c>
      <c r="G40" s="7">
        <f t="shared" si="5"/>
        <v>181.08856088560884</v>
      </c>
      <c r="H40" s="7">
        <f t="shared" si="5"/>
        <v>141.88280499519692</v>
      </c>
    </row>
    <row r="41" spans="1:8" x14ac:dyDescent="0.25">
      <c r="A41" t="s">
        <v>15</v>
      </c>
      <c r="B41" s="7">
        <f>((B12)/B29)*100</f>
        <v>191.99212046777987</v>
      </c>
      <c r="C41" s="7">
        <f t="shared" ref="C41:H41" si="6">((C12)/C29)*100</f>
        <v>246.76302425079152</v>
      </c>
      <c r="D41" s="7">
        <f t="shared" si="6"/>
        <v>111.46804571616265</v>
      </c>
      <c r="E41" s="7">
        <f t="shared" si="6"/>
        <v>93.572124520479917</v>
      </c>
      <c r="F41" s="7">
        <f t="shared" si="6"/>
        <v>212.21758545854485</v>
      </c>
      <c r="G41" s="7">
        <f t="shared" si="6"/>
        <v>190.40590405904058</v>
      </c>
      <c r="H41" s="7">
        <f t="shared" si="6"/>
        <v>153.83809274299188</v>
      </c>
    </row>
    <row r="43" spans="1:8" x14ac:dyDescent="0.25">
      <c r="A43" t="s">
        <v>16</v>
      </c>
    </row>
    <row r="44" spans="1:8" x14ac:dyDescent="0.25">
      <c r="A44" t="s">
        <v>17</v>
      </c>
      <c r="B44" s="7">
        <f>B12/B11*100</f>
        <v>97.925494592932836</v>
      </c>
      <c r="C44" s="7">
        <f t="shared" ref="C44:H44" si="7">C12/C11*100</f>
        <v>97.165879717850999</v>
      </c>
      <c r="D44" s="7">
        <f t="shared" ref="D44" si="8">D12/D11*100</f>
        <v>99.231272761104762</v>
      </c>
      <c r="E44" s="7">
        <f t="shared" si="7"/>
        <v>98.887696609901795</v>
      </c>
      <c r="F44" s="7">
        <f t="shared" si="7"/>
        <v>100.09454002194262</v>
      </c>
      <c r="G44" s="7">
        <f t="shared" si="7"/>
        <v>105.14518593988794</v>
      </c>
      <c r="H44" s="7">
        <f t="shared" si="7"/>
        <v>108.4261709854127</v>
      </c>
    </row>
    <row r="45" spans="1:8" x14ac:dyDescent="0.25">
      <c r="A45" t="s">
        <v>18</v>
      </c>
      <c r="B45" s="7">
        <f>B18/B17*100</f>
        <v>100.73551348976237</v>
      </c>
      <c r="C45" s="7">
        <f t="shared" ref="C45:H45" si="9">C18/C17*100</f>
        <v>98.953502009698127</v>
      </c>
      <c r="D45" s="7">
        <f t="shared" ref="D45" si="10">D18/D17*100</f>
        <v>105.00634691351908</v>
      </c>
      <c r="E45" s="7">
        <f t="shared" si="9"/>
        <v>101.30128249832605</v>
      </c>
      <c r="F45" s="7">
        <f t="shared" si="9"/>
        <v>115.12690229402511</v>
      </c>
      <c r="G45" s="7">
        <f t="shared" si="9"/>
        <v>105.01927797324171</v>
      </c>
      <c r="H45" s="7">
        <f t="shared" si="9"/>
        <v>123.21841120913383</v>
      </c>
    </row>
    <row r="46" spans="1:8" x14ac:dyDescent="0.25">
      <c r="A46" t="s">
        <v>19</v>
      </c>
      <c r="B46" s="7">
        <f>AVERAGE(B44:B45)</f>
        <v>99.330504041347609</v>
      </c>
      <c r="C46" s="7">
        <f t="shared" ref="C46:H46" si="11">AVERAGE(C44:C45)</f>
        <v>98.059690863774563</v>
      </c>
      <c r="D46" s="7">
        <f t="shared" ref="D46" si="12">AVERAGE(D44:D45)</f>
        <v>102.11880983731191</v>
      </c>
      <c r="E46" s="7">
        <f t="shared" si="11"/>
        <v>100.09448955411392</v>
      </c>
      <c r="F46" s="7">
        <f t="shared" si="11"/>
        <v>107.61072115798387</v>
      </c>
      <c r="G46" s="7">
        <f t="shared" si="11"/>
        <v>105.08223195656483</v>
      </c>
      <c r="H46" s="7">
        <f t="shared" si="11"/>
        <v>115.82229109727326</v>
      </c>
    </row>
    <row r="47" spans="1:8" x14ac:dyDescent="0.25">
      <c r="B47" s="7"/>
      <c r="C47" s="7"/>
      <c r="D47" s="7"/>
      <c r="E47" s="7"/>
      <c r="F47" s="7"/>
    </row>
    <row r="48" spans="1:8" x14ac:dyDescent="0.25">
      <c r="A48" t="s">
        <v>20</v>
      </c>
    </row>
    <row r="49" spans="1:8" x14ac:dyDescent="0.25">
      <c r="A49" t="s">
        <v>21</v>
      </c>
      <c r="B49" s="7">
        <f>B12/B13*100</f>
        <v>97.925494592932836</v>
      </c>
      <c r="C49" s="7">
        <f t="shared" ref="C49:H49" si="13">C12/C13*100</f>
        <v>97.165879717850999</v>
      </c>
      <c r="D49" s="7">
        <f t="shared" si="13"/>
        <v>99.231272761104762</v>
      </c>
      <c r="E49" s="7">
        <f t="shared" si="13"/>
        <v>98.887696609901795</v>
      </c>
      <c r="F49" s="7">
        <f t="shared" si="13"/>
        <v>100.09454002194262</v>
      </c>
      <c r="G49" s="7">
        <f t="shared" si="13"/>
        <v>105.14518593988794</v>
      </c>
      <c r="H49" s="7">
        <f t="shared" si="13"/>
        <v>108.4261709854127</v>
      </c>
    </row>
    <row r="50" spans="1:8" x14ac:dyDescent="0.25">
      <c r="A50" t="s">
        <v>22</v>
      </c>
      <c r="B50" s="7">
        <f>B18/B19*100</f>
        <v>100.73551348976237</v>
      </c>
      <c r="C50" s="7">
        <f t="shared" ref="C50:H50" si="14">C18/C19*100</f>
        <v>98.953502009698141</v>
      </c>
      <c r="D50" s="7">
        <f t="shared" ref="D50" si="15">D18/D19*100</f>
        <v>105.00634691351908</v>
      </c>
      <c r="E50" s="7">
        <f t="shared" si="14"/>
        <v>101.30128249832605</v>
      </c>
      <c r="F50" s="7">
        <f t="shared" si="14"/>
        <v>115.12690229402511</v>
      </c>
      <c r="G50" s="7">
        <f t="shared" si="14"/>
        <v>105.01927797324171</v>
      </c>
      <c r="H50" s="7">
        <f t="shared" si="14"/>
        <v>123.21841120913383</v>
      </c>
    </row>
    <row r="51" spans="1:8" x14ac:dyDescent="0.25">
      <c r="A51" t="s">
        <v>23</v>
      </c>
      <c r="B51" s="7">
        <f>(B49+B50)/2</f>
        <v>99.330504041347609</v>
      </c>
      <c r="C51" s="7">
        <f t="shared" ref="C51:H51" si="16">(C49+C50)/2</f>
        <v>98.059690863774563</v>
      </c>
      <c r="D51" s="7">
        <f t="shared" ref="D51" si="17">(D49+D50)/2</f>
        <v>102.11880983731191</v>
      </c>
      <c r="E51" s="7">
        <f t="shared" si="16"/>
        <v>100.09448955411392</v>
      </c>
      <c r="F51" s="7">
        <f t="shared" si="16"/>
        <v>107.61072115798387</v>
      </c>
      <c r="G51" s="7">
        <f t="shared" si="16"/>
        <v>105.08223195656483</v>
      </c>
      <c r="H51" s="7">
        <f t="shared" si="16"/>
        <v>115.82229109727326</v>
      </c>
    </row>
    <row r="53" spans="1:8" x14ac:dyDescent="0.25">
      <c r="A53" t="s">
        <v>35</v>
      </c>
    </row>
    <row r="54" spans="1:8" x14ac:dyDescent="0.25">
      <c r="A54" t="s">
        <v>24</v>
      </c>
      <c r="B54" s="7">
        <f>B20/B18*100</f>
        <v>100</v>
      </c>
      <c r="C54" s="7">
        <f t="shared" ref="C54:H54" si="18">C20/C18*100</f>
        <v>100</v>
      </c>
      <c r="D54" s="7">
        <f t="shared" si="18"/>
        <v>100</v>
      </c>
      <c r="E54" s="7">
        <f t="shared" si="18"/>
        <v>100</v>
      </c>
      <c r="F54" s="7">
        <f t="shared" si="18"/>
        <v>100</v>
      </c>
      <c r="G54" s="7">
        <f t="shared" si="18"/>
        <v>100</v>
      </c>
      <c r="H54" s="7">
        <f t="shared" si="18"/>
        <v>100</v>
      </c>
    </row>
    <row r="56" spans="1:8" x14ac:dyDescent="0.25">
      <c r="A56" t="s">
        <v>25</v>
      </c>
    </row>
    <row r="57" spans="1:8" x14ac:dyDescent="0.25">
      <c r="A57" t="s">
        <v>26</v>
      </c>
      <c r="B57" s="7">
        <f>((B12/B10)-1)*100</f>
        <v>0.51084330908859332</v>
      </c>
      <c r="C57" s="7">
        <f t="shared" ref="C57:H57" si="19">((C12/C10)-1)*100</f>
        <v>-1.0786896338625285</v>
      </c>
      <c r="D57" s="7">
        <f t="shared" si="19"/>
        <v>3.2949111505036877</v>
      </c>
      <c r="E57" s="7">
        <f t="shared" si="19"/>
        <v>1.6031844139356322</v>
      </c>
      <c r="F57" s="7">
        <f t="shared" si="19"/>
        <v>7.7482661574027611</v>
      </c>
      <c r="G57" s="7">
        <f t="shared" si="19"/>
        <v>2.5080705239632461</v>
      </c>
      <c r="H57" s="7">
        <f t="shared" si="19"/>
        <v>30.257320319432111</v>
      </c>
    </row>
    <row r="58" spans="1:8" x14ac:dyDescent="0.25">
      <c r="A58" t="s">
        <v>27</v>
      </c>
      <c r="B58" s="7">
        <f>((B33/B32)-1)*100</f>
        <v>19.63415020499739</v>
      </c>
      <c r="C58" s="7">
        <f t="shared" ref="C58:H58" si="20">((C33/C32)-1)*100</f>
        <v>15.835915934033151</v>
      </c>
      <c r="D58" s="7">
        <f t="shared" si="20"/>
        <v>30.247944295910866</v>
      </c>
      <c r="E58" s="7">
        <f t="shared" si="20"/>
        <v>22.536555178722729</v>
      </c>
      <c r="F58" s="7">
        <f t="shared" si="20"/>
        <v>53.459700761917219</v>
      </c>
      <c r="G58" s="7">
        <f t="shared" si="20"/>
        <v>18.362652003274782</v>
      </c>
      <c r="H58" s="7">
        <f t="shared" si="20"/>
        <v>67.36976279274765</v>
      </c>
    </row>
    <row r="59" spans="1:8" x14ac:dyDescent="0.25">
      <c r="A59" t="s">
        <v>28</v>
      </c>
      <c r="B59" s="7">
        <f>((B35/B34)-1)*100</f>
        <v>19.026113269292999</v>
      </c>
      <c r="C59" s="7">
        <f t="shared" ref="C59:H59" si="21">((C35/C34)-1)*100</f>
        <v>17.099051261340591</v>
      </c>
      <c r="D59" s="7">
        <f t="shared" si="21"/>
        <v>26.093282665334595</v>
      </c>
      <c r="E59" s="7">
        <f t="shared" si="21"/>
        <v>20.603065627848505</v>
      </c>
      <c r="F59" s="7">
        <f t="shared" si="21"/>
        <v>42.424287865326285</v>
      </c>
      <c r="G59" s="7">
        <f t="shared" si="21"/>
        <v>15.466666573931121</v>
      </c>
      <c r="H59" s="7">
        <f t="shared" si="21"/>
        <v>28.491636694432309</v>
      </c>
    </row>
    <row r="60" spans="1:8" x14ac:dyDescent="0.25">
      <c r="B60" s="8"/>
      <c r="C60" s="8"/>
      <c r="D60" s="8"/>
      <c r="E60" s="8"/>
      <c r="F60" s="8"/>
      <c r="G60" s="8"/>
      <c r="H60" s="8"/>
    </row>
    <row r="61" spans="1:8" x14ac:dyDescent="0.25">
      <c r="A61" t="s">
        <v>29</v>
      </c>
    </row>
    <row r="62" spans="1:8" x14ac:dyDescent="0.25">
      <c r="A62" t="s">
        <v>73</v>
      </c>
      <c r="B62" s="4">
        <f>B17/(B11*12)</f>
        <v>7266.4168918707128</v>
      </c>
      <c r="C62" s="4">
        <f t="shared" ref="C62:H62" si="22">C17/(C11*12)</f>
        <v>7377.4845512470811</v>
      </c>
      <c r="D62" s="4">
        <f t="shared" si="22"/>
        <v>7013.218625118513</v>
      </c>
      <c r="E62" s="4">
        <f t="shared" si="22"/>
        <v>7176.9970363350894</v>
      </c>
      <c r="F62" s="4">
        <f t="shared" si="22"/>
        <v>6601.7100266890766</v>
      </c>
      <c r="G62" s="4">
        <f t="shared" si="22"/>
        <v>7215.4015961962978</v>
      </c>
      <c r="H62" s="4">
        <f t="shared" si="22"/>
        <v>6065.0499066494331</v>
      </c>
    </row>
    <row r="63" spans="1:8" x14ac:dyDescent="0.25">
      <c r="A63" t="s">
        <v>74</v>
      </c>
      <c r="B63" s="4">
        <f>B18/(B12*12)</f>
        <v>7474.9301994958314</v>
      </c>
      <c r="C63" s="4">
        <f t="shared" ref="C63:H63" si="23">C18/(C12*12)</f>
        <v>7513.2128118243818</v>
      </c>
      <c r="D63" s="4">
        <f t="shared" si="23"/>
        <v>7421.3748089524061</v>
      </c>
      <c r="E63" s="4">
        <f t="shared" si="23"/>
        <v>7352.1684617197352</v>
      </c>
      <c r="F63" s="4">
        <f t="shared" si="23"/>
        <v>7593.1656716690568</v>
      </c>
      <c r="G63" s="4">
        <f t="shared" si="23"/>
        <v>7206.7613856589151</v>
      </c>
      <c r="H63" s="4">
        <f t="shared" si="23"/>
        <v>6892.4855190357257</v>
      </c>
    </row>
    <row r="64" spans="1:8" x14ac:dyDescent="0.25">
      <c r="A64" t="s">
        <v>30</v>
      </c>
      <c r="B64" s="10">
        <f>(B62/B63)*B46</f>
        <v>96.559677907462287</v>
      </c>
      <c r="C64" s="10">
        <f t="shared" ref="C64:H64" si="24">(C62/C63)*C46</f>
        <v>96.288215516671201</v>
      </c>
      <c r="D64" s="10">
        <f t="shared" si="24"/>
        <v>96.502542663933582</v>
      </c>
      <c r="E64" s="10">
        <f t="shared" si="24"/>
        <v>97.709656494366342</v>
      </c>
      <c r="F64" s="10">
        <f t="shared" si="24"/>
        <v>93.559762497813111</v>
      </c>
      <c r="G64" s="10">
        <f t="shared" si="24"/>
        <v>105.20821539895402</v>
      </c>
      <c r="H64" s="10">
        <f t="shared" si="24"/>
        <v>101.91794728728244</v>
      </c>
    </row>
    <row r="65" spans="1:8" x14ac:dyDescent="0.25">
      <c r="A65" t="s">
        <v>75</v>
      </c>
      <c r="B65" s="10">
        <f>B17/B11</f>
        <v>87197.002702448546</v>
      </c>
      <c r="C65" s="10">
        <f t="shared" ref="C65:H66" si="25">C17/C11</f>
        <v>88529.814614964984</v>
      </c>
      <c r="D65" s="10">
        <f t="shared" si="25"/>
        <v>84158.62350142216</v>
      </c>
      <c r="E65" s="10">
        <f t="shared" si="25"/>
        <v>86123.964436021066</v>
      </c>
      <c r="F65" s="10">
        <f t="shared" si="25"/>
        <v>79220.520320268915</v>
      </c>
      <c r="G65" s="10">
        <f t="shared" si="25"/>
        <v>86584.819154355573</v>
      </c>
      <c r="H65" s="10">
        <f t="shared" si="25"/>
        <v>72780.598879793193</v>
      </c>
    </row>
    <row r="66" spans="1:8" x14ac:dyDescent="0.25">
      <c r="A66" t="s">
        <v>76</v>
      </c>
      <c r="B66" s="10">
        <f>B18/B12</f>
        <v>89699.16239394997</v>
      </c>
      <c r="C66" s="10">
        <f t="shared" si="25"/>
        <v>90158.553741892581</v>
      </c>
      <c r="D66" s="10">
        <f t="shared" si="25"/>
        <v>89056.497707428876</v>
      </c>
      <c r="E66" s="10">
        <f t="shared" si="25"/>
        <v>88226.021540636822</v>
      </c>
      <c r="F66" s="10">
        <f t="shared" si="25"/>
        <v>91117.988060028685</v>
      </c>
      <c r="G66" s="10">
        <f t="shared" si="25"/>
        <v>86481.136627906977</v>
      </c>
      <c r="H66" s="10">
        <f t="shared" si="25"/>
        <v>82709.826228428705</v>
      </c>
    </row>
    <row r="67" spans="1:8" x14ac:dyDescent="0.25">
      <c r="B67" s="7"/>
      <c r="C67" s="7"/>
      <c r="D67" s="7"/>
      <c r="E67" s="7"/>
      <c r="F67" s="7"/>
    </row>
    <row r="68" spans="1:8" x14ac:dyDescent="0.25">
      <c r="A68" t="s">
        <v>31</v>
      </c>
      <c r="B68" s="7"/>
      <c r="C68" s="7"/>
      <c r="D68" s="7"/>
      <c r="E68" s="7"/>
      <c r="F68" s="7"/>
    </row>
    <row r="69" spans="1:8" x14ac:dyDescent="0.25">
      <c r="A69" t="s">
        <v>32</v>
      </c>
      <c r="B69" s="8">
        <f>(B24/B23)*100</f>
        <v>76.587721296838325</v>
      </c>
      <c r="C69" s="7"/>
      <c r="D69" s="7"/>
      <c r="E69" s="7"/>
      <c r="F69" s="7"/>
      <c r="G69" s="7"/>
      <c r="H69" s="7"/>
    </row>
    <row r="70" spans="1:8" x14ac:dyDescent="0.25">
      <c r="A70" t="s">
        <v>33</v>
      </c>
      <c r="B70" s="8">
        <f>(B18/B24)*100</f>
        <v>131.52958696777534</v>
      </c>
      <c r="C70" s="7"/>
      <c r="D70" s="7"/>
      <c r="E70" s="7"/>
      <c r="F70" s="7"/>
      <c r="G70" s="7"/>
      <c r="H70" s="7"/>
    </row>
    <row r="71" spans="1:8" ht="15.75" thickBot="1" x14ac:dyDescent="0.3">
      <c r="A71" s="9"/>
      <c r="B71" s="9"/>
      <c r="C71" s="9"/>
      <c r="D71" s="9"/>
      <c r="E71" s="9"/>
      <c r="F71" s="9"/>
      <c r="G71" s="9"/>
      <c r="H71" s="9"/>
    </row>
    <row r="72" spans="1:8" ht="15.75" thickTop="1" x14ac:dyDescent="0.25"/>
    <row r="73" spans="1:8" x14ac:dyDescent="0.25">
      <c r="A73" s="12" t="s">
        <v>34</v>
      </c>
    </row>
    <row r="74" spans="1:8" x14ac:dyDescent="0.25">
      <c r="A74" t="s">
        <v>96</v>
      </c>
    </row>
    <row r="75" spans="1:8" x14ac:dyDescent="0.25">
      <c r="A75" t="s">
        <v>87</v>
      </c>
      <c r="B75" s="10"/>
      <c r="C75" s="10"/>
      <c r="D75" s="10"/>
      <c r="E75" s="10"/>
    </row>
    <row r="76" spans="1:8" x14ac:dyDescent="0.25">
      <c r="A76" t="s">
        <v>88</v>
      </c>
    </row>
    <row r="77" spans="1:8" x14ac:dyDescent="0.25">
      <c r="A77" t="s">
        <v>111</v>
      </c>
    </row>
    <row r="79" spans="1:8" x14ac:dyDescent="0.25">
      <c r="A79" t="s">
        <v>39</v>
      </c>
    </row>
    <row r="80" spans="1:8" x14ac:dyDescent="0.25">
      <c r="A80" s="20" t="s">
        <v>40</v>
      </c>
    </row>
    <row r="81" spans="1:1" x14ac:dyDescent="0.25">
      <c r="A81" s="20" t="s">
        <v>41</v>
      </c>
    </row>
    <row r="82" spans="1:1" x14ac:dyDescent="0.25">
      <c r="A82" s="20" t="s">
        <v>42</v>
      </c>
    </row>
    <row r="83" spans="1:1" x14ac:dyDescent="0.25">
      <c r="A83" s="20" t="s">
        <v>136</v>
      </c>
    </row>
    <row r="84" spans="1:1" x14ac:dyDescent="0.25">
      <c r="A84" s="20" t="s">
        <v>134</v>
      </c>
    </row>
  </sheetData>
  <mergeCells count="3">
    <mergeCell ref="A4:A5"/>
    <mergeCell ref="C4:H4"/>
    <mergeCell ref="A2:H2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9" sqref="B49"/>
    </sheetView>
  </sheetViews>
  <sheetFormatPr baseColWidth="10" defaultColWidth="11.42578125" defaultRowHeight="15" x14ac:dyDescent="0.2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 Trimestre</vt:lpstr>
      <vt:lpstr>II trimestre</vt:lpstr>
      <vt:lpstr>III Trimestre</vt:lpstr>
      <vt:lpstr>IV Trimestre</vt:lpstr>
      <vt:lpstr>I Semestre</vt:lpstr>
      <vt:lpstr>III Trimestre Acumulado</vt:lpstr>
      <vt:lpstr>Anual</vt:lpstr>
      <vt:lpstr>Observaciones</vt:lpstr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Astorga</dc:creator>
  <cp:lastModifiedBy>Horacio Rodriguez</cp:lastModifiedBy>
  <dcterms:created xsi:type="dcterms:W3CDTF">2012-04-10T15:25:06Z</dcterms:created>
  <dcterms:modified xsi:type="dcterms:W3CDTF">2015-08-25T22:10:45Z</dcterms:modified>
</cp:coreProperties>
</file>