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IMAS\Indicadores\"/>
    </mc:Choice>
  </mc:AlternateContent>
  <bookViews>
    <workbookView xWindow="0" yWindow="0" windowWidth="21600" windowHeight="9735" tabRatio="729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  <sheet name="Hoja1" sheetId="10" r:id="rId9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7" l="1"/>
  <c r="E11" i="7"/>
  <c r="F11" i="7"/>
  <c r="G11" i="7"/>
  <c r="H11" i="7"/>
  <c r="I11" i="7"/>
  <c r="C11" i="7"/>
  <c r="D11" i="6"/>
  <c r="E11" i="6"/>
  <c r="F11" i="6"/>
  <c r="G11" i="6"/>
  <c r="H11" i="6"/>
  <c r="I11" i="6"/>
  <c r="C11" i="6"/>
  <c r="D11" i="5"/>
  <c r="E11" i="5"/>
  <c r="F11" i="5"/>
  <c r="G11" i="5"/>
  <c r="H11" i="5"/>
  <c r="I11" i="5"/>
  <c r="C11" i="5"/>
  <c r="C41" i="6" l="1"/>
  <c r="F49" i="4"/>
  <c r="G49" i="4"/>
  <c r="H49" i="4"/>
  <c r="E49" i="4"/>
  <c r="C49" i="4"/>
  <c r="B49" i="4"/>
  <c r="H49" i="1"/>
  <c r="G49" i="1"/>
  <c r="F49" i="1"/>
  <c r="E49" i="1"/>
  <c r="C49" i="1"/>
  <c r="B49" i="1"/>
  <c r="F49" i="3"/>
  <c r="G49" i="3"/>
  <c r="H49" i="3"/>
  <c r="E49" i="3"/>
  <c r="C49" i="3"/>
  <c r="I32" i="3"/>
  <c r="F49" i="2"/>
  <c r="G49" i="2"/>
  <c r="H49" i="2"/>
  <c r="E49" i="2"/>
  <c r="C49" i="2"/>
  <c r="B49" i="2"/>
  <c r="I32" i="2" l="1"/>
  <c r="B16" i="1" l="1"/>
  <c r="B16" i="4" l="1"/>
  <c r="C19" i="7" l="1"/>
  <c r="C19" i="6"/>
  <c r="B13" i="3"/>
  <c r="B49" i="3" s="1"/>
  <c r="B11" i="2" l="1"/>
  <c r="D46" i="2" l="1"/>
  <c r="C45" i="3"/>
  <c r="C45" i="1"/>
  <c r="C45" i="4"/>
  <c r="C45" i="2"/>
  <c r="C44" i="3"/>
  <c r="C46" i="3" s="1"/>
  <c r="C44" i="1"/>
  <c r="C46" i="1" s="1"/>
  <c r="C44" i="4"/>
  <c r="C46" i="4" s="1"/>
  <c r="C44" i="2"/>
  <c r="C46" i="2" s="1"/>
  <c r="D44" i="2"/>
  <c r="D44" i="1"/>
  <c r="D46" i="1" s="1"/>
  <c r="D44" i="4"/>
  <c r="D46" i="4" s="1"/>
  <c r="D44" i="3"/>
  <c r="D46" i="3" l="1"/>
  <c r="C40" i="2"/>
  <c r="H18" i="7"/>
  <c r="H33" i="7" s="1"/>
  <c r="H35" i="7" s="1"/>
  <c r="I18" i="7"/>
  <c r="I33" i="7" s="1"/>
  <c r="H17" i="7"/>
  <c r="H44" i="7"/>
  <c r="I17" i="7"/>
  <c r="I16" i="7"/>
  <c r="I32" i="7" s="1"/>
  <c r="I34" i="7" s="1"/>
  <c r="H16" i="7"/>
  <c r="H32" i="7" s="1"/>
  <c r="H34" i="7" s="1"/>
  <c r="H57" i="7"/>
  <c r="H13" i="7"/>
  <c r="H49" i="7"/>
  <c r="H41" i="7"/>
  <c r="C18" i="7"/>
  <c r="C20" i="7" s="1"/>
  <c r="C54" i="7" s="1"/>
  <c r="E18" i="7"/>
  <c r="E20" i="7" s="1"/>
  <c r="F18" i="7"/>
  <c r="F66" i="7" s="1"/>
  <c r="G18" i="7"/>
  <c r="C16" i="7"/>
  <c r="C32" i="7" s="1"/>
  <c r="C34" i="7" s="1"/>
  <c r="G16" i="7"/>
  <c r="G32" i="7" s="1"/>
  <c r="G34" i="7" s="1"/>
  <c r="H57" i="4"/>
  <c r="I33" i="4"/>
  <c r="I35" i="4" s="1"/>
  <c r="I32" i="4"/>
  <c r="I34" i="4"/>
  <c r="B13" i="4"/>
  <c r="B11" i="4"/>
  <c r="B65" i="4" s="1"/>
  <c r="C18" i="5"/>
  <c r="E18" i="5"/>
  <c r="F18" i="5"/>
  <c r="F66" i="5" s="1"/>
  <c r="G18" i="5"/>
  <c r="G66" i="5" s="1"/>
  <c r="H18" i="5"/>
  <c r="H66" i="5" s="1"/>
  <c r="I16" i="6"/>
  <c r="I32" i="6" s="1"/>
  <c r="I34" i="6" s="1"/>
  <c r="C18" i="6"/>
  <c r="C57" i="6"/>
  <c r="C13" i="6"/>
  <c r="C17" i="6"/>
  <c r="C62" i="6" s="1"/>
  <c r="H57" i="6"/>
  <c r="H16" i="6"/>
  <c r="H32" i="6" s="1"/>
  <c r="E18" i="6"/>
  <c r="E33" i="6" s="1"/>
  <c r="F18" i="6"/>
  <c r="F66" i="6" s="1"/>
  <c r="G18" i="6"/>
  <c r="G33" i="6" s="1"/>
  <c r="H18" i="6"/>
  <c r="H20" i="6" s="1"/>
  <c r="H54" i="6" s="1"/>
  <c r="C16" i="6"/>
  <c r="G16" i="6"/>
  <c r="G32" i="6" s="1"/>
  <c r="G34" i="6" s="1"/>
  <c r="H57" i="5"/>
  <c r="H16" i="5"/>
  <c r="H32" i="5" s="1"/>
  <c r="H34" i="5" s="1"/>
  <c r="C16" i="5"/>
  <c r="G16" i="5"/>
  <c r="G32" i="5" s="1"/>
  <c r="B16" i="3"/>
  <c r="B32" i="3" s="1"/>
  <c r="B34" i="3" s="1"/>
  <c r="B16" i="2"/>
  <c r="I16" i="5"/>
  <c r="I32" i="5" s="1"/>
  <c r="I34" i="5" s="1"/>
  <c r="I13" i="5"/>
  <c r="I32" i="1"/>
  <c r="I34" i="1"/>
  <c r="H32" i="4"/>
  <c r="H34" i="4"/>
  <c r="H57" i="1"/>
  <c r="B13" i="1"/>
  <c r="B11" i="1"/>
  <c r="H32" i="1"/>
  <c r="H34" i="1"/>
  <c r="H57" i="2"/>
  <c r="H57" i="3"/>
  <c r="H32" i="3"/>
  <c r="H34" i="3" s="1"/>
  <c r="B11" i="3"/>
  <c r="H32" i="2"/>
  <c r="H34" i="2"/>
  <c r="B13" i="2"/>
  <c r="F57" i="7"/>
  <c r="G57" i="7"/>
  <c r="G41" i="7"/>
  <c r="F19" i="7"/>
  <c r="G19" i="7"/>
  <c r="H19" i="7"/>
  <c r="I19" i="7"/>
  <c r="E19" i="7"/>
  <c r="F17" i="7"/>
  <c r="G17" i="7"/>
  <c r="G62" i="7" s="1"/>
  <c r="F16" i="7"/>
  <c r="F32" i="7" s="1"/>
  <c r="F34" i="7" s="1"/>
  <c r="C13" i="7"/>
  <c r="D13" i="7"/>
  <c r="C49" i="7" s="1"/>
  <c r="E13" i="7"/>
  <c r="E49" i="7" s="1"/>
  <c r="F13" i="7"/>
  <c r="F49" i="7" s="1"/>
  <c r="G13" i="7"/>
  <c r="G49" i="7" s="1"/>
  <c r="I13" i="7"/>
  <c r="D44" i="5"/>
  <c r="H44" i="5"/>
  <c r="E44" i="6"/>
  <c r="H40" i="6"/>
  <c r="D44" i="7"/>
  <c r="E44" i="7"/>
  <c r="G40" i="7"/>
  <c r="G44" i="7"/>
  <c r="H40" i="7"/>
  <c r="F57" i="6"/>
  <c r="G57" i="6"/>
  <c r="F44" i="6"/>
  <c r="G41" i="6"/>
  <c r="H41" i="6"/>
  <c r="F19" i="6"/>
  <c r="G19" i="6"/>
  <c r="H19" i="6"/>
  <c r="I19" i="6"/>
  <c r="E19" i="6"/>
  <c r="I18" i="6"/>
  <c r="I33" i="6" s="1"/>
  <c r="G17" i="6"/>
  <c r="G65" i="6" s="1"/>
  <c r="H17" i="6"/>
  <c r="I17" i="6"/>
  <c r="D13" i="6"/>
  <c r="E13" i="6"/>
  <c r="E49" i="6" s="1"/>
  <c r="F13" i="6"/>
  <c r="F49" i="6" s="1"/>
  <c r="G13" i="6"/>
  <c r="G49" i="6" s="1"/>
  <c r="H13" i="6"/>
  <c r="H49" i="6" s="1"/>
  <c r="I13" i="6"/>
  <c r="F57" i="5"/>
  <c r="G57" i="5"/>
  <c r="F44" i="5"/>
  <c r="H17" i="5"/>
  <c r="G41" i="5"/>
  <c r="H41" i="5"/>
  <c r="F19" i="5"/>
  <c r="G19" i="5"/>
  <c r="H19" i="5"/>
  <c r="I19" i="5"/>
  <c r="E19" i="5"/>
  <c r="I18" i="5"/>
  <c r="F17" i="5"/>
  <c r="G17" i="5"/>
  <c r="I17" i="5"/>
  <c r="E17" i="5"/>
  <c r="E16" i="5"/>
  <c r="E32" i="5" s="1"/>
  <c r="E34" i="5" s="1"/>
  <c r="F16" i="5"/>
  <c r="F32" i="5" s="1"/>
  <c r="F34" i="5" s="1"/>
  <c r="C13" i="5"/>
  <c r="D13" i="5"/>
  <c r="C49" i="5" s="1"/>
  <c r="E13" i="5"/>
  <c r="E49" i="5" s="1"/>
  <c r="F13" i="5"/>
  <c r="F49" i="5" s="1"/>
  <c r="G13" i="5"/>
  <c r="G49" i="5" s="1"/>
  <c r="H13" i="5"/>
  <c r="H49" i="5" s="1"/>
  <c r="I33" i="1"/>
  <c r="I35" i="1"/>
  <c r="I33" i="3"/>
  <c r="I35" i="3" s="1"/>
  <c r="I34" i="3"/>
  <c r="I33" i="2"/>
  <c r="I35" i="2"/>
  <c r="I34" i="2"/>
  <c r="B17" i="4"/>
  <c r="B18" i="4"/>
  <c r="B63" i="4" s="1"/>
  <c r="B19" i="4"/>
  <c r="B50" i="4" s="1"/>
  <c r="B51" i="4" s="1"/>
  <c r="B17" i="1"/>
  <c r="B18" i="1"/>
  <c r="B19" i="1"/>
  <c r="B17" i="3"/>
  <c r="B23" i="3" s="1"/>
  <c r="B69" i="3" s="1"/>
  <c r="B18" i="3"/>
  <c r="B19" i="3"/>
  <c r="F66" i="4"/>
  <c r="G66" i="4"/>
  <c r="H66" i="4"/>
  <c r="F65" i="4"/>
  <c r="G65" i="4"/>
  <c r="H65" i="4"/>
  <c r="F63" i="4"/>
  <c r="G63" i="4"/>
  <c r="H63" i="4"/>
  <c r="F62" i="4"/>
  <c r="G62" i="4"/>
  <c r="G44" i="4"/>
  <c r="G46" i="4" s="1"/>
  <c r="G64" i="4" s="1"/>
  <c r="G45" i="4"/>
  <c r="H62" i="4"/>
  <c r="H44" i="4"/>
  <c r="H46" i="4"/>
  <c r="H64" i="4" s="1"/>
  <c r="F57" i="4"/>
  <c r="G57" i="4"/>
  <c r="F50" i="4"/>
  <c r="F51" i="4"/>
  <c r="G50" i="4"/>
  <c r="G51" i="4"/>
  <c r="H50" i="4"/>
  <c r="F44" i="4"/>
  <c r="F45" i="4"/>
  <c r="F46" i="4"/>
  <c r="H45" i="4"/>
  <c r="G41" i="4"/>
  <c r="H41" i="4"/>
  <c r="G40" i="4"/>
  <c r="H40" i="4"/>
  <c r="F33" i="4"/>
  <c r="F58" i="4" s="1"/>
  <c r="F35" i="4"/>
  <c r="G33" i="4"/>
  <c r="G35" i="4"/>
  <c r="H33" i="4"/>
  <c r="H35" i="4"/>
  <c r="F32" i="4"/>
  <c r="G32" i="4"/>
  <c r="G58" i="4" s="1"/>
  <c r="H58" i="4"/>
  <c r="F34" i="4"/>
  <c r="F59" i="4"/>
  <c r="F20" i="4"/>
  <c r="F54" i="4"/>
  <c r="G20" i="4"/>
  <c r="H20" i="4"/>
  <c r="H54" i="4"/>
  <c r="F66" i="1"/>
  <c r="G66" i="1"/>
  <c r="H66" i="1"/>
  <c r="F65" i="1"/>
  <c r="G65" i="1"/>
  <c r="H65" i="1"/>
  <c r="F63" i="1"/>
  <c r="G63" i="1"/>
  <c r="H63" i="1"/>
  <c r="F62" i="1"/>
  <c r="G62" i="1"/>
  <c r="H62" i="1"/>
  <c r="F57" i="1"/>
  <c r="G57" i="1"/>
  <c r="F50" i="1"/>
  <c r="F51" i="1"/>
  <c r="G50" i="1"/>
  <c r="G51" i="1"/>
  <c r="H50" i="1"/>
  <c r="F44" i="1"/>
  <c r="F46" i="1" s="1"/>
  <c r="F45" i="1"/>
  <c r="G45" i="1"/>
  <c r="H45" i="1"/>
  <c r="G44" i="1"/>
  <c r="H44" i="1"/>
  <c r="H46" i="1"/>
  <c r="G41" i="1"/>
  <c r="H41" i="1"/>
  <c r="G40" i="1"/>
  <c r="H40" i="1"/>
  <c r="F33" i="1"/>
  <c r="F35" i="1" s="1"/>
  <c r="G33" i="1"/>
  <c r="G58" i="1" s="1"/>
  <c r="G35" i="1"/>
  <c r="G59" i="1" s="1"/>
  <c r="H33" i="1"/>
  <c r="F32" i="1"/>
  <c r="F34" i="1"/>
  <c r="G32" i="1"/>
  <c r="G34" i="1"/>
  <c r="H64" i="1"/>
  <c r="F58" i="1"/>
  <c r="F59" i="1"/>
  <c r="F20" i="1"/>
  <c r="B20" i="1" s="1"/>
  <c r="G20" i="1"/>
  <c r="G54" i="1" s="1"/>
  <c r="H20" i="1"/>
  <c r="H54" i="1"/>
  <c r="F54" i="1"/>
  <c r="F66" i="3"/>
  <c r="G66" i="3"/>
  <c r="H66" i="3"/>
  <c r="F65" i="3"/>
  <c r="G65" i="3"/>
  <c r="H65" i="3"/>
  <c r="F63" i="3"/>
  <c r="G63" i="3"/>
  <c r="H63" i="3"/>
  <c r="F62" i="3"/>
  <c r="F44" i="3"/>
  <c r="F45" i="3"/>
  <c r="G62" i="3"/>
  <c r="G44" i="3"/>
  <c r="G45" i="3"/>
  <c r="H62" i="3"/>
  <c r="F57" i="3"/>
  <c r="G57" i="3"/>
  <c r="F50" i="3"/>
  <c r="F51" i="3" s="1"/>
  <c r="G50" i="3"/>
  <c r="G51" i="3" s="1"/>
  <c r="H50" i="3"/>
  <c r="H51" i="3" s="1"/>
  <c r="H45" i="3"/>
  <c r="H44" i="3"/>
  <c r="G41" i="3"/>
  <c r="H41" i="3"/>
  <c r="G40" i="3"/>
  <c r="H40" i="3"/>
  <c r="F33" i="3"/>
  <c r="F58" i="3" s="1"/>
  <c r="G33" i="3"/>
  <c r="G35" i="3"/>
  <c r="H33" i="3"/>
  <c r="H58" i="3" s="1"/>
  <c r="F32" i="3"/>
  <c r="F34" i="3" s="1"/>
  <c r="G32" i="3"/>
  <c r="G58" i="3" s="1"/>
  <c r="H46" i="3"/>
  <c r="G34" i="3"/>
  <c r="F20" i="3"/>
  <c r="F54" i="3" s="1"/>
  <c r="G20" i="3"/>
  <c r="G54" i="3"/>
  <c r="H20" i="3"/>
  <c r="H54" i="3" s="1"/>
  <c r="F66" i="2"/>
  <c r="G66" i="2"/>
  <c r="H66" i="2"/>
  <c r="F65" i="2"/>
  <c r="G65" i="2"/>
  <c r="H65" i="2"/>
  <c r="F63" i="2"/>
  <c r="G63" i="2"/>
  <c r="H63" i="2"/>
  <c r="F62" i="2"/>
  <c r="G62" i="2"/>
  <c r="H62" i="2"/>
  <c r="F57" i="2"/>
  <c r="G57" i="2"/>
  <c r="H51" i="2"/>
  <c r="H50" i="2"/>
  <c r="F50" i="2"/>
  <c r="G50" i="2"/>
  <c r="F51" i="2"/>
  <c r="F45" i="2"/>
  <c r="G45" i="2"/>
  <c r="H45" i="2"/>
  <c r="F44" i="2"/>
  <c r="F46" i="2"/>
  <c r="G44" i="2"/>
  <c r="G46" i="2"/>
  <c r="H44" i="2"/>
  <c r="G41" i="2"/>
  <c r="H41" i="2"/>
  <c r="G40" i="2"/>
  <c r="H40" i="2"/>
  <c r="F33" i="2"/>
  <c r="F35" i="2"/>
  <c r="G33" i="2"/>
  <c r="H33" i="2"/>
  <c r="H58" i="2"/>
  <c r="F32" i="2"/>
  <c r="G32" i="2"/>
  <c r="G34" i="2" s="1"/>
  <c r="F64" i="2"/>
  <c r="H35" i="2"/>
  <c r="F34" i="2"/>
  <c r="F20" i="2"/>
  <c r="F54" i="2"/>
  <c r="G20" i="2"/>
  <c r="G54" i="2" s="1"/>
  <c r="H20" i="2"/>
  <c r="H54" i="2" s="1"/>
  <c r="B17" i="2"/>
  <c r="B65" i="2" s="1"/>
  <c r="B18" i="2"/>
  <c r="B19" i="2"/>
  <c r="B41" i="5"/>
  <c r="B41" i="4"/>
  <c r="B41" i="1"/>
  <c r="B40" i="1"/>
  <c r="B41" i="3"/>
  <c r="B41" i="2"/>
  <c r="B40" i="2"/>
  <c r="F17" i="6"/>
  <c r="F65" i="6" s="1"/>
  <c r="F16" i="6"/>
  <c r="F32" i="6" s="1"/>
  <c r="F34" i="6" s="1"/>
  <c r="E16" i="6"/>
  <c r="E32" i="6" s="1"/>
  <c r="E34" i="6" s="1"/>
  <c r="C19" i="5"/>
  <c r="E16" i="7"/>
  <c r="E32" i="7" s="1"/>
  <c r="E20" i="4"/>
  <c r="E54" i="4" s="1"/>
  <c r="C20" i="4"/>
  <c r="C54" i="4" s="1"/>
  <c r="E20" i="1"/>
  <c r="C20" i="1"/>
  <c r="E20" i="3"/>
  <c r="E54" i="3" s="1"/>
  <c r="C20" i="3"/>
  <c r="E20" i="2"/>
  <c r="C20" i="2"/>
  <c r="E17" i="7"/>
  <c r="E65" i="7" s="1"/>
  <c r="E17" i="6"/>
  <c r="C32" i="2"/>
  <c r="C34" i="2" s="1"/>
  <c r="C33" i="2"/>
  <c r="B44" i="2"/>
  <c r="E41" i="7"/>
  <c r="E57" i="7"/>
  <c r="E41" i="6"/>
  <c r="E57" i="6"/>
  <c r="E40" i="5"/>
  <c r="E41" i="5"/>
  <c r="E44" i="5"/>
  <c r="E57" i="5"/>
  <c r="E32" i="4"/>
  <c r="E34" i="4"/>
  <c r="E33" i="4"/>
  <c r="E35" i="4"/>
  <c r="E59" i="4" s="1"/>
  <c r="E40" i="4"/>
  <c r="E41" i="4"/>
  <c r="E44" i="4"/>
  <c r="E45" i="4"/>
  <c r="E46" i="4" s="1"/>
  <c r="E50" i="4"/>
  <c r="E57" i="4"/>
  <c r="E62" i="4"/>
  <c r="E63" i="4"/>
  <c r="E65" i="4"/>
  <c r="E66" i="4"/>
  <c r="E32" i="1"/>
  <c r="E33" i="1"/>
  <c r="E35" i="1"/>
  <c r="E40" i="1"/>
  <c r="E41" i="1"/>
  <c r="E44" i="1"/>
  <c r="E45" i="1"/>
  <c r="E46" i="1" s="1"/>
  <c r="E51" i="1"/>
  <c r="E50" i="1"/>
  <c r="E54" i="1"/>
  <c r="E57" i="1"/>
  <c r="E62" i="1"/>
  <c r="E63" i="1"/>
  <c r="E65" i="1"/>
  <c r="E66" i="1"/>
  <c r="E32" i="3"/>
  <c r="E34" i="3" s="1"/>
  <c r="E33" i="3"/>
  <c r="E35" i="3"/>
  <c r="E40" i="3"/>
  <c r="E41" i="3"/>
  <c r="E44" i="3"/>
  <c r="E45" i="3"/>
  <c r="E46" i="3" s="1"/>
  <c r="E50" i="3"/>
  <c r="E51" i="3" s="1"/>
  <c r="E57" i="3"/>
  <c r="E62" i="3"/>
  <c r="E63" i="3"/>
  <c r="E65" i="3"/>
  <c r="E66" i="3"/>
  <c r="E40" i="2"/>
  <c r="E41" i="2"/>
  <c r="E44" i="2"/>
  <c r="E45" i="2"/>
  <c r="E54" i="2"/>
  <c r="E57" i="2"/>
  <c r="E62" i="2"/>
  <c r="E63" i="2"/>
  <c r="E64" i="2" s="1"/>
  <c r="E65" i="2"/>
  <c r="E66" i="2"/>
  <c r="E32" i="2"/>
  <c r="E34" i="2"/>
  <c r="E33" i="2"/>
  <c r="E58" i="2" s="1"/>
  <c r="E58" i="4"/>
  <c r="E35" i="2"/>
  <c r="E59" i="2" s="1"/>
  <c r="E46" i="2"/>
  <c r="E51" i="4"/>
  <c r="C57" i="7"/>
  <c r="C41" i="7"/>
  <c r="B24" i="7"/>
  <c r="B24" i="6"/>
  <c r="C57" i="5"/>
  <c r="C41" i="5"/>
  <c r="B24" i="5"/>
  <c r="C66" i="4"/>
  <c r="C63" i="4"/>
  <c r="C57" i="4"/>
  <c r="C50" i="4"/>
  <c r="C51" i="4"/>
  <c r="C41" i="4"/>
  <c r="C33" i="4"/>
  <c r="C58" i="4" s="1"/>
  <c r="C32" i="4"/>
  <c r="C34" i="4"/>
  <c r="C59" i="4" s="1"/>
  <c r="B66" i="4"/>
  <c r="B32" i="4"/>
  <c r="B57" i="4"/>
  <c r="C66" i="1"/>
  <c r="C63" i="1"/>
  <c r="C57" i="1"/>
  <c r="C50" i="1"/>
  <c r="C51" i="1" s="1"/>
  <c r="C41" i="1"/>
  <c r="C33" i="1"/>
  <c r="C32" i="1"/>
  <c r="C34" i="1" s="1"/>
  <c r="C54" i="1"/>
  <c r="B70" i="1"/>
  <c r="C65" i="1"/>
  <c r="B32" i="1"/>
  <c r="B44" i="1"/>
  <c r="B57" i="1"/>
  <c r="C66" i="3"/>
  <c r="C63" i="3"/>
  <c r="C57" i="3"/>
  <c r="B57" i="3"/>
  <c r="C50" i="3"/>
  <c r="C51" i="3" s="1"/>
  <c r="C41" i="3"/>
  <c r="C33" i="3"/>
  <c r="C32" i="3"/>
  <c r="C34" i="3" s="1"/>
  <c r="C54" i="3"/>
  <c r="C66" i="2"/>
  <c r="C63" i="2"/>
  <c r="C57" i="2"/>
  <c r="C50" i="2"/>
  <c r="C41" i="2"/>
  <c r="B70" i="2"/>
  <c r="B57" i="2"/>
  <c r="C32" i="6"/>
  <c r="C34" i="6" s="1"/>
  <c r="C35" i="4"/>
  <c r="C35" i="2"/>
  <c r="C59" i="2"/>
  <c r="C35" i="1"/>
  <c r="C58" i="1"/>
  <c r="C65" i="4"/>
  <c r="C51" i="2"/>
  <c r="C62" i="3"/>
  <c r="C64" i="3" s="1"/>
  <c r="B34" i="4"/>
  <c r="C40" i="4"/>
  <c r="C62" i="4"/>
  <c r="C64" i="4" s="1"/>
  <c r="C17" i="7"/>
  <c r="B34" i="1"/>
  <c r="C40" i="1"/>
  <c r="C62" i="1"/>
  <c r="C64" i="1" s="1"/>
  <c r="B54" i="1"/>
  <c r="C40" i="3"/>
  <c r="C65" i="3"/>
  <c r="C62" i="2"/>
  <c r="C17" i="5"/>
  <c r="B23" i="2"/>
  <c r="C65" i="2"/>
  <c r="B23" i="4"/>
  <c r="B69" i="4" s="1"/>
  <c r="B70" i="4"/>
  <c r="B33" i="4"/>
  <c r="B35" i="4" s="1"/>
  <c r="B59" i="4" s="1"/>
  <c r="B45" i="4"/>
  <c r="C40" i="7"/>
  <c r="B33" i="1"/>
  <c r="B35" i="1" s="1"/>
  <c r="B50" i="1"/>
  <c r="B63" i="1"/>
  <c r="B66" i="1"/>
  <c r="B57" i="5"/>
  <c r="B63" i="2"/>
  <c r="B66" i="2"/>
  <c r="B33" i="2"/>
  <c r="B32" i="2"/>
  <c r="B58" i="2" s="1"/>
  <c r="B34" i="2"/>
  <c r="B45" i="2"/>
  <c r="B46" i="2"/>
  <c r="B59" i="1"/>
  <c r="B58" i="1"/>
  <c r="B35" i="2"/>
  <c r="B62" i="2"/>
  <c r="B64" i="2" s="1"/>
  <c r="C64" i="2"/>
  <c r="E50" i="2"/>
  <c r="E51" i="2"/>
  <c r="B50" i="2"/>
  <c r="B13" i="7" l="1"/>
  <c r="B49" i="7" s="1"/>
  <c r="B13" i="6"/>
  <c r="B49" i="6" s="1"/>
  <c r="C49" i="6"/>
  <c r="G20" i="5"/>
  <c r="G54" i="5" s="1"/>
  <c r="B62" i="3"/>
  <c r="F33" i="6"/>
  <c r="F35" i="6" s="1"/>
  <c r="F59" i="6" s="1"/>
  <c r="G59" i="3"/>
  <c r="H35" i="3"/>
  <c r="H59" i="3" s="1"/>
  <c r="F35" i="3"/>
  <c r="F59" i="3" s="1"/>
  <c r="B45" i="3"/>
  <c r="C63" i="7"/>
  <c r="G45" i="5"/>
  <c r="C50" i="7"/>
  <c r="C51" i="7" s="1"/>
  <c r="F50" i="6"/>
  <c r="F51" i="6" s="1"/>
  <c r="G46" i="3"/>
  <c r="E58" i="3"/>
  <c r="E63" i="7"/>
  <c r="C33" i="7"/>
  <c r="C58" i="7" s="1"/>
  <c r="E59" i="3"/>
  <c r="C66" i="7"/>
  <c r="B16" i="7"/>
  <c r="B32" i="7" s="1"/>
  <c r="B34" i="7" s="1"/>
  <c r="B13" i="5"/>
  <c r="B49" i="5" s="1"/>
  <c r="B16" i="6"/>
  <c r="B32" i="6" s="1"/>
  <c r="B34" i="6" s="1"/>
  <c r="G58" i="6"/>
  <c r="C45" i="5"/>
  <c r="D46" i="5" s="1"/>
  <c r="H59" i="7"/>
  <c r="H66" i="6"/>
  <c r="H45" i="5"/>
  <c r="H46" i="5" s="1"/>
  <c r="C66" i="6"/>
  <c r="C63" i="6"/>
  <c r="E45" i="7"/>
  <c r="E46" i="7" s="1"/>
  <c r="H63" i="5"/>
  <c r="E50" i="7"/>
  <c r="E51" i="7" s="1"/>
  <c r="B44" i="4"/>
  <c r="B62" i="4"/>
  <c r="B40" i="4"/>
  <c r="E64" i="4"/>
  <c r="B46" i="4"/>
  <c r="E64" i="1"/>
  <c r="H40" i="5"/>
  <c r="H65" i="6"/>
  <c r="G65" i="7"/>
  <c r="G62" i="6"/>
  <c r="C44" i="7"/>
  <c r="B11" i="7"/>
  <c r="B44" i="7" s="1"/>
  <c r="C44" i="5"/>
  <c r="B11" i="5"/>
  <c r="C44" i="6"/>
  <c r="B11" i="6"/>
  <c r="B40" i="6" s="1"/>
  <c r="C62" i="7"/>
  <c r="C65" i="5"/>
  <c r="C40" i="5"/>
  <c r="H51" i="1"/>
  <c r="H46" i="2"/>
  <c r="H64" i="2" s="1"/>
  <c r="B23" i="1"/>
  <c r="B69" i="1" s="1"/>
  <c r="B65" i="1"/>
  <c r="B62" i="1"/>
  <c r="B64" i="1" s="1"/>
  <c r="I33" i="5"/>
  <c r="I35" i="5" s="1"/>
  <c r="B44" i="3"/>
  <c r="B46" i="3" s="1"/>
  <c r="B40" i="3"/>
  <c r="B40" i="7"/>
  <c r="B58" i="4"/>
  <c r="B65" i="3"/>
  <c r="B23" i="6"/>
  <c r="B69" i="6" s="1"/>
  <c r="B23" i="5"/>
  <c r="B69" i="5" s="1"/>
  <c r="E59" i="1"/>
  <c r="B63" i="3"/>
  <c r="B33" i="3"/>
  <c r="B50" i="3"/>
  <c r="B51" i="3" s="1"/>
  <c r="E45" i="5"/>
  <c r="E46" i="5" s="1"/>
  <c r="E62" i="5"/>
  <c r="F44" i="7"/>
  <c r="F65" i="7"/>
  <c r="E40" i="6"/>
  <c r="E65" i="6"/>
  <c r="E63" i="5"/>
  <c r="E20" i="5"/>
  <c r="E54" i="5" s="1"/>
  <c r="E33" i="5"/>
  <c r="B69" i="2"/>
  <c r="B17" i="7"/>
  <c r="C65" i="7"/>
  <c r="G35" i="2"/>
  <c r="G59" i="2" s="1"/>
  <c r="G58" i="2"/>
  <c r="G64" i="2"/>
  <c r="C45" i="6"/>
  <c r="C20" i="6"/>
  <c r="C54" i="6" s="1"/>
  <c r="I35" i="7"/>
  <c r="B45" i="1"/>
  <c r="C58" i="3"/>
  <c r="C35" i="3"/>
  <c r="C59" i="3" s="1"/>
  <c r="B46" i="1"/>
  <c r="E34" i="1"/>
  <c r="E58" i="1"/>
  <c r="E66" i="5"/>
  <c r="H64" i="3"/>
  <c r="G64" i="3"/>
  <c r="H35" i="1"/>
  <c r="H59" i="1" s="1"/>
  <c r="H58" i="1"/>
  <c r="G54" i="4"/>
  <c r="B20" i="4"/>
  <c r="B54" i="4" s="1"/>
  <c r="C33" i="6"/>
  <c r="C50" i="6"/>
  <c r="B23" i="7"/>
  <c r="B69" i="7" s="1"/>
  <c r="B59" i="2"/>
  <c r="B66" i="3"/>
  <c r="B70" i="3"/>
  <c r="B51" i="1"/>
  <c r="B51" i="2"/>
  <c r="G40" i="5"/>
  <c r="G44" i="5"/>
  <c r="G20" i="7"/>
  <c r="G54" i="7" s="1"/>
  <c r="G50" i="7"/>
  <c r="G51" i="7" s="1"/>
  <c r="G33" i="7"/>
  <c r="G45" i="7"/>
  <c r="G46" i="7" s="1"/>
  <c r="G63" i="7"/>
  <c r="G66" i="7"/>
  <c r="E64" i="3"/>
  <c r="B20" i="2"/>
  <c r="B54" i="2" s="1"/>
  <c r="F59" i="2"/>
  <c r="F46" i="3"/>
  <c r="F64" i="3" s="1"/>
  <c r="F64" i="4"/>
  <c r="E50" i="5"/>
  <c r="E51" i="5" s="1"/>
  <c r="B16" i="5"/>
  <c r="B32" i="5" s="1"/>
  <c r="B34" i="5" s="1"/>
  <c r="C32" i="5"/>
  <c r="C34" i="5" s="1"/>
  <c r="H50" i="6"/>
  <c r="H51" i="6" s="1"/>
  <c r="H33" i="6"/>
  <c r="H35" i="6" s="1"/>
  <c r="G33" i="5"/>
  <c r="G35" i="5" s="1"/>
  <c r="G50" i="5"/>
  <c r="G51" i="5" s="1"/>
  <c r="F20" i="7"/>
  <c r="F54" i="7" s="1"/>
  <c r="F63" i="7"/>
  <c r="F50" i="7"/>
  <c r="F51" i="7" s="1"/>
  <c r="F33" i="7"/>
  <c r="C63" i="5"/>
  <c r="C54" i="2"/>
  <c r="B17" i="5"/>
  <c r="F58" i="2"/>
  <c r="G46" i="1"/>
  <c r="G64" i="1" s="1"/>
  <c r="H63" i="6"/>
  <c r="G62" i="5"/>
  <c r="H58" i="7"/>
  <c r="G40" i="6"/>
  <c r="G44" i="6"/>
  <c r="F45" i="7"/>
  <c r="B19" i="7"/>
  <c r="G63" i="6"/>
  <c r="G45" i="6"/>
  <c r="H66" i="7"/>
  <c r="H63" i="7"/>
  <c r="C62" i="5"/>
  <c r="C59" i="1"/>
  <c r="E66" i="7"/>
  <c r="E33" i="7"/>
  <c r="E35" i="7" s="1"/>
  <c r="E62" i="6"/>
  <c r="B20" i="3"/>
  <c r="B54" i="3" s="1"/>
  <c r="B19" i="5"/>
  <c r="H59" i="2"/>
  <c r="G51" i="2"/>
  <c r="F64" i="1"/>
  <c r="G34" i="4"/>
  <c r="G59" i="4" s="1"/>
  <c r="H45" i="6"/>
  <c r="G63" i="5"/>
  <c r="B19" i="6"/>
  <c r="H50" i="7"/>
  <c r="H51" i="7" s="1"/>
  <c r="F62" i="7"/>
  <c r="F20" i="6"/>
  <c r="F54" i="6" s="1"/>
  <c r="F63" i="6"/>
  <c r="H20" i="7"/>
  <c r="H54" i="7" s="1"/>
  <c r="C58" i="2"/>
  <c r="F62" i="6"/>
  <c r="H51" i="4"/>
  <c r="H62" i="5"/>
  <c r="C40" i="6"/>
  <c r="D44" i="6"/>
  <c r="F62" i="5"/>
  <c r="F50" i="5"/>
  <c r="F51" i="5" s="1"/>
  <c r="B18" i="7"/>
  <c r="B33" i="7" s="1"/>
  <c r="C45" i="7"/>
  <c r="D46" i="7" s="1"/>
  <c r="H65" i="7"/>
  <c r="I35" i="6"/>
  <c r="E58" i="6"/>
  <c r="E35" i="6"/>
  <c r="E59" i="6" s="1"/>
  <c r="G34" i="5"/>
  <c r="E54" i="7"/>
  <c r="H34" i="6"/>
  <c r="E34" i="7"/>
  <c r="B18" i="5"/>
  <c r="C65" i="6"/>
  <c r="C33" i="5"/>
  <c r="B17" i="6"/>
  <c r="E63" i="6"/>
  <c r="E50" i="6"/>
  <c r="E51" i="6" s="1"/>
  <c r="E62" i="7"/>
  <c r="E40" i="7"/>
  <c r="F45" i="6"/>
  <c r="F46" i="6" s="1"/>
  <c r="G35" i="6"/>
  <c r="G59" i="6" s="1"/>
  <c r="H50" i="5"/>
  <c r="H51" i="5" s="1"/>
  <c r="G66" i="6"/>
  <c r="H62" i="6"/>
  <c r="H33" i="5"/>
  <c r="F63" i="5"/>
  <c r="G65" i="5"/>
  <c r="F33" i="5"/>
  <c r="H44" i="6"/>
  <c r="H46" i="6" s="1"/>
  <c r="B18" i="6"/>
  <c r="G20" i="6"/>
  <c r="G54" i="6" s="1"/>
  <c r="E20" i="6"/>
  <c r="H20" i="5"/>
  <c r="H54" i="5" s="1"/>
  <c r="F20" i="5"/>
  <c r="F54" i="5" s="1"/>
  <c r="C20" i="5"/>
  <c r="E65" i="5"/>
  <c r="G50" i="6"/>
  <c r="G51" i="6" s="1"/>
  <c r="F45" i="5"/>
  <c r="F46" i="5" s="1"/>
  <c r="F65" i="5"/>
  <c r="H65" i="5"/>
  <c r="H45" i="7"/>
  <c r="H46" i="7" s="1"/>
  <c r="C50" i="5"/>
  <c r="C51" i="5" s="1"/>
  <c r="C66" i="5"/>
  <c r="E66" i="6"/>
  <c r="E45" i="6"/>
  <c r="E46" i="6" s="1"/>
  <c r="H62" i="7"/>
  <c r="H59" i="4"/>
  <c r="B57" i="7"/>
  <c r="B41" i="7"/>
  <c r="B57" i="6"/>
  <c r="B41" i="6"/>
  <c r="B50" i="7" l="1"/>
  <c r="E58" i="7"/>
  <c r="B20" i="7"/>
  <c r="B54" i="7" s="1"/>
  <c r="C51" i="6"/>
  <c r="B58" i="7"/>
  <c r="F58" i="6"/>
  <c r="B62" i="5"/>
  <c r="G46" i="5"/>
  <c r="E59" i="7"/>
  <c r="G64" i="7"/>
  <c r="B51" i="7"/>
  <c r="B70" i="7"/>
  <c r="C35" i="7"/>
  <c r="C59" i="7" s="1"/>
  <c r="C46" i="5"/>
  <c r="B63" i="7"/>
  <c r="B66" i="7"/>
  <c r="B45" i="7"/>
  <c r="E64" i="5"/>
  <c r="H59" i="6"/>
  <c r="C58" i="6"/>
  <c r="C35" i="6"/>
  <c r="C59" i="6" s="1"/>
  <c r="F64" i="6"/>
  <c r="B65" i="5"/>
  <c r="H58" i="6"/>
  <c r="B46" i="7"/>
  <c r="C46" i="6"/>
  <c r="B64" i="4"/>
  <c r="E64" i="6"/>
  <c r="B44" i="6"/>
  <c r="H64" i="5"/>
  <c r="B64" i="3"/>
  <c r="C64" i="7"/>
  <c r="C64" i="5"/>
  <c r="G46" i="6"/>
  <c r="G64" i="6" s="1"/>
  <c r="B65" i="7"/>
  <c r="G59" i="5"/>
  <c r="D46" i="6"/>
  <c r="C64" i="6" s="1"/>
  <c r="B44" i="5"/>
  <c r="B40" i="5"/>
  <c r="H64" i="6"/>
  <c r="G58" i="7"/>
  <c r="G35" i="7"/>
  <c r="G59" i="7" s="1"/>
  <c r="E64" i="7"/>
  <c r="G64" i="5"/>
  <c r="E35" i="5"/>
  <c r="E59" i="5" s="1"/>
  <c r="E58" i="5"/>
  <c r="B62" i="7"/>
  <c r="G58" i="5"/>
  <c r="C46" i="7"/>
  <c r="F58" i="7"/>
  <c r="F35" i="7"/>
  <c r="F59" i="7" s="1"/>
  <c r="F46" i="7"/>
  <c r="F64" i="7" s="1"/>
  <c r="B35" i="3"/>
  <c r="B59" i="3" s="1"/>
  <c r="B58" i="3"/>
  <c r="F64" i="5"/>
  <c r="B63" i="5"/>
  <c r="B33" i="5"/>
  <c r="B66" i="5"/>
  <c r="B50" i="5"/>
  <c r="B51" i="5" s="1"/>
  <c r="B45" i="5"/>
  <c r="B70" i="5"/>
  <c r="B62" i="6"/>
  <c r="B65" i="6"/>
  <c r="B35" i="7"/>
  <c r="B59" i="7" s="1"/>
  <c r="B33" i="6"/>
  <c r="B45" i="6"/>
  <c r="B70" i="6"/>
  <c r="B66" i="6"/>
  <c r="B50" i="6"/>
  <c r="B51" i="6" s="1"/>
  <c r="F35" i="5"/>
  <c r="F59" i="5" s="1"/>
  <c r="F58" i="5"/>
  <c r="C35" i="5"/>
  <c r="C59" i="5" s="1"/>
  <c r="C58" i="5"/>
  <c r="C54" i="5"/>
  <c r="B20" i="5"/>
  <c r="B54" i="5" s="1"/>
  <c r="E54" i="6"/>
  <c r="B20" i="6"/>
  <c r="B54" i="6" s="1"/>
  <c r="H35" i="5"/>
  <c r="H59" i="5" s="1"/>
  <c r="H58" i="5"/>
  <c r="B63" i="6"/>
  <c r="H64" i="7"/>
  <c r="B46" i="6" l="1"/>
  <c r="B64" i="6" s="1"/>
  <c r="B64" i="7"/>
  <c r="B46" i="5"/>
  <c r="B64" i="5" s="1"/>
  <c r="B58" i="6"/>
  <c r="B35" i="6"/>
  <c r="B59" i="6" s="1"/>
  <c r="B35" i="5"/>
  <c r="B59" i="5" s="1"/>
  <c r="B58" i="5"/>
</calcChain>
</file>

<file path=xl/sharedStrings.xml><?xml version="1.0" encoding="utf-8"?>
<sst xmlns="http://schemas.openxmlformats.org/spreadsheetml/2006/main" count="589" uniqueCount="147">
  <si>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</si>
  <si>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</si>
  <si>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</si>
  <si>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</si>
  <si>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</si>
  <si>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</si>
  <si>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</si>
  <si>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</si>
  <si>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</si>
  <si>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</si>
  <si>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</si>
  <si>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</si>
  <si>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</si>
  <si>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</si>
  <si>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</si>
  <si>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</si>
  <si>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</si>
  <si>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</si>
  <si>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</si>
  <si>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</si>
  <si>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</si>
  <si>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</si>
  <si>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</si>
  <si>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</si>
  <si>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</si>
  <si>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</si>
  <si>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</si>
  <si>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</si>
  <si>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</si>
  <si>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</si>
  <si>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</si>
  <si>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</si>
  <si>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</si>
  <si>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</si>
  <si>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</si>
  <si>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</si>
  <si>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</si>
  <si>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</si>
  <si>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</si>
  <si>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</si>
  <si>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</si>
  <si>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</si>
  <si>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</si>
  <si>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</si>
  <si>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</si>
  <si>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</si>
  <si>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</si>
  <si>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</si>
  <si>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</si>
  <si>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Bienestar y Promocion Familiar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</si>
  <si>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</si>
  <si>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</si>
  <si>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</si>
  <si>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</si>
  <si>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</si>
  <si>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</si>
  <si>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</si>
  <si>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</si>
  <si>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Informes Trimestrales 2013, IMAS</t>
  </si>
  <si>
    <t>Efectivos 3T 2013</t>
  </si>
  <si>
    <t>IPC (3T 2013)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</si>
  <si>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</si>
  <si>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</si>
  <si>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</si>
  <si>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</si>
  <si>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</si>
  <si>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</si>
  <si>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</si>
  <si>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</si>
  <si>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</si>
  <si>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</si>
  <si>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3TA 2013</t>
  </si>
  <si>
    <t>IPC (3TA 2013)</t>
  </si>
  <si>
    <t>Gasto efectivo real 3TA 2013</t>
  </si>
  <si>
    <t>Gasto efectivo real por beneficiario 3TA 2013</t>
  </si>
  <si>
    <t>Efectivos  2013</t>
  </si>
  <si>
    <t>IPC ( 2013)</t>
  </si>
  <si>
    <t>Gasto efectivo real  2013</t>
  </si>
  <si>
    <t>Gasto efectivo real por beneficiario  2013</t>
  </si>
  <si>
    <t>Resto del programa: hogares en situación de pobreza (que son menos que las familias en situación de pobreza)</t>
  </si>
  <si>
    <t>Indicadores aplicados a IMAS. Primer Trimestre 2014</t>
  </si>
  <si>
    <t>Programados 1T 2014</t>
  </si>
  <si>
    <t>Efectivos 1T 2014</t>
  </si>
  <si>
    <t>Programados año 2014</t>
  </si>
  <si>
    <t>En transferencias 1T 2014</t>
  </si>
  <si>
    <t>IPC (1T 2014)</t>
  </si>
  <si>
    <t>Gasto efectivo real 1T 2014</t>
  </si>
  <si>
    <t>Gasto efectivo real por beneficiario 1T 2014</t>
  </si>
  <si>
    <t>Informes Trimestrales 2013 y 2014, IMAS</t>
  </si>
  <si>
    <t>Indicadores aplicados a IMAS. Segundo Trimestre 2014</t>
  </si>
  <si>
    <t>Programados 2T 2014</t>
  </si>
  <si>
    <t>Efectivos 2T 2014</t>
  </si>
  <si>
    <t>En transferencias 2T 2014</t>
  </si>
  <si>
    <t>IPC (2T 2014)</t>
  </si>
  <si>
    <t>Gasto efectivo real 2T 2014</t>
  </si>
  <si>
    <t>Gasto efectivo real por beneficiario 2T 2014</t>
  </si>
  <si>
    <t>Informes Trimestrales 2014, IMAS</t>
  </si>
  <si>
    <t>POI 2014 IMAS, version de agosto 2013</t>
  </si>
  <si>
    <t>Presupuesto 2014 FODESAF</t>
  </si>
  <si>
    <t>Indicadores aplicados a IMAS. Tercer Trimestre 2014</t>
  </si>
  <si>
    <t>Programados 3T 2014</t>
  </si>
  <si>
    <t>Efectivos 3T 2014</t>
  </si>
  <si>
    <t>En transferencias 3T 2014</t>
  </si>
  <si>
    <t>IPC (3T 2014)</t>
  </si>
  <si>
    <t>Gasto efectivo real 3T 2014</t>
  </si>
  <si>
    <t>Gasto efectivo real por beneficiario 3T 2014</t>
  </si>
  <si>
    <t>Indicadores aplicados a IMAS. Cuarto Trimestre 2014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</si>
  <si>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</si>
  <si>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</si>
  <si>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</si>
  <si>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</si>
  <si>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</si>
  <si>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</si>
  <si>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POI 2014 IMAS, version de setiembre 2013</t>
  </si>
  <si>
    <t>Indicadores aplicados a IMAS. Anual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</si>
  <si>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</si>
  <si>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</si>
  <si>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</si>
  <si>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</si>
  <si>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</si>
  <si>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</si>
  <si>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POI 2014 IMAS</t>
  </si>
  <si>
    <t>Asignación Familiar</t>
  </si>
  <si>
    <t>Prestación Alimentaria</t>
  </si>
  <si>
    <t>Seguridad Alimentaria</t>
  </si>
  <si>
    <t>n.d</t>
  </si>
  <si>
    <t>Otros Gastos</t>
  </si>
  <si>
    <t>Indicadores aplicados a IMAS. Primer Semestre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</si>
  <si>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</si>
  <si>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</si>
  <si>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</si>
  <si>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</si>
  <si>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</si>
  <si>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</si>
  <si>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Indicadores aplicados a IMAS. Tercer Trimestre Acumulado 2014</t>
  </si>
  <si>
    <t>Programados 3TA 2014</t>
  </si>
  <si>
    <t>Efectivos 3TA 2014</t>
  </si>
  <si>
    <t>En transferencias 3TA 2014</t>
  </si>
  <si>
    <t>IPC (3TA 2014)</t>
  </si>
  <si>
    <t>Gasto efectivo real 3TA 2014</t>
  </si>
  <si>
    <t>Gasto efectivo real por beneficiario 3TA 2014</t>
  </si>
  <si>
    <t>Resto de productos</t>
  </si>
  <si>
    <t xml:space="preserve">                                 </t>
  </si>
  <si>
    <t>n.d.</t>
  </si>
  <si>
    <t>Fecha de actualización: 30/09/2015</t>
  </si>
  <si>
    <t xml:space="preserve">En todos los indicadores correspondientes a AVANCEMOS se utilizará la información de estudiantes y no de familias. A excepción de los indicadores de resultado. </t>
  </si>
  <si>
    <t>La población objetivo de avancemos son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</si>
</sst>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____"/>
    <numFmt numFmtId="166" formatCode="#,##0.0"/>
    <numFmt numFmtId="167" formatCode="#,##0____"/>
    <numFmt numFmtId="168" formatCode="_(* #,##0_);_(* \(#,##0\);_(* &quot;-&quot;???_);_(@_)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4" fontId="0" fillId="0" borderId="0" xfId="1" applyNumberFormat="1" applyFont="1"/>
    <xf numFmtId="43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0" fillId="0" borderId="3" xfId="0" applyFill="1" applyBorder="1"/>
    <xf numFmtId="166" fontId="0" fillId="0" borderId="0" xfId="0" applyNumberFormat="1"/>
    <xf numFmtId="167" fontId="0" fillId="0" borderId="0" xfId="0" applyNumberFormat="1" applyFill="1"/>
    <xf numFmtId="0" fontId="0" fillId="2" borderId="0" xfId="0" applyFill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164" fontId="0" fillId="0" borderId="2" xfId="1" applyNumberFormat="1" applyFont="1" applyBorder="1" applyAlignment="1"/>
    <xf numFmtId="164" fontId="2" fillId="0" borderId="0" xfId="1" applyNumberFormat="1" applyFont="1"/>
    <xf numFmtId="164" fontId="4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left" indent="1"/>
    </xf>
    <xf numFmtId="164" fontId="0" fillId="0" borderId="0" xfId="1" applyNumberFormat="1" applyFont="1" applyFill="1"/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 applyFill="1"/>
    <xf numFmtId="164" fontId="0" fillId="0" borderId="0" xfId="1" applyNumberFormat="1" applyFont="1" applyAlignment="1"/>
    <xf numFmtId="164" fontId="0" fillId="0" borderId="0" xfId="1" applyNumberFormat="1" applyFont="1" applyFill="1" applyAlignment="1">
      <alignment horizontal="right"/>
    </xf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Alignment="1">
      <alignment horizontal="left" indent="3"/>
    </xf>
    <xf numFmtId="164" fontId="0" fillId="0" borderId="5" xfId="1" applyNumberFormat="1" applyFont="1" applyFill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43" fontId="0" fillId="0" borderId="0" xfId="1" applyFont="1" applyFill="1" applyAlignment="1"/>
    <xf numFmtId="3" fontId="0" fillId="0" borderId="0" xfId="0" applyNumberFormat="1" applyAlignment="1">
      <alignment horizontal="center"/>
    </xf>
    <xf numFmtId="168" fontId="0" fillId="0" borderId="0" xfId="0" applyNumberFormat="1"/>
    <xf numFmtId="164" fontId="4" fillId="0" borderId="0" xfId="1" applyNumberFormat="1" applyFont="1" applyFill="1"/>
    <xf numFmtId="164" fontId="0" fillId="0" borderId="0" xfId="1" applyNumberFormat="1" applyFont="1" applyFill="1" applyAlignment="1">
      <alignment horizontal="center"/>
    </xf>
    <xf numFmtId="43" fontId="0" fillId="0" borderId="0" xfId="1" applyNumberFormat="1" applyFont="1"/>
    <xf numFmtId="164" fontId="5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3" xfId="1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9" fontId="0" fillId="0" borderId="0" xfId="1" applyNumberFormat="1" applyFont="1"/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4" fontId="0" fillId="0" borderId="0" xfId="1" applyNumberFormat="1" applyFont="1" applyFill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Alignment="1">
      <alignment horizontal="right"/>
    </xf>
    <xf numFmtId="0" fontId="0" fillId="0" borderId="2" xfId="0" applyBorder="1"/>
    <xf numFmtId="3" fontId="0" fillId="0" borderId="0" xfId="0" applyNumberForma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3" xfId="1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4" xfId="0" applyBorder="1"/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right"/>
    </xf>
    <xf numFmtId="164" fontId="4" fillId="0" borderId="0" xfId="1" applyNumberFormat="1" applyFont="1" applyFill="1" applyBorder="1"/>
    <xf numFmtId="166" fontId="0" fillId="0" borderId="0" xfId="1" applyNumberFormat="1" applyFont="1" applyFill="1"/>
    <xf numFmtId="166" fontId="0" fillId="0" borderId="0" xfId="0" applyNumberFormat="1" applyFill="1"/>
    <xf numFmtId="165" fontId="4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1" applyNumberFormat="1" applyFont="1" applyFill="1" applyAlignment="1">
      <alignment horizontal="center"/>
    </xf>
    <xf numFmtId="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9" fillId="0" borderId="0" xfId="0" applyFont="1"/>
    <xf numFmtId="37" fontId="5" fillId="0" borderId="0" xfId="1" applyNumberFormat="1" applyFont="1" applyFill="1" applyAlignment="1">
      <alignment horizontal="right"/>
    </xf>
    <xf numFmtId="37" fontId="5" fillId="0" borderId="0" xfId="1" applyNumberFormat="1" applyFont="1" applyAlignment="1">
      <alignment horizontal="right"/>
    </xf>
    <xf numFmtId="3" fontId="0" fillId="0" borderId="0" xfId="0" applyNumberFormat="1" applyFill="1" applyAlignment="1"/>
    <xf numFmtId="43" fontId="0" fillId="0" borderId="0" xfId="1" applyFont="1" applyFill="1"/>
    <xf numFmtId="3" fontId="4" fillId="0" borderId="0" xfId="0" applyNumberFormat="1" applyFont="1"/>
    <xf numFmtId="164" fontId="0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/>
    <xf numFmtId="164" fontId="5" fillId="0" borderId="0" xfId="1" applyNumberFormat="1" applyFont="1"/>
    <xf numFmtId="164" fontId="4" fillId="0" borderId="0" xfId="1" applyNumberFormat="1" applyFont="1" applyFill="1" applyAlignment="1">
      <alignment horizontal="right"/>
    </xf>
    <xf numFmtId="164" fontId="4" fillId="0" borderId="3" xfId="1" applyNumberFormat="1" applyFont="1" applyFill="1" applyBorder="1"/>
    <xf numFmtId="165" fontId="5" fillId="0" borderId="0" xfId="0" applyNumberFormat="1" applyFont="1" applyAlignment="1"/>
    <xf numFmtId="165" fontId="5" fillId="0" borderId="0" xfId="0" applyNumberFormat="1" applyFont="1" applyFill="1" applyAlignment="1"/>
    <xf numFmtId="165" fontId="5" fillId="0" borderId="0" xfId="0" applyNumberFormat="1" applyFont="1" applyFill="1"/>
    <xf numFmtId="167" fontId="4" fillId="0" borderId="0" xfId="0" applyNumberFormat="1" applyFont="1" applyFill="1"/>
    <xf numFmtId="0" fontId="4" fillId="0" borderId="3" xfId="0" applyFont="1" applyFill="1" applyBorder="1"/>
    <xf numFmtId="3" fontId="5" fillId="0" borderId="0" xfId="1" applyNumberFormat="1" applyFont="1" applyFill="1" applyAlignment="1">
      <alignment horizontal="right"/>
    </xf>
    <xf numFmtId="164" fontId="5" fillId="0" borderId="0" xfId="4" applyNumberFormat="1" applyFont="1" applyFill="1" applyBorder="1" applyAlignment="1">
      <alignment horizontal="right" vertical="center"/>
    </xf>
    <xf numFmtId="0" fontId="5" fillId="0" borderId="0" xfId="0" applyFont="1" applyFill="1"/>
    <xf numFmtId="3" fontId="5" fillId="0" borderId="0" xfId="0" applyNumberFormat="1" applyFont="1" applyFill="1"/>
    <xf numFmtId="167" fontId="5" fillId="0" borderId="0" xfId="0" applyNumberFormat="1" applyFont="1" applyFill="1"/>
    <xf numFmtId="0" fontId="5" fillId="0" borderId="3" xfId="0" applyFont="1" applyFill="1" applyBorder="1"/>
    <xf numFmtId="165" fontId="5" fillId="0" borderId="0" xfId="0" applyNumberFormat="1" applyFont="1"/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Alignment="1"/>
    <xf numFmtId="164" fontId="5" fillId="0" borderId="0" xfId="1" applyNumberFormat="1" applyFont="1" applyFill="1" applyAlignment="1"/>
    <xf numFmtId="3" fontId="5" fillId="0" borderId="0" xfId="0" applyNumberFormat="1" applyFont="1"/>
    <xf numFmtId="0" fontId="5" fillId="0" borderId="0" xfId="0" applyFont="1"/>
    <xf numFmtId="164" fontId="9" fillId="0" borderId="0" xfId="0" applyNumberFormat="1" applyFont="1"/>
    <xf numFmtId="164" fontId="5" fillId="0" borderId="0" xfId="1" applyNumberFormat="1" applyFont="1" applyFill="1" applyBorder="1"/>
    <xf numFmtId="164" fontId="0" fillId="2" borderId="4" xfId="1" applyNumberFormat="1" applyFont="1" applyFill="1" applyBorder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3" fillId="0" borderId="0" xfId="1" applyNumberFormat="1" applyFont="1" applyAlignment="1">
      <alignment horizontal="center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Fill="1" applyAlignment="1">
      <alignment horizontal="right"/>
    </xf>
    <xf numFmtId="169" fontId="5" fillId="0" borderId="0" xfId="1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4" fontId="5" fillId="0" borderId="0" xfId="1" applyNumberFormat="1" applyFont="1" applyAlignment="1">
      <alignment horizontal="right"/>
    </xf>
    <xf numFmtId="43" fontId="0" fillId="0" borderId="0" xfId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9" fontId="0" fillId="0" borderId="0" xfId="1" applyNumberFormat="1" applyFont="1" applyFill="1" applyAlignment="1">
      <alignment horizontal="center"/>
    </xf>
    <xf numFmtId="166" fontId="5" fillId="0" borderId="0" xfId="1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9" fontId="5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69" fontId="5" fillId="0" borderId="0" xfId="0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166" fontId="0" fillId="0" borderId="0" xfId="1" applyNumberFormat="1" applyFont="1" applyFill="1" applyAlignment="1"/>
    <xf numFmtId="166" fontId="5" fillId="0" borderId="0" xfId="1" applyNumberFormat="1" applyFont="1" applyFill="1" applyAlignment="1"/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Cobertura potencial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(Anual!$B$4,Anual!$C$5,Anual!$E$5,Anual!$G$5,Anual!$H$5)</c:f>
              <c:strCache>
                <c:ptCount val="5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  <c:pt idx="4">
                  <c:v>Resto de productos</c:v>
                </c:pt>
              </c:strCache>
            </c:strRef>
          </c:cat>
          <c:val>
            <c:numRef>
              <c:f>(Anual!$B$40:$C$40,Anual!$E$40,Anual!$G$40:$H$40)</c:f>
              <c:numCache>
                <c:formatCode>0.0</c:formatCode>
                <c:ptCount val="5"/>
                <c:pt idx="0" formatCode="_(* #,##0_);_(* \(#,##0\);_(* &quot;-&quot;??_);_(@_)">
                  <c:v>53.074386360070122</c:v>
                </c:pt>
                <c:pt idx="1">
                  <c:v>119.44131325723926</c:v>
                </c:pt>
                <c:pt idx="2" formatCode="_(* #,##0_);_(* \(#,##0\);_(* &quot;-&quot;??_);_(@_)">
                  <c:v>0.42629985932104641</c:v>
                </c:pt>
                <c:pt idx="3" formatCode="_(* #,##0_);_(* \(#,##0\);_(* &quot;-&quot;??_);_(@_)">
                  <c:v>20.62117318612988</c:v>
                </c:pt>
                <c:pt idx="4" formatCode="_(* #,##0_);_(* \(#,##0\);_(* &quot;-&quot;??_);_(@_)">
                  <c:v>12.52434419402714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(Anual!$B$4,Anual!$C$5,Anual!$E$5,Anual!$G$5,Anual!$H$5)</c:f>
              <c:strCache>
                <c:ptCount val="5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  <c:pt idx="4">
                  <c:v>Resto de productos</c:v>
                </c:pt>
              </c:strCache>
            </c:strRef>
          </c:cat>
          <c:val>
            <c:numRef>
              <c:f>(Anual!$B$41:$C$41,Anual!$E$41,Anual!$G$41:$H$41)</c:f>
              <c:numCache>
                <c:formatCode>0.0</c:formatCode>
                <c:ptCount val="5"/>
                <c:pt idx="0" formatCode="_(* #,##0_);_(* \(#,##0\);_(* &quot;-&quot;??_);_(@_)">
                  <c:v>62.839018341902076</c:v>
                </c:pt>
                <c:pt idx="1">
                  <c:v>130.03949028419569</c:v>
                </c:pt>
                <c:pt idx="2" formatCode="_(* #,##0_);_(* \(#,##0\);_(* &quot;-&quot;??_);_(@_)">
                  <c:v>1.5936509740951783</c:v>
                </c:pt>
                <c:pt idx="3" formatCode="_(* #,##0_);_(* \(#,##0\);_(* &quot;-&quot;??_);_(@_)">
                  <c:v>28.289077123187717</c:v>
                </c:pt>
                <c:pt idx="4" formatCode="_(* #,##0_);_(* \(#,##0\);_(* &quot;-&quot;??_);_(@_)">
                  <c:v>22.889881700308596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88963800"/>
        <c:axId val="388963408"/>
      </c:barChart>
      <c:catAx>
        <c:axId val="38896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8963408"/>
        <c:crosses val="autoZero"/>
        <c:auto val="1"/>
        <c:lblAlgn val="ctr"/>
        <c:lblOffset val="100"/>
        <c:noMultiLvlLbl val="0"/>
      </c:catAx>
      <c:valAx>
        <c:axId val="38896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896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resultado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(Anual!$B$44:$C$44,Anual!$E$44:$H$44)</c:f>
              <c:numCache>
                <c:formatCode>_(* #,##0_);_(* \(#,##0\);_(* "-"??_);_(@_)</c:formatCode>
                <c:ptCount val="6"/>
                <c:pt idx="0">
                  <c:v>118.39801201955724</c:v>
                </c:pt>
                <c:pt idx="1">
                  <c:v>118.33591249999999</c:v>
                </c:pt>
                <c:pt idx="2">
                  <c:v>373.83333333333331</c:v>
                </c:pt>
                <c:pt idx="3">
                  <c:v>14.625</c:v>
                </c:pt>
                <c:pt idx="4">
                  <c:v>137.1846153846154</c:v>
                </c:pt>
                <c:pt idx="5">
                  <c:v>182.76311594202897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(Anual!$B$45:$C$45,Anual!$E$45:$H$45)</c:f>
              <c:numCache>
                <c:formatCode>0.0</c:formatCode>
                <c:ptCount val="6"/>
                <c:pt idx="0" formatCode="_(* #,##0_);_(* \(#,##0\);_(* &quot;-&quot;??_);_(@_)">
                  <c:v>103.80811913825276</c:v>
                </c:pt>
                <c:pt idx="1">
                  <c:v>98.482558383507723</c:v>
                </c:pt>
                <c:pt idx="2" formatCode="_(* #,##0_);_(* \(#,##0\);_(* &quot;-&quot;??_);_(@_)">
                  <c:v>36.425419307835654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100.08770254886824</c:v>
                </c:pt>
                <c:pt idx="5" formatCode="_(* #,##0_);_(* \(#,##0\);_(* &quot;-&quot;??_);_(@_)">
                  <c:v>117.53939803013698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(Anual!$B$46:$C$46,Anual!$E$46:$H$46)</c:f>
              <c:numCache>
                <c:formatCode>_(* #,##0_);_(* \(#,##0\);_(* "-"??_);_(@_)</c:formatCode>
                <c:ptCount val="6"/>
                <c:pt idx="0">
                  <c:v>111.103065578905</c:v>
                </c:pt>
                <c:pt idx="1">
                  <c:v>108.40923544175385</c:v>
                </c:pt>
                <c:pt idx="2">
                  <c:v>205.12937632058447</c:v>
                </c:pt>
                <c:pt idx="3">
                  <c:v>7.3125</c:v>
                </c:pt>
                <c:pt idx="4">
                  <c:v>118.63615896674182</c:v>
                </c:pt>
                <c:pt idx="5">
                  <c:v>150.15125698608298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5967040"/>
        <c:axId val="15967432"/>
      </c:barChart>
      <c:catAx>
        <c:axId val="159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967432"/>
        <c:crosses val="autoZero"/>
        <c:auto val="1"/>
        <c:lblAlgn val="ctr"/>
        <c:lblOffset val="100"/>
        <c:noMultiLvlLbl val="0"/>
      </c:catAx>
      <c:valAx>
        <c:axId val="1596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avance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(Anual!$B$49:$C$49,Anual!$E$49:$H$49)</c:f>
              <c:numCache>
                <c:formatCode>#,##0.0</c:formatCode>
                <c:ptCount val="6"/>
                <c:pt idx="0" formatCode="_(* #,##0_);_(* \(#,##0\);_(* &quot;-&quot;??_);_(@_)">
                  <c:v>118.39801201955724</c:v>
                </c:pt>
                <c:pt idx="1">
                  <c:v>108.87312499999999</c:v>
                </c:pt>
                <c:pt idx="2" formatCode="_(* #,##0_);_(* \(#,##0\);_(* &quot;-&quot;??_);_(@_)">
                  <c:v>373.83333333333331</c:v>
                </c:pt>
                <c:pt idx="3" formatCode="_(* #,##0_);_(* \(#,##0\);_(* &quot;-&quot;??_);_(@_)">
                  <c:v>14.625</c:v>
                </c:pt>
                <c:pt idx="4" formatCode="_(* #,##0_);_(* \(#,##0\);_(* &quot;-&quot;??_);_(@_)">
                  <c:v>137.1846153846154</c:v>
                </c:pt>
                <c:pt idx="5" formatCode="_(* #,##0_);_(* \(#,##0\);_(* &quot;-&quot;??_);_(@_)">
                  <c:v>182.76311594202897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(Anual!$B$50:$C$50,Anual!$E$50:$H$50)</c:f>
              <c:numCache>
                <c:formatCode>#,##0.0</c:formatCode>
                <c:ptCount val="6"/>
                <c:pt idx="0" formatCode="_(* #,##0_);_(* \(#,##0\);_(* &quot;-&quot;??_);_(@_)">
                  <c:v>103.80811913845514</c:v>
                </c:pt>
                <c:pt idx="1">
                  <c:v>98.482558383838381</c:v>
                </c:pt>
                <c:pt idx="2" formatCode="_(* #,##0_);_(* \(#,##0\);_(* &quot;-&quot;??_);_(@_)">
                  <c:v>36.425419307835654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100.08770254886824</c:v>
                </c:pt>
                <c:pt idx="5" formatCode="_(* #,##0_);_(* \(#,##0\);_(* &quot;-&quot;??_);_(@_)">
                  <c:v>117.53939803013698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(Anual!$B$51:$C$51,Anual!$E$51:$H$51)</c:f>
              <c:numCache>
                <c:formatCode>#,##0.0</c:formatCode>
                <c:ptCount val="6"/>
                <c:pt idx="0" formatCode="_(* #,##0_);_(* \(#,##0\);_(* &quot;-&quot;??_);_(@_)">
                  <c:v>111.1030655790062</c:v>
                </c:pt>
                <c:pt idx="1">
                  <c:v>103.67784169191918</c:v>
                </c:pt>
                <c:pt idx="2" formatCode="_(* #,##0_);_(* \(#,##0\);_(* &quot;-&quot;??_);_(@_)">
                  <c:v>205.12937632058447</c:v>
                </c:pt>
                <c:pt idx="3" formatCode="_(* #,##0_);_(* \(#,##0\);_(* &quot;-&quot;??_);_(@_)">
                  <c:v>7.3125</c:v>
                </c:pt>
                <c:pt idx="4" formatCode="_(* #,##0_);_(* \(#,##0\);_(* &quot;-&quot;??_);_(@_)">
                  <c:v>118.63615896674182</c:v>
                </c:pt>
                <c:pt idx="5" formatCode="_(* #,##0_);_(* \(#,##0\);_(* &quot;-&quot;??_);_(@_)">
                  <c:v>150.15125698608298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53546952"/>
        <c:axId val="453548128"/>
      </c:barChart>
      <c:catAx>
        <c:axId val="45354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548128"/>
        <c:crosses val="autoZero"/>
        <c:auto val="1"/>
        <c:lblAlgn val="ctr"/>
        <c:lblOffset val="100"/>
        <c:noMultiLvlLbl val="0"/>
      </c:catAx>
      <c:valAx>
        <c:axId val="45354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546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transferencia efectiva del gasto (ITG)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(Anual!$B$4,Anual!$C$5,Anual!$E$5,Anual!$G$5:$H$5)</c:f>
              <c:strCache>
                <c:ptCount val="5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  <c:pt idx="4">
                  <c:v>Resto de productos</c:v>
                </c:pt>
              </c:strCache>
            </c:strRef>
          </c:cat>
          <c:val>
            <c:numRef>
              <c:f>(Anual!$B$54:$C$54,Anual!$E$54,Anual!$G$54:$H$54)</c:f>
              <c:numCache>
                <c:formatCode>#,##0.0</c:formatCode>
                <c:ptCount val="5"/>
                <c:pt idx="0" formatCode="_(* #,##0_);_(* \(#,##0\);_(* &quot;-&quot;??_);_(@_)">
                  <c:v>100</c:v>
                </c:pt>
                <c:pt idx="1">
                  <c:v>100</c:v>
                </c:pt>
                <c:pt idx="2" formatCode="_(* #,##0_);_(* \(#,##0\);_(* &quot;-&quot;??_);_(@_)">
                  <c:v>100</c:v>
                </c:pt>
                <c:pt idx="3" formatCode="_(* #,##0_);_(* \(#,##0\);_(* &quot;-&quot;??_);_(@_)">
                  <c:v>100</c:v>
                </c:pt>
                <c:pt idx="4" formatCode="_(* #,##0_);_(* \(#,##0\);_(* &quot;-&quot;??_);_(@_)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544992"/>
        <c:axId val="453547736"/>
      </c:barChart>
      <c:catAx>
        <c:axId val="45354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547736"/>
        <c:crosses val="autoZero"/>
        <c:auto val="1"/>
        <c:lblAlgn val="ctr"/>
        <c:lblOffset val="100"/>
        <c:noMultiLvlLbl val="0"/>
      </c:catAx>
      <c:valAx>
        <c:axId val="45354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54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expansión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Resto de productos</c:v>
                </c:pt>
              </c:strCache>
            </c:strRef>
          </c:cat>
          <c:val>
            <c:numRef>
              <c:f>(Anual!$B$57:$C$57,Anual!$G$57:$H$57)</c:f>
              <c:numCache>
                <c:formatCode>#,##0.0</c:formatCode>
                <c:ptCount val="4"/>
                <c:pt idx="0" formatCode="#,##0.0____">
                  <c:v>-0.41284995484454079</c:v>
                </c:pt>
                <c:pt idx="1">
                  <c:v>1.5536459669332814</c:v>
                </c:pt>
                <c:pt idx="2" formatCode="#,##0.0____">
                  <c:v>0.21916268614778911</c:v>
                </c:pt>
                <c:pt idx="3" formatCode="#,##0.0____">
                  <c:v>3.0362452633670989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Resto de productos</c:v>
                </c:pt>
              </c:strCache>
            </c:strRef>
          </c:cat>
          <c:val>
            <c:numRef>
              <c:f>(Anual!$B$58:$C$58,Anual!$G$58:$H$58)</c:f>
              <c:numCache>
                <c:formatCode>#,##0.0</c:formatCode>
                <c:ptCount val="4"/>
                <c:pt idx="0" formatCode="#,##0.0____">
                  <c:v>-10.565767269186344</c:v>
                </c:pt>
                <c:pt idx="1">
                  <c:v>-2.5969645483418957</c:v>
                </c:pt>
                <c:pt idx="2" formatCode="#,##0.0____">
                  <c:v>0.38452232032273326</c:v>
                </c:pt>
                <c:pt idx="3" formatCode="#,##0.0____">
                  <c:v>-17.251602676074405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(Anual!$B$4,Anual!$C$5,Anual!$G$5,Anual!$H$5)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Resto de productos</c:v>
                </c:pt>
              </c:strCache>
            </c:strRef>
          </c:cat>
          <c:val>
            <c:numRef>
              <c:f>(Anual!$B$59:$C$59,Anual!$G$59:$H$59)</c:f>
              <c:numCache>
                <c:formatCode>#,##0.0</c:formatCode>
                <c:ptCount val="4"/>
                <c:pt idx="0" formatCode="#,##0.0____">
                  <c:v>-10.195007397779932</c:v>
                </c:pt>
                <c:pt idx="1">
                  <c:v>-4.087111275775035</c:v>
                </c:pt>
                <c:pt idx="2" formatCode="#,##0.0____">
                  <c:v>0.16499802008203002</c:v>
                </c:pt>
                <c:pt idx="3" formatCode="#,##0.0____">
                  <c:v>-19.690010915658362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546560"/>
        <c:axId val="388965760"/>
      </c:barChart>
      <c:catAx>
        <c:axId val="4535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8965760"/>
        <c:crosses val="autoZero"/>
        <c:auto val="1"/>
        <c:lblAlgn val="ctr"/>
        <c:lblOffset val="100"/>
        <c:noMultiLvlLbl val="0"/>
      </c:catAx>
      <c:valAx>
        <c:axId val="38896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54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(Anual!$B$62:$C$62,Anual!$E$62:$H$62)</c:f>
              <c:numCache>
                <c:formatCode>#,##0.0</c:formatCode>
                <c:ptCount val="6"/>
                <c:pt idx="0" formatCode="_(* #,##0_);_(* \(#,##0\);_(* &quot;-&quot;??_);_(@_)">
                  <c:v>563432.35712422687</c:v>
                </c:pt>
                <c:pt idx="1">
                  <c:v>309375.00000103872</c:v>
                </c:pt>
                <c:pt idx="2" formatCode="_(* #,##0_);_(* \(#,##0\);_(* &quot;-&quot;??_);_(@_)">
                  <c:v>2058109.4583000001</c:v>
                </c:pt>
                <c:pt idx="3" formatCode="_(* #,##0_);_(* \(#,##0\);_(* &quot;-&quot;??_);_(@_)">
                  <c:v>1543582.09375</c:v>
                </c:pt>
                <c:pt idx="4" formatCode="_(* #,##0_);_(* \(#,##0\);_(* &quot;-&quot;??_);_(@_)">
                  <c:v>541270.1538173008</c:v>
                </c:pt>
                <c:pt idx="5" formatCode="_(* #,##0_);_(* \(#,##0\);_(* &quot;-&quot;??_);_(@_)">
                  <c:v>912500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(Anual!$B$63:$C$63,Anual!$E$63:$H$63)</c:f>
              <c:numCache>
                <c:formatCode>#,##0.0</c:formatCode>
                <c:ptCount val="6"/>
                <c:pt idx="0" formatCode="_(* #,##0_);_(* \(#,##0\);_(* &quot;-&quot;??_);_(@_)">
                  <c:v>494001.98750834604</c:v>
                </c:pt>
                <c:pt idx="1">
                  <c:v>279849.05825014209</c:v>
                </c:pt>
                <c:pt idx="2" formatCode="_(* #,##0_);_(* \(#,##0\);_(* &quot;-&quot;??_);_(@_)">
                  <c:v>200537.22692822112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394902.0522597286</c:v>
                </c:pt>
                <c:pt idx="5" formatCode="_(* #,##0_);_(* \(#,##0\);_(* &quot;-&quot;??_);_(@_)">
                  <c:v>586850.90889192524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60664800"/>
        <c:axId val="460666368"/>
      </c:barChart>
      <c:catAx>
        <c:axId val="4606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60666368"/>
        <c:crosses val="autoZero"/>
        <c:auto val="1"/>
        <c:lblAlgn val="ctr"/>
        <c:lblOffset val="100"/>
        <c:noMultiLvlLbl val="0"/>
      </c:catAx>
      <c:valAx>
        <c:axId val="4606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606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de eficiencia (IE) 2014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(Anual!$B$4,Anual!$C$5,Anual!$E$5,Anual!$F$5,Anual!$G$5,Anual!$H$5)</c:f>
              <c:strCache>
                <c:ptCount val="6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Resto de productos</c:v>
                </c:pt>
              </c:strCache>
            </c:strRef>
          </c:cat>
          <c:val>
            <c:numRef>
              <c:f>(Anual!$B$64:$C$64,Anual!$E$64:$H$64)</c:f>
              <c:numCache>
                <c:formatCode>#,##0.0</c:formatCode>
                <c:ptCount val="6"/>
                <c:pt idx="0" formatCode="_(* #,##0_);_(* \(#,##0\);_(* &quot;-&quot;??_);_(@_)">
                  <c:v>126.71823941152141</c:v>
                </c:pt>
                <c:pt idx="1">
                  <c:v>114.61654534075159</c:v>
                </c:pt>
                <c:pt idx="2" formatCode="_(* #,##0_);_(* \(#,##0\);_(* &quot;-&quot;??_);_(@_)">
                  <c:v>2105.2385935888433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162.60794707136179</c:v>
                </c:pt>
                <c:pt idx="5" formatCode="_(* #,##0_);_(* \(#,##0\);_(* &quot;-&quot;??_);_(@_)">
                  <c:v>233.471602282264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7046784"/>
        <c:axId val="15968608"/>
      </c:barChart>
      <c:catAx>
        <c:axId val="4570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968608"/>
        <c:crosses val="autoZero"/>
        <c:auto val="1"/>
        <c:lblAlgn val="ctr"/>
        <c:lblOffset val="100"/>
        <c:noMultiLvlLbl val="0"/>
      </c:catAx>
      <c:valAx>
        <c:axId val="1596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704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giro de recursos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_(* #,##0_);_(* \(#,##0\);_(* "-"??_);_(@_)</c:formatCode>
                <c:ptCount val="2"/>
                <c:pt idx="0">
                  <c:v>104.28690218904804</c:v>
                </c:pt>
                <c:pt idx="1">
                  <c:v>99.540898194552426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9802040"/>
        <c:axId val="459802432"/>
      </c:barChart>
      <c:catAx>
        <c:axId val="45980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9802432"/>
        <c:crosses val="autoZero"/>
        <c:auto val="1"/>
        <c:lblAlgn val="ctr"/>
        <c:lblOffset val="100"/>
        <c:noMultiLvlLbl val="0"/>
      </c:catAx>
      <c:valAx>
        <c:axId val="4598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980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23531</xdr:rowOff>
    </xdr:from>
    <xdr:to>
      <xdr:col>15</xdr:col>
      <xdr:colOff>0</xdr:colOff>
      <xdr:row>48</xdr:row>
      <xdr:rowOff>99731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22413</xdr:colOff>
      <xdr:row>49</xdr:row>
      <xdr:rowOff>45942</xdr:rowOff>
    </xdr:from>
    <xdr:to>
      <xdr:col>15</xdr:col>
      <xdr:colOff>22413</xdr:colOff>
      <xdr:row>63</xdr:row>
      <xdr:rowOff>122142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22413</xdr:colOff>
      <xdr:row>64</xdr:row>
      <xdr:rowOff>90767</xdr:rowOff>
    </xdr:from>
    <xdr:to>
      <xdr:col>15</xdr:col>
      <xdr:colOff>22413</xdr:colOff>
      <xdr:row>78</xdr:row>
      <xdr:rowOff>144556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16807</xdr:colOff>
      <xdr:row>80</xdr:row>
      <xdr:rowOff>180415</xdr:rowOff>
    </xdr:from>
    <xdr:to>
      <xdr:col>15</xdr:col>
      <xdr:colOff>16807</xdr:colOff>
      <xdr:row>95</xdr:row>
      <xdr:rowOff>66115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347383</xdr:colOff>
      <xdr:row>86</xdr:row>
      <xdr:rowOff>180416</xdr:rowOff>
    </xdr:from>
    <xdr:to>
      <xdr:col>2</xdr:col>
      <xdr:colOff>22412</xdr:colOff>
      <xdr:row>101</xdr:row>
      <xdr:rowOff>66116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246530</xdr:colOff>
      <xdr:row>87</xdr:row>
      <xdr:rowOff>1121</xdr:rowOff>
    </xdr:from>
    <xdr:to>
      <xdr:col>6</xdr:col>
      <xdr:colOff>100854</xdr:colOff>
      <xdr:row>101</xdr:row>
      <xdr:rowOff>77321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313766</xdr:colOff>
      <xdr:row>103</xdr:row>
      <xdr:rowOff>23533</xdr:rowOff>
    </xdr:from>
    <xdr:to>
      <xdr:col>1</xdr:col>
      <xdr:colOff>1210237</xdr:colOff>
      <xdr:row>117</xdr:row>
      <xdr:rowOff>99733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</xdr:colOff>
      <xdr:row>104</xdr:row>
      <xdr:rowOff>158003</xdr:rowOff>
    </xdr:from>
    <xdr:to>
      <xdr:col>7</xdr:col>
      <xdr:colOff>67237</xdr:colOff>
      <xdr:row>119</xdr:row>
      <xdr:rowOff>43703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Avancemos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8"/>
  <sheetViews>
    <sheetView topLeftCell="A49" zoomScale="70" zoomScaleNormal="70" zoomScalePageLayoutView="90" workbookViewId="0">
      <selection activeCell="A87" sqref="A87:A88"/>
    </sheetView>
  </sheetViews>
  <sheetFormatPr baseColWidth="10" defaultColWidth="11.42578125" defaultRowHeight="15" x14ac:dyDescent="0.25"/>
  <cols>
    <col min="1" max="1" width="52.5703125" style="6" customWidth="1"/>
    <col min="2" max="2" width="22.42578125" style="6" customWidth="1"/>
    <col min="3" max="3" width="16.140625" style="6" customWidth="1"/>
    <col min="4" max="4" width="16.42578125" style="6" customWidth="1"/>
    <col min="5" max="5" width="17.85546875" style="6" bestFit="1" customWidth="1"/>
    <col min="6" max="6" width="18" style="6" customWidth="1"/>
    <col min="7" max="7" width="17.85546875" style="6" customWidth="1"/>
    <col min="8" max="8" width="23" style="6" customWidth="1"/>
    <col min="9" max="9" width="17.140625" style="6" customWidth="1"/>
    <col min="10" max="16384" width="11.42578125" style="6"/>
  </cols>
  <sheetData>
    <row r="2" spans="1:10" ht="15.75" x14ac:dyDescent="0.25">
      <c r="A2" s="132" t="s">
        <v>80</v>
      </c>
      <c r="B2" s="132"/>
      <c r="C2" s="132"/>
      <c r="D2" s="132"/>
      <c r="E2" s="132"/>
      <c r="F2" s="132"/>
      <c r="G2" s="132"/>
      <c r="H2" s="132"/>
      <c r="I2" s="132"/>
    </row>
    <row r="4" spans="1:10" x14ac:dyDescent="0.25">
      <c r="A4" s="137" t="s">
        <v>0</v>
      </c>
      <c r="B4" s="139" t="s">
        <v>49</v>
      </c>
      <c r="C4" s="25"/>
      <c r="D4" s="25"/>
      <c r="E4" s="25"/>
      <c r="F4" s="25"/>
      <c r="G4" s="61"/>
      <c r="H4" s="61"/>
      <c r="I4" s="61"/>
    </row>
    <row r="5" spans="1:10" ht="30.75" thickBot="1" x14ac:dyDescent="0.3">
      <c r="A5" s="138"/>
      <c r="B5" s="140"/>
      <c r="C5" s="129" t="s">
        <v>1</v>
      </c>
      <c r="D5" s="129"/>
      <c r="E5" s="56" t="s">
        <v>122</v>
      </c>
      <c r="F5" s="56" t="s">
        <v>123</v>
      </c>
      <c r="G5" s="60" t="s">
        <v>124</v>
      </c>
      <c r="H5" s="60" t="s">
        <v>141</v>
      </c>
      <c r="I5" s="73" t="s">
        <v>126</v>
      </c>
    </row>
    <row r="6" spans="1:10" ht="15.75" thickTop="1" x14ac:dyDescent="0.25"/>
    <row r="7" spans="1:10" x14ac:dyDescent="0.25">
      <c r="A7" s="26" t="s">
        <v>2</v>
      </c>
    </row>
    <row r="8" spans="1:10" x14ac:dyDescent="0.25">
      <c r="B8" s="27"/>
      <c r="C8" s="27"/>
    </row>
    <row r="9" spans="1:10" x14ac:dyDescent="0.25">
      <c r="A9" s="6" t="s">
        <v>42</v>
      </c>
      <c r="B9" s="45" t="s">
        <v>43</v>
      </c>
      <c r="C9" s="28" t="s">
        <v>43</v>
      </c>
      <c r="D9" s="28" t="s">
        <v>44</v>
      </c>
      <c r="E9" s="45" t="s">
        <v>43</v>
      </c>
      <c r="F9" s="55" t="s">
        <v>43</v>
      </c>
      <c r="G9" s="55" t="s">
        <v>43</v>
      </c>
      <c r="H9" s="55" t="s">
        <v>43</v>
      </c>
      <c r="I9" s="72"/>
    </row>
    <row r="10" spans="1:10" s="30" customFormat="1" x14ac:dyDescent="0.25">
      <c r="A10" s="29" t="s">
        <v>50</v>
      </c>
      <c r="B10" s="65">
        <v>123047</v>
      </c>
      <c r="C10" s="65">
        <v>98552</v>
      </c>
      <c r="D10" s="65">
        <v>122291</v>
      </c>
      <c r="E10" s="65" t="s">
        <v>125</v>
      </c>
      <c r="F10" s="65" t="s">
        <v>125</v>
      </c>
      <c r="G10" s="65">
        <v>7989</v>
      </c>
      <c r="H10" s="30">
        <v>22309</v>
      </c>
    </row>
    <row r="11" spans="1:10" x14ac:dyDescent="0.25">
      <c r="A11" s="31" t="s">
        <v>81</v>
      </c>
      <c r="B11" s="65">
        <f>C11+E11+F11+G11+H11</f>
        <v>137609.71223021584</v>
      </c>
      <c r="C11" s="99">
        <v>90359.712230215839</v>
      </c>
      <c r="D11" s="99">
        <v>125600</v>
      </c>
      <c r="E11" s="99">
        <v>0</v>
      </c>
      <c r="F11" s="100">
        <v>0</v>
      </c>
      <c r="G11" s="100">
        <v>11000</v>
      </c>
      <c r="H11" s="100">
        <v>36250</v>
      </c>
      <c r="I11" s="100">
        <v>0</v>
      </c>
      <c r="J11" s="52"/>
    </row>
    <row r="12" spans="1:10" x14ac:dyDescent="0.25">
      <c r="A12" s="31" t="s">
        <v>82</v>
      </c>
      <c r="B12" s="65">
        <v>147824</v>
      </c>
      <c r="C12" s="65">
        <v>116667</v>
      </c>
      <c r="D12" s="65">
        <v>137962</v>
      </c>
      <c r="E12" s="65">
        <v>44</v>
      </c>
      <c r="F12" s="66">
        <v>117</v>
      </c>
      <c r="G12" s="66">
        <v>13801</v>
      </c>
      <c r="H12" s="99">
        <v>22769.028985507248</v>
      </c>
      <c r="I12" s="66">
        <v>0</v>
      </c>
      <c r="J12" s="27"/>
    </row>
    <row r="13" spans="1:10" x14ac:dyDescent="0.25">
      <c r="A13" s="31" t="s">
        <v>83</v>
      </c>
      <c r="B13" s="65">
        <f>C13+E13+F13+G13+H13</f>
        <v>169507.91366906476</v>
      </c>
      <c r="C13" s="65">
        <v>115107.91366906476</v>
      </c>
      <c r="D13" s="65">
        <v>160000</v>
      </c>
      <c r="E13" s="65">
        <v>600</v>
      </c>
      <c r="F13" s="66">
        <v>800</v>
      </c>
      <c r="G13" s="66">
        <v>13000</v>
      </c>
      <c r="H13" s="66">
        <v>40000</v>
      </c>
      <c r="I13" s="66">
        <v>0</v>
      </c>
    </row>
    <row r="14" spans="1:10" x14ac:dyDescent="0.25">
      <c r="B14" s="30"/>
      <c r="C14" s="30" t="s">
        <v>142</v>
      </c>
      <c r="D14" s="30"/>
      <c r="E14" s="30"/>
    </row>
    <row r="15" spans="1:10" x14ac:dyDescent="0.25">
      <c r="A15" s="32" t="s">
        <v>3</v>
      </c>
      <c r="B15" s="30"/>
      <c r="C15" s="30"/>
      <c r="D15" s="30"/>
      <c r="E15" s="30"/>
    </row>
    <row r="16" spans="1:10" x14ac:dyDescent="0.25">
      <c r="A16" s="31" t="s">
        <v>50</v>
      </c>
      <c r="B16" s="62">
        <f>C16+H16+G16</f>
        <v>12915829225</v>
      </c>
      <c r="C16" s="133">
        <v>8198168999</v>
      </c>
      <c r="D16" s="133"/>
      <c r="E16" s="63" t="s">
        <v>125</v>
      </c>
      <c r="F16" s="63" t="s">
        <v>125</v>
      </c>
      <c r="G16" s="63">
        <v>754094500</v>
      </c>
      <c r="H16" s="30">
        <v>3963565726</v>
      </c>
      <c r="I16" s="6">
        <v>0</v>
      </c>
    </row>
    <row r="17" spans="1:12" x14ac:dyDescent="0.25">
      <c r="A17" s="31" t="s">
        <v>81</v>
      </c>
      <c r="B17" s="62">
        <f t="shared" ref="B17:B20" si="0">SUM(C17:H17)</f>
        <v>20305456900.443199</v>
      </c>
      <c r="C17" s="134">
        <v>10955454257.166201</v>
      </c>
      <c r="D17" s="134"/>
      <c r="E17" s="62">
        <v>0</v>
      </c>
      <c r="F17" s="63">
        <v>0</v>
      </c>
      <c r="G17" s="63">
        <v>1550002643.277</v>
      </c>
      <c r="H17" s="63">
        <v>7800000000</v>
      </c>
      <c r="I17" s="66">
        <v>0</v>
      </c>
    </row>
    <row r="18" spans="1:12" s="30" customFormat="1" x14ac:dyDescent="0.25">
      <c r="A18" s="29" t="s">
        <v>82</v>
      </c>
      <c r="B18" s="95">
        <f t="shared" si="0"/>
        <v>17911262082</v>
      </c>
      <c r="C18" s="134">
        <v>9527737000</v>
      </c>
      <c r="D18" s="134"/>
      <c r="E18" s="95">
        <v>0</v>
      </c>
      <c r="F18" s="95">
        <v>0</v>
      </c>
      <c r="G18" s="95">
        <v>1414293200</v>
      </c>
      <c r="H18" s="95">
        <v>6969231882</v>
      </c>
      <c r="I18" s="65">
        <v>0</v>
      </c>
    </row>
    <row r="19" spans="1:12" x14ac:dyDescent="0.25">
      <c r="A19" s="31" t="s">
        <v>83</v>
      </c>
      <c r="B19" s="62">
        <f t="shared" si="0"/>
        <v>95506243349.584915</v>
      </c>
      <c r="C19" s="133">
        <v>49500000000</v>
      </c>
      <c r="D19" s="133"/>
      <c r="E19" s="64">
        <v>1234865674.98</v>
      </c>
      <c r="F19" s="64">
        <v>1234865674.98</v>
      </c>
      <c r="G19" s="63">
        <v>7036511999.6249094</v>
      </c>
      <c r="H19" s="63">
        <v>36500000000</v>
      </c>
      <c r="I19" s="66">
        <v>0</v>
      </c>
    </row>
    <row r="20" spans="1:12" x14ac:dyDescent="0.25">
      <c r="A20" s="31" t="s">
        <v>84</v>
      </c>
      <c r="B20" s="62">
        <f t="shared" si="0"/>
        <v>17911262082</v>
      </c>
      <c r="C20" s="141">
        <f>C18</f>
        <v>9527737000</v>
      </c>
      <c r="D20" s="141"/>
      <c r="E20" s="63">
        <f>E18</f>
        <v>0</v>
      </c>
      <c r="F20" s="63">
        <f t="shared" ref="F20:H20" si="1">F18</f>
        <v>0</v>
      </c>
      <c r="G20" s="63">
        <f t="shared" si="1"/>
        <v>1414293200</v>
      </c>
      <c r="H20" s="63">
        <f t="shared" si="1"/>
        <v>6969231882</v>
      </c>
      <c r="I20" s="66">
        <v>0</v>
      </c>
      <c r="J20" s="91"/>
    </row>
    <row r="21" spans="1:12" x14ac:dyDescent="0.25">
      <c r="I21" s="66"/>
    </row>
    <row r="22" spans="1:12" x14ac:dyDescent="0.25">
      <c r="A22" s="34" t="s">
        <v>4</v>
      </c>
      <c r="B22" s="30"/>
      <c r="C22" s="30"/>
      <c r="D22" s="30"/>
      <c r="E22" s="30"/>
    </row>
    <row r="23" spans="1:12" x14ac:dyDescent="0.25">
      <c r="A23" s="29" t="s">
        <v>81</v>
      </c>
      <c r="B23" s="30">
        <f>B17</f>
        <v>20305456900.443199</v>
      </c>
      <c r="C23" s="30"/>
      <c r="D23" s="30"/>
      <c r="E23" s="30"/>
    </row>
    <row r="24" spans="1:12" x14ac:dyDescent="0.25">
      <c r="A24" s="29" t="s">
        <v>82</v>
      </c>
      <c r="B24" s="6">
        <v>18688525129.169998</v>
      </c>
      <c r="D24" s="30"/>
      <c r="E24" s="30"/>
      <c r="F24" s="27"/>
    </row>
    <row r="25" spans="1:12" x14ac:dyDescent="0.25">
      <c r="A25" s="30"/>
      <c r="B25" s="30"/>
      <c r="C25" s="30"/>
      <c r="D25" s="30"/>
      <c r="E25" s="30"/>
    </row>
    <row r="26" spans="1:12" x14ac:dyDescent="0.25">
      <c r="A26" s="30" t="s">
        <v>5</v>
      </c>
      <c r="B26" s="30"/>
      <c r="C26" s="30"/>
      <c r="D26" s="30"/>
      <c r="E26" s="30"/>
    </row>
    <row r="27" spans="1:12" x14ac:dyDescent="0.25">
      <c r="A27" s="29" t="s">
        <v>51</v>
      </c>
      <c r="B27" s="7">
        <v>1.598743668</v>
      </c>
      <c r="C27" s="142">
        <v>1.6</v>
      </c>
      <c r="D27" s="142"/>
      <c r="E27" s="7">
        <v>1.6</v>
      </c>
      <c r="F27" s="7">
        <v>1.6</v>
      </c>
      <c r="G27" s="7">
        <v>1.6</v>
      </c>
      <c r="H27" s="7">
        <v>1.6</v>
      </c>
      <c r="I27" s="7">
        <v>1.6</v>
      </c>
    </row>
    <row r="28" spans="1:12" x14ac:dyDescent="0.25">
      <c r="A28" s="29" t="s">
        <v>85</v>
      </c>
      <c r="B28" s="7">
        <v>1.65</v>
      </c>
      <c r="C28" s="142">
        <v>1.65</v>
      </c>
      <c r="D28" s="142"/>
      <c r="E28" s="7">
        <v>1.65</v>
      </c>
      <c r="F28" s="7">
        <v>1.65</v>
      </c>
      <c r="G28" s="7">
        <v>1.65</v>
      </c>
      <c r="H28" s="7">
        <v>1.65</v>
      </c>
      <c r="I28" s="7">
        <v>1.65</v>
      </c>
    </row>
    <row r="29" spans="1:12" x14ac:dyDescent="0.25">
      <c r="A29" s="29" t="s">
        <v>6</v>
      </c>
      <c r="B29" s="30">
        <v>319378</v>
      </c>
      <c r="C29" s="143">
        <v>133957</v>
      </c>
      <c r="D29" s="143"/>
      <c r="E29" s="104">
        <v>140746</v>
      </c>
      <c r="F29" s="105" t="s">
        <v>143</v>
      </c>
      <c r="G29" s="54">
        <v>63042</v>
      </c>
      <c r="H29" s="54">
        <v>319378</v>
      </c>
      <c r="I29" s="94"/>
      <c r="J29" s="27"/>
    </row>
    <row r="30" spans="1:12" x14ac:dyDescent="0.25">
      <c r="A30" s="30"/>
      <c r="B30" s="30"/>
      <c r="C30" s="30"/>
      <c r="D30" s="30"/>
      <c r="E30" s="30"/>
    </row>
    <row r="31" spans="1:12" x14ac:dyDescent="0.25">
      <c r="A31" s="35" t="s">
        <v>7</v>
      </c>
      <c r="B31" s="30"/>
      <c r="C31" s="30"/>
      <c r="D31" s="30"/>
      <c r="E31" s="30"/>
    </row>
    <row r="32" spans="1:12" x14ac:dyDescent="0.25">
      <c r="A32" s="30" t="s">
        <v>52</v>
      </c>
      <c r="B32" s="30">
        <f>B16/B27</f>
        <v>8078736750.3118706</v>
      </c>
      <c r="C32" s="144">
        <f>C16/C27</f>
        <v>5123855624.375</v>
      </c>
      <c r="D32" s="144"/>
      <c r="E32" s="30" t="e">
        <f>E16/E27</f>
        <v>#VALUE!</v>
      </c>
      <c r="F32" s="30" t="e">
        <f t="shared" ref="F32:I32" si="2">F16/F27</f>
        <v>#VALUE!</v>
      </c>
      <c r="G32" s="30">
        <f t="shared" si="2"/>
        <v>471309062.5</v>
      </c>
      <c r="H32" s="30">
        <f t="shared" si="2"/>
        <v>2477228578.75</v>
      </c>
      <c r="I32" s="30">
        <f t="shared" si="2"/>
        <v>0</v>
      </c>
      <c r="J32" s="27"/>
      <c r="L32" s="27"/>
    </row>
    <row r="33" spans="1:10" x14ac:dyDescent="0.25">
      <c r="A33" s="30" t="s">
        <v>86</v>
      </c>
      <c r="B33" s="30">
        <f>B18/B28</f>
        <v>10855310352.727274</v>
      </c>
      <c r="C33" s="144">
        <f>C18/C28</f>
        <v>5774386060.606061</v>
      </c>
      <c r="D33" s="144"/>
      <c r="E33" s="30">
        <f>E18/E28</f>
        <v>0</v>
      </c>
      <c r="F33" s="30">
        <f t="shared" ref="F33:I33" si="3">F18/F28</f>
        <v>0</v>
      </c>
      <c r="G33" s="30">
        <f t="shared" si="3"/>
        <v>857147393.939394</v>
      </c>
      <c r="H33" s="30">
        <f t="shared" si="3"/>
        <v>4223776898.1818185</v>
      </c>
      <c r="I33" s="30">
        <f t="shared" si="3"/>
        <v>0</v>
      </c>
    </row>
    <row r="34" spans="1:10" x14ac:dyDescent="0.25">
      <c r="A34" s="30" t="s">
        <v>53</v>
      </c>
      <c r="B34" s="30">
        <f>B32/B10</f>
        <v>65655.69863801531</v>
      </c>
      <c r="C34" s="145">
        <f>C32/D10</f>
        <v>41898.877467475118</v>
      </c>
      <c r="D34" s="145"/>
      <c r="E34" s="30" t="e">
        <f>E32/E10</f>
        <v>#VALUE!</v>
      </c>
      <c r="F34" s="30" t="e">
        <f t="shared" ref="F34:I34" si="4">F32/F10</f>
        <v>#VALUE!</v>
      </c>
      <c r="G34" s="30">
        <f t="shared" si="4"/>
        <v>58994.750594567529</v>
      </c>
      <c r="H34" s="30">
        <f t="shared" si="4"/>
        <v>111041.66832892555</v>
      </c>
      <c r="I34" s="30" t="e">
        <f t="shared" si="4"/>
        <v>#DIV/0!</v>
      </c>
    </row>
    <row r="35" spans="1:10" x14ac:dyDescent="0.25">
      <c r="A35" s="30" t="s">
        <v>87</v>
      </c>
      <c r="B35" s="30">
        <f>B33/B12</f>
        <v>73434.018513416449</v>
      </c>
      <c r="C35" s="145">
        <f>C33/D12</f>
        <v>41854.902513779598</v>
      </c>
      <c r="D35" s="145"/>
      <c r="E35" s="30">
        <f>E33/E12</f>
        <v>0</v>
      </c>
      <c r="F35" s="30">
        <f t="shared" ref="F35:I35" si="5">F33/F12</f>
        <v>0</v>
      </c>
      <c r="G35" s="30">
        <f t="shared" si="5"/>
        <v>62107.629442750091</v>
      </c>
      <c r="H35" s="30">
        <f t="shared" si="5"/>
        <v>185505.35909415819</v>
      </c>
      <c r="I35" s="30" t="e">
        <f t="shared" si="5"/>
        <v>#DIV/0!</v>
      </c>
    </row>
    <row r="37" spans="1:10" x14ac:dyDescent="0.25">
      <c r="A37" s="26" t="s">
        <v>8</v>
      </c>
    </row>
    <row r="39" spans="1:10" x14ac:dyDescent="0.25">
      <c r="A39" s="6" t="s">
        <v>9</v>
      </c>
      <c r="C39" s="36"/>
      <c r="D39" s="36"/>
      <c r="E39" s="28"/>
    </row>
    <row r="40" spans="1:10" x14ac:dyDescent="0.25">
      <c r="A40" s="6" t="s">
        <v>10</v>
      </c>
      <c r="B40" s="6">
        <f>(B11/B29)*100</f>
        <v>43.086785010306237</v>
      </c>
      <c r="C40" s="136">
        <f>D11/C29*100</f>
        <v>93.761430906932816</v>
      </c>
      <c r="D40" s="136"/>
      <c r="E40" s="6">
        <f>E11/E29*100</f>
        <v>0</v>
      </c>
      <c r="F40" s="122" t="s">
        <v>143</v>
      </c>
      <c r="G40" s="6">
        <f t="shared" ref="G40:H40" si="6">G11/G29*100</f>
        <v>17.448685003648361</v>
      </c>
      <c r="H40" s="6">
        <f t="shared" si="6"/>
        <v>11.350186925837095</v>
      </c>
      <c r="I40" s="50"/>
    </row>
    <row r="41" spans="1:10" x14ac:dyDescent="0.25">
      <c r="A41" s="6" t="s">
        <v>11</v>
      </c>
      <c r="B41" s="6">
        <f>(B12/B29)*100</f>
        <v>46.284966403446695</v>
      </c>
      <c r="C41" s="136">
        <f>D12/C29*100</f>
        <v>102.98976537247026</v>
      </c>
      <c r="D41" s="136"/>
      <c r="E41" s="6">
        <f>E12/E29*100</f>
        <v>3.1261989683543399E-2</v>
      </c>
      <c r="F41" s="122" t="s">
        <v>143</v>
      </c>
      <c r="G41" s="6">
        <f t="shared" ref="G41:H41" si="7">G12/G29*100</f>
        <v>21.891754703213731</v>
      </c>
      <c r="H41" s="6">
        <f t="shared" si="7"/>
        <v>7.1291788994568339</v>
      </c>
      <c r="I41" s="50"/>
    </row>
    <row r="42" spans="1:10" x14ac:dyDescent="0.25">
      <c r="I42" s="50"/>
    </row>
    <row r="43" spans="1:10" x14ac:dyDescent="0.25">
      <c r="A43" s="30" t="s">
        <v>12</v>
      </c>
      <c r="I43" s="50"/>
    </row>
    <row r="44" spans="1:10" x14ac:dyDescent="0.25">
      <c r="A44" s="30" t="s">
        <v>13</v>
      </c>
      <c r="B44" s="6">
        <f>B12/B11*100</f>
        <v>107.42265033785992</v>
      </c>
      <c r="C44" s="106">
        <f>C12/C11*100</f>
        <v>129.11395700636942</v>
      </c>
      <c r="D44" s="106">
        <f>D12/D11*100</f>
        <v>109.84235668789808</v>
      </c>
      <c r="E44" s="6" t="e">
        <f>E12/E11*100</f>
        <v>#DIV/0!</v>
      </c>
      <c r="F44" s="6" t="e">
        <f t="shared" ref="F44:H44" si="8">F12/F11*100</f>
        <v>#DIV/0!</v>
      </c>
      <c r="G44" s="6">
        <f t="shared" si="8"/>
        <v>125.46363636363635</v>
      </c>
      <c r="H44" s="6">
        <f t="shared" si="8"/>
        <v>62.811114442778617</v>
      </c>
      <c r="I44" s="50"/>
      <c r="J44" s="27"/>
    </row>
    <row r="45" spans="1:10" x14ac:dyDescent="0.25">
      <c r="A45" s="30" t="s">
        <v>14</v>
      </c>
      <c r="B45" s="6">
        <f>B18/B17*100</f>
        <v>88.209106398433505</v>
      </c>
      <c r="C45" s="135">
        <f>C18/C17*100</f>
        <v>86.967977560288745</v>
      </c>
      <c r="D45" s="135"/>
      <c r="E45" s="6" t="e">
        <f>E18/E17*100</f>
        <v>#DIV/0!</v>
      </c>
      <c r="F45" s="6" t="e">
        <f t="shared" ref="F45:H45" si="9">F18/F17*100</f>
        <v>#DIV/0!</v>
      </c>
      <c r="G45" s="6">
        <f t="shared" si="9"/>
        <v>91.244566977635316</v>
      </c>
      <c r="H45" s="6">
        <f t="shared" si="9"/>
        <v>89.349126692307692</v>
      </c>
      <c r="I45" s="50"/>
    </row>
    <row r="46" spans="1:10" x14ac:dyDescent="0.25">
      <c r="A46" s="30" t="s">
        <v>15</v>
      </c>
      <c r="B46" s="30">
        <f>AVERAGE(B44:B45)</f>
        <v>97.815878368146713</v>
      </c>
      <c r="C46" s="106">
        <f>AVERAGE(C44,C45)</f>
        <v>108.04096728332908</v>
      </c>
      <c r="D46" s="107">
        <f>AVERAGE(D44,C45)</f>
        <v>98.40516712409341</v>
      </c>
      <c r="E46" s="30" t="e">
        <f>AVERAGE(E44:E45)</f>
        <v>#DIV/0!</v>
      </c>
      <c r="F46" s="30" t="e">
        <f t="shared" ref="F46:H46" si="10">AVERAGE(F44:F45)</f>
        <v>#DIV/0!</v>
      </c>
      <c r="G46" s="30">
        <f t="shared" si="10"/>
        <v>108.35410167063583</v>
      </c>
      <c r="H46" s="30">
        <f t="shared" si="10"/>
        <v>76.080120567543162</v>
      </c>
      <c r="I46" s="50"/>
    </row>
    <row r="47" spans="1:10" x14ac:dyDescent="0.25">
      <c r="A47" s="30"/>
      <c r="B47" s="30"/>
      <c r="C47" s="30"/>
      <c r="D47" s="30"/>
      <c r="E47" s="30"/>
      <c r="I47" s="50"/>
    </row>
    <row r="48" spans="1:10" x14ac:dyDescent="0.25">
      <c r="A48" s="30" t="s">
        <v>16</v>
      </c>
      <c r="B48" s="30"/>
      <c r="C48" s="30"/>
      <c r="D48" s="30"/>
      <c r="E48" s="30"/>
      <c r="I48" s="50"/>
    </row>
    <row r="49" spans="1:10" x14ac:dyDescent="0.25">
      <c r="A49" s="30" t="s">
        <v>17</v>
      </c>
      <c r="B49" s="106">
        <f>B12/B13*100</f>
        <v>87.207727828330832</v>
      </c>
      <c r="C49" s="146">
        <f>D12/D13*100</f>
        <v>86.226250000000007</v>
      </c>
      <c r="D49" s="146"/>
      <c r="E49" s="106">
        <f>E12/E13*100</f>
        <v>7.333333333333333</v>
      </c>
      <c r="F49" s="106">
        <f t="shared" ref="F49:H49" si="11">F12/F13*100</f>
        <v>14.625</v>
      </c>
      <c r="G49" s="106">
        <f t="shared" si="11"/>
        <v>106.16153846153847</v>
      </c>
      <c r="H49" s="106">
        <f t="shared" si="11"/>
        <v>56.92257246376812</v>
      </c>
      <c r="I49" s="106"/>
      <c r="J49" s="27"/>
    </row>
    <row r="50" spans="1:10" x14ac:dyDescent="0.25">
      <c r="A50" s="30" t="s">
        <v>18</v>
      </c>
      <c r="B50" s="30">
        <f>B18/B19*100</f>
        <v>18.75402220191906</v>
      </c>
      <c r="C50" s="130">
        <f>C18/C19*100</f>
        <v>19.247953535353535</v>
      </c>
      <c r="D50" s="130"/>
      <c r="E50" s="30">
        <f>E18/E19*100</f>
        <v>0</v>
      </c>
      <c r="F50" s="30">
        <f t="shared" ref="F50:H50" si="12">F18/F19*100</f>
        <v>0</v>
      </c>
      <c r="G50" s="30">
        <f t="shared" si="12"/>
        <v>20.099350361022488</v>
      </c>
      <c r="H50" s="30">
        <f t="shared" si="12"/>
        <v>19.093785978082192</v>
      </c>
      <c r="I50" s="50"/>
    </row>
    <row r="51" spans="1:10" x14ac:dyDescent="0.25">
      <c r="A51" s="30" t="s">
        <v>19</v>
      </c>
      <c r="B51" s="30">
        <f>(B49+B50)/2</f>
        <v>52.980875015124944</v>
      </c>
      <c r="C51" s="130">
        <f>(C49+C50)/2</f>
        <v>52.737101767676769</v>
      </c>
      <c r="D51" s="130"/>
      <c r="E51" s="30">
        <f>(E49+E50)/2</f>
        <v>3.6666666666666665</v>
      </c>
      <c r="F51" s="30">
        <f t="shared" ref="F51:H51" si="13">(F49+F50)/2</f>
        <v>7.3125</v>
      </c>
      <c r="G51" s="30">
        <f t="shared" si="13"/>
        <v>63.130444411280479</v>
      </c>
      <c r="H51" s="30">
        <f t="shared" si="13"/>
        <v>38.008179220925157</v>
      </c>
      <c r="I51" s="50"/>
    </row>
    <row r="52" spans="1:10" x14ac:dyDescent="0.25">
      <c r="A52" s="30"/>
      <c r="B52" s="30"/>
      <c r="C52" s="88"/>
      <c r="D52" s="88"/>
      <c r="E52" s="30"/>
      <c r="I52" s="50"/>
    </row>
    <row r="53" spans="1:10" x14ac:dyDescent="0.25">
      <c r="A53" s="30" t="s">
        <v>31</v>
      </c>
      <c r="B53" s="30"/>
      <c r="C53" s="88"/>
      <c r="D53" s="88"/>
      <c r="E53" s="30"/>
      <c r="I53" s="50"/>
    </row>
    <row r="54" spans="1:10" x14ac:dyDescent="0.25">
      <c r="A54" s="30" t="s">
        <v>20</v>
      </c>
      <c r="B54" s="30">
        <f>B20/B18*100</f>
        <v>100</v>
      </c>
      <c r="C54" s="130">
        <f>C20/C18*100</f>
        <v>100</v>
      </c>
      <c r="D54" s="130"/>
      <c r="E54" s="30" t="e">
        <f>E20/E18*100</f>
        <v>#DIV/0!</v>
      </c>
      <c r="F54" s="30" t="e">
        <f t="shared" ref="F54:H54" si="14">F20/F18*100</f>
        <v>#DIV/0!</v>
      </c>
      <c r="G54" s="30">
        <f t="shared" si="14"/>
        <v>100</v>
      </c>
      <c r="H54" s="30">
        <f t="shared" si="14"/>
        <v>100</v>
      </c>
      <c r="I54" s="50"/>
    </row>
    <row r="55" spans="1:10" x14ac:dyDescent="0.25">
      <c r="A55" s="30"/>
      <c r="B55" s="30"/>
      <c r="C55" s="88"/>
      <c r="D55" s="88"/>
      <c r="E55" s="30"/>
      <c r="I55" s="50"/>
    </row>
    <row r="56" spans="1:10" x14ac:dyDescent="0.25">
      <c r="A56" s="30" t="s">
        <v>21</v>
      </c>
      <c r="B56" s="30"/>
      <c r="C56" s="88"/>
      <c r="D56" s="88"/>
      <c r="E56" s="30"/>
      <c r="I56" s="50"/>
    </row>
    <row r="57" spans="1:10" x14ac:dyDescent="0.25">
      <c r="A57" s="30" t="s">
        <v>22</v>
      </c>
      <c r="B57" s="13">
        <f>((B12/B10)-1)*100</f>
        <v>20.136208115598109</v>
      </c>
      <c r="C57" s="131">
        <f>((D12/D10)-1)*100</f>
        <v>12.814516194977553</v>
      </c>
      <c r="D57" s="131"/>
      <c r="E57" s="13" t="e">
        <f>((E12/E10)-1)*100</f>
        <v>#VALUE!</v>
      </c>
      <c r="F57" s="13" t="e">
        <f t="shared" ref="F57:H57" si="15">((F12/F10)-1)*100</f>
        <v>#VALUE!</v>
      </c>
      <c r="G57" s="13">
        <f t="shared" si="15"/>
        <v>72.750031293027902</v>
      </c>
      <c r="H57" s="13">
        <f t="shared" si="15"/>
        <v>2.0620780201140665</v>
      </c>
      <c r="I57" s="13"/>
      <c r="J57" s="27"/>
    </row>
    <row r="58" spans="1:10" x14ac:dyDescent="0.25">
      <c r="A58" s="30" t="s">
        <v>23</v>
      </c>
      <c r="B58" s="13">
        <f>((B33/B32)-1)*100</f>
        <v>34.368908014092895</v>
      </c>
      <c r="C58" s="131">
        <f>((C33/C32)-1)*100</f>
        <v>12.696111754913296</v>
      </c>
      <c r="D58" s="131"/>
      <c r="E58" s="13" t="e">
        <f>((E33/E32)-1)*100</f>
        <v>#VALUE!</v>
      </c>
      <c r="F58" s="13" t="e">
        <f t="shared" ref="F58:H58" si="16">((F33/F32)-1)*100</f>
        <v>#VALUE!</v>
      </c>
      <c r="G58" s="13">
        <f t="shared" si="16"/>
        <v>81.865247698137338</v>
      </c>
      <c r="H58" s="13">
        <f t="shared" si="16"/>
        <v>70.504124424122367</v>
      </c>
      <c r="I58" s="90"/>
    </row>
    <row r="59" spans="1:10" x14ac:dyDescent="0.25">
      <c r="A59" s="30" t="s">
        <v>24</v>
      </c>
      <c r="B59" s="13">
        <f>((B35/B34)-1)*100</f>
        <v>11.847135948222798</v>
      </c>
      <c r="C59" s="131">
        <f>((C35/C34)-1)*100</f>
        <v>-0.10495496861379072</v>
      </c>
      <c r="D59" s="131"/>
      <c r="E59" s="13" t="e">
        <f>((E35/E34)-1)*100</f>
        <v>#VALUE!</v>
      </c>
      <c r="F59" s="13" t="e">
        <f t="shared" ref="F59:H59" si="17">((F35/F34)-1)*100</f>
        <v>#VALUE!</v>
      </c>
      <c r="G59" s="13">
        <f t="shared" si="17"/>
        <v>5.2765353134134774</v>
      </c>
      <c r="H59" s="13">
        <f t="shared" si="17"/>
        <v>67.059232705922341</v>
      </c>
      <c r="I59" s="90"/>
    </row>
    <row r="60" spans="1:10" x14ac:dyDescent="0.25">
      <c r="A60" s="30"/>
      <c r="B60" s="30"/>
      <c r="C60" s="88"/>
      <c r="D60" s="88"/>
      <c r="E60" s="30"/>
      <c r="I60" s="50"/>
    </row>
    <row r="61" spans="1:10" x14ac:dyDescent="0.25">
      <c r="A61" s="30" t="s">
        <v>25</v>
      </c>
      <c r="B61" s="30"/>
      <c r="C61" s="88"/>
      <c r="D61" s="88"/>
      <c r="E61" s="30"/>
      <c r="I61" s="50"/>
    </row>
    <row r="62" spans="1:10" x14ac:dyDescent="0.25">
      <c r="A62" s="30" t="s">
        <v>32</v>
      </c>
      <c r="B62" s="30">
        <f>B17/B11</f>
        <v>147558.31235569288</v>
      </c>
      <c r="C62" s="131">
        <f>C17/D11</f>
        <v>87224.954276800956</v>
      </c>
      <c r="D62" s="131"/>
      <c r="E62" s="30" t="e">
        <f t="shared" ref="E62:H63" si="18">E17/E11</f>
        <v>#DIV/0!</v>
      </c>
      <c r="F62" s="30" t="e">
        <f t="shared" si="18"/>
        <v>#DIV/0!</v>
      </c>
      <c r="G62" s="30">
        <f t="shared" si="18"/>
        <v>140909.33120699998</v>
      </c>
      <c r="H62" s="30">
        <f t="shared" si="18"/>
        <v>215172.41379310345</v>
      </c>
      <c r="I62" s="50"/>
    </row>
    <row r="63" spans="1:10" x14ac:dyDescent="0.25">
      <c r="A63" s="30" t="s">
        <v>33</v>
      </c>
      <c r="B63" s="30">
        <f>B18/B12</f>
        <v>121166.13054713713</v>
      </c>
      <c r="C63" s="131">
        <f>C18/D12</f>
        <v>69060.589147736333</v>
      </c>
      <c r="D63" s="131"/>
      <c r="E63" s="30">
        <f t="shared" si="18"/>
        <v>0</v>
      </c>
      <c r="F63" s="30">
        <f t="shared" si="18"/>
        <v>0</v>
      </c>
      <c r="G63" s="30">
        <f t="shared" si="18"/>
        <v>102477.58858053765</v>
      </c>
      <c r="H63" s="30">
        <f t="shared" si="18"/>
        <v>306083.84250536101</v>
      </c>
      <c r="I63" s="50"/>
    </row>
    <row r="64" spans="1:10" x14ac:dyDescent="0.25">
      <c r="A64" s="30" t="s">
        <v>26</v>
      </c>
      <c r="B64" s="30">
        <f>(B62/B63)*B46</f>
        <v>119.12195155871871</v>
      </c>
      <c r="C64" s="130">
        <f>(C62/C63)*D46</f>
        <v>124.28776396097904</v>
      </c>
      <c r="D64" s="130"/>
      <c r="E64" s="30" t="e">
        <f>E62/E63*E46</f>
        <v>#DIV/0!</v>
      </c>
      <c r="F64" s="30" t="e">
        <f t="shared" ref="F64:H64" si="19">F62/F63*F46</f>
        <v>#DIV/0!</v>
      </c>
      <c r="G64" s="30">
        <f t="shared" si="19"/>
        <v>148.98968849120894</v>
      </c>
      <c r="H64" s="30">
        <f t="shared" si="19"/>
        <v>53.483199407697825</v>
      </c>
      <c r="I64" s="50"/>
    </row>
    <row r="65" spans="1:10" x14ac:dyDescent="0.25">
      <c r="A65" s="30" t="s">
        <v>34</v>
      </c>
      <c r="B65" s="37">
        <f>B17/(B11*3)</f>
        <v>49186.10411856429</v>
      </c>
      <c r="C65" s="130">
        <f>C17/(D11*3)</f>
        <v>29074.984758933653</v>
      </c>
      <c r="D65" s="130"/>
      <c r="E65" s="37" t="e">
        <f t="shared" ref="E65:H66" si="20">E17/(E11*3)</f>
        <v>#DIV/0!</v>
      </c>
      <c r="F65" s="37" t="e">
        <f t="shared" si="20"/>
        <v>#DIV/0!</v>
      </c>
      <c r="G65" s="37">
        <f t="shared" si="20"/>
        <v>46969.777068999996</v>
      </c>
      <c r="H65" s="37">
        <f t="shared" si="20"/>
        <v>71724.137931034478</v>
      </c>
      <c r="I65" s="108"/>
    </row>
    <row r="66" spans="1:10" x14ac:dyDescent="0.25">
      <c r="A66" s="30" t="s">
        <v>35</v>
      </c>
      <c r="B66" s="30">
        <f>B18/(B12*3)</f>
        <v>40388.710182379044</v>
      </c>
      <c r="C66" s="130">
        <f>C18/(D12*3)</f>
        <v>23020.196382578779</v>
      </c>
      <c r="D66" s="130"/>
      <c r="E66" s="30">
        <f t="shared" si="20"/>
        <v>0</v>
      </c>
      <c r="F66" s="30">
        <f t="shared" si="20"/>
        <v>0</v>
      </c>
      <c r="G66" s="30">
        <f t="shared" si="20"/>
        <v>34159.196193512551</v>
      </c>
      <c r="H66" s="30">
        <f t="shared" si="20"/>
        <v>102027.947501787</v>
      </c>
      <c r="I66" s="50"/>
    </row>
    <row r="67" spans="1:10" x14ac:dyDescent="0.25">
      <c r="A67" s="30"/>
      <c r="B67" s="30"/>
      <c r="C67" s="30"/>
      <c r="D67" s="30"/>
      <c r="E67" s="30"/>
      <c r="I67" s="50"/>
    </row>
    <row r="68" spans="1:10" x14ac:dyDescent="0.25">
      <c r="A68" s="30" t="s">
        <v>27</v>
      </c>
      <c r="B68" s="30"/>
      <c r="C68" s="30"/>
      <c r="D68" s="30"/>
      <c r="E68" s="30"/>
      <c r="I68" s="50"/>
    </row>
    <row r="69" spans="1:10" x14ac:dyDescent="0.25">
      <c r="A69" s="30" t="s">
        <v>28</v>
      </c>
      <c r="B69" s="30">
        <f>(B24/B23)*100</f>
        <v>92.03695942819239</v>
      </c>
      <c r="C69" s="30"/>
      <c r="D69" s="30"/>
      <c r="E69" s="30"/>
      <c r="I69" s="50"/>
    </row>
    <row r="70" spans="1:10" x14ac:dyDescent="0.25">
      <c r="A70" s="30" t="s">
        <v>29</v>
      </c>
      <c r="B70" s="30">
        <f>(B18/B24)*100</f>
        <v>95.840961007903147</v>
      </c>
      <c r="C70" s="30"/>
      <c r="D70" s="30"/>
      <c r="E70" s="30"/>
      <c r="I70" s="50"/>
    </row>
    <row r="71" spans="1:10" ht="15.75" thickBot="1" x14ac:dyDescent="0.3">
      <c r="A71" s="38"/>
      <c r="B71" s="38"/>
      <c r="C71" s="38"/>
      <c r="D71" s="38"/>
      <c r="E71" s="38"/>
      <c r="F71" s="38"/>
      <c r="G71" s="38"/>
      <c r="H71" s="38"/>
      <c r="I71" s="109"/>
      <c r="J71" s="50"/>
    </row>
    <row r="72" spans="1:10" ht="15.75" thickTop="1" x14ac:dyDescent="0.25"/>
    <row r="74" spans="1:10" x14ac:dyDescent="0.25">
      <c r="A74" s="6" t="s">
        <v>30</v>
      </c>
      <c r="B74" s="6" t="s">
        <v>144</v>
      </c>
    </row>
    <row r="75" spans="1:10" x14ac:dyDescent="0.25">
      <c r="A75" s="6" t="s">
        <v>88</v>
      </c>
    </row>
    <row r="76" spans="1:10" x14ac:dyDescent="0.25">
      <c r="A76" s="6" t="s">
        <v>45</v>
      </c>
    </row>
    <row r="77" spans="1:10" x14ac:dyDescent="0.25">
      <c r="A77" s="128" t="s">
        <v>145</v>
      </c>
    </row>
    <row r="78" spans="1:10" x14ac:dyDescent="0.25">
      <c r="A78" s="107" t="s">
        <v>146</v>
      </c>
    </row>
    <row r="81" spans="1:1" x14ac:dyDescent="0.25">
      <c r="A81" s="6" t="s">
        <v>46</v>
      </c>
    </row>
    <row r="82" spans="1:1" x14ac:dyDescent="0.25">
      <c r="A82" s="40" t="s">
        <v>47</v>
      </c>
    </row>
    <row r="83" spans="1:1" x14ac:dyDescent="0.25">
      <c r="A83" s="40" t="s">
        <v>48</v>
      </c>
    </row>
    <row r="156" spans="3:7" x14ac:dyDescent="0.25">
      <c r="C156" s="30"/>
      <c r="D156" s="30"/>
      <c r="E156" s="30"/>
      <c r="F156" s="30"/>
      <c r="G156" s="30"/>
    </row>
    <row r="157" spans="3:7" x14ac:dyDescent="0.25">
      <c r="C157" s="41"/>
    </row>
    <row r="158" spans="3:7" x14ac:dyDescent="0.25">
      <c r="C158" s="41"/>
    </row>
  </sheetData>
  <mergeCells count="31">
    <mergeCell ref="C66:D66"/>
    <mergeCell ref="C40:D40"/>
    <mergeCell ref="C41:D41"/>
    <mergeCell ref="A4:A5"/>
    <mergeCell ref="B4:B5"/>
    <mergeCell ref="C20:D20"/>
    <mergeCell ref="C27:D27"/>
    <mergeCell ref="C28:D28"/>
    <mergeCell ref="C29:D29"/>
    <mergeCell ref="C32:D32"/>
    <mergeCell ref="C33:D33"/>
    <mergeCell ref="C34:D34"/>
    <mergeCell ref="C35:D35"/>
    <mergeCell ref="C65:D65"/>
    <mergeCell ref="C62:D62"/>
    <mergeCell ref="C49:D49"/>
    <mergeCell ref="C64:D64"/>
    <mergeCell ref="C16:D16"/>
    <mergeCell ref="C17:D17"/>
    <mergeCell ref="C18:D18"/>
    <mergeCell ref="C19:D19"/>
    <mergeCell ref="C57:D57"/>
    <mergeCell ref="C58:D58"/>
    <mergeCell ref="C59:D59"/>
    <mergeCell ref="C54:D54"/>
    <mergeCell ref="C45:D45"/>
    <mergeCell ref="C5:D5"/>
    <mergeCell ref="C50:D50"/>
    <mergeCell ref="C51:D51"/>
    <mergeCell ref="C63:D63"/>
    <mergeCell ref="A2:I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topLeftCell="A52" zoomScale="70" zoomScaleNormal="70" zoomScalePageLayoutView="90" workbookViewId="0">
      <selection activeCell="A80" sqref="A80:A81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9.42578125" customWidth="1"/>
    <col min="6" max="6" width="15.42578125" customWidth="1"/>
    <col min="7" max="7" width="17.28515625" customWidth="1"/>
    <col min="8" max="8" width="19.85546875" customWidth="1"/>
    <col min="9" max="9" width="14.7109375" customWidth="1"/>
    <col min="10" max="10" width="13.42578125" bestFit="1" customWidth="1"/>
  </cols>
  <sheetData>
    <row r="2" spans="1:10" ht="15.75" x14ac:dyDescent="0.25">
      <c r="A2" s="150" t="s">
        <v>89</v>
      </c>
      <c r="B2" s="150"/>
      <c r="C2" s="150"/>
      <c r="D2" s="150"/>
      <c r="E2" s="150"/>
      <c r="F2" s="150"/>
      <c r="G2" s="150"/>
      <c r="H2" s="150"/>
      <c r="I2" s="150"/>
    </row>
    <row r="4" spans="1:10" x14ac:dyDescent="0.25">
      <c r="A4" s="20" t="s">
        <v>0</v>
      </c>
      <c r="B4" s="139" t="s">
        <v>49</v>
      </c>
      <c r="C4" s="25"/>
      <c r="D4" s="25"/>
      <c r="E4" s="25"/>
      <c r="F4" s="25"/>
      <c r="G4" s="67"/>
      <c r="H4" s="67"/>
      <c r="I4" s="61"/>
    </row>
    <row r="5" spans="1:10" ht="41.25" customHeight="1" thickBot="1" x14ac:dyDescent="0.3">
      <c r="A5" s="21"/>
      <c r="B5" s="140"/>
      <c r="C5" s="152" t="s">
        <v>1</v>
      </c>
      <c r="D5" s="152"/>
      <c r="E5" s="56" t="s">
        <v>122</v>
      </c>
      <c r="F5" s="56" t="s">
        <v>123</v>
      </c>
      <c r="G5" s="60" t="s">
        <v>124</v>
      </c>
      <c r="H5" s="60" t="s">
        <v>141</v>
      </c>
      <c r="I5" s="73" t="s">
        <v>126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B9" s="55" t="s">
        <v>43</v>
      </c>
      <c r="C9" t="s">
        <v>43</v>
      </c>
      <c r="D9" t="s">
        <v>44</v>
      </c>
      <c r="E9" s="55" t="s">
        <v>43</v>
      </c>
      <c r="F9" s="55" t="s">
        <v>43</v>
      </c>
      <c r="G9" s="55" t="s">
        <v>43</v>
      </c>
      <c r="H9" s="55" t="s">
        <v>43</v>
      </c>
      <c r="I9" s="72"/>
    </row>
    <row r="10" spans="1:10" s="10" customFormat="1" x14ac:dyDescent="0.25">
      <c r="A10" s="9" t="s">
        <v>54</v>
      </c>
      <c r="B10" s="68">
        <v>156312</v>
      </c>
      <c r="C10" s="68">
        <v>116604</v>
      </c>
      <c r="D10" s="68">
        <v>148267</v>
      </c>
      <c r="E10" s="68" t="s">
        <v>125</v>
      </c>
      <c r="F10" s="68" t="s">
        <v>125</v>
      </c>
      <c r="G10" s="68">
        <v>13914</v>
      </c>
      <c r="H10" s="86">
        <v>23836</v>
      </c>
      <c r="I10" s="68">
        <v>0</v>
      </c>
    </row>
    <row r="11" spans="1:10" x14ac:dyDescent="0.25">
      <c r="A11" s="2" t="s">
        <v>90</v>
      </c>
      <c r="B11" s="69">
        <f>C11+E11+F11+G11+H11</f>
        <v>149853.95683453238</v>
      </c>
      <c r="C11" s="86">
        <v>97553.956834532379</v>
      </c>
      <c r="D11" s="115">
        <v>135600</v>
      </c>
      <c r="E11" s="115">
        <v>100</v>
      </c>
      <c r="F11" s="115">
        <v>200</v>
      </c>
      <c r="G11" s="115">
        <v>12000</v>
      </c>
      <c r="H11" s="115">
        <v>40000</v>
      </c>
      <c r="I11" s="126">
        <v>0</v>
      </c>
      <c r="J11" s="98"/>
    </row>
    <row r="12" spans="1:10" x14ac:dyDescent="0.25">
      <c r="A12" s="2" t="s">
        <v>91</v>
      </c>
      <c r="B12" s="69">
        <v>160919</v>
      </c>
      <c r="C12" s="68">
        <v>117243</v>
      </c>
      <c r="D12" s="68">
        <v>146845</v>
      </c>
      <c r="E12" s="69">
        <v>0</v>
      </c>
      <c r="F12" s="69">
        <v>0</v>
      </c>
      <c r="G12" s="69">
        <v>15033</v>
      </c>
      <c r="H12" s="115">
        <v>23423.768115942028</v>
      </c>
      <c r="I12">
        <v>0</v>
      </c>
      <c r="J12" s="27"/>
    </row>
    <row r="13" spans="1:10" x14ac:dyDescent="0.25">
      <c r="A13" s="2" t="s">
        <v>83</v>
      </c>
      <c r="B13" s="69">
        <f>C13+E13+F13+G13+H13</f>
        <v>169507.91366906476</v>
      </c>
      <c r="C13" s="68">
        <v>115107.91366906476</v>
      </c>
      <c r="D13" s="69">
        <v>160000</v>
      </c>
      <c r="E13" s="69">
        <v>600</v>
      </c>
      <c r="F13" s="69">
        <v>800</v>
      </c>
      <c r="G13" s="69">
        <v>13000</v>
      </c>
      <c r="H13" s="69">
        <v>40000</v>
      </c>
      <c r="I13">
        <v>0</v>
      </c>
    </row>
    <row r="14" spans="1:10" x14ac:dyDescent="0.25">
      <c r="B14" s="10"/>
      <c r="C14" s="10"/>
      <c r="D14" s="10"/>
      <c r="E14" s="10"/>
    </row>
    <row r="15" spans="1:10" x14ac:dyDescent="0.25">
      <c r="A15" s="4" t="s">
        <v>3</v>
      </c>
      <c r="B15" s="10"/>
      <c r="C15" s="10"/>
      <c r="D15" s="10"/>
      <c r="E15" s="10"/>
    </row>
    <row r="16" spans="1:10" x14ac:dyDescent="0.25">
      <c r="A16" s="2" t="s">
        <v>54</v>
      </c>
      <c r="B16" s="3">
        <f>C16+H16+G16</f>
        <v>22937356710</v>
      </c>
      <c r="C16" s="151">
        <v>11525532021</v>
      </c>
      <c r="D16" s="151"/>
      <c r="E16" s="48" t="s">
        <v>125</v>
      </c>
      <c r="F16" t="s">
        <v>125</v>
      </c>
      <c r="G16" s="3">
        <v>2092094120</v>
      </c>
      <c r="H16" s="5">
        <v>9319730569</v>
      </c>
      <c r="I16" s="3">
        <v>0</v>
      </c>
      <c r="J16" s="3"/>
    </row>
    <row r="17" spans="1:10" x14ac:dyDescent="0.25">
      <c r="A17" s="2" t="s">
        <v>90</v>
      </c>
      <c r="B17" s="3">
        <f t="shared" ref="B17:B20" si="0">SUM(C17:H17)</f>
        <v>23216123478.443001</v>
      </c>
      <c r="C17" s="151">
        <v>11877769888</v>
      </c>
      <c r="D17" s="151"/>
      <c r="E17" s="46">
        <v>45735765.740000002</v>
      </c>
      <c r="F17" s="54">
        <v>92614925.625</v>
      </c>
      <c r="G17" s="54">
        <v>1700002899.0780001</v>
      </c>
      <c r="H17" s="54">
        <v>9500000000</v>
      </c>
      <c r="I17" s="3">
        <v>0</v>
      </c>
    </row>
    <row r="18" spans="1:10" s="10" customFormat="1" x14ac:dyDescent="0.25">
      <c r="A18" s="9" t="s">
        <v>91</v>
      </c>
      <c r="B18" s="5">
        <f t="shared" si="0"/>
        <v>27497384089</v>
      </c>
      <c r="C18" s="153">
        <v>13943764000</v>
      </c>
      <c r="D18" s="153"/>
      <c r="E18" s="97">
        <v>0</v>
      </c>
      <c r="F18" s="5">
        <v>0</v>
      </c>
      <c r="G18" s="5">
        <v>1824883500</v>
      </c>
      <c r="H18" s="5">
        <v>11728736589</v>
      </c>
      <c r="I18" s="5">
        <v>0</v>
      </c>
    </row>
    <row r="19" spans="1:10" x14ac:dyDescent="0.25">
      <c r="A19" s="2" t="s">
        <v>83</v>
      </c>
      <c r="B19" s="3">
        <f t="shared" si="0"/>
        <v>95506243349.584915</v>
      </c>
      <c r="C19" s="151">
        <v>49500000000</v>
      </c>
      <c r="D19" s="151"/>
      <c r="E19" s="3">
        <v>1234865674.98</v>
      </c>
      <c r="F19" s="3">
        <v>1234865674.98</v>
      </c>
      <c r="G19" s="3">
        <v>7036511999.6249094</v>
      </c>
      <c r="H19" s="3">
        <v>36500000000</v>
      </c>
      <c r="I19" s="3">
        <v>0</v>
      </c>
    </row>
    <row r="20" spans="1:10" x14ac:dyDescent="0.25">
      <c r="A20" s="2" t="s">
        <v>92</v>
      </c>
      <c r="B20" s="3">
        <f t="shared" si="0"/>
        <v>27497384089</v>
      </c>
      <c r="C20" s="149">
        <f>C18</f>
        <v>13943764000</v>
      </c>
      <c r="D20" s="149"/>
      <c r="E20" s="23">
        <f>E18</f>
        <v>0</v>
      </c>
      <c r="F20" s="57">
        <f t="shared" ref="F20:H20" si="1">F18</f>
        <v>0</v>
      </c>
      <c r="G20" s="57">
        <f t="shared" si="1"/>
        <v>1824883500</v>
      </c>
      <c r="H20" s="57">
        <f t="shared" si="1"/>
        <v>11728736589</v>
      </c>
      <c r="I20" s="3">
        <v>0</v>
      </c>
      <c r="J20" s="91"/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90</v>
      </c>
      <c r="B23" s="5">
        <f>B17</f>
        <v>23216123478.443001</v>
      </c>
      <c r="C23" s="5"/>
      <c r="D23" s="5"/>
      <c r="E23" s="5"/>
    </row>
    <row r="24" spans="1:10" x14ac:dyDescent="0.25">
      <c r="A24" s="9" t="s">
        <v>91</v>
      </c>
      <c r="B24" s="3">
        <v>29138981466.099998</v>
      </c>
      <c r="C24" s="3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55</v>
      </c>
      <c r="B27" s="7">
        <v>1.62</v>
      </c>
      <c r="C27" s="7">
        <v>1.62</v>
      </c>
      <c r="D27" s="7">
        <v>1.62</v>
      </c>
      <c r="E27" s="7">
        <v>1.62</v>
      </c>
      <c r="F27" s="7">
        <v>1.62</v>
      </c>
      <c r="G27" s="7">
        <v>1.62</v>
      </c>
      <c r="H27" s="7">
        <v>1.62</v>
      </c>
      <c r="I27" s="7">
        <v>1.62</v>
      </c>
    </row>
    <row r="28" spans="1:10" x14ac:dyDescent="0.25">
      <c r="A28" s="9" t="s">
        <v>93</v>
      </c>
      <c r="B28" s="7">
        <v>1.68</v>
      </c>
      <c r="C28" s="7">
        <v>1.68</v>
      </c>
      <c r="D28" s="7">
        <v>1.68</v>
      </c>
      <c r="E28" s="7">
        <v>1.68</v>
      </c>
      <c r="F28" s="7">
        <v>1.68</v>
      </c>
      <c r="G28" s="7">
        <v>1.68</v>
      </c>
      <c r="H28" s="7">
        <v>1.68</v>
      </c>
      <c r="I28" s="7">
        <v>1.68</v>
      </c>
    </row>
    <row r="29" spans="1:10" x14ac:dyDescent="0.25">
      <c r="A29" s="9" t="s">
        <v>6</v>
      </c>
      <c r="B29" s="79">
        <v>319378</v>
      </c>
      <c r="C29" s="143">
        <v>133957</v>
      </c>
      <c r="D29" s="143"/>
      <c r="E29" s="104">
        <v>140746</v>
      </c>
      <c r="F29" s="105" t="s">
        <v>143</v>
      </c>
      <c r="G29" s="54">
        <v>63042</v>
      </c>
      <c r="H29" s="54">
        <v>319378</v>
      </c>
      <c r="I29" s="94"/>
      <c r="J29" s="27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56</v>
      </c>
      <c r="B32" s="5">
        <f>B16/B27</f>
        <v>14158862166.666666</v>
      </c>
      <c r="C32" s="147">
        <f>C16/C27</f>
        <v>7114525938.8888884</v>
      </c>
      <c r="D32" s="147"/>
      <c r="E32" s="5" t="e">
        <f>E16/E27</f>
        <v>#VALUE!</v>
      </c>
      <c r="F32" s="5" t="e">
        <f t="shared" ref="F32:I32" si="2">F16/F27</f>
        <v>#VALUE!</v>
      </c>
      <c r="G32" s="5">
        <f t="shared" si="2"/>
        <v>1291416123.45679</v>
      </c>
      <c r="H32" s="5">
        <f t="shared" si="2"/>
        <v>5752920104.3209877</v>
      </c>
      <c r="I32" s="5">
        <f t="shared" si="2"/>
        <v>0</v>
      </c>
      <c r="J32" s="91"/>
    </row>
    <row r="33" spans="1:10" x14ac:dyDescent="0.25">
      <c r="A33" s="10" t="s">
        <v>94</v>
      </c>
      <c r="B33" s="5">
        <f>B18/B28</f>
        <v>16367490529.166668</v>
      </c>
      <c r="C33" s="147">
        <f>C18/C28</f>
        <v>8299859523.8095245</v>
      </c>
      <c r="D33" s="147"/>
      <c r="E33" s="5">
        <f>E18/E28</f>
        <v>0</v>
      </c>
      <c r="F33" s="5">
        <f t="shared" ref="F33:I33" si="3">F18/F28</f>
        <v>0</v>
      </c>
      <c r="G33" s="5">
        <f t="shared" si="3"/>
        <v>1086240178.5714285</v>
      </c>
      <c r="H33" s="5">
        <f t="shared" si="3"/>
        <v>6981390826.7857141</v>
      </c>
      <c r="I33" s="5">
        <f t="shared" si="3"/>
        <v>0</v>
      </c>
    </row>
    <row r="34" spans="1:10" x14ac:dyDescent="0.25">
      <c r="A34" s="10" t="s">
        <v>57</v>
      </c>
      <c r="B34" s="5">
        <f>B32/B10</f>
        <v>90580.775414981996</v>
      </c>
      <c r="C34" s="148">
        <f>C32/D10</f>
        <v>47984.554478669481</v>
      </c>
      <c r="D34" s="148"/>
      <c r="E34" s="5" t="e">
        <f>E32/E10</f>
        <v>#VALUE!</v>
      </c>
      <c r="F34" s="5" t="e">
        <f t="shared" ref="F34:I34" si="4">F32/F10</f>
        <v>#VALUE!</v>
      </c>
      <c r="G34" s="5">
        <f t="shared" si="4"/>
        <v>92814.152900444868</v>
      </c>
      <c r="H34" s="5">
        <f t="shared" si="4"/>
        <v>241354.25844608943</v>
      </c>
      <c r="I34" s="5" t="e">
        <f t="shared" si="4"/>
        <v>#DIV/0!</v>
      </c>
    </row>
    <row r="35" spans="1:10" x14ac:dyDescent="0.25">
      <c r="A35" s="10" t="s">
        <v>95</v>
      </c>
      <c r="B35" s="5">
        <f>B33/B12</f>
        <v>101712.60403784928</v>
      </c>
      <c r="C35" s="148">
        <f>C33/D12</f>
        <v>56521.226625418123</v>
      </c>
      <c r="D35" s="148"/>
      <c r="E35" s="5" t="e">
        <f>E33/E12</f>
        <v>#DIV/0!</v>
      </c>
      <c r="F35" s="5" t="e">
        <f t="shared" ref="F35:I35" si="5">F33/F12</f>
        <v>#DIV/0!</v>
      </c>
      <c r="G35" s="5">
        <f t="shared" si="5"/>
        <v>72257.046402676016</v>
      </c>
      <c r="H35" s="5">
        <f t="shared" si="5"/>
        <v>298047.29931706574</v>
      </c>
      <c r="I35" s="5" t="e">
        <f t="shared" si="5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>
        <f>(B11/B29)*100</f>
        <v>46.920563355814231</v>
      </c>
      <c r="C40" s="154">
        <f>D11/C29*100</f>
        <v>101.22651298551028</v>
      </c>
      <c r="D40" s="154"/>
      <c r="E40" s="12">
        <f>E11/E29*100</f>
        <v>7.104997655350774E-2</v>
      </c>
      <c r="F40" s="122" t="s">
        <v>143</v>
      </c>
      <c r="G40" s="12">
        <f t="shared" ref="G40:H40" si="6">G11/G29*100</f>
        <v>19.034929094889122</v>
      </c>
      <c r="H40" s="12">
        <f t="shared" si="6"/>
        <v>12.52434419402714</v>
      </c>
      <c r="I40" s="90"/>
    </row>
    <row r="41" spans="1:10" x14ac:dyDescent="0.25">
      <c r="A41" t="s">
        <v>11</v>
      </c>
      <c r="B41" s="6">
        <f>(B12/B29)*100</f>
        <v>50.385123583966326</v>
      </c>
      <c r="C41" s="154">
        <f>D12/C29*100</f>
        <v>109.62099778287062</v>
      </c>
      <c r="D41" s="154"/>
      <c r="E41" s="12">
        <f>E12/E29*100</f>
        <v>0</v>
      </c>
      <c r="F41" s="122" t="s">
        <v>143</v>
      </c>
      <c r="G41" s="12">
        <f t="shared" ref="G41:H41" si="7">G12/G29*100</f>
        <v>23.846007423622346</v>
      </c>
      <c r="H41" s="12">
        <f t="shared" si="7"/>
        <v>7.334183355128415</v>
      </c>
      <c r="I41" s="90"/>
    </row>
    <row r="42" spans="1:10" x14ac:dyDescent="0.25">
      <c r="I42" s="92"/>
    </row>
    <row r="43" spans="1:10" x14ac:dyDescent="0.25">
      <c r="A43" t="s">
        <v>12</v>
      </c>
      <c r="I43" s="92"/>
    </row>
    <row r="44" spans="1:10" x14ac:dyDescent="0.25">
      <c r="A44" t="s">
        <v>13</v>
      </c>
      <c r="B44" s="12">
        <f>B12/B11*100</f>
        <v>107.38388454946542</v>
      </c>
      <c r="C44" s="110">
        <f>C12/C11*100</f>
        <v>120.18272123893806</v>
      </c>
      <c r="D44" s="110">
        <f>D12/D11*100</f>
        <v>108.29277286135692</v>
      </c>
      <c r="E44" s="12">
        <f>E12/E11*100</f>
        <v>0</v>
      </c>
      <c r="F44" s="12">
        <f t="shared" ref="F44:H44" si="8">F12/F11*100</f>
        <v>0</v>
      </c>
      <c r="G44" s="12">
        <f t="shared" si="8"/>
        <v>125.27500000000001</v>
      </c>
      <c r="H44" s="12">
        <f t="shared" si="8"/>
        <v>58.559420289855069</v>
      </c>
      <c r="I44" s="90"/>
      <c r="J44" s="27"/>
    </row>
    <row r="45" spans="1:10" x14ac:dyDescent="0.25">
      <c r="A45" t="s">
        <v>14</v>
      </c>
      <c r="B45" s="12">
        <f>B18/B17*100</f>
        <v>118.44089352183322</v>
      </c>
      <c r="C45" s="155">
        <f>C18/C17*100</f>
        <v>117.3937879878213</v>
      </c>
      <c r="D45" s="155"/>
      <c r="E45" s="12">
        <f>E18/E17*100</f>
        <v>0</v>
      </c>
      <c r="F45" s="12">
        <f t="shared" ref="F45:H45" si="9">F18/F17*100</f>
        <v>0</v>
      </c>
      <c r="G45" s="12">
        <f t="shared" si="9"/>
        <v>107.34590517402818</v>
      </c>
      <c r="H45" s="12">
        <f t="shared" si="9"/>
        <v>123.46038514736841</v>
      </c>
      <c r="I45" s="90"/>
    </row>
    <row r="46" spans="1:10" x14ac:dyDescent="0.25">
      <c r="A46" s="10" t="s">
        <v>15</v>
      </c>
      <c r="B46" s="13">
        <f>AVERAGE(B44:B45)</f>
        <v>112.91238903564931</v>
      </c>
      <c r="C46" s="111">
        <f>AVERAGE(C44,C45)</f>
        <v>118.78825461337968</v>
      </c>
      <c r="D46" s="111">
        <f>AVERAGE(D44,C45)</f>
        <v>112.84328042458911</v>
      </c>
      <c r="E46" s="13">
        <f>AVERAGE(E44:E45)</f>
        <v>0</v>
      </c>
      <c r="F46" s="13">
        <f t="shared" ref="F46:H46" si="10">AVERAGE(F44:F45)</f>
        <v>0</v>
      </c>
      <c r="G46" s="13">
        <f t="shared" si="10"/>
        <v>116.31045258701408</v>
      </c>
      <c r="H46" s="13">
        <f t="shared" si="10"/>
        <v>91.009902718611741</v>
      </c>
      <c r="I46" s="90"/>
    </row>
    <row r="47" spans="1:10" x14ac:dyDescent="0.25">
      <c r="A47" s="10"/>
      <c r="B47" s="13"/>
      <c r="C47" s="13"/>
      <c r="D47" s="13"/>
      <c r="E47" s="13"/>
      <c r="I47" s="92"/>
    </row>
    <row r="48" spans="1:10" x14ac:dyDescent="0.25">
      <c r="A48" s="10" t="s">
        <v>16</v>
      </c>
      <c r="B48" s="10"/>
      <c r="C48" s="10"/>
      <c r="D48" s="10"/>
      <c r="E48" s="10"/>
      <c r="I48" s="92"/>
    </row>
    <row r="49" spans="1:10" x14ac:dyDescent="0.25">
      <c r="A49" s="10" t="s">
        <v>17</v>
      </c>
      <c r="B49" s="112">
        <f>B12/B13*100</f>
        <v>94.933030863778342</v>
      </c>
      <c r="C49" s="156">
        <f>D12/D13*100</f>
        <v>91.778125000000003</v>
      </c>
      <c r="D49" s="156"/>
      <c r="E49" s="112">
        <f>E12/E13*100</f>
        <v>0</v>
      </c>
      <c r="F49" s="112">
        <f t="shared" ref="F49:H49" si="11">F12/F13*100</f>
        <v>0</v>
      </c>
      <c r="G49" s="112">
        <f t="shared" si="11"/>
        <v>115.63846153846154</v>
      </c>
      <c r="H49" s="112">
        <f t="shared" si="11"/>
        <v>58.559420289855069</v>
      </c>
      <c r="I49" s="112"/>
      <c r="J49" s="27"/>
    </row>
    <row r="50" spans="1:10" x14ac:dyDescent="0.25">
      <c r="A50" s="10" t="s">
        <v>18</v>
      </c>
      <c r="B50" s="13">
        <f>B18/B19*100</f>
        <v>28.791190109268921</v>
      </c>
      <c r="C50" s="131">
        <f>C18/C19*100</f>
        <v>28.169220202020202</v>
      </c>
      <c r="D50" s="131"/>
      <c r="E50" s="13">
        <f>E18/E19*100</f>
        <v>0</v>
      </c>
      <c r="F50" s="13">
        <f t="shared" ref="F50:H50" si="12">F18/F19*100</f>
        <v>0</v>
      </c>
      <c r="G50" s="13">
        <f t="shared" si="12"/>
        <v>25.934489987330057</v>
      </c>
      <c r="H50" s="13">
        <f t="shared" si="12"/>
        <v>32.133524901369867</v>
      </c>
      <c r="I50" s="90"/>
    </row>
    <row r="51" spans="1:10" x14ac:dyDescent="0.25">
      <c r="A51" s="10" t="s">
        <v>19</v>
      </c>
      <c r="B51" s="13">
        <f>(B49+B50)/2</f>
        <v>61.862110486523633</v>
      </c>
      <c r="C51" s="131">
        <f>(C49+C50)/2</f>
        <v>59.973672601010101</v>
      </c>
      <c r="D51" s="131"/>
      <c r="E51" s="13">
        <f>(E49+E50)/2</f>
        <v>0</v>
      </c>
      <c r="F51" s="13">
        <f t="shared" ref="F51:H51" si="13">(F49+F50)/2</f>
        <v>0</v>
      </c>
      <c r="G51" s="13">
        <f t="shared" si="13"/>
        <v>70.786475762895805</v>
      </c>
      <c r="H51" s="13">
        <f t="shared" si="13"/>
        <v>45.346472595612468</v>
      </c>
      <c r="I51" s="90"/>
    </row>
    <row r="52" spans="1:10" x14ac:dyDescent="0.25">
      <c r="A52" s="10"/>
      <c r="B52" s="10"/>
      <c r="C52" s="89"/>
      <c r="D52" s="89"/>
      <c r="E52" s="10"/>
      <c r="I52" s="92"/>
    </row>
    <row r="53" spans="1:10" x14ac:dyDescent="0.25">
      <c r="A53" s="10" t="s">
        <v>31</v>
      </c>
      <c r="B53" s="10"/>
      <c r="C53" s="89"/>
      <c r="D53" s="89"/>
      <c r="E53" s="10"/>
      <c r="I53" s="92"/>
    </row>
    <row r="54" spans="1:10" x14ac:dyDescent="0.25">
      <c r="A54" s="10" t="s">
        <v>20</v>
      </c>
      <c r="B54" s="13">
        <f>B20/B18*100</f>
        <v>100</v>
      </c>
      <c r="C54" s="131">
        <f>C20/C18*100</f>
        <v>100</v>
      </c>
      <c r="D54" s="131"/>
      <c r="E54" s="13" t="e">
        <f>E20/E18*100</f>
        <v>#DIV/0!</v>
      </c>
      <c r="F54" s="13" t="e">
        <f t="shared" ref="F54:H54" si="14">F20/F18*100</f>
        <v>#DIV/0!</v>
      </c>
      <c r="G54" s="13">
        <f t="shared" si="14"/>
        <v>100</v>
      </c>
      <c r="H54" s="13">
        <f t="shared" si="14"/>
        <v>100</v>
      </c>
      <c r="I54" s="90"/>
    </row>
    <row r="55" spans="1:10" x14ac:dyDescent="0.25">
      <c r="A55" s="10"/>
      <c r="B55" s="10"/>
      <c r="C55" s="89"/>
      <c r="D55" s="89"/>
      <c r="E55" s="10"/>
      <c r="I55" s="92"/>
    </row>
    <row r="56" spans="1:10" x14ac:dyDescent="0.25">
      <c r="A56" s="10" t="s">
        <v>21</v>
      </c>
      <c r="B56" s="10"/>
      <c r="C56" s="89"/>
      <c r="D56" s="89"/>
      <c r="E56" s="10"/>
      <c r="I56" s="92"/>
    </row>
    <row r="57" spans="1:10" x14ac:dyDescent="0.25">
      <c r="A57" s="10" t="s">
        <v>22</v>
      </c>
      <c r="B57" s="13">
        <f>((B12/B10)-1)*100</f>
        <v>2.9473105071907479</v>
      </c>
      <c r="C57" s="131">
        <f>((D12/D10)-1)*100</f>
        <v>-0.95908057760661913</v>
      </c>
      <c r="D57" s="131"/>
      <c r="E57" s="13" t="e">
        <f>((E12/E10)-1)*100</f>
        <v>#VALUE!</v>
      </c>
      <c r="F57" s="13" t="e">
        <f t="shared" ref="F57:H57" si="15">((F12/F10)-1)*100</f>
        <v>#VALUE!</v>
      </c>
      <c r="G57" s="13">
        <f t="shared" si="15"/>
        <v>8.0422595946528794</v>
      </c>
      <c r="H57" s="13">
        <f t="shared" si="15"/>
        <v>-1.7294507637941381</v>
      </c>
      <c r="I57" s="13"/>
      <c r="J57" s="91"/>
    </row>
    <row r="58" spans="1:10" x14ac:dyDescent="0.25">
      <c r="A58" s="10" t="s">
        <v>23</v>
      </c>
      <c r="B58" s="13">
        <f>((B33/B32)-1)*100</f>
        <v>15.598911384981484</v>
      </c>
      <c r="C58" s="131">
        <f>((C33/C32)-1)*100</f>
        <v>16.660752875205009</v>
      </c>
      <c r="D58" s="131"/>
      <c r="E58" s="13" t="e">
        <f>((E33/E32)-1)*100</f>
        <v>#VALUE!</v>
      </c>
      <c r="F58" s="13" t="e">
        <f t="shared" ref="F58:H58" si="16">((F33/F32)-1)*100</f>
        <v>#VALUE!</v>
      </c>
      <c r="G58" s="13">
        <f t="shared" si="16"/>
        <v>-15.887670996096748</v>
      </c>
      <c r="H58" s="13">
        <f t="shared" si="16"/>
        <v>21.353863780274441</v>
      </c>
      <c r="I58" s="90"/>
    </row>
    <row r="59" spans="1:10" x14ac:dyDescent="0.25">
      <c r="A59" s="10" t="s">
        <v>24</v>
      </c>
      <c r="B59" s="13">
        <f>((B35/B34)-1)*100</f>
        <v>12.289394269223797</v>
      </c>
      <c r="C59" s="131">
        <f>((C35/C34)-1)*100</f>
        <v>17.790458282869825</v>
      </c>
      <c r="D59" s="131"/>
      <c r="E59" s="13" t="e">
        <f>((E35/E34)-1)*100</f>
        <v>#DIV/0!</v>
      </c>
      <c r="F59" s="13" t="e">
        <f t="shared" ref="F59:H59" si="17">((F35/F34)-1)*100</f>
        <v>#DIV/0!</v>
      </c>
      <c r="G59" s="13">
        <f t="shared" si="17"/>
        <v>-22.148676527618584</v>
      </c>
      <c r="H59" s="13">
        <f t="shared" si="17"/>
        <v>23.489554829478877</v>
      </c>
      <c r="I59" s="90"/>
    </row>
    <row r="60" spans="1:10" x14ac:dyDescent="0.25">
      <c r="A60" s="10"/>
      <c r="B60" s="13"/>
      <c r="C60" s="89"/>
      <c r="D60" s="89"/>
      <c r="E60" s="13"/>
      <c r="I60" s="92"/>
    </row>
    <row r="61" spans="1:10" x14ac:dyDescent="0.25">
      <c r="A61" s="10" t="s">
        <v>25</v>
      </c>
      <c r="B61" s="10"/>
      <c r="C61" s="89"/>
      <c r="D61" s="89"/>
      <c r="E61" s="10"/>
      <c r="I61" s="92"/>
    </row>
    <row r="62" spans="1:10" x14ac:dyDescent="0.25">
      <c r="A62" s="10" t="s">
        <v>32</v>
      </c>
      <c r="B62" s="5">
        <f>B17/B11</f>
        <v>154924.99476725911</v>
      </c>
      <c r="C62" s="131">
        <f>C17/D11</f>
        <v>87594.173215339237</v>
      </c>
      <c r="D62" s="131"/>
      <c r="E62" s="5">
        <f t="shared" ref="E62:H63" si="18">E17/E11</f>
        <v>457357.65740000003</v>
      </c>
      <c r="F62" s="5">
        <f t="shared" si="18"/>
        <v>463074.62812499999</v>
      </c>
      <c r="G62" s="5">
        <f t="shared" si="18"/>
        <v>141666.9082565</v>
      </c>
      <c r="H62" s="5">
        <f t="shared" si="18"/>
        <v>237500</v>
      </c>
      <c r="I62" s="93"/>
    </row>
    <row r="63" spans="1:10" x14ac:dyDescent="0.25">
      <c r="A63" s="10" t="s">
        <v>33</v>
      </c>
      <c r="B63" s="5">
        <f>B18/B12</f>
        <v>170877.17478358679</v>
      </c>
      <c r="C63" s="131">
        <f>C18/D12</f>
        <v>94955.660730702439</v>
      </c>
      <c r="D63" s="131"/>
      <c r="E63" s="5" t="e">
        <f t="shared" si="18"/>
        <v>#DIV/0!</v>
      </c>
      <c r="F63" s="5" t="e">
        <f t="shared" si="18"/>
        <v>#DIV/0!</v>
      </c>
      <c r="G63" s="5">
        <f t="shared" si="18"/>
        <v>121391.83795649571</v>
      </c>
      <c r="H63" s="5">
        <f t="shared" si="18"/>
        <v>500719.4628526704</v>
      </c>
      <c r="I63" s="93"/>
    </row>
    <row r="64" spans="1:10" x14ac:dyDescent="0.25">
      <c r="A64" s="10" t="s">
        <v>26</v>
      </c>
      <c r="B64" s="13">
        <f>(B62/B63)*B46</f>
        <v>102.37149170251227</v>
      </c>
      <c r="C64" s="156">
        <f>(C62/C63)*D46</f>
        <v>104.09504578911941</v>
      </c>
      <c r="D64" s="156"/>
      <c r="E64" s="13" t="e">
        <f>E62/E63*E46</f>
        <v>#DIV/0!</v>
      </c>
      <c r="F64" s="13" t="e">
        <f t="shared" ref="F64:H64" si="19">F62/F63*F46</f>
        <v>#DIV/0!</v>
      </c>
      <c r="G64" s="13">
        <f t="shared" si="19"/>
        <v>135.73682129948185</v>
      </c>
      <c r="H64" s="13">
        <f t="shared" si="19"/>
        <v>43.16758883812382</v>
      </c>
      <c r="I64" s="90"/>
      <c r="J64" s="91"/>
    </row>
    <row r="65" spans="1:10" x14ac:dyDescent="0.25">
      <c r="A65" s="10" t="s">
        <v>34</v>
      </c>
      <c r="B65" s="16">
        <f>B17/(B11*3)</f>
        <v>51641.664922419703</v>
      </c>
      <c r="C65" s="131">
        <f>C17/(D11*3)</f>
        <v>29198.057738446412</v>
      </c>
      <c r="D65" s="131"/>
      <c r="E65" s="16">
        <f t="shared" ref="E65:H66" si="20">E17/(E11*3)</f>
        <v>152452.55246666668</v>
      </c>
      <c r="F65" s="16">
        <f t="shared" si="20"/>
        <v>154358.20937500001</v>
      </c>
      <c r="G65" s="16">
        <f t="shared" si="20"/>
        <v>47222.302752166666</v>
      </c>
      <c r="H65" s="16">
        <f t="shared" si="20"/>
        <v>79166.666666666672</v>
      </c>
      <c r="I65" s="113"/>
    </row>
    <row r="66" spans="1:10" x14ac:dyDescent="0.25">
      <c r="A66" s="10" t="s">
        <v>35</v>
      </c>
      <c r="B66" s="16">
        <f>B18/(B12*3)</f>
        <v>56959.058261195591</v>
      </c>
      <c r="C66" s="131">
        <f>C18/(D12*3)</f>
        <v>31651.886910234149</v>
      </c>
      <c r="D66" s="131"/>
      <c r="E66" s="16" t="e">
        <f t="shared" si="20"/>
        <v>#DIV/0!</v>
      </c>
      <c r="F66" s="16" t="e">
        <f t="shared" si="20"/>
        <v>#DIV/0!</v>
      </c>
      <c r="G66" s="16">
        <f t="shared" si="20"/>
        <v>40463.945985498569</v>
      </c>
      <c r="H66" s="16">
        <f t="shared" si="20"/>
        <v>166906.48761755682</v>
      </c>
      <c r="I66" s="113"/>
    </row>
    <row r="67" spans="1:10" x14ac:dyDescent="0.25">
      <c r="A67" s="10"/>
      <c r="B67" s="13"/>
      <c r="C67" s="13"/>
      <c r="D67" s="13"/>
      <c r="E67" s="13"/>
      <c r="I67" s="92"/>
    </row>
    <row r="68" spans="1:10" x14ac:dyDescent="0.25">
      <c r="A68" s="10" t="s">
        <v>27</v>
      </c>
      <c r="B68" s="13"/>
      <c r="C68" s="13"/>
      <c r="D68" s="13"/>
      <c r="E68" s="13"/>
      <c r="I68" s="92"/>
    </row>
    <row r="69" spans="1:10" x14ac:dyDescent="0.25">
      <c r="A69" s="10" t="s">
        <v>28</v>
      </c>
      <c r="B69" s="13">
        <f>(B24/B23)*100</f>
        <v>125.51183014320451</v>
      </c>
      <c r="C69" s="13"/>
      <c r="D69" s="13"/>
      <c r="E69" s="13"/>
      <c r="I69" s="92"/>
    </row>
    <row r="70" spans="1:10" x14ac:dyDescent="0.25">
      <c r="A70" s="10" t="s">
        <v>29</v>
      </c>
      <c r="B70" s="13">
        <f>(B18/B24)*100</f>
        <v>94.366318606538059</v>
      </c>
      <c r="C70" s="13"/>
      <c r="D70" s="13"/>
      <c r="E70" s="13"/>
      <c r="I70" s="92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14"/>
      <c r="J71" s="92"/>
    </row>
    <row r="72" spans="1:10" ht="15.75" thickTop="1" x14ac:dyDescent="0.25">
      <c r="A72" s="87"/>
    </row>
    <row r="73" spans="1:10" x14ac:dyDescent="0.25">
      <c r="A73" s="87"/>
    </row>
    <row r="74" spans="1:10" x14ac:dyDescent="0.25">
      <c r="A74" s="6" t="s">
        <v>30</v>
      </c>
      <c r="B74" s="27"/>
    </row>
    <row r="75" spans="1:10" x14ac:dyDescent="0.25">
      <c r="A75" s="6" t="s">
        <v>58</v>
      </c>
      <c r="B75" s="15"/>
      <c r="C75" s="15"/>
      <c r="D75" s="15"/>
      <c r="E75" s="15"/>
    </row>
    <row r="76" spans="1:10" x14ac:dyDescent="0.25">
      <c r="A76" s="39" t="s">
        <v>96</v>
      </c>
    </row>
    <row r="77" spans="1:10" x14ac:dyDescent="0.25">
      <c r="A77" s="39" t="s">
        <v>121</v>
      </c>
    </row>
    <row r="78" spans="1:10" x14ac:dyDescent="0.25">
      <c r="A78" s="6" t="s">
        <v>98</v>
      </c>
    </row>
    <row r="79" spans="1:10" x14ac:dyDescent="0.25">
      <c r="A79" s="6" t="s">
        <v>45</v>
      </c>
    </row>
    <row r="80" spans="1:10" x14ac:dyDescent="0.25">
      <c r="A80" s="128" t="s">
        <v>145</v>
      </c>
    </row>
    <row r="81" spans="1:1" x14ac:dyDescent="0.25">
      <c r="A81" s="107" t="s">
        <v>146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7" spans="1:1" x14ac:dyDescent="0.25">
      <c r="A87" s="6" t="s">
        <v>144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A2:I2"/>
    <mergeCell ref="C29:D29"/>
    <mergeCell ref="C19:D19"/>
    <mergeCell ref="C17:D17"/>
    <mergeCell ref="B4:B5"/>
    <mergeCell ref="C5:D5"/>
    <mergeCell ref="C16:D16"/>
    <mergeCell ref="C18:D18"/>
    <mergeCell ref="C32:D32"/>
    <mergeCell ref="C33:D33"/>
    <mergeCell ref="C34:D34"/>
    <mergeCell ref="C35:D35"/>
    <mergeCell ref="C20:D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topLeftCell="A55" zoomScale="70" zoomScaleNormal="70" zoomScalePageLayoutView="90" workbookViewId="0">
      <selection activeCell="A80" sqref="A80:A81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9.42578125" customWidth="1"/>
    <col min="7" max="7" width="17.85546875" bestFit="1" customWidth="1"/>
    <col min="8" max="8" width="18.85546875" customWidth="1"/>
    <col min="9" max="9" width="18.42578125" customWidth="1"/>
    <col min="10" max="10" width="14.7109375" bestFit="1" customWidth="1"/>
  </cols>
  <sheetData>
    <row r="2" spans="1:10" ht="15.75" x14ac:dyDescent="0.25">
      <c r="A2" s="150" t="s">
        <v>99</v>
      </c>
      <c r="B2" s="150"/>
      <c r="C2" s="150"/>
      <c r="D2" s="150"/>
      <c r="E2" s="150"/>
      <c r="F2" s="150"/>
      <c r="G2" s="150"/>
      <c r="H2" s="150"/>
      <c r="I2" s="150"/>
    </row>
    <row r="4" spans="1:10" x14ac:dyDescent="0.25">
      <c r="A4" s="20" t="s">
        <v>0</v>
      </c>
      <c r="B4" s="139" t="s">
        <v>49</v>
      </c>
      <c r="C4" s="25"/>
      <c r="D4" s="25"/>
      <c r="E4" s="25"/>
      <c r="F4" s="25"/>
      <c r="G4" s="25"/>
      <c r="H4" s="25"/>
      <c r="I4" s="25"/>
    </row>
    <row r="5" spans="1:10" ht="30.75" thickBot="1" x14ac:dyDescent="0.3">
      <c r="A5" s="21"/>
      <c r="B5" s="140"/>
      <c r="C5" s="152" t="s">
        <v>1</v>
      </c>
      <c r="D5" s="152"/>
      <c r="E5" s="56" t="s">
        <v>122</v>
      </c>
      <c r="F5" s="56" t="s">
        <v>123</v>
      </c>
      <c r="G5" s="60" t="s">
        <v>124</v>
      </c>
      <c r="H5" s="60" t="s">
        <v>141</v>
      </c>
      <c r="I5" s="78" t="s">
        <v>126</v>
      </c>
    </row>
    <row r="6" spans="1:10" ht="15.75" thickTop="1" x14ac:dyDescent="0.25">
      <c r="E6" s="19"/>
    </row>
    <row r="7" spans="1:10" x14ac:dyDescent="0.25">
      <c r="A7" s="1" t="s">
        <v>2</v>
      </c>
    </row>
    <row r="9" spans="1:10" x14ac:dyDescent="0.25">
      <c r="A9" t="s">
        <v>42</v>
      </c>
      <c r="C9" t="s">
        <v>43</v>
      </c>
      <c r="D9" t="s">
        <v>44</v>
      </c>
      <c r="E9" s="72" t="s">
        <v>43</v>
      </c>
      <c r="F9" s="72" t="s">
        <v>43</v>
      </c>
      <c r="G9" s="72" t="s">
        <v>43</v>
      </c>
      <c r="H9" s="72" t="s">
        <v>43</v>
      </c>
    </row>
    <row r="10" spans="1:10" s="10" customFormat="1" x14ac:dyDescent="0.25">
      <c r="A10" s="9" t="s">
        <v>59</v>
      </c>
      <c r="B10" s="5">
        <v>170073</v>
      </c>
      <c r="C10" s="5">
        <v>119999</v>
      </c>
      <c r="D10" s="5">
        <v>152825</v>
      </c>
      <c r="E10" s="68" t="s">
        <v>125</v>
      </c>
      <c r="F10" s="68" t="s">
        <v>125</v>
      </c>
      <c r="G10" s="68">
        <v>15673</v>
      </c>
      <c r="H10" s="68">
        <v>35056</v>
      </c>
      <c r="I10" s="68">
        <v>0</v>
      </c>
    </row>
    <row r="11" spans="1:10" x14ac:dyDescent="0.25">
      <c r="A11" s="2" t="s">
        <v>100</v>
      </c>
      <c r="B11" s="5">
        <f>C11+E11+F11+G11+H11</f>
        <v>160224.24460431654</v>
      </c>
      <c r="C11" s="86">
        <v>106494.24460431655</v>
      </c>
      <c r="D11" s="106">
        <v>148027</v>
      </c>
      <c r="E11" s="106">
        <v>400</v>
      </c>
      <c r="F11" s="126">
        <v>600</v>
      </c>
      <c r="G11" s="106">
        <v>12730</v>
      </c>
      <c r="H11" s="118">
        <v>40000</v>
      </c>
      <c r="I11" s="126">
        <v>0</v>
      </c>
      <c r="J11" s="127"/>
    </row>
    <row r="12" spans="1:10" x14ac:dyDescent="0.25">
      <c r="A12" s="2" t="s">
        <v>101</v>
      </c>
      <c r="B12" s="5">
        <v>169837</v>
      </c>
      <c r="C12" s="5">
        <v>119854</v>
      </c>
      <c r="D12" s="5">
        <v>150833</v>
      </c>
      <c r="E12" s="5">
        <v>0</v>
      </c>
      <c r="F12" s="5">
        <v>0</v>
      </c>
      <c r="G12">
        <v>14496</v>
      </c>
      <c r="H12" s="86">
        <v>34968.405797101448</v>
      </c>
      <c r="I12">
        <v>0</v>
      </c>
      <c r="J12" s="27"/>
    </row>
    <row r="13" spans="1:10" x14ac:dyDescent="0.25">
      <c r="A13" s="2" t="s">
        <v>83</v>
      </c>
      <c r="B13" s="5">
        <f t="shared" ref="B13" si="0">C13+E13+F13+G13+H13</f>
        <v>169507.91366906476</v>
      </c>
      <c r="C13" s="68">
        <v>115107.91366906476</v>
      </c>
      <c r="D13" s="30">
        <v>160000</v>
      </c>
      <c r="E13" s="30">
        <v>600</v>
      </c>
      <c r="F13">
        <v>800</v>
      </c>
      <c r="G13">
        <v>13000</v>
      </c>
      <c r="H13">
        <v>40000</v>
      </c>
      <c r="I13">
        <v>0</v>
      </c>
    </row>
    <row r="14" spans="1:10" x14ac:dyDescent="0.25">
      <c r="B14" s="10"/>
      <c r="C14" s="10"/>
      <c r="D14" s="10"/>
      <c r="E14" s="10"/>
    </row>
    <row r="15" spans="1:10" x14ac:dyDescent="0.25">
      <c r="A15" s="4" t="s">
        <v>3</v>
      </c>
      <c r="B15" s="10"/>
      <c r="C15" s="10"/>
      <c r="D15" s="10"/>
      <c r="E15" s="10"/>
    </row>
    <row r="16" spans="1:10" x14ac:dyDescent="0.25">
      <c r="A16" s="2" t="s">
        <v>59</v>
      </c>
      <c r="B16" s="3">
        <f>C16+H16+I16+G16</f>
        <v>30962697973.669998</v>
      </c>
      <c r="C16" s="151">
        <v>15223080778</v>
      </c>
      <c r="D16" s="151"/>
      <c r="E16" s="48" t="s">
        <v>125</v>
      </c>
      <c r="F16" s="3" t="s">
        <v>125</v>
      </c>
      <c r="G16" s="3">
        <v>2194868316</v>
      </c>
      <c r="H16" s="118">
        <v>13191314584</v>
      </c>
      <c r="I16" s="125">
        <v>353434295.67000002</v>
      </c>
      <c r="J16" s="103"/>
    </row>
    <row r="17" spans="1:10" x14ac:dyDescent="0.25">
      <c r="A17" s="2" t="s">
        <v>100</v>
      </c>
      <c r="B17" s="3">
        <f t="shared" ref="B17:B20" si="1">SUM(C17:H17)</f>
        <v>25367011286.766911</v>
      </c>
      <c r="C17" s="151">
        <v>13086683277</v>
      </c>
      <c r="D17" s="151"/>
      <c r="E17" s="46">
        <v>411621891.65999997</v>
      </c>
      <c r="F17" s="59">
        <v>432202986.25</v>
      </c>
      <c r="G17" s="59">
        <v>1836503131.85691</v>
      </c>
      <c r="H17" s="59">
        <v>9600000000</v>
      </c>
      <c r="I17">
        <v>0</v>
      </c>
    </row>
    <row r="18" spans="1:10" s="10" customFormat="1" x14ac:dyDescent="0.25">
      <c r="A18" s="9" t="s">
        <v>101</v>
      </c>
      <c r="B18" s="5">
        <f t="shared" si="1"/>
        <v>25396847911.999996</v>
      </c>
      <c r="C18" s="153">
        <v>12651703900</v>
      </c>
      <c r="D18" s="153"/>
      <c r="E18" s="97">
        <v>0</v>
      </c>
      <c r="F18" s="5">
        <v>0</v>
      </c>
      <c r="G18" s="96">
        <v>2219188500</v>
      </c>
      <c r="H18" s="5">
        <v>10525955511.999996</v>
      </c>
      <c r="I18" s="10">
        <v>0</v>
      </c>
    </row>
    <row r="19" spans="1:10" x14ac:dyDescent="0.25">
      <c r="A19" s="2" t="s">
        <v>83</v>
      </c>
      <c r="B19" s="3">
        <f t="shared" si="1"/>
        <v>95506243349.584915</v>
      </c>
      <c r="C19" s="151">
        <v>49500000000</v>
      </c>
      <c r="D19" s="151"/>
      <c r="E19" s="3">
        <v>1234865674.98</v>
      </c>
      <c r="F19" s="70">
        <v>1234865674.98</v>
      </c>
      <c r="G19" s="70">
        <v>7036511999.6249094</v>
      </c>
      <c r="H19" s="70">
        <v>36500000000</v>
      </c>
      <c r="I19">
        <v>0</v>
      </c>
    </row>
    <row r="20" spans="1:10" x14ac:dyDescent="0.25">
      <c r="A20" s="2" t="s">
        <v>102</v>
      </c>
      <c r="B20" s="3">
        <f t="shared" si="1"/>
        <v>25396847911.999996</v>
      </c>
      <c r="C20" s="149">
        <f>C18</f>
        <v>12651703900</v>
      </c>
      <c r="D20" s="149"/>
      <c r="E20" s="24">
        <f>E18</f>
        <v>0</v>
      </c>
      <c r="F20" s="24">
        <f t="shared" ref="F20:H20" si="2">F18</f>
        <v>0</v>
      </c>
      <c r="G20" s="24">
        <f t="shared" si="2"/>
        <v>2219188500</v>
      </c>
      <c r="H20" s="24">
        <f t="shared" si="2"/>
        <v>10525955511.999996</v>
      </c>
      <c r="I20">
        <v>0</v>
      </c>
      <c r="J20" s="91"/>
    </row>
    <row r="21" spans="1:10" x14ac:dyDescent="0.25">
      <c r="B21" s="3"/>
      <c r="C21" s="3"/>
      <c r="D21" s="3"/>
      <c r="E21" s="3"/>
      <c r="G21" s="7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100</v>
      </c>
      <c r="B23" s="5">
        <f>B17</f>
        <v>25367011286.766911</v>
      </c>
      <c r="C23" s="5"/>
      <c r="D23" s="5"/>
      <c r="E23" s="5"/>
    </row>
    <row r="24" spans="1:10" x14ac:dyDescent="0.25">
      <c r="A24" s="9" t="s">
        <v>101</v>
      </c>
      <c r="B24" s="6">
        <v>29540000000</v>
      </c>
      <c r="C24" s="6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60</v>
      </c>
      <c r="B27" s="7">
        <v>1.6242666666666665</v>
      </c>
      <c r="C27" s="7">
        <v>1.6242666666666665</v>
      </c>
      <c r="D27" s="7">
        <v>1.6242666666666665</v>
      </c>
      <c r="E27" s="7">
        <v>1.6242666666666665</v>
      </c>
      <c r="F27" s="7">
        <v>1.6242666666666665</v>
      </c>
      <c r="G27" s="7">
        <v>1.6242666666666665</v>
      </c>
      <c r="H27" s="7">
        <v>1.6242666666666665</v>
      </c>
      <c r="I27" s="7">
        <v>1.6242666666666665</v>
      </c>
    </row>
    <row r="28" spans="1:10" x14ac:dyDescent="0.25">
      <c r="A28" s="9" t="s">
        <v>103</v>
      </c>
      <c r="B28" s="7">
        <v>1.71</v>
      </c>
      <c r="C28" s="7">
        <v>1.71</v>
      </c>
      <c r="D28" s="7">
        <v>1.71</v>
      </c>
      <c r="E28" s="7">
        <v>1.71</v>
      </c>
      <c r="F28" s="7">
        <v>1.71</v>
      </c>
      <c r="G28" s="7">
        <v>1.71</v>
      </c>
      <c r="H28" s="7">
        <v>1.71</v>
      </c>
      <c r="I28" s="7">
        <v>1.71</v>
      </c>
    </row>
    <row r="29" spans="1:10" x14ac:dyDescent="0.25">
      <c r="A29" s="9" t="s">
        <v>6</v>
      </c>
      <c r="B29" s="79">
        <v>319378</v>
      </c>
      <c r="C29" s="143">
        <v>133957</v>
      </c>
      <c r="D29" s="143"/>
      <c r="E29" s="104">
        <v>140746</v>
      </c>
      <c r="F29" s="105" t="s">
        <v>143</v>
      </c>
      <c r="G29" s="71">
        <v>63042</v>
      </c>
      <c r="H29" s="71">
        <v>319378</v>
      </c>
      <c r="I29" s="94"/>
      <c r="J29" s="27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61</v>
      </c>
      <c r="B32" s="5">
        <f>B16/B27</f>
        <v>19062570579.750862</v>
      </c>
      <c r="C32" s="147">
        <f>C16/C27</f>
        <v>9372279250.9440174</v>
      </c>
      <c r="D32" s="147"/>
      <c r="E32" s="5" t="e">
        <f>E16/E27</f>
        <v>#VALUE!</v>
      </c>
      <c r="F32" s="5" t="e">
        <f t="shared" ref="F32:I32" si="3">F16/F27</f>
        <v>#VALUE!</v>
      </c>
      <c r="G32" s="5">
        <f t="shared" si="3"/>
        <v>1351298010.999836</v>
      </c>
      <c r="H32" s="5">
        <f t="shared" si="3"/>
        <v>8121397092.4314566</v>
      </c>
      <c r="I32" s="5">
        <f t="shared" si="3"/>
        <v>217596225.37555411</v>
      </c>
    </row>
    <row r="33" spans="1:10" x14ac:dyDescent="0.25">
      <c r="A33" s="10" t="s">
        <v>104</v>
      </c>
      <c r="B33" s="5">
        <f>B18/B28</f>
        <v>14851957843.274853</v>
      </c>
      <c r="C33" s="147">
        <f>C18/C28</f>
        <v>7398657251.4619884</v>
      </c>
      <c r="D33" s="147"/>
      <c r="E33" s="5">
        <f>E18/E28</f>
        <v>0</v>
      </c>
      <c r="F33" s="5">
        <f t="shared" ref="F33:I33" si="4">F18/F28</f>
        <v>0</v>
      </c>
      <c r="G33" s="5">
        <f t="shared" si="4"/>
        <v>1297771052.6315789</v>
      </c>
      <c r="H33" s="5">
        <f t="shared" si="4"/>
        <v>6155529539.1812849</v>
      </c>
      <c r="I33" s="5">
        <f t="shared" si="4"/>
        <v>0</v>
      </c>
    </row>
    <row r="34" spans="1:10" x14ac:dyDescent="0.25">
      <c r="A34" s="10" t="s">
        <v>62</v>
      </c>
      <c r="B34" s="5">
        <f>B32/B10</f>
        <v>112084.63765413006</v>
      </c>
      <c r="C34" s="148">
        <f>C32/D10</f>
        <v>61326.872245666724</v>
      </c>
      <c r="D34" s="148"/>
      <c r="E34" s="5" t="e">
        <f>E32/E10</f>
        <v>#VALUE!</v>
      </c>
      <c r="F34" s="5" t="e">
        <f t="shared" ref="F34:I34" si="5">F32/F10</f>
        <v>#VALUE!</v>
      </c>
      <c r="G34" s="5">
        <f t="shared" si="5"/>
        <v>86218.210361758174</v>
      </c>
      <c r="H34" s="5">
        <f t="shared" si="5"/>
        <v>231669.24613280056</v>
      </c>
      <c r="I34" s="5" t="e">
        <f t="shared" si="5"/>
        <v>#DIV/0!</v>
      </c>
    </row>
    <row r="35" spans="1:10" x14ac:dyDescent="0.25">
      <c r="A35" s="10" t="s">
        <v>105</v>
      </c>
      <c r="B35" s="5">
        <f>B33/B12</f>
        <v>87448.305394436145</v>
      </c>
      <c r="C35" s="148">
        <f>C33/D12</f>
        <v>49051.97968257602</v>
      </c>
      <c r="D35" s="148"/>
      <c r="E35" s="5" t="e">
        <f>E33/E12</f>
        <v>#DIV/0!</v>
      </c>
      <c r="F35" s="5" t="e">
        <f t="shared" ref="F35:I35" si="6">F33/F12</f>
        <v>#DIV/0!</v>
      </c>
      <c r="G35" s="5">
        <f t="shared" si="6"/>
        <v>89526.14877425351</v>
      </c>
      <c r="H35" s="5">
        <f t="shared" si="6"/>
        <v>176031.17439490251</v>
      </c>
      <c r="I35" s="5" t="e">
        <f t="shared" si="6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>
        <f>(B11/B29)*100</f>
        <v>50.167589691311406</v>
      </c>
      <c r="C40" s="154">
        <f>D11/C29*100</f>
        <v>110.50337048455847</v>
      </c>
      <c r="D40" s="154"/>
      <c r="E40" s="12">
        <f>E11/E29*100</f>
        <v>0.28419990621403096</v>
      </c>
      <c r="F40" s="122" t="s">
        <v>143</v>
      </c>
      <c r="G40" s="12">
        <f t="shared" ref="G40:H40" si="7">G11/G29*100</f>
        <v>20.192887281494876</v>
      </c>
      <c r="H40" s="12">
        <f t="shared" si="7"/>
        <v>12.52434419402714</v>
      </c>
      <c r="I40" s="90"/>
    </row>
    <row r="41" spans="1:10" x14ac:dyDescent="0.25">
      <c r="A41" t="s">
        <v>11</v>
      </c>
      <c r="B41" s="6">
        <f>(B12/B29)*100</f>
        <v>53.177426122024684</v>
      </c>
      <c r="C41" s="154">
        <f>D12/C29*100</f>
        <v>112.59807251580732</v>
      </c>
      <c r="D41" s="154"/>
      <c r="E41" s="12">
        <f>E12/E29*100</f>
        <v>0</v>
      </c>
      <c r="F41" s="122" t="s">
        <v>143</v>
      </c>
      <c r="G41" s="12">
        <f t="shared" ref="G41:H41" si="8">G12/G29*100</f>
        <v>22.99419434662606</v>
      </c>
      <c r="H41" s="12">
        <f t="shared" si="8"/>
        <v>10.948908752982813</v>
      </c>
      <c r="I41" s="90"/>
    </row>
    <row r="42" spans="1:10" x14ac:dyDescent="0.25">
      <c r="I42" s="92"/>
    </row>
    <row r="43" spans="1:10" x14ac:dyDescent="0.25">
      <c r="A43" t="s">
        <v>12</v>
      </c>
      <c r="I43" s="92"/>
    </row>
    <row r="44" spans="1:10" x14ac:dyDescent="0.25">
      <c r="A44" t="s">
        <v>13</v>
      </c>
      <c r="B44" s="12">
        <f>B12/B11*100</f>
        <v>105.99956356132165</v>
      </c>
      <c r="C44" s="110">
        <f>C12/C11*100</f>
        <v>112.54504921399473</v>
      </c>
      <c r="D44" s="110">
        <f>D12/D11*100</f>
        <v>101.89560012700385</v>
      </c>
      <c r="E44" s="12">
        <f>E12/E11*100</f>
        <v>0</v>
      </c>
      <c r="F44" s="12">
        <f t="shared" ref="F44:H44" si="9">F12/F11*100</f>
        <v>0</v>
      </c>
      <c r="G44" s="12">
        <f t="shared" si="9"/>
        <v>113.87274155538098</v>
      </c>
      <c r="H44" s="12">
        <f t="shared" si="9"/>
        <v>87.421014492753628</v>
      </c>
      <c r="I44" s="90"/>
      <c r="J44" s="27"/>
    </row>
    <row r="45" spans="1:10" x14ac:dyDescent="0.25">
      <c r="A45" t="s">
        <v>14</v>
      </c>
      <c r="B45" s="12">
        <f>B18/B17*100</f>
        <v>100.11761978932319</v>
      </c>
      <c r="C45" s="155">
        <f>C18/C17*100</f>
        <v>96.676167919762506</v>
      </c>
      <c r="D45" s="155"/>
      <c r="E45" s="12">
        <f>E18/E17*100</f>
        <v>0</v>
      </c>
      <c r="F45" s="12">
        <f t="shared" ref="F45:H45" si="10">F18/F17*100</f>
        <v>0</v>
      </c>
      <c r="G45" s="12">
        <f t="shared" si="10"/>
        <v>120.83771933218281</v>
      </c>
      <c r="H45" s="12">
        <f t="shared" si="10"/>
        <v>109.64536991666662</v>
      </c>
      <c r="I45" s="90"/>
    </row>
    <row r="46" spans="1:10" x14ac:dyDescent="0.25">
      <c r="A46" s="10" t="s">
        <v>15</v>
      </c>
      <c r="B46" s="13">
        <f>AVERAGE(B44:B45)</f>
        <v>103.05859167532242</v>
      </c>
      <c r="C46" s="111">
        <f>AVERAGE(C44,C45)</f>
        <v>104.61060856687862</v>
      </c>
      <c r="D46" s="111">
        <f>AVERAGE(D44,C45)</f>
        <v>99.285884023383176</v>
      </c>
      <c r="E46" s="13">
        <f>AVERAGE(E44:E45)</f>
        <v>0</v>
      </c>
      <c r="F46" s="13">
        <f t="shared" ref="F46:H46" si="11">AVERAGE(F44:F45)</f>
        <v>0</v>
      </c>
      <c r="G46" s="13">
        <f t="shared" si="11"/>
        <v>117.35523044378189</v>
      </c>
      <c r="H46" s="13">
        <f t="shared" si="11"/>
        <v>98.533192204710133</v>
      </c>
      <c r="I46" s="90"/>
    </row>
    <row r="47" spans="1:10" x14ac:dyDescent="0.25">
      <c r="A47" s="10"/>
      <c r="B47" s="13"/>
      <c r="C47" s="13"/>
      <c r="D47" s="13"/>
      <c r="E47" s="13"/>
      <c r="I47" s="92"/>
    </row>
    <row r="48" spans="1:10" x14ac:dyDescent="0.25">
      <c r="A48" s="10" t="s">
        <v>16</v>
      </c>
      <c r="B48" s="10"/>
      <c r="C48" s="10"/>
      <c r="D48" s="10"/>
      <c r="E48" s="10"/>
      <c r="I48" s="92"/>
    </row>
    <row r="49" spans="1:10" x14ac:dyDescent="0.25">
      <c r="A49" s="10" t="s">
        <v>17</v>
      </c>
      <c r="B49" s="112">
        <f>B12/B13*100</f>
        <v>100.1941421635203</v>
      </c>
      <c r="C49" s="156">
        <f>D12/D13*100</f>
        <v>94.270624999999995</v>
      </c>
      <c r="D49" s="156"/>
      <c r="E49" s="112">
        <f>E12/E13*100</f>
        <v>0</v>
      </c>
      <c r="F49" s="112">
        <f>F12/F13*100</f>
        <v>0</v>
      </c>
      <c r="G49" s="112">
        <f>G12/G13*100</f>
        <v>111.50769230769231</v>
      </c>
      <c r="H49" s="112">
        <f>H12/H13*100</f>
        <v>87.421014492753628</v>
      </c>
      <c r="I49" s="90"/>
      <c r="J49" s="27"/>
    </row>
    <row r="50" spans="1:10" x14ac:dyDescent="0.25">
      <c r="A50" s="10" t="s">
        <v>18</v>
      </c>
      <c r="B50" s="13">
        <f>B18/B19*100</f>
        <v>26.591819572505859</v>
      </c>
      <c r="C50" s="131">
        <f>C18/C19*100</f>
        <v>25.558997777777776</v>
      </c>
      <c r="D50" s="131"/>
      <c r="E50" s="13">
        <f>E18/E19*100</f>
        <v>0</v>
      </c>
      <c r="F50" s="13">
        <f t="shared" ref="F50:H50" si="12">F18/F19*100</f>
        <v>0</v>
      </c>
      <c r="G50" s="13">
        <f t="shared" si="12"/>
        <v>31.538189661558125</v>
      </c>
      <c r="H50" s="13">
        <f t="shared" si="12"/>
        <v>28.838234279452045</v>
      </c>
      <c r="I50" s="90"/>
    </row>
    <row r="51" spans="1:10" x14ac:dyDescent="0.25">
      <c r="A51" s="10" t="s">
        <v>19</v>
      </c>
      <c r="B51" s="13">
        <f>(B49+B50)/2</f>
        <v>63.392980868013076</v>
      </c>
      <c r="C51" s="131">
        <f>(C49+C50)/2</f>
        <v>59.914811388888886</v>
      </c>
      <c r="D51" s="131"/>
      <c r="E51" s="13">
        <f>(E49+E50)/2</f>
        <v>0</v>
      </c>
      <c r="F51" s="13">
        <f t="shared" ref="F51:H51" si="13">(F49+F50)/2</f>
        <v>0</v>
      </c>
      <c r="G51" s="13">
        <f t="shared" si="13"/>
        <v>71.522940984625222</v>
      </c>
      <c r="H51" s="13">
        <f t="shared" si="13"/>
        <v>58.129624386102833</v>
      </c>
      <c r="I51" s="90"/>
    </row>
    <row r="52" spans="1:10" x14ac:dyDescent="0.25">
      <c r="A52" s="10"/>
      <c r="B52" s="10"/>
      <c r="C52" s="89"/>
      <c r="D52" s="89"/>
      <c r="E52" s="10"/>
      <c r="I52" s="92"/>
    </row>
    <row r="53" spans="1:10" x14ac:dyDescent="0.25">
      <c r="A53" s="10" t="s">
        <v>31</v>
      </c>
      <c r="B53" s="10"/>
      <c r="C53" s="89"/>
      <c r="D53" s="89"/>
      <c r="E53" s="10"/>
      <c r="I53" s="92"/>
    </row>
    <row r="54" spans="1:10" x14ac:dyDescent="0.25">
      <c r="A54" s="10" t="s">
        <v>20</v>
      </c>
      <c r="B54" s="13">
        <f>B20/B18*100</f>
        <v>100</v>
      </c>
      <c r="C54" s="131">
        <f>C20/C18*100</f>
        <v>100</v>
      </c>
      <c r="D54" s="131"/>
      <c r="E54" s="13" t="e">
        <f>E20/E18*100</f>
        <v>#DIV/0!</v>
      </c>
      <c r="F54" s="13" t="e">
        <f t="shared" ref="F54:H54" si="14">F20/F18*100</f>
        <v>#DIV/0!</v>
      </c>
      <c r="G54" s="13">
        <f t="shared" si="14"/>
        <v>100</v>
      </c>
      <c r="H54" s="13">
        <f t="shared" si="14"/>
        <v>100</v>
      </c>
      <c r="I54" s="90"/>
    </row>
    <row r="55" spans="1:10" x14ac:dyDescent="0.25">
      <c r="A55" s="10"/>
      <c r="B55" s="10"/>
      <c r="C55" s="89"/>
      <c r="D55" s="89"/>
      <c r="E55" s="10"/>
      <c r="I55" s="92"/>
    </row>
    <row r="56" spans="1:10" x14ac:dyDescent="0.25">
      <c r="A56" s="10" t="s">
        <v>21</v>
      </c>
      <c r="B56" s="10"/>
      <c r="C56" s="89"/>
      <c r="D56" s="89"/>
      <c r="E56" s="10"/>
      <c r="I56" s="92"/>
    </row>
    <row r="57" spans="1:10" x14ac:dyDescent="0.25">
      <c r="A57" s="10" t="s">
        <v>22</v>
      </c>
      <c r="B57" s="13">
        <f>((B12/B10)-1)*100</f>
        <v>-0.13876394254231927</v>
      </c>
      <c r="C57" s="131">
        <f>((D12/D10)-1)*100</f>
        <v>-1.3034516603958823</v>
      </c>
      <c r="D57" s="131"/>
      <c r="E57" s="13" t="e">
        <f>((E12/E10)-1)*100</f>
        <v>#VALUE!</v>
      </c>
      <c r="F57" s="13" t="e">
        <f t="shared" ref="F57:H57" si="15">((F12/F10)-1)*100</f>
        <v>#VALUE!</v>
      </c>
      <c r="G57" s="13">
        <f t="shared" si="15"/>
        <v>-7.5097301091048285</v>
      </c>
      <c r="H57" s="13">
        <f t="shared" si="15"/>
        <v>-0.24986936016245798</v>
      </c>
      <c r="I57" s="13"/>
      <c r="J57" s="92"/>
    </row>
    <row r="58" spans="1:10" x14ac:dyDescent="0.25">
      <c r="A58" s="10" t="s">
        <v>23</v>
      </c>
      <c r="B58" s="13">
        <f>((B33/B32)-1)*100</f>
        <v>-22.088378473723346</v>
      </c>
      <c r="C58" s="131">
        <f>((C33/C32)-1)*100</f>
        <v>-21.058079327749834</v>
      </c>
      <c r="D58" s="131"/>
      <c r="E58" s="13" t="e">
        <f>((E33/E32)-1)*100</f>
        <v>#VALUE!</v>
      </c>
      <c r="F58" s="13" t="e">
        <f t="shared" ref="F58:H58" si="16">((F33/F32)-1)*100</f>
        <v>#VALUE!</v>
      </c>
      <c r="G58" s="13">
        <f t="shared" si="16"/>
        <v>-3.9611512732599996</v>
      </c>
      <c r="H58" s="13">
        <f t="shared" si="16"/>
        <v>-24.206026757172307</v>
      </c>
      <c r="I58" s="90"/>
    </row>
    <row r="59" spans="1:10" x14ac:dyDescent="0.25">
      <c r="A59" s="10" t="s">
        <v>24</v>
      </c>
      <c r="B59" s="13">
        <f>((B35/B34)-1)*100</f>
        <v>-21.980115005337776</v>
      </c>
      <c r="C59" s="131">
        <f>((C35/C34)-1)*100</f>
        <v>-20.015520299028509</v>
      </c>
      <c r="D59" s="131"/>
      <c r="E59" s="13" t="e">
        <f>((E35/E34)-1)*100</f>
        <v>#DIV/0!</v>
      </c>
      <c r="F59" s="13" t="e">
        <f t="shared" ref="F59:H59" si="17">((F35/F34)-1)*100</f>
        <v>#DIV/0!</v>
      </c>
      <c r="G59" s="13">
        <f t="shared" si="17"/>
        <v>3.8367050285731397</v>
      </c>
      <c r="H59" s="13">
        <f t="shared" si="17"/>
        <v>-24.016166438425081</v>
      </c>
      <c r="I59" s="90"/>
    </row>
    <row r="60" spans="1:10" x14ac:dyDescent="0.25">
      <c r="A60" s="10"/>
      <c r="B60" s="13"/>
      <c r="C60" s="89"/>
      <c r="D60" s="89"/>
      <c r="E60" s="13"/>
      <c r="I60" s="92"/>
    </row>
    <row r="61" spans="1:10" x14ac:dyDescent="0.25">
      <c r="A61" s="10" t="s">
        <v>25</v>
      </c>
      <c r="B61" s="10"/>
      <c r="C61" s="89"/>
      <c r="D61" s="89"/>
      <c r="E61" s="10"/>
      <c r="I61" s="92"/>
    </row>
    <row r="62" spans="1:10" x14ac:dyDescent="0.25">
      <c r="A62" s="10" t="s">
        <v>32</v>
      </c>
      <c r="B62" s="5">
        <f>B17/B11</f>
        <v>158321.92780444855</v>
      </c>
      <c r="C62" s="131">
        <f>C17/D11</f>
        <v>88407.407277050806</v>
      </c>
      <c r="D62" s="131"/>
      <c r="E62" s="5">
        <f t="shared" ref="E62:H63" si="18">E17/E11</f>
        <v>1029054.7291499999</v>
      </c>
      <c r="F62" s="5">
        <f t="shared" si="18"/>
        <v>720338.31041666667</v>
      </c>
      <c r="G62" s="5">
        <f t="shared" si="18"/>
        <v>144265.76055435272</v>
      </c>
      <c r="H62" s="5">
        <f t="shared" si="18"/>
        <v>240000</v>
      </c>
      <c r="I62" s="93"/>
    </row>
    <row r="63" spans="1:10" x14ac:dyDescent="0.25">
      <c r="A63" s="10" t="s">
        <v>33</v>
      </c>
      <c r="B63" s="5">
        <f>B18/B12</f>
        <v>149536.6022244858</v>
      </c>
      <c r="C63" s="131">
        <f>C18/D12</f>
        <v>83878.885257204995</v>
      </c>
      <c r="D63" s="131"/>
      <c r="E63" s="5" t="e">
        <f t="shared" si="18"/>
        <v>#DIV/0!</v>
      </c>
      <c r="F63" s="5" t="e">
        <f t="shared" si="18"/>
        <v>#DIV/0!</v>
      </c>
      <c r="G63" s="5">
        <f t="shared" si="18"/>
        <v>153089.71440397351</v>
      </c>
      <c r="H63" s="5">
        <f t="shared" si="18"/>
        <v>301013.30821528326</v>
      </c>
      <c r="I63" s="93"/>
    </row>
    <row r="64" spans="1:10" x14ac:dyDescent="0.25">
      <c r="A64" s="10" t="s">
        <v>26</v>
      </c>
      <c r="B64" s="13">
        <f>(B62/B63)*B46</f>
        <v>109.1133185329044</v>
      </c>
      <c r="C64" s="156">
        <f>(C62/C63)*D46</f>
        <v>104.64621172303066</v>
      </c>
      <c r="D64" s="156"/>
      <c r="E64" s="13" t="e">
        <f>E62/E63*E46</f>
        <v>#DIV/0!</v>
      </c>
      <c r="F64" s="13" t="e">
        <f t="shared" ref="F64:H64" si="19">F62/F63*F46</f>
        <v>#DIV/0!</v>
      </c>
      <c r="G64" s="13">
        <f t="shared" si="19"/>
        <v>110.59098020346224</v>
      </c>
      <c r="H64" s="13">
        <f t="shared" si="19"/>
        <v>78.561198072403897</v>
      </c>
      <c r="I64" s="90"/>
      <c r="J64" s="91"/>
    </row>
    <row r="65" spans="1:10" x14ac:dyDescent="0.25">
      <c r="A65" s="10" t="s">
        <v>34</v>
      </c>
      <c r="B65" s="16">
        <f>B17/(B11*3)</f>
        <v>52773.97593481619</v>
      </c>
      <c r="C65" s="131">
        <f>C17/(D11*3)</f>
        <v>29469.135759016935</v>
      </c>
      <c r="D65" s="131"/>
      <c r="E65" s="16">
        <f t="shared" ref="E65:H66" si="20">E17/(E11*3)</f>
        <v>343018.24304999999</v>
      </c>
      <c r="F65" s="16">
        <f t="shared" si="20"/>
        <v>240112.77013888888</v>
      </c>
      <c r="G65" s="16">
        <f t="shared" si="20"/>
        <v>48088.586851450906</v>
      </c>
      <c r="H65" s="16">
        <f t="shared" si="20"/>
        <v>80000</v>
      </c>
      <c r="I65" s="113"/>
    </row>
    <row r="66" spans="1:10" x14ac:dyDescent="0.25">
      <c r="A66" s="10" t="s">
        <v>35</v>
      </c>
      <c r="B66" s="16">
        <f>B18/(B12*3)</f>
        <v>49845.534074828603</v>
      </c>
      <c r="C66" s="131">
        <f>C18/(D12*3)</f>
        <v>27959.628419068329</v>
      </c>
      <c r="D66" s="131"/>
      <c r="E66" s="16" t="e">
        <f t="shared" si="20"/>
        <v>#DIV/0!</v>
      </c>
      <c r="F66" s="16" t="e">
        <f t="shared" si="20"/>
        <v>#DIV/0!</v>
      </c>
      <c r="G66" s="16">
        <f t="shared" si="20"/>
        <v>51029.904801324505</v>
      </c>
      <c r="H66" s="16">
        <f t="shared" si="20"/>
        <v>100337.76940509441</v>
      </c>
      <c r="I66" s="113"/>
    </row>
    <row r="67" spans="1:10" x14ac:dyDescent="0.25">
      <c r="A67" s="10"/>
      <c r="B67" s="13"/>
      <c r="C67" s="13"/>
      <c r="D67" s="13"/>
      <c r="E67" s="13"/>
      <c r="I67" s="92"/>
    </row>
    <row r="68" spans="1:10" x14ac:dyDescent="0.25">
      <c r="A68" s="10" t="s">
        <v>27</v>
      </c>
      <c r="B68" s="13"/>
      <c r="C68" s="13"/>
      <c r="D68" s="13"/>
      <c r="E68" s="13"/>
      <c r="I68" s="92"/>
    </row>
    <row r="69" spans="1:10" x14ac:dyDescent="0.25">
      <c r="A69" s="10" t="s">
        <v>28</v>
      </c>
      <c r="B69" s="13">
        <f>(B24/B23)*100</f>
        <v>116.45045475030003</v>
      </c>
      <c r="C69" s="13"/>
      <c r="D69" s="13"/>
      <c r="E69" s="13"/>
      <c r="I69" s="92"/>
    </row>
    <row r="70" spans="1:10" x14ac:dyDescent="0.25">
      <c r="A70" s="10" t="s">
        <v>29</v>
      </c>
      <c r="B70" s="13">
        <f>(B18/B24)*100</f>
        <v>85.97443436696004</v>
      </c>
      <c r="C70" s="13"/>
      <c r="D70" s="13"/>
      <c r="E70" s="13"/>
      <c r="I70" s="92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14"/>
      <c r="J71" s="92"/>
    </row>
    <row r="72" spans="1:10" ht="15.75" thickTop="1" x14ac:dyDescent="0.25">
      <c r="A72" s="87"/>
    </row>
    <row r="73" spans="1:10" x14ac:dyDescent="0.25">
      <c r="A73" s="87"/>
    </row>
    <row r="74" spans="1:10" x14ac:dyDescent="0.25">
      <c r="A74" s="6" t="s">
        <v>30</v>
      </c>
      <c r="B74" s="27"/>
    </row>
    <row r="75" spans="1:10" x14ac:dyDescent="0.25">
      <c r="A75" s="6" t="s">
        <v>58</v>
      </c>
      <c r="B75" s="15"/>
      <c r="C75" s="15"/>
      <c r="D75" s="15"/>
      <c r="E75" s="15"/>
    </row>
    <row r="76" spans="1:10" x14ac:dyDescent="0.25">
      <c r="A76" s="39" t="s">
        <v>96</v>
      </c>
    </row>
    <row r="77" spans="1:10" x14ac:dyDescent="0.25">
      <c r="A77" s="39" t="s">
        <v>97</v>
      </c>
    </row>
    <row r="78" spans="1:10" x14ac:dyDescent="0.25">
      <c r="A78" s="6" t="s">
        <v>98</v>
      </c>
    </row>
    <row r="79" spans="1:10" x14ac:dyDescent="0.25">
      <c r="A79" s="6" t="s">
        <v>45</v>
      </c>
    </row>
    <row r="80" spans="1:10" x14ac:dyDescent="0.25">
      <c r="A80" s="128" t="s">
        <v>145</v>
      </c>
    </row>
    <row r="81" spans="1:1" x14ac:dyDescent="0.25">
      <c r="A81" s="107" t="s">
        <v>146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7" spans="1:1" x14ac:dyDescent="0.25">
      <c r="A87" s="6" t="s">
        <v>144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A2:I2"/>
    <mergeCell ref="C29:D29"/>
    <mergeCell ref="C19:D19"/>
    <mergeCell ref="C17:D17"/>
    <mergeCell ref="B4:B5"/>
    <mergeCell ref="C16:D16"/>
    <mergeCell ref="C18:D18"/>
    <mergeCell ref="C5:D5"/>
    <mergeCell ref="C32:D32"/>
    <mergeCell ref="C33:D33"/>
    <mergeCell ref="C34:D34"/>
    <mergeCell ref="C35:D35"/>
    <mergeCell ref="C20:D2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55" zoomScale="70" zoomScaleNormal="70" zoomScalePageLayoutView="90" workbookViewId="0">
      <selection activeCell="A80" sqref="A80:A81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85546875" customWidth="1"/>
    <col min="6" max="6" width="16.85546875" bestFit="1" customWidth="1"/>
    <col min="7" max="7" width="20.7109375" customWidth="1"/>
    <col min="8" max="8" width="18.5703125" customWidth="1"/>
    <col min="9" max="9" width="18.140625" customWidth="1"/>
    <col min="10" max="10" width="14.7109375" bestFit="1" customWidth="1"/>
  </cols>
  <sheetData>
    <row r="2" spans="1:10" ht="15.75" x14ac:dyDescent="0.25">
      <c r="A2" s="150" t="s">
        <v>106</v>
      </c>
      <c r="B2" s="150"/>
      <c r="C2" s="150"/>
      <c r="D2" s="150"/>
      <c r="E2" s="150"/>
      <c r="F2" s="150"/>
      <c r="G2" s="150"/>
      <c r="H2" s="150"/>
      <c r="I2" s="150"/>
    </row>
    <row r="4" spans="1:10" ht="15" customHeight="1" x14ac:dyDescent="0.25">
      <c r="A4" s="20" t="s">
        <v>0</v>
      </c>
      <c r="B4" s="139" t="s">
        <v>49</v>
      </c>
      <c r="C4" s="25"/>
      <c r="D4" s="25"/>
      <c r="E4" s="25"/>
      <c r="F4" s="25"/>
      <c r="G4" s="25"/>
      <c r="H4" s="25"/>
      <c r="I4" s="25"/>
    </row>
    <row r="5" spans="1:10" ht="30.75" thickBot="1" x14ac:dyDescent="0.3">
      <c r="A5" s="21"/>
      <c r="B5" s="140"/>
      <c r="C5" s="152" t="s">
        <v>1</v>
      </c>
      <c r="D5" s="152"/>
      <c r="E5" s="56" t="s">
        <v>122</v>
      </c>
      <c r="F5" s="56" t="s">
        <v>123</v>
      </c>
      <c r="G5" s="60" t="s">
        <v>124</v>
      </c>
      <c r="H5" s="60" t="s">
        <v>141</v>
      </c>
      <c r="I5" s="78" t="s">
        <v>126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</row>
    <row r="10" spans="1:10" s="10" customFormat="1" x14ac:dyDescent="0.25">
      <c r="A10" s="9" t="s">
        <v>63</v>
      </c>
      <c r="B10" s="5">
        <v>185165</v>
      </c>
      <c r="C10" s="5">
        <v>122987</v>
      </c>
      <c r="D10" s="5">
        <v>155987</v>
      </c>
      <c r="E10" s="5" t="s">
        <v>125</v>
      </c>
      <c r="F10" s="10" t="s">
        <v>125</v>
      </c>
      <c r="G10" s="68">
        <v>10430</v>
      </c>
      <c r="H10" s="68">
        <v>68813</v>
      </c>
      <c r="I10" s="10">
        <v>0</v>
      </c>
    </row>
    <row r="11" spans="1:10" x14ac:dyDescent="0.25">
      <c r="A11" s="2" t="s">
        <v>107</v>
      </c>
      <c r="B11" s="30">
        <f>C11+E11+F11+G11+H11</f>
        <v>169507.91366906476</v>
      </c>
      <c r="C11" s="106">
        <v>115107.91366906476</v>
      </c>
      <c r="D11" s="106">
        <v>160000</v>
      </c>
      <c r="E11" s="106">
        <v>600</v>
      </c>
      <c r="F11" s="126">
        <v>800</v>
      </c>
      <c r="G11" s="106">
        <v>13000</v>
      </c>
      <c r="H11" s="118">
        <v>40000</v>
      </c>
      <c r="I11" s="126">
        <v>0</v>
      </c>
      <c r="J11" s="127"/>
    </row>
    <row r="12" spans="1:10" x14ac:dyDescent="0.25">
      <c r="A12" s="2" t="s">
        <v>108</v>
      </c>
      <c r="B12" s="30">
        <v>171178</v>
      </c>
      <c r="C12" s="5">
        <v>121406</v>
      </c>
      <c r="D12" s="5">
        <v>152541</v>
      </c>
      <c r="E12" s="5">
        <v>2243</v>
      </c>
      <c r="F12" s="5">
        <v>0</v>
      </c>
      <c r="G12" s="5">
        <v>13399</v>
      </c>
      <c r="H12" s="116">
        <v>43728</v>
      </c>
      <c r="I12">
        <v>0</v>
      </c>
      <c r="J12" s="27"/>
    </row>
    <row r="13" spans="1:10" x14ac:dyDescent="0.25">
      <c r="A13" s="2" t="s">
        <v>83</v>
      </c>
      <c r="B13" s="30">
        <f t="shared" ref="B13" si="0">C13+E13+F13+G13+H13</f>
        <v>169507.91366906476</v>
      </c>
      <c r="C13" s="68">
        <v>115107.91366906476</v>
      </c>
      <c r="D13" s="30">
        <v>160000</v>
      </c>
      <c r="E13" s="30">
        <v>600</v>
      </c>
      <c r="F13">
        <v>800</v>
      </c>
      <c r="G13" s="30">
        <v>13000</v>
      </c>
      <c r="H13" s="30">
        <v>40000</v>
      </c>
      <c r="I13">
        <v>0</v>
      </c>
    </row>
    <row r="14" spans="1:10" x14ac:dyDescent="0.25">
      <c r="B14" s="10"/>
      <c r="C14" s="10"/>
      <c r="D14" s="10"/>
      <c r="E14" s="10"/>
    </row>
    <row r="15" spans="1:10" x14ac:dyDescent="0.25">
      <c r="A15" s="4" t="s">
        <v>3</v>
      </c>
      <c r="B15" s="10"/>
      <c r="C15" s="10"/>
      <c r="D15" s="10"/>
      <c r="E15" s="10"/>
    </row>
    <row r="16" spans="1:10" x14ac:dyDescent="0.25">
      <c r="A16" s="2" t="s">
        <v>63</v>
      </c>
      <c r="B16" s="3">
        <f>C16+H16+I16+G16</f>
        <v>38792518059</v>
      </c>
      <c r="C16" s="151">
        <v>12732664267</v>
      </c>
      <c r="D16" s="151"/>
      <c r="E16" s="48" t="s">
        <v>125</v>
      </c>
      <c r="F16" s="3" t="s">
        <v>125</v>
      </c>
      <c r="G16" s="74">
        <v>1642544870</v>
      </c>
      <c r="H16" s="5">
        <v>22917308922</v>
      </c>
      <c r="I16" s="5">
        <v>1500000000</v>
      </c>
      <c r="J16" s="3"/>
    </row>
    <row r="17" spans="1:10" x14ac:dyDescent="0.25">
      <c r="A17" s="2" t="s">
        <v>107</v>
      </c>
      <c r="B17" s="3">
        <f t="shared" ref="B17:B20" si="1">SUM(C17:H17)</f>
        <v>26617651684.118</v>
      </c>
      <c r="C17" s="151">
        <v>13580092578</v>
      </c>
      <c r="D17" s="151"/>
      <c r="E17" s="49">
        <v>777508017.57999992</v>
      </c>
      <c r="F17" s="49">
        <v>710047763.125</v>
      </c>
      <c r="G17" s="49">
        <v>1950003325.4130001</v>
      </c>
      <c r="H17" s="49">
        <v>9600000000</v>
      </c>
      <c r="I17">
        <v>0</v>
      </c>
    </row>
    <row r="18" spans="1:10" s="10" customFormat="1" x14ac:dyDescent="0.25">
      <c r="A18" s="9" t="s">
        <v>108</v>
      </c>
      <c r="B18" s="5">
        <f t="shared" si="1"/>
        <v>28337740798</v>
      </c>
      <c r="C18" s="153">
        <v>12625661500</v>
      </c>
      <c r="D18" s="153"/>
      <c r="E18" s="97">
        <v>449805000</v>
      </c>
      <c r="F18" s="101">
        <v>0</v>
      </c>
      <c r="G18" s="102">
        <v>1584318000</v>
      </c>
      <c r="H18" s="84">
        <v>13677956298</v>
      </c>
      <c r="I18" s="10">
        <v>0</v>
      </c>
    </row>
    <row r="19" spans="1:10" x14ac:dyDescent="0.25">
      <c r="A19" s="2" t="s">
        <v>83</v>
      </c>
      <c r="B19" s="3">
        <f t="shared" si="1"/>
        <v>95506243349.584915</v>
      </c>
      <c r="C19" s="151">
        <v>49500000000</v>
      </c>
      <c r="D19" s="151"/>
      <c r="E19" s="3">
        <v>1234865674.98</v>
      </c>
      <c r="F19" s="3">
        <v>1234865674.98</v>
      </c>
      <c r="G19" s="3">
        <v>7036511999.6249094</v>
      </c>
      <c r="H19" s="3">
        <v>36500000000</v>
      </c>
      <c r="I19">
        <v>0</v>
      </c>
    </row>
    <row r="20" spans="1:10" x14ac:dyDescent="0.25">
      <c r="A20" s="2" t="s">
        <v>109</v>
      </c>
      <c r="B20" s="3">
        <f t="shared" si="1"/>
        <v>28337740798</v>
      </c>
      <c r="C20" s="149">
        <f>C18</f>
        <v>12625661500</v>
      </c>
      <c r="D20" s="149"/>
      <c r="E20" s="24">
        <f>E18</f>
        <v>449805000</v>
      </c>
      <c r="F20" s="24">
        <f t="shared" ref="F20:H20" si="2">F18</f>
        <v>0</v>
      </c>
      <c r="G20" s="24">
        <f t="shared" si="2"/>
        <v>1584318000</v>
      </c>
      <c r="H20" s="24">
        <f t="shared" si="2"/>
        <v>13677956298</v>
      </c>
      <c r="I20">
        <v>0</v>
      </c>
      <c r="J20" s="91"/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107</v>
      </c>
      <c r="B23" s="5">
        <f>B17</f>
        <v>26617651684.118</v>
      </c>
      <c r="C23" s="5"/>
      <c r="D23" s="5"/>
      <c r="E23" s="5"/>
    </row>
    <row r="24" spans="1:10" x14ac:dyDescent="0.25">
      <c r="A24" s="9" t="s">
        <v>108</v>
      </c>
      <c r="B24" s="6">
        <v>22232995991.34</v>
      </c>
      <c r="C24" s="6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64</v>
      </c>
      <c r="B27" s="7">
        <v>1.6181333333333334</v>
      </c>
      <c r="C27" s="7">
        <v>1.6181333333333334</v>
      </c>
      <c r="D27" s="7">
        <v>1.6181333333333334</v>
      </c>
      <c r="E27" s="7">
        <v>1.6181333333333334</v>
      </c>
      <c r="F27" s="7">
        <v>1.6181333333333334</v>
      </c>
      <c r="G27" s="7">
        <v>1.6181333333333334</v>
      </c>
      <c r="H27" s="7">
        <v>1.6181333333333334</v>
      </c>
      <c r="I27" s="7">
        <v>1.6181333333333334</v>
      </c>
    </row>
    <row r="28" spans="1:10" x14ac:dyDescent="0.25">
      <c r="A28" s="9" t="s">
        <v>110</v>
      </c>
      <c r="B28" s="7">
        <v>1.71</v>
      </c>
      <c r="C28" s="7">
        <v>1.71</v>
      </c>
      <c r="D28" s="7">
        <v>1.71</v>
      </c>
      <c r="E28" s="7">
        <v>1.71</v>
      </c>
      <c r="F28" s="7">
        <v>1.71</v>
      </c>
      <c r="G28" s="7">
        <v>1.71</v>
      </c>
      <c r="H28" s="7">
        <v>1.71</v>
      </c>
      <c r="I28" s="7">
        <v>1.71</v>
      </c>
    </row>
    <row r="29" spans="1:10" x14ac:dyDescent="0.25">
      <c r="A29" s="9" t="s">
        <v>6</v>
      </c>
      <c r="B29" s="79">
        <v>319378</v>
      </c>
      <c r="C29" s="143">
        <v>133957</v>
      </c>
      <c r="D29" s="143"/>
      <c r="E29" s="104">
        <v>140746</v>
      </c>
      <c r="F29" s="105" t="s">
        <v>143</v>
      </c>
      <c r="G29" s="71">
        <v>63042</v>
      </c>
      <c r="H29" s="71">
        <v>319378</v>
      </c>
      <c r="I29" s="94"/>
      <c r="J29" s="27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65</v>
      </c>
      <c r="B32" s="5">
        <f>B16/B27</f>
        <v>23973622729.276531</v>
      </c>
      <c r="C32" s="147">
        <f>C16/C27</f>
        <v>7868736157.094594</v>
      </c>
      <c r="D32" s="147"/>
      <c r="E32" s="5" t="e">
        <f>E16/E27</f>
        <v>#VALUE!</v>
      </c>
      <c r="F32" s="5" t="e">
        <f t="shared" ref="F32:I32" si="3">F16/F27</f>
        <v>#VALUE!</v>
      </c>
      <c r="G32" s="5">
        <f t="shared" si="3"/>
        <v>1015086233.108108</v>
      </c>
      <c r="H32" s="5">
        <f t="shared" si="3"/>
        <v>14162806271.835859</v>
      </c>
      <c r="I32" s="5">
        <f t="shared" si="3"/>
        <v>926994067.23796964</v>
      </c>
    </row>
    <row r="33" spans="1:10" x14ac:dyDescent="0.25">
      <c r="A33" s="10" t="s">
        <v>111</v>
      </c>
      <c r="B33" s="5">
        <f>B18/B28</f>
        <v>16571778244.444445</v>
      </c>
      <c r="C33" s="147">
        <f>C18/C28</f>
        <v>7383427777.7777777</v>
      </c>
      <c r="D33" s="147"/>
      <c r="E33" s="5">
        <f>E18/E28</f>
        <v>263043859.6491228</v>
      </c>
      <c r="F33" s="5">
        <f t="shared" ref="F33:I33" si="4">F18/F28</f>
        <v>0</v>
      </c>
      <c r="G33" s="5">
        <f t="shared" si="4"/>
        <v>926501754.38596499</v>
      </c>
      <c r="H33" s="5">
        <f t="shared" si="4"/>
        <v>7998804852.6315794</v>
      </c>
      <c r="I33" s="5">
        <f t="shared" si="4"/>
        <v>0</v>
      </c>
    </row>
    <row r="34" spans="1:10" x14ac:dyDescent="0.25">
      <c r="A34" s="10" t="s">
        <v>66</v>
      </c>
      <c r="B34" s="5">
        <f>B32/B10</f>
        <v>129471.67515068469</v>
      </c>
      <c r="C34" s="148">
        <f>C32/D10</f>
        <v>50444.820126642568</v>
      </c>
      <c r="D34" s="148"/>
      <c r="E34" s="5" t="e">
        <f>E32/E10</f>
        <v>#VALUE!</v>
      </c>
      <c r="F34" s="5" t="e">
        <f t="shared" ref="F34:I34" si="5">F32/F10</f>
        <v>#VALUE!</v>
      </c>
      <c r="G34" s="5">
        <f t="shared" si="5"/>
        <v>97323.704037210744</v>
      </c>
      <c r="H34" s="5">
        <f t="shared" si="5"/>
        <v>205815.8526998657</v>
      </c>
      <c r="I34" s="5" t="e">
        <f t="shared" si="5"/>
        <v>#DIV/0!</v>
      </c>
    </row>
    <row r="35" spans="1:10" x14ac:dyDescent="0.25">
      <c r="A35" s="10" t="s">
        <v>112</v>
      </c>
      <c r="B35" s="5">
        <f>B33/B12</f>
        <v>96810.210683875528</v>
      </c>
      <c r="C35" s="148">
        <f>C33/D12</f>
        <v>48402.906613813844</v>
      </c>
      <c r="D35" s="148"/>
      <c r="E35" s="5">
        <f>E33/E12</f>
        <v>117273.23212176675</v>
      </c>
      <c r="F35" s="5" t="e">
        <f t="shared" ref="F35:I35" si="6">F33/F12</f>
        <v>#DIV/0!</v>
      </c>
      <c r="G35" s="5">
        <f t="shared" si="6"/>
        <v>69147.082199116718</v>
      </c>
      <c r="H35" s="5">
        <f t="shared" si="6"/>
        <v>182921.80874111736</v>
      </c>
      <c r="I35" s="5" t="e">
        <f t="shared" si="6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>
        <f>(B11/B29)*100</f>
        <v>53.074386360070122</v>
      </c>
      <c r="C40" s="154">
        <f>D11/C29*100</f>
        <v>119.44131325723926</v>
      </c>
      <c r="D40" s="154"/>
      <c r="E40" s="12">
        <f>E11/E29*100</f>
        <v>0.42629985932104641</v>
      </c>
      <c r="F40" s="122" t="s">
        <v>143</v>
      </c>
      <c r="G40" s="12">
        <f t="shared" ref="G40:H40" si="7">G11/G29*100</f>
        <v>20.62117318612988</v>
      </c>
      <c r="H40" s="12">
        <f t="shared" si="7"/>
        <v>12.52434419402714</v>
      </c>
      <c r="I40" s="90"/>
    </row>
    <row r="41" spans="1:10" x14ac:dyDescent="0.25">
      <c r="A41" t="s">
        <v>11</v>
      </c>
      <c r="B41" s="6">
        <f>(B12/B29)*100</f>
        <v>53.59730476112945</v>
      </c>
      <c r="C41" s="154">
        <f>D12/C29*100</f>
        <v>113.87310853482835</v>
      </c>
      <c r="D41" s="154"/>
      <c r="E41" s="12">
        <f>E12/E29*100</f>
        <v>1.5936509740951783</v>
      </c>
      <c r="F41" s="122" t="s">
        <v>143</v>
      </c>
      <c r="G41" s="12">
        <f t="shared" ref="G41:H41" si="8">G12/G29*100</f>
        <v>21.254084578534947</v>
      </c>
      <c r="H41" s="12">
        <f t="shared" si="8"/>
        <v>13.691613072910469</v>
      </c>
      <c r="I41" s="90"/>
    </row>
    <row r="42" spans="1:10" x14ac:dyDescent="0.25">
      <c r="I42" s="92"/>
    </row>
    <row r="43" spans="1:10" x14ac:dyDescent="0.25">
      <c r="A43" t="s">
        <v>12</v>
      </c>
      <c r="I43" s="92"/>
    </row>
    <row r="44" spans="1:10" x14ac:dyDescent="0.25">
      <c r="A44" t="s">
        <v>13</v>
      </c>
      <c r="B44" s="12">
        <f>B12/B11*100</f>
        <v>100.98525567024311</v>
      </c>
      <c r="C44" s="110">
        <f>C12/C11*100</f>
        <v>105.47146249999999</v>
      </c>
      <c r="D44" s="110">
        <f>D12/D11*100</f>
        <v>95.338124999999991</v>
      </c>
      <c r="E44" s="12">
        <f>E12/E11*100</f>
        <v>373.83333333333331</v>
      </c>
      <c r="F44" s="12">
        <f t="shared" ref="F44:H44" si="9">F12/F11*100</f>
        <v>0</v>
      </c>
      <c r="G44" s="12">
        <f t="shared" si="9"/>
        <v>103.06923076923078</v>
      </c>
      <c r="H44" s="12">
        <f t="shared" si="9"/>
        <v>109.32</v>
      </c>
      <c r="I44" s="90"/>
      <c r="J44" s="27"/>
    </row>
    <row r="45" spans="1:10" x14ac:dyDescent="0.25">
      <c r="A45" t="s">
        <v>14</v>
      </c>
      <c r="B45" s="12">
        <f>B18/B17*100</f>
        <v>106.46221212259806</v>
      </c>
      <c r="C45" s="155">
        <f>C18/C17*100</f>
        <v>92.9718367344108</v>
      </c>
      <c r="D45" s="155"/>
      <c r="E45" s="12">
        <f>E18/E17*100</f>
        <v>57.852136547738986</v>
      </c>
      <c r="F45" s="12">
        <f t="shared" ref="F45:H45" si="10">F18/F17*100</f>
        <v>0</v>
      </c>
      <c r="G45" s="12">
        <f t="shared" si="10"/>
        <v>81.246938369423034</v>
      </c>
      <c r="H45" s="12">
        <f t="shared" si="10"/>
        <v>142.47871143749998</v>
      </c>
      <c r="I45" s="90"/>
    </row>
    <row r="46" spans="1:10" x14ac:dyDescent="0.25">
      <c r="A46" s="10" t="s">
        <v>15</v>
      </c>
      <c r="B46" s="13">
        <f>AVERAGE(B44:B45)</f>
        <v>103.72373389642058</v>
      </c>
      <c r="C46" s="111">
        <f>AVERAGE(C44,C45)</f>
        <v>99.221649617205401</v>
      </c>
      <c r="D46" s="111">
        <f>AVERAGE(D44,C45)</f>
        <v>94.154980867205396</v>
      </c>
      <c r="E46" s="13">
        <f>AVERAGE(E44:E45)</f>
        <v>215.84273494053616</v>
      </c>
      <c r="F46" s="13">
        <f t="shared" ref="F46:H46" si="11">AVERAGE(F44:F45)</f>
        <v>0</v>
      </c>
      <c r="G46" s="13">
        <f t="shared" si="11"/>
        <v>92.158084569326917</v>
      </c>
      <c r="H46" s="13">
        <f t="shared" si="11"/>
        <v>125.89935571874999</v>
      </c>
      <c r="I46" s="90"/>
    </row>
    <row r="47" spans="1:10" x14ac:dyDescent="0.25">
      <c r="A47" s="10"/>
      <c r="B47" s="13"/>
      <c r="C47" s="13"/>
      <c r="D47" s="13"/>
      <c r="E47" s="13"/>
      <c r="I47" s="92"/>
    </row>
    <row r="48" spans="1:10" x14ac:dyDescent="0.25">
      <c r="A48" s="10" t="s">
        <v>16</v>
      </c>
      <c r="B48" s="10"/>
      <c r="C48" s="10"/>
      <c r="D48" s="10"/>
      <c r="E48" s="10"/>
      <c r="I48" s="92"/>
    </row>
    <row r="49" spans="1:10" x14ac:dyDescent="0.25">
      <c r="A49" s="10" t="s">
        <v>17</v>
      </c>
      <c r="B49" s="112">
        <f>B12/B13*100</f>
        <v>100.98525567024311</v>
      </c>
      <c r="C49" s="156">
        <f>D12/D13*100</f>
        <v>95.338124999999991</v>
      </c>
      <c r="D49" s="156"/>
      <c r="E49" s="112">
        <f>E12/E13*100</f>
        <v>373.83333333333331</v>
      </c>
      <c r="F49" s="112">
        <f t="shared" ref="F49:H49" si="12">F12/F13*100</f>
        <v>0</v>
      </c>
      <c r="G49" s="112">
        <f t="shared" si="12"/>
        <v>103.06923076923078</v>
      </c>
      <c r="H49" s="112">
        <f t="shared" si="12"/>
        <v>109.32</v>
      </c>
      <c r="I49" s="112"/>
      <c r="J49" s="27"/>
    </row>
    <row r="50" spans="1:10" x14ac:dyDescent="0.25">
      <c r="A50" s="10" t="s">
        <v>18</v>
      </c>
      <c r="B50" s="13">
        <f>B18/B19*100</f>
        <v>29.671087254761296</v>
      </c>
      <c r="C50" s="131">
        <f>C18/C19*100</f>
        <v>25.506386868686871</v>
      </c>
      <c r="D50" s="131"/>
      <c r="E50" s="13">
        <f>E18/E19*100</f>
        <v>36.425419307835654</v>
      </c>
      <c r="F50" s="13">
        <f t="shared" ref="F50:H50" si="13">F18/F19*100</f>
        <v>0</v>
      </c>
      <c r="G50" s="13">
        <f t="shared" si="13"/>
        <v>22.51567253895757</v>
      </c>
      <c r="H50" s="13">
        <f t="shared" si="13"/>
        <v>37.473852871232879</v>
      </c>
      <c r="I50" s="90"/>
    </row>
    <row r="51" spans="1:10" x14ac:dyDescent="0.25">
      <c r="A51" s="10" t="s">
        <v>19</v>
      </c>
      <c r="B51" s="13">
        <f>(B49+B50)/2</f>
        <v>65.328171462502198</v>
      </c>
      <c r="C51" s="131">
        <f>(C49+C50)/2</f>
        <v>60.422255934343433</v>
      </c>
      <c r="D51" s="131"/>
      <c r="E51" s="13">
        <f>(E49+E50)/2</f>
        <v>205.12937632058447</v>
      </c>
      <c r="F51" s="13">
        <f t="shared" ref="F51:H51" si="14">(F49+F50)/2</f>
        <v>0</v>
      </c>
      <c r="G51" s="13">
        <f t="shared" si="14"/>
        <v>62.79245165409418</v>
      </c>
      <c r="H51" s="13">
        <f t="shared" si="14"/>
        <v>73.396926435616436</v>
      </c>
      <c r="I51" s="90"/>
    </row>
    <row r="52" spans="1:10" x14ac:dyDescent="0.25">
      <c r="A52" s="10"/>
      <c r="B52" s="10"/>
      <c r="C52" s="89"/>
      <c r="D52" s="89"/>
      <c r="E52" s="10"/>
      <c r="I52" s="92"/>
    </row>
    <row r="53" spans="1:10" x14ac:dyDescent="0.25">
      <c r="A53" s="10" t="s">
        <v>31</v>
      </c>
      <c r="B53" s="10"/>
      <c r="C53" s="89"/>
      <c r="D53" s="89"/>
      <c r="E53" s="10"/>
      <c r="I53" s="92"/>
    </row>
    <row r="54" spans="1:10" x14ac:dyDescent="0.25">
      <c r="A54" s="10" t="s">
        <v>20</v>
      </c>
      <c r="B54" s="13">
        <f>B20/B18*100</f>
        <v>100</v>
      </c>
      <c r="C54" s="131">
        <f>C20/C18*100</f>
        <v>100</v>
      </c>
      <c r="D54" s="131"/>
      <c r="E54" s="13">
        <f>E20/E18*100</f>
        <v>100</v>
      </c>
      <c r="F54" s="13" t="e">
        <f t="shared" ref="F54:H54" si="15">F20/F18*100</f>
        <v>#DIV/0!</v>
      </c>
      <c r="G54" s="13">
        <f t="shared" si="15"/>
        <v>100</v>
      </c>
      <c r="H54" s="13">
        <f t="shared" si="15"/>
        <v>100</v>
      </c>
      <c r="I54" s="90"/>
    </row>
    <row r="55" spans="1:10" x14ac:dyDescent="0.25">
      <c r="A55" s="10"/>
      <c r="B55" s="10"/>
      <c r="C55" s="89"/>
      <c r="D55" s="89"/>
      <c r="E55" s="10"/>
      <c r="I55" s="92"/>
    </row>
    <row r="56" spans="1:10" x14ac:dyDescent="0.25">
      <c r="A56" s="10" t="s">
        <v>21</v>
      </c>
      <c r="B56" s="10"/>
      <c r="C56" s="89"/>
      <c r="D56" s="89"/>
      <c r="E56" s="10"/>
      <c r="I56" s="92"/>
    </row>
    <row r="57" spans="1:10" x14ac:dyDescent="0.25">
      <c r="A57" s="10" t="s">
        <v>22</v>
      </c>
      <c r="B57" s="13">
        <f>((B12/B10)-1)*100</f>
        <v>-7.5538033645667362</v>
      </c>
      <c r="C57" s="131">
        <f>((D12/D10)-1)*100</f>
        <v>-2.2091584555123167</v>
      </c>
      <c r="D57" s="131"/>
      <c r="E57" s="13" t="e">
        <f>((E12/E10)-1)*100</f>
        <v>#VALUE!</v>
      </c>
      <c r="F57" s="13" t="e">
        <f t="shared" ref="F57:H57" si="16">((F12/F10)-1)*100</f>
        <v>#VALUE!</v>
      </c>
      <c r="G57" s="13">
        <f t="shared" si="16"/>
        <v>28.465963566634713</v>
      </c>
      <c r="H57" s="13">
        <f t="shared" si="16"/>
        <v>-36.453867728481541</v>
      </c>
      <c r="I57" s="90"/>
    </row>
    <row r="58" spans="1:10" x14ac:dyDescent="0.25">
      <c r="A58" s="10" t="s">
        <v>23</v>
      </c>
      <c r="B58" s="13">
        <f>((B33/B32)-1)*100</f>
        <v>-30.874951893661738</v>
      </c>
      <c r="C58" s="131">
        <f>((C33/C32)-1)*100</f>
        <v>-6.1675518104550182</v>
      </c>
      <c r="D58" s="131"/>
      <c r="E58" s="13" t="e">
        <f>((E33/E32)-1)*100</f>
        <v>#VALUE!</v>
      </c>
      <c r="F58" s="13" t="e">
        <f t="shared" ref="F58:H58" si="17">((F33/F32)-1)*100</f>
        <v>#VALUE!</v>
      </c>
      <c r="G58" s="13">
        <f t="shared" si="17"/>
        <v>-8.7267934322096785</v>
      </c>
      <c r="H58" s="13">
        <f t="shared" si="17"/>
        <v>-43.522458055943382</v>
      </c>
      <c r="I58" s="90"/>
    </row>
    <row r="59" spans="1:10" x14ac:dyDescent="0.25">
      <c r="A59" s="10" t="s">
        <v>24</v>
      </c>
      <c r="B59" s="13">
        <f>((B35/B34)-1)*100</f>
        <v>-25.226725790638259</v>
      </c>
      <c r="C59" s="131">
        <f>((C35/C34)-1)*100</f>
        <v>-4.0478160249208255</v>
      </c>
      <c r="D59" s="131"/>
      <c r="E59" s="13" t="e">
        <f>((E35/E34)-1)*100</f>
        <v>#VALUE!</v>
      </c>
      <c r="F59" s="13" t="e">
        <f t="shared" ref="F59:H59" si="18">((F35/F34)-1)*100</f>
        <v>#DIV/0!</v>
      </c>
      <c r="G59" s="13">
        <f t="shared" si="18"/>
        <v>-28.95144827956916</v>
      </c>
      <c r="H59" s="13">
        <f t="shared" si="18"/>
        <v>-11.123557130525775</v>
      </c>
      <c r="I59" s="90"/>
    </row>
    <row r="60" spans="1:10" x14ac:dyDescent="0.25">
      <c r="A60" s="10"/>
      <c r="B60" s="13"/>
      <c r="C60" s="89"/>
      <c r="D60" s="89"/>
      <c r="E60" s="13"/>
      <c r="I60" s="92"/>
    </row>
    <row r="61" spans="1:10" x14ac:dyDescent="0.25">
      <c r="A61" s="10" t="s">
        <v>25</v>
      </c>
      <c r="B61" s="10"/>
      <c r="C61" s="89"/>
      <c r="D61" s="89"/>
      <c r="E61" s="10"/>
      <c r="I61" s="92"/>
    </row>
    <row r="62" spans="1:10" x14ac:dyDescent="0.25">
      <c r="A62" s="10" t="s">
        <v>32</v>
      </c>
      <c r="B62" s="5">
        <f>B17/B11</f>
        <v>157028.96170431556</v>
      </c>
      <c r="C62" s="131">
        <f>C17/D11</f>
        <v>84875.578612500001</v>
      </c>
      <c r="D62" s="131"/>
      <c r="E62" s="5">
        <f t="shared" ref="E62:H63" si="19">E17/E11</f>
        <v>1295846.6959666666</v>
      </c>
      <c r="F62" s="5">
        <f t="shared" si="19"/>
        <v>887559.70390624995</v>
      </c>
      <c r="G62" s="5">
        <f t="shared" si="19"/>
        <v>150000.25580100002</v>
      </c>
      <c r="H62" s="5">
        <f t="shared" si="19"/>
        <v>240000</v>
      </c>
      <c r="I62" s="93"/>
    </row>
    <row r="63" spans="1:10" x14ac:dyDescent="0.25">
      <c r="A63" s="10" t="s">
        <v>33</v>
      </c>
      <c r="B63" s="5">
        <f>B18/B12</f>
        <v>165545.46026942716</v>
      </c>
      <c r="C63" s="131">
        <f>C18/D12</f>
        <v>82768.970309621669</v>
      </c>
      <c r="D63" s="131"/>
      <c r="E63" s="5">
        <f t="shared" si="19"/>
        <v>200537.22692822112</v>
      </c>
      <c r="F63" s="5" t="e">
        <f t="shared" si="19"/>
        <v>#DIV/0!</v>
      </c>
      <c r="G63" s="5">
        <f t="shared" si="19"/>
        <v>118241.51056048959</v>
      </c>
      <c r="H63" s="5">
        <f t="shared" si="19"/>
        <v>312796.29294731066</v>
      </c>
      <c r="I63" s="93"/>
    </row>
    <row r="64" spans="1:10" x14ac:dyDescent="0.25">
      <c r="A64" s="10" t="s">
        <v>26</v>
      </c>
      <c r="B64" s="13">
        <f>(B62/B63)*B46</f>
        <v>98.387658660897969</v>
      </c>
      <c r="C64" s="156">
        <f>(C62/C63)*D46</f>
        <v>96.551382123741845</v>
      </c>
      <c r="D64" s="156"/>
      <c r="E64" s="13">
        <f>E62/E63*E46</f>
        <v>1394.7489910250742</v>
      </c>
      <c r="F64" s="13" t="e">
        <f t="shared" ref="F64:H64" si="20">F62/F63*F46</f>
        <v>#DIV/0!</v>
      </c>
      <c r="G64" s="13">
        <f t="shared" si="20"/>
        <v>116.91102552734499</v>
      </c>
      <c r="H64" s="13">
        <f t="shared" si="20"/>
        <v>96.59911595432412</v>
      </c>
      <c r="I64" s="90"/>
      <c r="J64" s="91"/>
    </row>
    <row r="65" spans="1:10" x14ac:dyDescent="0.25">
      <c r="A65" s="10" t="s">
        <v>34</v>
      </c>
      <c r="B65" s="16">
        <f>B17/(B11*3)</f>
        <v>52342.987234771856</v>
      </c>
      <c r="C65" s="131">
        <f>C17/(D11*3)</f>
        <v>28291.8595375</v>
      </c>
      <c r="D65" s="131"/>
      <c r="E65" s="16">
        <f t="shared" ref="E65:H66" si="21">E17/(E11*3)</f>
        <v>431948.8986555555</v>
      </c>
      <c r="F65" s="16">
        <f t="shared" si="21"/>
        <v>295853.23463541665</v>
      </c>
      <c r="G65" s="16">
        <f t="shared" si="21"/>
        <v>50000.085267000002</v>
      </c>
      <c r="H65" s="16">
        <f t="shared" si="21"/>
        <v>80000</v>
      </c>
      <c r="I65" s="113"/>
    </row>
    <row r="66" spans="1:10" x14ac:dyDescent="0.25">
      <c r="A66" s="10" t="s">
        <v>35</v>
      </c>
      <c r="B66" s="16">
        <f>B18/(B12*3)</f>
        <v>55181.820089809051</v>
      </c>
      <c r="C66" s="131">
        <f>C18/(D12*3)</f>
        <v>27589.656769873891</v>
      </c>
      <c r="D66" s="131"/>
      <c r="E66" s="16">
        <f t="shared" si="21"/>
        <v>66845.74230940704</v>
      </c>
      <c r="F66" s="16" t="e">
        <f t="shared" si="21"/>
        <v>#DIV/0!</v>
      </c>
      <c r="G66" s="16">
        <f t="shared" si="21"/>
        <v>39413.836853496527</v>
      </c>
      <c r="H66" s="16">
        <f t="shared" si="21"/>
        <v>104265.43098243688</v>
      </c>
      <c r="I66" s="113"/>
    </row>
    <row r="67" spans="1:10" x14ac:dyDescent="0.25">
      <c r="A67" s="10"/>
      <c r="B67" s="13"/>
      <c r="C67" s="13"/>
      <c r="D67" s="13"/>
      <c r="E67" s="13"/>
      <c r="I67" s="92"/>
    </row>
    <row r="68" spans="1:10" x14ac:dyDescent="0.25">
      <c r="A68" s="10" t="s">
        <v>27</v>
      </c>
      <c r="B68" s="13"/>
      <c r="C68" s="13"/>
      <c r="D68" s="13"/>
      <c r="E68" s="13"/>
      <c r="I68" s="92"/>
    </row>
    <row r="69" spans="1:10" x14ac:dyDescent="0.25">
      <c r="A69" s="10" t="s">
        <v>28</v>
      </c>
      <c r="B69" s="13">
        <f>(B24/B23)*100</f>
        <v>83.527263243157549</v>
      </c>
      <c r="C69" s="13"/>
      <c r="D69" s="13"/>
      <c r="E69" s="13"/>
      <c r="I69" s="92"/>
    </row>
    <row r="70" spans="1:10" x14ac:dyDescent="0.25">
      <c r="A70" s="10" t="s">
        <v>29</v>
      </c>
      <c r="B70" s="13">
        <f>(B18/B24)*100</f>
        <v>127.45803943399201</v>
      </c>
      <c r="C70" s="13"/>
      <c r="D70" s="13"/>
      <c r="E70" s="13"/>
      <c r="I70" s="92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14"/>
      <c r="J71" s="92"/>
    </row>
    <row r="72" spans="1:10" ht="15.75" thickTop="1" x14ac:dyDescent="0.25">
      <c r="A72" s="87"/>
    </row>
    <row r="73" spans="1:10" x14ac:dyDescent="0.25">
      <c r="A73" s="87"/>
    </row>
    <row r="74" spans="1:10" x14ac:dyDescent="0.25">
      <c r="A74" s="6" t="s">
        <v>30</v>
      </c>
      <c r="B74" s="27"/>
    </row>
    <row r="75" spans="1:10" x14ac:dyDescent="0.25">
      <c r="A75" s="6" t="s">
        <v>58</v>
      </c>
      <c r="B75" s="15"/>
      <c r="C75" s="15"/>
      <c r="D75" s="15"/>
      <c r="E75" s="15"/>
    </row>
    <row r="76" spans="1:10" x14ac:dyDescent="0.25">
      <c r="A76" s="39" t="s">
        <v>96</v>
      </c>
    </row>
    <row r="77" spans="1:10" x14ac:dyDescent="0.25">
      <c r="A77" s="39" t="s">
        <v>97</v>
      </c>
    </row>
    <row r="78" spans="1:10" x14ac:dyDescent="0.25">
      <c r="A78" s="6" t="s">
        <v>98</v>
      </c>
    </row>
    <row r="79" spans="1:10" x14ac:dyDescent="0.25">
      <c r="A79" s="6" t="s">
        <v>45</v>
      </c>
    </row>
    <row r="80" spans="1:10" x14ac:dyDescent="0.25">
      <c r="A80" s="128" t="s">
        <v>145</v>
      </c>
    </row>
    <row r="81" spans="1:1" x14ac:dyDescent="0.25">
      <c r="A81" s="107" t="s">
        <v>146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6" spans="1:1" x14ac:dyDescent="0.25">
      <c r="A86" s="18"/>
    </row>
    <row r="88" spans="1:1" x14ac:dyDescent="0.25">
      <c r="A88" s="6" t="s">
        <v>144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A2:I2"/>
    <mergeCell ref="C29:D29"/>
    <mergeCell ref="C19:D19"/>
    <mergeCell ref="C17:D17"/>
    <mergeCell ref="B4:B5"/>
    <mergeCell ref="C16:D16"/>
    <mergeCell ref="C18:D18"/>
    <mergeCell ref="C5:D5"/>
    <mergeCell ref="C32:D32"/>
    <mergeCell ref="C33:D33"/>
    <mergeCell ref="C34:D34"/>
    <mergeCell ref="C35:D35"/>
    <mergeCell ref="C20:D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55" zoomScale="80" zoomScaleNormal="80" zoomScalePageLayoutView="90" workbookViewId="0">
      <selection activeCell="A80" sqref="A80:A81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42578125" bestFit="1" customWidth="1"/>
    <col min="7" max="7" width="17.28515625" customWidth="1"/>
    <col min="8" max="8" width="18.28515625" customWidth="1"/>
    <col min="9" max="9" width="17.140625" customWidth="1"/>
  </cols>
  <sheetData>
    <row r="2" spans="1:10" ht="15.75" x14ac:dyDescent="0.25">
      <c r="A2" s="150" t="s">
        <v>127</v>
      </c>
      <c r="B2" s="150"/>
      <c r="C2" s="150"/>
      <c r="D2" s="150"/>
      <c r="E2" s="150"/>
      <c r="F2" s="150"/>
      <c r="G2" s="150"/>
      <c r="H2" s="150"/>
      <c r="I2" s="150"/>
    </row>
    <row r="4" spans="1:10" ht="15" customHeight="1" x14ac:dyDescent="0.25">
      <c r="A4" s="20" t="s">
        <v>0</v>
      </c>
      <c r="B4" s="139" t="s">
        <v>49</v>
      </c>
      <c r="C4" s="25"/>
      <c r="D4" s="25"/>
      <c r="E4" s="25"/>
      <c r="F4" s="25"/>
      <c r="G4" s="25"/>
      <c r="H4" s="25"/>
      <c r="I4" s="25"/>
    </row>
    <row r="5" spans="1:10" ht="30.75" thickBot="1" x14ac:dyDescent="0.3">
      <c r="A5" s="21"/>
      <c r="B5" s="140"/>
      <c r="C5" s="152" t="s">
        <v>1</v>
      </c>
      <c r="D5" s="152"/>
      <c r="E5" s="56" t="s">
        <v>122</v>
      </c>
      <c r="F5" s="56" t="s">
        <v>123</v>
      </c>
      <c r="G5" s="60" t="s">
        <v>124</v>
      </c>
      <c r="H5" s="60" t="s">
        <v>141</v>
      </c>
      <c r="I5" s="78" t="s">
        <v>126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</row>
    <row r="10" spans="1:10" s="10" customFormat="1" x14ac:dyDescent="0.25">
      <c r="A10" s="9" t="s">
        <v>67</v>
      </c>
      <c r="B10" s="5">
        <v>139679.5</v>
      </c>
      <c r="C10" s="5">
        <v>107578</v>
      </c>
      <c r="D10" s="5">
        <v>135279</v>
      </c>
      <c r="E10" s="5" t="s">
        <v>125</v>
      </c>
      <c r="F10" s="10" t="s">
        <v>125</v>
      </c>
      <c r="G10" s="5">
        <v>10951.5</v>
      </c>
      <c r="H10" s="5">
        <v>23072.5</v>
      </c>
      <c r="I10" s="5">
        <v>0</v>
      </c>
    </row>
    <row r="11" spans="1:10" x14ac:dyDescent="0.25">
      <c r="A11" s="2" t="s">
        <v>128</v>
      </c>
      <c r="B11" s="106">
        <f>C11+E11+F11+G11+H11</f>
        <v>149853.95683453238</v>
      </c>
      <c r="C11" s="30">
        <f>'II Trimestre'!C11</f>
        <v>97553.956834532379</v>
      </c>
      <c r="D11" s="30">
        <f>'II Trimestre'!D11</f>
        <v>135600</v>
      </c>
      <c r="E11" s="30">
        <f>'II Trimestre'!E11</f>
        <v>100</v>
      </c>
      <c r="F11" s="30">
        <f>'II Trimestre'!F11</f>
        <v>200</v>
      </c>
      <c r="G11" s="30">
        <f>'II Trimestre'!G11</f>
        <v>12000</v>
      </c>
      <c r="H11" s="30">
        <f>'II Trimestre'!H11</f>
        <v>40000</v>
      </c>
      <c r="I11" s="30">
        <f>'II Trimestre'!I11</f>
        <v>0</v>
      </c>
      <c r="J11" s="91"/>
    </row>
    <row r="12" spans="1:10" x14ac:dyDescent="0.25">
      <c r="A12" s="2" t="s">
        <v>129</v>
      </c>
      <c r="B12" s="106">
        <v>172146</v>
      </c>
      <c r="C12" s="5">
        <v>125824</v>
      </c>
      <c r="D12" s="5">
        <v>159057</v>
      </c>
      <c r="E12" s="5">
        <v>44</v>
      </c>
      <c r="F12">
        <v>117</v>
      </c>
      <c r="G12" s="30">
        <v>16386</v>
      </c>
      <c r="H12" s="106">
        <v>34666.739130434784</v>
      </c>
      <c r="I12">
        <v>0</v>
      </c>
      <c r="J12" s="27"/>
    </row>
    <row r="13" spans="1:10" x14ac:dyDescent="0.25">
      <c r="A13" s="2" t="s">
        <v>83</v>
      </c>
      <c r="B13" s="106">
        <f>C13+E13+F13+G13+H13</f>
        <v>169507.91366906476</v>
      </c>
      <c r="C13" s="30">
        <f>'II Trimestre'!C13</f>
        <v>115107.91366906476</v>
      </c>
      <c r="D13" s="30">
        <f>'II Trimestre'!D13</f>
        <v>160000</v>
      </c>
      <c r="E13" s="30">
        <f>'II Trimestre'!E13</f>
        <v>600</v>
      </c>
      <c r="F13" s="30">
        <f>'II Trimestre'!F13</f>
        <v>800</v>
      </c>
      <c r="G13" s="30">
        <f>'II Trimestre'!G13</f>
        <v>13000</v>
      </c>
      <c r="H13" s="30">
        <f>'II Trimestre'!H13</f>
        <v>40000</v>
      </c>
      <c r="I13" s="30">
        <f>'II Trimestre'!I13</f>
        <v>0</v>
      </c>
      <c r="J13" s="91"/>
    </row>
    <row r="15" spans="1:10" x14ac:dyDescent="0.25">
      <c r="A15" s="4" t="s">
        <v>3</v>
      </c>
    </row>
    <row r="16" spans="1:10" x14ac:dyDescent="0.25">
      <c r="A16" s="2" t="s">
        <v>67</v>
      </c>
      <c r="B16" s="5">
        <f>C16+H16+G16</f>
        <v>35853185935</v>
      </c>
      <c r="C16" s="151">
        <f>'I Trimestre'!C16+'II Trimestre'!C16</f>
        <v>19723701020</v>
      </c>
      <c r="D16" s="151"/>
      <c r="E16" s="22" t="e">
        <f>'I Trimestre'!E16+'II Trimestre'!E16</f>
        <v>#VALUE!</v>
      </c>
      <c r="F16" s="22" t="e">
        <f>'I Trimestre'!F16+'II Trimestre'!F16</f>
        <v>#VALUE!</v>
      </c>
      <c r="G16" s="75">
        <f>'I Trimestre'!G16+'II Trimestre'!G16</f>
        <v>2846188620</v>
      </c>
      <c r="H16" s="83">
        <f>'I Trimestre'!H16+'II Trimestre'!H16</f>
        <v>13283296295</v>
      </c>
      <c r="I16" s="80">
        <f>'I Trimestre'!I16+'II Trimestre'!I16</f>
        <v>0</v>
      </c>
    </row>
    <row r="17" spans="1:10" x14ac:dyDescent="0.25">
      <c r="A17" s="2" t="s">
        <v>128</v>
      </c>
      <c r="B17" s="5">
        <f>SUM(C17:H17)</f>
        <v>43521580378.8862</v>
      </c>
      <c r="C17" s="151">
        <f>'I Trimestre'!C17+'II Trimestre'!C17</f>
        <v>22833224145.166199</v>
      </c>
      <c r="D17" s="151"/>
      <c r="E17" s="22">
        <f>'I Trimestre'!E17+'II Trimestre'!E17</f>
        <v>45735765.740000002</v>
      </c>
      <c r="F17" s="75">
        <f>'I Trimestre'!F17+'II Trimestre'!F17</f>
        <v>92614925.625</v>
      </c>
      <c r="G17" s="75">
        <f>'I Trimestre'!G17+'II Trimestre'!G17</f>
        <v>3250005542.355</v>
      </c>
      <c r="H17" s="75">
        <f>'I Trimestre'!H17+'II Trimestre'!H17</f>
        <v>17300000000</v>
      </c>
      <c r="I17" s="75">
        <f>'I Trimestre'!I17+'II Trimestre'!I17</f>
        <v>0</v>
      </c>
    </row>
    <row r="18" spans="1:10" x14ac:dyDescent="0.25">
      <c r="A18" s="2" t="s">
        <v>129</v>
      </c>
      <c r="B18" s="5">
        <f>SUM(C18:H18)</f>
        <v>45408646171</v>
      </c>
      <c r="C18" s="151">
        <f>'I Trimestre'!C18+'II Trimestre'!C18</f>
        <v>23471501000</v>
      </c>
      <c r="D18" s="151"/>
      <c r="E18" s="22">
        <f>'I Trimestre'!E18+'II Trimestre'!E18</f>
        <v>0</v>
      </c>
      <c r="F18" s="75">
        <f>'I Trimestre'!F18+'II Trimestre'!F18</f>
        <v>0</v>
      </c>
      <c r="G18" s="75">
        <f>'I Trimestre'!G18+'II Trimestre'!G18</f>
        <v>3239176700</v>
      </c>
      <c r="H18" s="83">
        <f>'I Trimestre'!H18+'II Trimestre'!H18</f>
        <v>18697968471</v>
      </c>
      <c r="I18" s="75">
        <f>'I Trimestre'!I18+'II Trimestre'!I18</f>
        <v>0</v>
      </c>
    </row>
    <row r="19" spans="1:10" x14ac:dyDescent="0.25">
      <c r="A19" s="2" t="s">
        <v>83</v>
      </c>
      <c r="B19" s="5">
        <f>SUM(C19:H19)</f>
        <v>95506243349.584915</v>
      </c>
      <c r="C19" s="151">
        <f>+'II Trimestre'!C19</f>
        <v>49500000000</v>
      </c>
      <c r="D19" s="151"/>
      <c r="E19" s="22">
        <f>'II Trimestre'!E19</f>
        <v>1234865674.98</v>
      </c>
      <c r="F19" s="75">
        <f>'II Trimestre'!F19</f>
        <v>1234865674.98</v>
      </c>
      <c r="G19" s="75">
        <f>'II Trimestre'!G19</f>
        <v>7036511999.6249094</v>
      </c>
      <c r="H19" s="75">
        <f>'II Trimestre'!H19</f>
        <v>36500000000</v>
      </c>
      <c r="I19" s="75">
        <f>'II Trimestre'!I19</f>
        <v>0</v>
      </c>
    </row>
    <row r="20" spans="1:10" x14ac:dyDescent="0.25">
      <c r="A20" s="2" t="s">
        <v>130</v>
      </c>
      <c r="B20" s="3">
        <f>SUM(C20:H20)</f>
        <v>45408646171</v>
      </c>
      <c r="C20" s="157">
        <f>C18</f>
        <v>23471501000</v>
      </c>
      <c r="D20" s="157"/>
      <c r="E20" s="22">
        <f>E18</f>
        <v>0</v>
      </c>
      <c r="F20" s="75">
        <f t="shared" ref="F20:H20" si="0">F18</f>
        <v>0</v>
      </c>
      <c r="G20" s="75">
        <f t="shared" si="0"/>
        <v>3239176700</v>
      </c>
      <c r="H20" s="75">
        <f t="shared" si="0"/>
        <v>18697968471</v>
      </c>
      <c r="I20" s="75"/>
      <c r="J20" s="91"/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128</v>
      </c>
      <c r="B23" s="5">
        <f>'I Trimestre'!B23+'II Trimestre'!B23</f>
        <v>43521580378.8862</v>
      </c>
      <c r="C23" s="5"/>
      <c r="D23" s="5"/>
      <c r="E23" s="5"/>
    </row>
    <row r="24" spans="1:10" x14ac:dyDescent="0.25">
      <c r="A24" s="9" t="s">
        <v>129</v>
      </c>
      <c r="B24" s="5">
        <f>'I Trimestre'!B24+'II Trimestre'!B24</f>
        <v>47827506595.269997</v>
      </c>
      <c r="C24" s="5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68</v>
      </c>
      <c r="B27" s="52">
        <v>1.6071376151833332</v>
      </c>
      <c r="C27" s="52">
        <v>1.6071376151833332</v>
      </c>
      <c r="D27" s="52">
        <v>1.6071376151833332</v>
      </c>
      <c r="E27" s="52">
        <v>1.6071376151833332</v>
      </c>
      <c r="F27" s="52">
        <v>1.6071376151833332</v>
      </c>
      <c r="G27" s="52">
        <v>1.6071376151833332</v>
      </c>
      <c r="H27" s="52">
        <v>1.6071376151833332</v>
      </c>
      <c r="I27" s="52">
        <v>1.6071376151833332</v>
      </c>
    </row>
    <row r="28" spans="1:10" x14ac:dyDescent="0.25">
      <c r="A28" s="9" t="s">
        <v>131</v>
      </c>
      <c r="B28" s="52">
        <v>1.67</v>
      </c>
      <c r="C28" s="52">
        <v>1.67</v>
      </c>
      <c r="D28" s="52">
        <v>1.67</v>
      </c>
      <c r="E28" s="52">
        <v>1.67</v>
      </c>
      <c r="F28" s="52">
        <v>1.67</v>
      </c>
      <c r="G28" s="52">
        <v>1.67</v>
      </c>
      <c r="H28" s="52">
        <v>1.67</v>
      </c>
      <c r="I28" s="52">
        <v>1.67</v>
      </c>
    </row>
    <row r="29" spans="1:10" x14ac:dyDescent="0.25">
      <c r="A29" s="9" t="s">
        <v>6</v>
      </c>
      <c r="B29" s="79">
        <v>319378</v>
      </c>
      <c r="C29" s="153">
        <v>133957</v>
      </c>
      <c r="D29" s="153"/>
      <c r="E29" s="104">
        <v>140746</v>
      </c>
      <c r="F29" s="105" t="s">
        <v>143</v>
      </c>
      <c r="G29">
        <v>63042</v>
      </c>
      <c r="H29">
        <v>319378</v>
      </c>
      <c r="I29" s="91"/>
      <c r="J29" s="27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69</v>
      </c>
      <c r="B32" s="5">
        <f>B16/B27</f>
        <v>22308721789.770363</v>
      </c>
      <c r="C32" s="147">
        <f>C16/C27</f>
        <v>12272565108.091276</v>
      </c>
      <c r="D32" s="147"/>
      <c r="E32" s="5" t="e">
        <f>E16/E27</f>
        <v>#VALUE!</v>
      </c>
      <c r="F32" s="5" t="e">
        <f t="shared" ref="F32:I32" si="1">F16/F27</f>
        <v>#VALUE!</v>
      </c>
      <c r="G32" s="5">
        <f t="shared" si="1"/>
        <v>1770967584.3006904</v>
      </c>
      <c r="H32" s="5">
        <f t="shared" si="1"/>
        <v>8265189097.3783951</v>
      </c>
      <c r="I32" s="5">
        <f t="shared" si="1"/>
        <v>0</v>
      </c>
    </row>
    <row r="33" spans="1:10" x14ac:dyDescent="0.25">
      <c r="A33" s="10" t="s">
        <v>132</v>
      </c>
      <c r="B33" s="5">
        <f>B18/B28</f>
        <v>27190806090.419163</v>
      </c>
      <c r="C33" s="147">
        <f>C18/C28</f>
        <v>14054791017.964073</v>
      </c>
      <c r="D33" s="147"/>
      <c r="E33" s="5">
        <f>E18/E28</f>
        <v>0</v>
      </c>
      <c r="F33" s="5">
        <f t="shared" ref="F33:I33" si="2">F18/F28</f>
        <v>0</v>
      </c>
      <c r="G33" s="5">
        <f t="shared" si="2"/>
        <v>1939626766.467066</v>
      </c>
      <c r="H33" s="5">
        <f t="shared" si="2"/>
        <v>11196388305.988024</v>
      </c>
      <c r="I33" s="5">
        <f t="shared" si="2"/>
        <v>0</v>
      </c>
    </row>
    <row r="34" spans="1:10" x14ac:dyDescent="0.25">
      <c r="A34" s="10" t="s">
        <v>70</v>
      </c>
      <c r="B34" s="5">
        <f>B32/B10</f>
        <v>159713.64294524511</v>
      </c>
      <c r="C34" s="148">
        <f>C32/D10</f>
        <v>90720.400861118702</v>
      </c>
      <c r="D34" s="148"/>
      <c r="E34" s="5" t="e">
        <f>E32/E10</f>
        <v>#VALUE!</v>
      </c>
      <c r="F34" s="5" t="e">
        <f t="shared" ref="F34:I34" si="3">F32/F10</f>
        <v>#VALUE!</v>
      </c>
      <c r="G34" s="5">
        <f t="shared" si="3"/>
        <v>161710.04741822495</v>
      </c>
      <c r="H34" s="5">
        <f t="shared" si="3"/>
        <v>358226.85436681745</v>
      </c>
      <c r="I34" s="5" t="e">
        <f t="shared" si="3"/>
        <v>#DIV/0!</v>
      </c>
      <c r="J34" s="91"/>
    </row>
    <row r="35" spans="1:10" x14ac:dyDescent="0.25">
      <c r="A35" s="10" t="s">
        <v>133</v>
      </c>
      <c r="B35" s="5">
        <f>B33/B12</f>
        <v>157952.00638074172</v>
      </c>
      <c r="C35" s="148">
        <f>C33/D12</f>
        <v>88363.234676650973</v>
      </c>
      <c r="D35" s="148"/>
      <c r="E35" s="5">
        <f>E33/E12</f>
        <v>0</v>
      </c>
      <c r="F35" s="5">
        <f t="shared" ref="F35:I35" si="4">F33/F12</f>
        <v>0</v>
      </c>
      <c r="G35" s="5">
        <f t="shared" si="4"/>
        <v>118370.97317631307</v>
      </c>
      <c r="H35" s="5">
        <f t="shared" si="4"/>
        <v>322972.06448697794</v>
      </c>
      <c r="I35" s="5" t="e">
        <f t="shared" si="4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>
        <f>(B11/B29)*100</f>
        <v>46.920563355814231</v>
      </c>
      <c r="C40" s="154">
        <f>D11/C29*100</f>
        <v>101.22651298551028</v>
      </c>
      <c r="D40" s="154"/>
      <c r="E40" s="12">
        <f>E11/E29*100</f>
        <v>7.104997655350774E-2</v>
      </c>
      <c r="F40" s="122" t="s">
        <v>143</v>
      </c>
      <c r="G40" s="12">
        <f t="shared" ref="G40:H40" si="5">G11/G29*100</f>
        <v>19.034929094889122</v>
      </c>
      <c r="H40" s="12">
        <f t="shared" si="5"/>
        <v>12.52434419402714</v>
      </c>
      <c r="I40" s="112"/>
    </row>
    <row r="41" spans="1:10" x14ac:dyDescent="0.25">
      <c r="A41" t="s">
        <v>11</v>
      </c>
      <c r="B41" s="6">
        <f>(B12/B29)*100</f>
        <v>53.900393890624898</v>
      </c>
      <c r="C41" s="154">
        <f>D12/C29*100</f>
        <v>118.73735601722942</v>
      </c>
      <c r="D41" s="154"/>
      <c r="E41" s="12">
        <f>E12/E29*100</f>
        <v>3.1261989683543399E-2</v>
      </c>
      <c r="F41" s="122" t="s">
        <v>143</v>
      </c>
      <c r="G41" s="12">
        <f t="shared" ref="G41:H41" si="6">G12/G29*100</f>
        <v>25.992195679071095</v>
      </c>
      <c r="H41" s="12">
        <f t="shared" si="6"/>
        <v>10.85445432385286</v>
      </c>
      <c r="I41" s="112"/>
    </row>
    <row r="42" spans="1:10" x14ac:dyDescent="0.25">
      <c r="I42" s="117"/>
    </row>
    <row r="43" spans="1:10" x14ac:dyDescent="0.25">
      <c r="A43" t="s">
        <v>12</v>
      </c>
      <c r="I43" s="117"/>
    </row>
    <row r="44" spans="1:10" x14ac:dyDescent="0.25">
      <c r="A44" t="s">
        <v>13</v>
      </c>
      <c r="B44" s="12">
        <f>B12/B11*100</f>
        <v>114.87584554746348</v>
      </c>
      <c r="C44" s="110">
        <f>C12/C11*100</f>
        <v>128.97887905604719</v>
      </c>
      <c r="D44" s="110">
        <f>D12/D11*100</f>
        <v>117.29867256637168</v>
      </c>
      <c r="E44" s="12">
        <f>E12/E11*100</f>
        <v>44</v>
      </c>
      <c r="F44" s="12">
        <f t="shared" ref="F44:H44" si="7">F12/F11*100</f>
        <v>58.5</v>
      </c>
      <c r="G44" s="12">
        <f t="shared" si="7"/>
        <v>136.54999999999998</v>
      </c>
      <c r="H44" s="12">
        <f t="shared" si="7"/>
        <v>86.666847826086951</v>
      </c>
      <c r="I44" s="112"/>
      <c r="J44" s="27"/>
    </row>
    <row r="45" spans="1:10" x14ac:dyDescent="0.25">
      <c r="A45" t="s">
        <v>14</v>
      </c>
      <c r="B45" s="12">
        <f>B18/B17*100</f>
        <v>104.33593122236269</v>
      </c>
      <c r="C45" s="155">
        <f>C18/C17*100</f>
        <v>102.79538645429942</v>
      </c>
      <c r="D45" s="155"/>
      <c r="E45" s="12">
        <f>E18/E17*100</f>
        <v>0</v>
      </c>
      <c r="F45" s="12">
        <f t="shared" ref="F45:H45" si="8">F18/F17*100</f>
        <v>0</v>
      </c>
      <c r="G45" s="12">
        <f t="shared" si="8"/>
        <v>99.666805418825433</v>
      </c>
      <c r="H45" s="12">
        <f t="shared" si="8"/>
        <v>108.08074260693641</v>
      </c>
      <c r="I45" s="112"/>
    </row>
    <row r="46" spans="1:10" x14ac:dyDescent="0.25">
      <c r="A46" s="10" t="s">
        <v>15</v>
      </c>
      <c r="B46" s="13">
        <f>AVERAGE(B44:B45)</f>
        <v>109.60588838491309</v>
      </c>
      <c r="C46" s="111">
        <f>AVERAGE(C44,C45)</f>
        <v>115.8871327551733</v>
      </c>
      <c r="D46" s="111">
        <f>AVERAGE(D44,C45)</f>
        <v>110.04702951033555</v>
      </c>
      <c r="E46" s="13">
        <f>AVERAGE(E44:E45)</f>
        <v>22</v>
      </c>
      <c r="F46" s="13">
        <f t="shared" ref="F46:H46" si="9">AVERAGE(F44:F45)</f>
        <v>29.25</v>
      </c>
      <c r="G46" s="13">
        <f t="shared" si="9"/>
        <v>118.1084027094127</v>
      </c>
      <c r="H46" s="13">
        <f t="shared" si="9"/>
        <v>97.373795216511681</v>
      </c>
      <c r="I46" s="112"/>
    </row>
    <row r="47" spans="1:10" x14ac:dyDescent="0.25">
      <c r="A47" s="10"/>
      <c r="B47" s="13"/>
      <c r="C47" s="13"/>
      <c r="D47" s="13"/>
      <c r="E47" s="13"/>
      <c r="I47" s="117"/>
    </row>
    <row r="48" spans="1:10" x14ac:dyDescent="0.25">
      <c r="A48" s="10" t="s">
        <v>16</v>
      </c>
      <c r="B48" s="10"/>
      <c r="C48" s="10"/>
      <c r="D48" s="10"/>
      <c r="E48" s="10"/>
      <c r="I48" s="117"/>
    </row>
    <row r="49" spans="1:10" x14ac:dyDescent="0.25">
      <c r="A49" s="10" t="s">
        <v>17</v>
      </c>
      <c r="B49" s="112">
        <f>B12/B13*100</f>
        <v>101.55632045361943</v>
      </c>
      <c r="C49" s="156">
        <f>D12/D13*100</f>
        <v>99.410624999999996</v>
      </c>
      <c r="D49" s="156"/>
      <c r="E49" s="112">
        <f>E12/E13*100</f>
        <v>7.333333333333333</v>
      </c>
      <c r="F49" s="112">
        <f>F12/F13*100</f>
        <v>14.625</v>
      </c>
      <c r="G49" s="112">
        <f t="shared" ref="G49:H49" si="10">G12/G13*100</f>
        <v>126.04615384615386</v>
      </c>
      <c r="H49" s="112">
        <f t="shared" si="10"/>
        <v>86.666847826086951</v>
      </c>
      <c r="I49" s="112"/>
      <c r="J49" s="27"/>
    </row>
    <row r="50" spans="1:10" x14ac:dyDescent="0.25">
      <c r="A50" s="10" t="s">
        <v>18</v>
      </c>
      <c r="B50" s="13">
        <f>B18/B19*100</f>
        <v>47.545212311187981</v>
      </c>
      <c r="C50" s="131">
        <f>C18/C19*100</f>
        <v>47.417173737373737</v>
      </c>
      <c r="D50" s="131"/>
      <c r="E50" s="13">
        <f>E18/E19*100</f>
        <v>0</v>
      </c>
      <c r="F50" s="13">
        <f t="shared" ref="F50:H50" si="11">F18/F19*100</f>
        <v>0</v>
      </c>
      <c r="G50" s="13">
        <f t="shared" si="11"/>
        <v>46.033840348352548</v>
      </c>
      <c r="H50" s="13">
        <f t="shared" si="11"/>
        <v>51.227310879452062</v>
      </c>
      <c r="I50" s="112"/>
    </row>
    <row r="51" spans="1:10" x14ac:dyDescent="0.25">
      <c r="A51" s="10" t="s">
        <v>19</v>
      </c>
      <c r="B51" s="13">
        <f>(B49+B50)/2</f>
        <v>74.550766382403708</v>
      </c>
      <c r="C51" s="131">
        <f>(C49+C50)/2</f>
        <v>73.41389936868687</v>
      </c>
      <c r="D51" s="131"/>
      <c r="E51" s="13">
        <f>(E49+E50)/2</f>
        <v>3.6666666666666665</v>
      </c>
      <c r="F51" s="13">
        <f t="shared" ref="F51:H51" si="12">(F49+F50)/2</f>
        <v>7.3125</v>
      </c>
      <c r="G51" s="13">
        <f t="shared" si="12"/>
        <v>86.039997097253206</v>
      </c>
      <c r="H51" s="13">
        <f t="shared" si="12"/>
        <v>68.947079352769506</v>
      </c>
      <c r="I51" s="112"/>
    </row>
    <row r="52" spans="1:10" x14ac:dyDescent="0.25">
      <c r="A52" s="10"/>
      <c r="B52" s="10"/>
      <c r="C52" s="89"/>
      <c r="D52" s="89"/>
      <c r="E52" s="10"/>
      <c r="I52" s="117"/>
    </row>
    <row r="53" spans="1:10" x14ac:dyDescent="0.25">
      <c r="A53" s="10" t="s">
        <v>31</v>
      </c>
      <c r="B53" s="10"/>
      <c r="C53" s="89"/>
      <c r="D53" s="89"/>
      <c r="E53" s="10"/>
      <c r="I53" s="117"/>
    </row>
    <row r="54" spans="1:10" x14ac:dyDescent="0.25">
      <c r="A54" s="10" t="s">
        <v>20</v>
      </c>
      <c r="B54" s="13">
        <f>B20/B18*100</f>
        <v>100</v>
      </c>
      <c r="C54" s="131">
        <f>C20/C18*100</f>
        <v>100</v>
      </c>
      <c r="D54" s="131"/>
      <c r="E54" s="13" t="e">
        <f>E20/E18*100</f>
        <v>#DIV/0!</v>
      </c>
      <c r="F54" s="13" t="e">
        <f t="shared" ref="F54:H54" si="13">F20/F18*100</f>
        <v>#DIV/0!</v>
      </c>
      <c r="G54" s="13">
        <f t="shared" si="13"/>
        <v>100</v>
      </c>
      <c r="H54" s="13">
        <f t="shared" si="13"/>
        <v>100</v>
      </c>
      <c r="I54" s="112"/>
    </row>
    <row r="55" spans="1:10" x14ac:dyDescent="0.25">
      <c r="A55" s="10"/>
      <c r="B55" s="10"/>
      <c r="C55" s="89"/>
      <c r="D55" s="89"/>
      <c r="E55" s="10"/>
      <c r="I55" s="117"/>
    </row>
    <row r="56" spans="1:10" x14ac:dyDescent="0.25">
      <c r="A56" s="10" t="s">
        <v>21</v>
      </c>
      <c r="B56" s="10"/>
      <c r="C56" s="89"/>
      <c r="D56" s="89"/>
      <c r="E56" s="10"/>
      <c r="I56" s="117"/>
    </row>
    <row r="57" spans="1:10" x14ac:dyDescent="0.25">
      <c r="A57" s="10" t="s">
        <v>22</v>
      </c>
      <c r="B57" s="13">
        <f>((B12/B10)-1)*100</f>
        <v>23.243568311742237</v>
      </c>
      <c r="C57" s="131">
        <f>((D12/D10)-1)*100</f>
        <v>17.577007517796559</v>
      </c>
      <c r="D57" s="131"/>
      <c r="E57" s="13" t="e">
        <f>((E12/E10)-1)*100</f>
        <v>#VALUE!</v>
      </c>
      <c r="F57" s="13" t="e">
        <f t="shared" ref="F57:H57" si="14">((F12/F10)-1)*100</f>
        <v>#VALUE!</v>
      </c>
      <c r="G57" s="13">
        <f t="shared" si="14"/>
        <v>49.623339268593348</v>
      </c>
      <c r="H57" s="13">
        <f t="shared" si="14"/>
        <v>50.251334404311557</v>
      </c>
      <c r="I57" s="112"/>
      <c r="J57" s="92"/>
    </row>
    <row r="58" spans="1:10" x14ac:dyDescent="0.25">
      <c r="A58" s="10" t="s">
        <v>23</v>
      </c>
      <c r="B58" s="13">
        <f>((B33/B32)-1)*100</f>
        <v>21.88419554762422</v>
      </c>
      <c r="C58" s="131">
        <f>((C33/C32)-1)*100</f>
        <v>14.52203263275238</v>
      </c>
      <c r="D58" s="131"/>
      <c r="E58" s="13" t="e">
        <f>((E33/E32)-1)*100</f>
        <v>#VALUE!</v>
      </c>
      <c r="F58" s="13" t="e">
        <f t="shared" ref="F58:H58" si="15">((F33/F32)-1)*100</f>
        <v>#VALUE!</v>
      </c>
      <c r="G58" s="13">
        <f t="shared" si="15"/>
        <v>9.5235612250336388</v>
      </c>
      <c r="H58" s="13">
        <f t="shared" si="15"/>
        <v>35.464393785489619</v>
      </c>
      <c r="I58" s="112"/>
    </row>
    <row r="59" spans="1:10" x14ac:dyDescent="0.25">
      <c r="A59" s="10" t="s">
        <v>24</v>
      </c>
      <c r="B59" s="13">
        <f>((B35/B34)-1)*100</f>
        <v>-1.1029969212506985</v>
      </c>
      <c r="C59" s="131">
        <f>((C35/C34)-1)*100</f>
        <v>-2.598275759469193</v>
      </c>
      <c r="D59" s="131"/>
      <c r="E59" s="13" t="e">
        <f>((E35/E34)-1)*100</f>
        <v>#VALUE!</v>
      </c>
      <c r="F59" s="13" t="e">
        <f t="shared" ref="F59:H59" si="16">((F35/F34)-1)*100</f>
        <v>#VALUE!</v>
      </c>
      <c r="G59" s="13">
        <f t="shared" si="16"/>
        <v>-26.800483293301845</v>
      </c>
      <c r="H59" s="13">
        <f t="shared" si="16"/>
        <v>-9.8414704118578662</v>
      </c>
      <c r="I59" s="112"/>
    </row>
    <row r="60" spans="1:10" x14ac:dyDescent="0.25">
      <c r="A60" s="10"/>
      <c r="B60" s="13"/>
      <c r="C60" s="89"/>
      <c r="D60" s="89"/>
      <c r="E60" s="13"/>
      <c r="I60" s="117"/>
    </row>
    <row r="61" spans="1:10" x14ac:dyDescent="0.25">
      <c r="A61" s="10" t="s">
        <v>25</v>
      </c>
      <c r="B61" s="10"/>
      <c r="C61" s="89"/>
      <c r="D61" s="89"/>
      <c r="E61" s="10"/>
      <c r="I61" s="117"/>
    </row>
    <row r="62" spans="1:10" x14ac:dyDescent="0.25">
      <c r="A62" s="10" t="s">
        <v>36</v>
      </c>
      <c r="B62" s="5">
        <f>B17/B11</f>
        <v>290426.63469301921</v>
      </c>
      <c r="C62" s="131">
        <f>C17/D11</f>
        <v>168386.60874016371</v>
      </c>
      <c r="D62" s="131"/>
      <c r="E62" s="5">
        <f t="shared" ref="E62:H63" si="17">E17/E11</f>
        <v>457357.65740000003</v>
      </c>
      <c r="F62" s="5">
        <f t="shared" si="17"/>
        <v>463074.62812499999</v>
      </c>
      <c r="G62" s="5">
        <f t="shared" si="17"/>
        <v>270833.79519625002</v>
      </c>
      <c r="H62" s="5">
        <f t="shared" si="17"/>
        <v>432500</v>
      </c>
      <c r="I62" s="118"/>
    </row>
    <row r="63" spans="1:10" x14ac:dyDescent="0.25">
      <c r="A63" s="10" t="s">
        <v>37</v>
      </c>
      <c r="B63" s="5">
        <f>B18/B12</f>
        <v>263779.85065583867</v>
      </c>
      <c r="C63" s="131">
        <f>C18/D12</f>
        <v>147566.6019100071</v>
      </c>
      <c r="D63" s="131"/>
      <c r="E63" s="5">
        <f t="shared" si="17"/>
        <v>0</v>
      </c>
      <c r="F63" s="5">
        <f t="shared" si="17"/>
        <v>0</v>
      </c>
      <c r="G63" s="5">
        <f t="shared" si="17"/>
        <v>197679.52520444282</v>
      </c>
      <c r="H63" s="5">
        <f t="shared" si="17"/>
        <v>539363.34769325308</v>
      </c>
      <c r="I63" s="118"/>
    </row>
    <row r="64" spans="1:10" x14ac:dyDescent="0.25">
      <c r="A64" s="10" t="s">
        <v>26</v>
      </c>
      <c r="B64" s="13">
        <f>(B62/B63)*B46</f>
        <v>120.67816865853696</v>
      </c>
      <c r="C64" s="156">
        <f>(C62/C63)*D46</f>
        <v>125.57344183119999</v>
      </c>
      <c r="D64" s="156"/>
      <c r="E64" s="13" t="e">
        <f>E62/E63*E46</f>
        <v>#DIV/0!</v>
      </c>
      <c r="F64" s="13" t="e">
        <f t="shared" ref="F64:H64" si="18">F62/F63*F46</f>
        <v>#DIV/0!</v>
      </c>
      <c r="G64" s="13">
        <f t="shared" si="18"/>
        <v>161.81618666513461</v>
      </c>
      <c r="H64" s="13">
        <f t="shared" si="18"/>
        <v>78.081253780508064</v>
      </c>
      <c r="I64" s="112"/>
      <c r="J64" s="91"/>
    </row>
    <row r="65" spans="1:10" x14ac:dyDescent="0.25">
      <c r="A65" s="10" t="s">
        <v>34</v>
      </c>
      <c r="B65" s="16">
        <f>B17/(B11*6)</f>
        <v>48404.439115503199</v>
      </c>
      <c r="C65" s="131">
        <f>C17/(D11*6)</f>
        <v>28064.434790027284</v>
      </c>
      <c r="D65" s="131"/>
      <c r="E65" s="16">
        <f t="shared" ref="E65:H66" si="19">E17/(E11*6)</f>
        <v>76226.276233333338</v>
      </c>
      <c r="F65" s="16">
        <f t="shared" si="19"/>
        <v>77179.104687500003</v>
      </c>
      <c r="G65" s="16">
        <f t="shared" si="19"/>
        <v>45138.965866041668</v>
      </c>
      <c r="H65" s="16">
        <f t="shared" si="19"/>
        <v>72083.333333333328</v>
      </c>
      <c r="I65" s="119"/>
    </row>
    <row r="66" spans="1:10" x14ac:dyDescent="0.25">
      <c r="A66" s="10" t="s">
        <v>35</v>
      </c>
      <c r="B66" s="16">
        <f>B18/(B12*6)</f>
        <v>43963.308442639776</v>
      </c>
      <c r="C66" s="131">
        <f>C18/(D12*6)</f>
        <v>24594.433651667852</v>
      </c>
      <c r="D66" s="131"/>
      <c r="E66" s="16">
        <f t="shared" si="19"/>
        <v>0</v>
      </c>
      <c r="F66" s="16">
        <f t="shared" si="19"/>
        <v>0</v>
      </c>
      <c r="G66" s="16">
        <f t="shared" si="19"/>
        <v>32946.587534073806</v>
      </c>
      <c r="H66" s="16">
        <f t="shared" si="19"/>
        <v>89893.891282208861</v>
      </c>
      <c r="I66" s="119"/>
    </row>
    <row r="67" spans="1:10" x14ac:dyDescent="0.25">
      <c r="A67" s="10"/>
      <c r="B67" s="13"/>
      <c r="C67" s="13"/>
      <c r="D67" s="13"/>
      <c r="E67" s="13"/>
      <c r="I67" s="117"/>
    </row>
    <row r="68" spans="1:10" x14ac:dyDescent="0.25">
      <c r="A68" s="10" t="s">
        <v>27</v>
      </c>
      <c r="B68" s="13"/>
      <c r="C68" s="13"/>
      <c r="D68" s="13"/>
      <c r="E68" s="13"/>
      <c r="I68" s="117"/>
    </row>
    <row r="69" spans="1:10" x14ac:dyDescent="0.25">
      <c r="A69" s="10" t="s">
        <v>28</v>
      </c>
      <c r="B69" s="13">
        <f>(B24/B23)*100</f>
        <v>109.8937726500225</v>
      </c>
      <c r="C69" s="13"/>
      <c r="D69" s="13"/>
      <c r="E69" s="13"/>
      <c r="I69" s="117"/>
    </row>
    <row r="70" spans="1:10" x14ac:dyDescent="0.25">
      <c r="A70" s="10" t="s">
        <v>29</v>
      </c>
      <c r="B70" s="13">
        <f>(B18/B24)*100</f>
        <v>94.942532871849068</v>
      </c>
      <c r="C70" s="13"/>
      <c r="D70" s="13"/>
      <c r="E70" s="13"/>
      <c r="I70" s="117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20"/>
      <c r="J71" s="92"/>
    </row>
    <row r="72" spans="1:10" ht="15.75" thickTop="1" x14ac:dyDescent="0.25">
      <c r="A72" s="87"/>
    </row>
    <row r="73" spans="1:10" x14ac:dyDescent="0.25">
      <c r="A73" s="87"/>
    </row>
    <row r="74" spans="1:10" x14ac:dyDescent="0.25">
      <c r="A74" s="6" t="s">
        <v>30</v>
      </c>
      <c r="B74" s="27"/>
    </row>
    <row r="75" spans="1:10" x14ac:dyDescent="0.25">
      <c r="A75" s="6" t="s">
        <v>58</v>
      </c>
      <c r="B75" s="15"/>
      <c r="C75" s="15"/>
      <c r="D75" s="15"/>
      <c r="E75" s="15"/>
    </row>
    <row r="76" spans="1:10" x14ac:dyDescent="0.25">
      <c r="A76" s="39" t="s">
        <v>96</v>
      </c>
    </row>
    <row r="77" spans="1:10" x14ac:dyDescent="0.25">
      <c r="A77" s="39" t="s">
        <v>113</v>
      </c>
    </row>
    <row r="78" spans="1:10" x14ac:dyDescent="0.25">
      <c r="A78" s="6" t="s">
        <v>98</v>
      </c>
    </row>
    <row r="79" spans="1:10" x14ac:dyDescent="0.25">
      <c r="A79" s="6" t="s">
        <v>45</v>
      </c>
    </row>
    <row r="80" spans="1:10" x14ac:dyDescent="0.25">
      <c r="A80" s="128" t="s">
        <v>145</v>
      </c>
    </row>
    <row r="81" spans="1:1" x14ac:dyDescent="0.25">
      <c r="A81" s="107" t="s">
        <v>146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6" spans="1:1" x14ac:dyDescent="0.25">
      <c r="A86" s="18"/>
    </row>
    <row r="88" spans="1:1" x14ac:dyDescent="0.25">
      <c r="A88" s="6" t="s">
        <v>144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C32:D32"/>
    <mergeCell ref="C33:D33"/>
    <mergeCell ref="C34:D34"/>
    <mergeCell ref="C35:D35"/>
    <mergeCell ref="A2:I2"/>
    <mergeCell ref="C29:D29"/>
    <mergeCell ref="C19:D19"/>
    <mergeCell ref="B4:B5"/>
    <mergeCell ref="C16:D16"/>
    <mergeCell ref="C17:D17"/>
    <mergeCell ref="C18:D18"/>
    <mergeCell ref="C5:D5"/>
    <mergeCell ref="C20:D20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topLeftCell="A61" zoomScale="90" zoomScaleNormal="90" zoomScalePageLayoutView="90" workbookViewId="0">
      <selection activeCell="A80" sqref="A80:A81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140625" customWidth="1"/>
    <col min="7" max="7" width="14.28515625" customWidth="1"/>
    <col min="8" max="8" width="14.7109375" customWidth="1"/>
    <col min="9" max="9" width="17.28515625" customWidth="1"/>
  </cols>
  <sheetData>
    <row r="2" spans="1:10" ht="15.75" x14ac:dyDescent="0.25">
      <c r="A2" s="150" t="s">
        <v>134</v>
      </c>
      <c r="B2" s="150"/>
      <c r="C2" s="150"/>
      <c r="D2" s="150"/>
      <c r="E2" s="150"/>
      <c r="F2" s="150"/>
      <c r="G2" s="150"/>
      <c r="H2" s="150"/>
      <c r="I2" s="150"/>
    </row>
    <row r="4" spans="1:10" x14ac:dyDescent="0.25">
      <c r="A4" s="20" t="s">
        <v>0</v>
      </c>
      <c r="B4" s="139" t="s">
        <v>49</v>
      </c>
      <c r="C4" s="25"/>
      <c r="D4" s="25"/>
      <c r="E4" s="25"/>
      <c r="F4" s="25"/>
      <c r="G4" s="25"/>
      <c r="H4" s="25"/>
      <c r="I4" s="25"/>
    </row>
    <row r="5" spans="1:10" ht="30.75" thickBot="1" x14ac:dyDescent="0.3">
      <c r="A5" s="21"/>
      <c r="B5" s="140"/>
      <c r="C5" s="152" t="s">
        <v>1</v>
      </c>
      <c r="D5" s="152"/>
      <c r="E5" s="56" t="s">
        <v>122</v>
      </c>
      <c r="F5" s="56" t="s">
        <v>123</v>
      </c>
      <c r="G5" s="60" t="s">
        <v>124</v>
      </c>
      <c r="H5" s="60" t="s">
        <v>141</v>
      </c>
      <c r="I5" s="78" t="s">
        <v>126</v>
      </c>
    </row>
    <row r="6" spans="1:10" ht="15.75" thickTop="1" x14ac:dyDescent="0.25"/>
    <row r="7" spans="1:10" x14ac:dyDescent="0.25">
      <c r="A7" s="1" t="s">
        <v>2</v>
      </c>
      <c r="D7" s="7"/>
      <c r="E7" s="7"/>
    </row>
    <row r="8" spans="1:10" x14ac:dyDescent="0.25">
      <c r="D8" s="7"/>
      <c r="E8" s="7"/>
    </row>
    <row r="9" spans="1:10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</row>
    <row r="10" spans="1:10" s="10" customFormat="1" x14ac:dyDescent="0.25">
      <c r="A10" s="9" t="s">
        <v>71</v>
      </c>
      <c r="B10" s="5">
        <v>149810.66666666666</v>
      </c>
      <c r="C10" s="5">
        <v>111718.33333333333</v>
      </c>
      <c r="D10" s="5">
        <v>141127.66666666666</v>
      </c>
      <c r="E10" s="5" t="s">
        <v>125</v>
      </c>
      <c r="F10" s="10" t="s">
        <v>125</v>
      </c>
      <c r="G10" s="5">
        <v>12525.333333333334</v>
      </c>
      <c r="H10" s="5">
        <v>27067</v>
      </c>
      <c r="I10" s="5">
        <v>0</v>
      </c>
    </row>
    <row r="11" spans="1:10" x14ac:dyDescent="0.25">
      <c r="A11" s="2" t="s">
        <v>135</v>
      </c>
      <c r="B11" s="106">
        <f>C11+E11+F11+G11+H11</f>
        <v>160224.24460431654</v>
      </c>
      <c r="C11" s="30">
        <f>'III Trimestre'!C11</f>
        <v>106494.24460431655</v>
      </c>
      <c r="D11" s="30">
        <f>'III Trimestre'!D11</f>
        <v>148027</v>
      </c>
      <c r="E11" s="30">
        <f>'III Trimestre'!E11</f>
        <v>400</v>
      </c>
      <c r="F11" s="30">
        <f>'III Trimestre'!F11</f>
        <v>600</v>
      </c>
      <c r="G11" s="30">
        <f>'III Trimestre'!G11</f>
        <v>12730</v>
      </c>
      <c r="H11" s="30">
        <f>'III Trimestre'!H11</f>
        <v>40000</v>
      </c>
      <c r="I11" s="30">
        <f>'III Trimestre'!I11</f>
        <v>0</v>
      </c>
      <c r="J11" s="91"/>
    </row>
    <row r="12" spans="1:10" x14ac:dyDescent="0.25">
      <c r="A12" s="2" t="s">
        <v>136</v>
      </c>
      <c r="B12" s="106">
        <v>185659</v>
      </c>
      <c r="C12" s="5">
        <v>130443</v>
      </c>
      <c r="D12" s="5">
        <v>165907</v>
      </c>
      <c r="E12" s="5">
        <v>44</v>
      </c>
      <c r="F12">
        <v>117</v>
      </c>
      <c r="G12" s="5">
        <v>14443.333333333334</v>
      </c>
      <c r="H12" s="118">
        <v>51003.391304347824</v>
      </c>
      <c r="I12">
        <v>0</v>
      </c>
      <c r="J12" s="27"/>
    </row>
    <row r="13" spans="1:10" x14ac:dyDescent="0.25">
      <c r="A13" s="2" t="s">
        <v>83</v>
      </c>
      <c r="B13" s="106">
        <f>C13+E13+F13+G13+H13</f>
        <v>169507.91366906476</v>
      </c>
      <c r="C13" s="30">
        <f>'III Trimestre'!C13</f>
        <v>115107.91366906476</v>
      </c>
      <c r="D13" s="30">
        <f>'III Trimestre'!D13</f>
        <v>160000</v>
      </c>
      <c r="E13" s="30">
        <f>'III Trimestre'!E13</f>
        <v>600</v>
      </c>
      <c r="F13" s="30">
        <f>'III Trimestre'!F13</f>
        <v>800</v>
      </c>
      <c r="G13" s="30">
        <f>'III Trimestre'!G13</f>
        <v>13000</v>
      </c>
      <c r="H13" s="30">
        <f>'III Trimestre'!H13</f>
        <v>40000</v>
      </c>
      <c r="I13" s="30">
        <f>'III Trimestre'!I13</f>
        <v>0</v>
      </c>
      <c r="J13" s="91"/>
    </row>
    <row r="15" spans="1:10" x14ac:dyDescent="0.25">
      <c r="A15" s="4" t="s">
        <v>3</v>
      </c>
    </row>
    <row r="16" spans="1:10" x14ac:dyDescent="0.25">
      <c r="A16" s="2" t="s">
        <v>71</v>
      </c>
      <c r="B16" s="5">
        <f>C16+I16+H16+G16</f>
        <v>66815883908.669998</v>
      </c>
      <c r="C16" s="151">
        <f>'I Trimestre'!C16+'II Trimestre'!C16+'III Trimestre'!C16</f>
        <v>34946781798</v>
      </c>
      <c r="D16" s="151"/>
      <c r="E16" s="22" t="e">
        <f>'I Trimestre'!E16+'II Trimestre'!E16+'III Trimestre'!E16</f>
        <v>#VALUE!</v>
      </c>
      <c r="F16" s="22" t="e">
        <f>'I Trimestre'!F16+'II Trimestre'!F16+'III Trimestre'!F16</f>
        <v>#VALUE!</v>
      </c>
      <c r="G16" s="75">
        <f>'I Trimestre'!G16+'II Trimestre'!G16+'III Trimestre'!G16</f>
        <v>5041056936</v>
      </c>
      <c r="H16" s="83">
        <f>'I Trimestre'!H16+'II Trimestre'!H16+'III Trimestre'!H16</f>
        <v>26474610879</v>
      </c>
      <c r="I16" s="80">
        <f>'I Trimestre'!I16+'II Trimestre'!I16+'III Trimestre'!I16</f>
        <v>353434295.67000002</v>
      </c>
    </row>
    <row r="17" spans="1:10" x14ac:dyDescent="0.25">
      <c r="A17" s="2" t="s">
        <v>135</v>
      </c>
      <c r="B17" s="5">
        <f>SUM(C17:H17)</f>
        <v>68888591665.653107</v>
      </c>
      <c r="C17" s="151">
        <f>'I Trimestre'!C17+'II Trimestre'!C17+'III Trimestre'!C17</f>
        <v>35919907422.166199</v>
      </c>
      <c r="D17" s="151"/>
      <c r="E17" s="22">
        <f>'I Trimestre'!E17+'II Trimestre'!E17+'III Trimestre'!E17</f>
        <v>457357657.39999998</v>
      </c>
      <c r="F17" s="22">
        <f>'I Trimestre'!F17+'II Trimestre'!F17+'III Trimestre'!F17</f>
        <v>524817911.875</v>
      </c>
      <c r="G17" s="75">
        <f>'I Trimestre'!G17+'II Trimestre'!G17+'III Trimestre'!G17</f>
        <v>5086508674.2119102</v>
      </c>
      <c r="H17" s="75">
        <f>'I Trimestre'!H17+'II Trimestre'!H17+'III Trimestre'!H17</f>
        <v>26900000000</v>
      </c>
      <c r="I17" s="75">
        <f>'I Trimestre'!I17+'II Trimestre'!I17+'III Trimestre'!I17</f>
        <v>0</v>
      </c>
    </row>
    <row r="18" spans="1:10" x14ac:dyDescent="0.25">
      <c r="A18" s="2" t="s">
        <v>136</v>
      </c>
      <c r="B18" s="5">
        <f>SUM(C18:H18)</f>
        <v>70805494083</v>
      </c>
      <c r="C18" s="151">
        <f>'I Trimestre'!C18+'II Trimestre'!C18+'III Trimestre'!C18</f>
        <v>36123204900</v>
      </c>
      <c r="D18" s="151"/>
      <c r="E18" s="22">
        <f>'I Trimestre'!E18+'II Trimestre'!E18+'III Trimestre'!E18</f>
        <v>0</v>
      </c>
      <c r="F18" s="22">
        <f>'I Trimestre'!F18+'II Trimestre'!F18+'III Trimestre'!F18</f>
        <v>0</v>
      </c>
      <c r="G18" s="75">
        <f>'I Trimestre'!G18+'II Trimestre'!G18+'III Trimestre'!G18</f>
        <v>5458365200</v>
      </c>
      <c r="H18" s="85">
        <f>'I Trimestre'!H18+'II Trimestre'!H18+'III Trimestre'!H18</f>
        <v>29223923982.999996</v>
      </c>
      <c r="I18" s="75">
        <f>'I Trimestre'!I18+'II Trimestre'!I18+'III Trimestre'!I18</f>
        <v>0</v>
      </c>
    </row>
    <row r="19" spans="1:10" x14ac:dyDescent="0.25">
      <c r="A19" s="2" t="s">
        <v>83</v>
      </c>
      <c r="B19" s="5">
        <f>SUM(C19:H19)</f>
        <v>95506243349.584915</v>
      </c>
      <c r="C19" s="149">
        <f>'III Trimestre'!C19</f>
        <v>49500000000</v>
      </c>
      <c r="D19" s="149"/>
      <c r="E19" s="22">
        <f>'III Trimestre'!E19</f>
        <v>1234865674.98</v>
      </c>
      <c r="F19" s="77">
        <f>'III Trimestre'!F19</f>
        <v>1234865674.98</v>
      </c>
      <c r="G19" s="77">
        <f>'III Trimestre'!G19</f>
        <v>7036511999.6249094</v>
      </c>
      <c r="H19" s="77">
        <f>'III Trimestre'!H19</f>
        <v>36500000000</v>
      </c>
      <c r="I19" s="77">
        <f>'III Trimestre'!I19</f>
        <v>0</v>
      </c>
      <c r="J19" s="91"/>
    </row>
    <row r="20" spans="1:10" x14ac:dyDescent="0.25">
      <c r="A20" s="2" t="s">
        <v>137</v>
      </c>
      <c r="B20" s="3">
        <f>SUM(C20:H20)</f>
        <v>70805494083</v>
      </c>
      <c r="C20" s="149">
        <f>C18</f>
        <v>36123204900</v>
      </c>
      <c r="D20" s="149"/>
      <c r="E20" s="24">
        <f t="shared" ref="E20:H20" si="0">E18</f>
        <v>0</v>
      </c>
      <c r="F20" s="24">
        <f t="shared" si="0"/>
        <v>0</v>
      </c>
      <c r="G20" s="24">
        <f t="shared" si="0"/>
        <v>5458365200</v>
      </c>
      <c r="H20" s="24">
        <f t="shared" si="0"/>
        <v>29223923982.999996</v>
      </c>
      <c r="I20" s="24"/>
      <c r="J20" s="91"/>
    </row>
    <row r="21" spans="1:10" x14ac:dyDescent="0.25">
      <c r="B21" s="3"/>
      <c r="C21" s="3"/>
      <c r="D21" s="3"/>
      <c r="E21" s="3"/>
    </row>
    <row r="22" spans="1:10" x14ac:dyDescent="0.25">
      <c r="A22" s="8" t="s">
        <v>4</v>
      </c>
      <c r="B22" s="5"/>
      <c r="C22" s="5"/>
      <c r="D22" s="5"/>
      <c r="E22" s="5"/>
    </row>
    <row r="23" spans="1:10" x14ac:dyDescent="0.25">
      <c r="A23" s="9" t="s">
        <v>135</v>
      </c>
      <c r="B23" s="5">
        <f>'I Trimestre'!B23+'II Trimestre'!B23+'III Trimestre'!B23</f>
        <v>68888591665.653107</v>
      </c>
      <c r="C23" s="5"/>
      <c r="D23" s="5"/>
      <c r="E23" s="5"/>
    </row>
    <row r="24" spans="1:10" x14ac:dyDescent="0.25">
      <c r="A24" s="9" t="s">
        <v>136</v>
      </c>
      <c r="B24" s="5">
        <f>'I Trimestre'!B24+'II Trimestre'!B24+'III Trimestre'!B24</f>
        <v>77367506595.269989</v>
      </c>
      <c r="C24" s="5"/>
      <c r="D24" s="5"/>
      <c r="E24" s="5"/>
    </row>
    <row r="25" spans="1:10" x14ac:dyDescent="0.25">
      <c r="A25" s="10"/>
      <c r="B25" s="10"/>
      <c r="C25" s="10"/>
      <c r="D25" s="10"/>
      <c r="E25" s="10"/>
    </row>
    <row r="26" spans="1:10" x14ac:dyDescent="0.25">
      <c r="A26" s="10" t="s">
        <v>5</v>
      </c>
      <c r="B26" s="10"/>
      <c r="C26" s="10"/>
      <c r="D26" s="10"/>
      <c r="E26" s="10"/>
    </row>
    <row r="27" spans="1:10" x14ac:dyDescent="0.25">
      <c r="A27" s="9" t="s">
        <v>72</v>
      </c>
      <c r="B27" s="47">
        <v>1.6128472990111107</v>
      </c>
      <c r="C27" s="47">
        <v>1.6128472990111107</v>
      </c>
      <c r="D27" s="47">
        <v>1.6128472990111107</v>
      </c>
      <c r="E27" s="47">
        <v>1.6128472990111107</v>
      </c>
      <c r="F27" s="47">
        <v>1.6128472990111107</v>
      </c>
      <c r="G27" s="47">
        <v>1.6128472990111107</v>
      </c>
      <c r="H27" s="47">
        <v>1.6128472990111107</v>
      </c>
      <c r="I27" s="47">
        <v>1.6128472990111107</v>
      </c>
    </row>
    <row r="28" spans="1:10" x14ac:dyDescent="0.25">
      <c r="A28" s="9" t="s">
        <v>138</v>
      </c>
      <c r="B28" s="47">
        <v>1.68</v>
      </c>
      <c r="C28" s="47">
        <v>1.68</v>
      </c>
      <c r="D28" s="47">
        <v>1.68</v>
      </c>
      <c r="E28" s="47">
        <v>1.68</v>
      </c>
      <c r="F28" s="47">
        <v>1.68</v>
      </c>
      <c r="G28" s="47">
        <v>1.68</v>
      </c>
      <c r="H28" s="47">
        <v>1.68</v>
      </c>
      <c r="I28" s="47">
        <v>1.68</v>
      </c>
    </row>
    <row r="29" spans="1:10" x14ac:dyDescent="0.25">
      <c r="A29" s="9" t="s">
        <v>6</v>
      </c>
      <c r="B29" s="5">
        <v>319378</v>
      </c>
      <c r="C29" s="151">
        <v>133957</v>
      </c>
      <c r="D29" s="151"/>
      <c r="E29" s="104">
        <v>140746</v>
      </c>
      <c r="F29" s="105" t="s">
        <v>143</v>
      </c>
      <c r="G29" s="71">
        <v>63042</v>
      </c>
      <c r="H29" s="71">
        <v>319378</v>
      </c>
      <c r="I29" s="94"/>
      <c r="J29" s="27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1" t="s">
        <v>7</v>
      </c>
      <c r="B31" s="10"/>
      <c r="C31" s="10"/>
      <c r="D31" s="10"/>
      <c r="E31" s="10"/>
    </row>
    <row r="32" spans="1:10" x14ac:dyDescent="0.25">
      <c r="A32" s="10" t="s">
        <v>73</v>
      </c>
      <c r="B32" s="5">
        <f>B16/B27</f>
        <v>41427284498.437637</v>
      </c>
      <c r="C32" s="147">
        <f>C16/C27</f>
        <v>21667756035.817535</v>
      </c>
      <c r="D32" s="147"/>
      <c r="E32" s="5" t="e">
        <f>E16/E27</f>
        <v>#VALUE!</v>
      </c>
      <c r="F32" s="5" t="e">
        <f t="shared" ref="F32:I32" si="1">F16/F27</f>
        <v>#VALUE!</v>
      </c>
      <c r="G32" s="5">
        <f t="shared" si="1"/>
        <v>3125563678.0312905</v>
      </c>
      <c r="H32" s="5">
        <f t="shared" si="1"/>
        <v>16414827922.787512</v>
      </c>
      <c r="I32" s="5">
        <f t="shared" si="1"/>
        <v>219136861.80130142</v>
      </c>
    </row>
    <row r="33" spans="1:10" x14ac:dyDescent="0.25">
      <c r="A33" s="10" t="s">
        <v>139</v>
      </c>
      <c r="B33" s="5">
        <f>B18/B28</f>
        <v>42146127430.357147</v>
      </c>
      <c r="C33" s="147">
        <f>C18/C28</f>
        <v>21501907678.57143</v>
      </c>
      <c r="D33" s="147"/>
      <c r="E33" s="5">
        <f>E18/E28</f>
        <v>0</v>
      </c>
      <c r="F33" s="5">
        <f t="shared" ref="F33:I33" si="2">F18/F28</f>
        <v>0</v>
      </c>
      <c r="G33" s="5">
        <f t="shared" si="2"/>
        <v>3249026904.7619047</v>
      </c>
      <c r="H33" s="5">
        <f t="shared" si="2"/>
        <v>17395192847.023808</v>
      </c>
      <c r="I33" s="5">
        <f t="shared" si="2"/>
        <v>0</v>
      </c>
    </row>
    <row r="34" spans="1:10" x14ac:dyDescent="0.25">
      <c r="A34" s="10" t="s">
        <v>74</v>
      </c>
      <c r="B34" s="5">
        <f>B32/B10</f>
        <v>276530.94015404535</v>
      </c>
      <c r="C34" s="148">
        <f>C32/D10</f>
        <v>153533.01409705303</v>
      </c>
      <c r="D34" s="148"/>
      <c r="E34" s="5" t="e">
        <f>E32/E10</f>
        <v>#VALUE!</v>
      </c>
      <c r="F34" s="5" t="e">
        <f t="shared" ref="F34:I34" si="3">F32/F10</f>
        <v>#VALUE!</v>
      </c>
      <c r="G34" s="5">
        <f t="shared" si="3"/>
        <v>249539.36113726505</v>
      </c>
      <c r="H34" s="5">
        <f t="shared" si="3"/>
        <v>606451.6910920128</v>
      </c>
      <c r="I34" s="5" t="e">
        <f t="shared" si="3"/>
        <v>#DIV/0!</v>
      </c>
    </row>
    <row r="35" spans="1:10" x14ac:dyDescent="0.25">
      <c r="A35" s="10" t="s">
        <v>140</v>
      </c>
      <c r="B35" s="5">
        <f>B33/B12</f>
        <v>227008.26477766846</v>
      </c>
      <c r="C35" s="158">
        <f>C33/D12</f>
        <v>129602.17277493674</v>
      </c>
      <c r="D35" s="158"/>
      <c r="E35" s="5">
        <f>E33/E12</f>
        <v>0</v>
      </c>
      <c r="F35" s="5">
        <f t="shared" ref="F35:I35" si="4">F33/F12</f>
        <v>0</v>
      </c>
      <c r="G35" s="5">
        <f t="shared" si="4"/>
        <v>224949.93570934027</v>
      </c>
      <c r="H35" s="5">
        <f t="shared" si="4"/>
        <v>341059.53353617369</v>
      </c>
      <c r="I35" s="5" t="e">
        <f t="shared" si="4"/>
        <v>#DIV/0!</v>
      </c>
      <c r="J35" s="91"/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6">
        <f>(B11/B29)*100</f>
        <v>50.167589691311406</v>
      </c>
      <c r="C40" s="154">
        <f>D11/C29*100</f>
        <v>110.50337048455847</v>
      </c>
      <c r="D40" s="154"/>
      <c r="E40" s="12">
        <f>E11/E29*100</f>
        <v>0.28419990621403096</v>
      </c>
      <c r="F40" s="122" t="s">
        <v>143</v>
      </c>
      <c r="G40" s="12">
        <f t="shared" ref="G40:H40" si="5">G11/G29*100</f>
        <v>20.192887281494876</v>
      </c>
      <c r="H40" s="12">
        <f t="shared" si="5"/>
        <v>12.52434419402714</v>
      </c>
      <c r="I40" s="90"/>
    </row>
    <row r="41" spans="1:10" x14ac:dyDescent="0.25">
      <c r="A41" t="s">
        <v>11</v>
      </c>
      <c r="B41" s="6">
        <f>(B12/B29)*100</f>
        <v>58.131430467972123</v>
      </c>
      <c r="C41" s="135">
        <f>(D12/C29)*100</f>
        <v>123.85093724105496</v>
      </c>
      <c r="D41" s="135"/>
      <c r="E41" s="12">
        <f>E12/E29*100</f>
        <v>3.1261989683543399E-2</v>
      </c>
      <c r="F41" s="122" t="s">
        <v>143</v>
      </c>
      <c r="G41" s="12">
        <f t="shared" ref="G41:H41" si="6">G12/G29*100</f>
        <v>22.910652157820714</v>
      </c>
      <c r="H41" s="12">
        <f t="shared" si="6"/>
        <v>15.969600693957576</v>
      </c>
      <c r="I41" s="90"/>
      <c r="J41" s="91"/>
    </row>
    <row r="42" spans="1:10" x14ac:dyDescent="0.25">
      <c r="I42" s="92"/>
    </row>
    <row r="43" spans="1:10" x14ac:dyDescent="0.25">
      <c r="A43" t="s">
        <v>12</v>
      </c>
      <c r="I43" s="92"/>
    </row>
    <row r="44" spans="1:10" x14ac:dyDescent="0.25">
      <c r="A44" t="s">
        <v>13</v>
      </c>
      <c r="B44" s="12">
        <f>B12/B11*100</f>
        <v>115.87447359074534</v>
      </c>
      <c r="C44" s="121">
        <f>C12/C11*100</f>
        <v>122.48830956514689</v>
      </c>
      <c r="D44" s="121">
        <f>D12/D11*100</f>
        <v>112.07887750207732</v>
      </c>
      <c r="E44" s="12">
        <f>E12/E11*100</f>
        <v>11</v>
      </c>
      <c r="F44" s="12">
        <f t="shared" ref="F44:H44" si="7">F12/F11*100</f>
        <v>19.5</v>
      </c>
      <c r="G44" s="12">
        <f t="shared" si="7"/>
        <v>113.45902068604347</v>
      </c>
      <c r="H44" s="12">
        <f t="shared" si="7"/>
        <v>127.50847826086955</v>
      </c>
      <c r="I44" s="90"/>
      <c r="J44" s="27"/>
    </row>
    <row r="45" spans="1:10" x14ac:dyDescent="0.25">
      <c r="A45" t="s">
        <v>14</v>
      </c>
      <c r="B45" s="12">
        <f>B18/B17*100</f>
        <v>102.78261228891203</v>
      </c>
      <c r="C45" s="155">
        <f>C18/C17*100</f>
        <v>100.56597439254074</v>
      </c>
      <c r="D45" s="155"/>
      <c r="E45" s="12">
        <f>E18/E17*100</f>
        <v>0</v>
      </c>
      <c r="F45" s="12">
        <f t="shared" ref="F45:H45" si="8">F18/F17*100</f>
        <v>0</v>
      </c>
      <c r="G45" s="12">
        <f t="shared" si="8"/>
        <v>107.31064369698935</v>
      </c>
      <c r="H45" s="12">
        <f t="shared" si="8"/>
        <v>108.63912261338288</v>
      </c>
      <c r="I45" s="90"/>
    </row>
    <row r="46" spans="1:10" x14ac:dyDescent="0.25">
      <c r="A46" s="10" t="s">
        <v>15</v>
      </c>
      <c r="B46" s="13">
        <f>AVERAGE(B44:B45)</f>
        <v>109.32854293982868</v>
      </c>
      <c r="C46" s="112">
        <f>AVERAGE(C44,C45)</f>
        <v>111.52714197884382</v>
      </c>
      <c r="D46" s="111">
        <f>AVERAGE(D44,C45)</f>
        <v>106.32242594730903</v>
      </c>
      <c r="E46" s="13">
        <f>AVERAGE(E44:E45)</f>
        <v>5.5</v>
      </c>
      <c r="F46" s="13">
        <f t="shared" ref="F46:H46" si="9">AVERAGE(F44:F45)</f>
        <v>9.75</v>
      </c>
      <c r="G46" s="13">
        <f t="shared" si="9"/>
        <v>110.38483219151641</v>
      </c>
      <c r="H46" s="13">
        <f t="shared" si="9"/>
        <v>118.07380043712621</v>
      </c>
      <c r="I46" s="90"/>
    </row>
    <row r="47" spans="1:10" x14ac:dyDescent="0.25">
      <c r="A47" s="10"/>
      <c r="B47" s="13"/>
      <c r="C47" s="13"/>
      <c r="D47" s="13"/>
      <c r="E47" s="13"/>
      <c r="I47" s="92"/>
    </row>
    <row r="48" spans="1:10" x14ac:dyDescent="0.25">
      <c r="A48" s="10" t="s">
        <v>16</v>
      </c>
      <c r="B48" s="10"/>
      <c r="C48" s="10"/>
      <c r="D48" s="10"/>
      <c r="E48" s="10"/>
      <c r="I48" s="92"/>
    </row>
    <row r="49" spans="1:10" x14ac:dyDescent="0.25">
      <c r="A49" s="10" t="s">
        <v>17</v>
      </c>
      <c r="B49" s="112">
        <f>B12/B13*100</f>
        <v>109.52821964552493</v>
      </c>
      <c r="C49" s="156">
        <f>C12/C13*100</f>
        <v>113.32235625</v>
      </c>
      <c r="D49" s="156"/>
      <c r="E49" s="112">
        <f>E12/E13*100</f>
        <v>7.333333333333333</v>
      </c>
      <c r="F49" s="112">
        <f t="shared" ref="F49:H49" si="10">F12/F13*100</f>
        <v>14.625</v>
      </c>
      <c r="G49" s="112">
        <f t="shared" si="10"/>
        <v>111.10256410256412</v>
      </c>
      <c r="H49" s="112">
        <f t="shared" si="10"/>
        <v>127.50847826086955</v>
      </c>
      <c r="I49" s="90"/>
      <c r="J49" s="27"/>
    </row>
    <row r="50" spans="1:10" x14ac:dyDescent="0.25">
      <c r="A50" s="10" t="s">
        <v>18</v>
      </c>
      <c r="B50" s="13">
        <f>B18/B19*100</f>
        <v>74.137031883693851</v>
      </c>
      <c r="C50" s="131">
        <f>C18/C19*100</f>
        <v>72.976171515151506</v>
      </c>
      <c r="D50" s="131"/>
      <c r="E50" s="13">
        <f>E18/E19*100</f>
        <v>0</v>
      </c>
      <c r="F50" s="13">
        <f t="shared" ref="F50:H50" si="11">F18/F19*100</f>
        <v>0</v>
      </c>
      <c r="G50" s="13">
        <f t="shared" si="11"/>
        <v>77.572030009910662</v>
      </c>
      <c r="H50" s="13">
        <f t="shared" si="11"/>
        <v>80.065545158904101</v>
      </c>
      <c r="I50" s="90"/>
    </row>
    <row r="51" spans="1:10" x14ac:dyDescent="0.25">
      <c r="A51" s="10" t="s">
        <v>19</v>
      </c>
      <c r="B51" s="13">
        <f>(B49+B50)/2</f>
        <v>91.832625764609389</v>
      </c>
      <c r="C51" s="131">
        <f>(C49+C50)/2</f>
        <v>93.149263882575752</v>
      </c>
      <c r="D51" s="131"/>
      <c r="E51" s="13">
        <f>(E49+E50)/2</f>
        <v>3.6666666666666665</v>
      </c>
      <c r="F51" s="13">
        <f t="shared" ref="F51:H51" si="12">(F49+F50)/2</f>
        <v>7.3125</v>
      </c>
      <c r="G51" s="13">
        <f t="shared" si="12"/>
        <v>94.337297056237389</v>
      </c>
      <c r="H51" s="13">
        <f t="shared" si="12"/>
        <v>103.78701170988683</v>
      </c>
      <c r="I51" s="90"/>
    </row>
    <row r="52" spans="1:10" x14ac:dyDescent="0.25">
      <c r="A52" s="10"/>
      <c r="B52" s="10"/>
      <c r="C52" s="89"/>
      <c r="D52" s="89"/>
      <c r="E52" s="10"/>
      <c r="I52" s="92"/>
    </row>
    <row r="53" spans="1:10" x14ac:dyDescent="0.25">
      <c r="A53" s="10" t="s">
        <v>31</v>
      </c>
      <c r="B53" s="10"/>
      <c r="C53" s="89"/>
      <c r="D53" s="89"/>
      <c r="E53" s="10"/>
      <c r="I53" s="92"/>
    </row>
    <row r="54" spans="1:10" x14ac:dyDescent="0.25">
      <c r="A54" s="10" t="s">
        <v>20</v>
      </c>
      <c r="B54" s="13">
        <f>B20/B18*100</f>
        <v>100</v>
      </c>
      <c r="C54" s="131">
        <f>C20/C18*100</f>
        <v>100</v>
      </c>
      <c r="D54" s="131"/>
      <c r="E54" s="13" t="e">
        <f>E20/E18*100</f>
        <v>#DIV/0!</v>
      </c>
      <c r="F54" s="13" t="e">
        <f t="shared" ref="F54:H54" si="13">F20/F18*100</f>
        <v>#DIV/0!</v>
      </c>
      <c r="G54" s="13">
        <f t="shared" si="13"/>
        <v>100</v>
      </c>
      <c r="H54" s="13">
        <f t="shared" si="13"/>
        <v>100</v>
      </c>
      <c r="I54" s="90"/>
    </row>
    <row r="55" spans="1:10" x14ac:dyDescent="0.25">
      <c r="A55" s="10"/>
      <c r="B55" s="10"/>
      <c r="C55" s="89"/>
      <c r="D55" s="89"/>
      <c r="E55" s="10"/>
      <c r="I55" s="92"/>
    </row>
    <row r="56" spans="1:10" x14ac:dyDescent="0.25">
      <c r="A56" s="10" t="s">
        <v>21</v>
      </c>
      <c r="B56" s="10"/>
      <c r="C56" s="89"/>
      <c r="D56" s="89"/>
      <c r="E56" s="10"/>
      <c r="I56" s="92"/>
    </row>
    <row r="57" spans="1:10" x14ac:dyDescent="0.25">
      <c r="A57" s="10" t="s">
        <v>22</v>
      </c>
      <c r="B57" s="13">
        <f>((B12/B10)-1)*100</f>
        <v>23.929092721479563</v>
      </c>
      <c r="C57" s="131">
        <f>((C12/C10)-1)*100</f>
        <v>16.760603302949395</v>
      </c>
      <c r="D57" s="131"/>
      <c r="E57" s="13" t="e">
        <f>((E12/E10)-1)*100</f>
        <v>#VALUE!</v>
      </c>
      <c r="F57" s="13" t="e">
        <f t="shared" ref="F57:H57" si="14">((F12/F10)-1)*100</f>
        <v>#VALUE!</v>
      </c>
      <c r="G57" s="13">
        <f t="shared" si="14"/>
        <v>15.312965722801785</v>
      </c>
      <c r="H57" s="13">
        <f t="shared" si="14"/>
        <v>88.433854155790527</v>
      </c>
      <c r="I57" s="13"/>
      <c r="J57" s="91"/>
    </row>
    <row r="58" spans="1:10" x14ac:dyDescent="0.25">
      <c r="A58" s="10" t="s">
        <v>23</v>
      </c>
      <c r="B58" s="13">
        <f>((B33/B32)-1)*100</f>
        <v>1.7351920132409937</v>
      </c>
      <c r="C58" s="131">
        <f>((C33/C32)-1)*100</f>
        <v>-0.76541547252032549</v>
      </c>
      <c r="D58" s="131"/>
      <c r="E58" s="13" t="e">
        <f>((E33/E32)-1)*100</f>
        <v>#VALUE!</v>
      </c>
      <c r="F58" s="13" t="e">
        <f t="shared" ref="F58:H58" si="15">((F33/F32)-1)*100</f>
        <v>#VALUE!</v>
      </c>
      <c r="G58" s="13">
        <f t="shared" si="15"/>
        <v>3.9501107463720153</v>
      </c>
      <c r="H58" s="13">
        <f t="shared" si="15"/>
        <v>5.9724349767646734</v>
      </c>
      <c r="I58" s="13"/>
    </row>
    <row r="59" spans="1:10" x14ac:dyDescent="0.25">
      <c r="A59" s="10" t="s">
        <v>24</v>
      </c>
      <c r="B59" s="13">
        <f>((B35/B34)-1)*100</f>
        <v>-17.908547719394296</v>
      </c>
      <c r="C59" s="131">
        <f>((C35/C34)-1)*100</f>
        <v>-15.5867723061757</v>
      </c>
      <c r="D59" s="131"/>
      <c r="E59" s="13" t="e">
        <f>((E35/E34)-1)*100</f>
        <v>#VALUE!</v>
      </c>
      <c r="F59" s="13" t="e">
        <f t="shared" ref="F59:H59" si="16">((F35/F34)-1)*100</f>
        <v>#VALUE!</v>
      </c>
      <c r="G59" s="13">
        <f t="shared" si="16"/>
        <v>-9.8539265772980773</v>
      </c>
      <c r="H59" s="13">
        <f t="shared" si="16"/>
        <v>-43.761467146370435</v>
      </c>
      <c r="I59" s="90"/>
    </row>
    <row r="60" spans="1:10" x14ac:dyDescent="0.25">
      <c r="A60" s="10"/>
      <c r="B60" s="13"/>
      <c r="C60" s="89"/>
      <c r="D60" s="89"/>
      <c r="E60" s="13"/>
      <c r="I60" s="92"/>
    </row>
    <row r="61" spans="1:10" x14ac:dyDescent="0.25">
      <c r="A61" s="10" t="s">
        <v>25</v>
      </c>
      <c r="B61" s="10"/>
      <c r="C61" s="89"/>
      <c r="D61" s="89"/>
      <c r="E61" s="10"/>
      <c r="I61" s="92"/>
    </row>
    <row r="62" spans="1:10" x14ac:dyDescent="0.25">
      <c r="A62" s="10" t="s">
        <v>38</v>
      </c>
      <c r="B62" s="5">
        <f>B17/B11</f>
        <v>429951.10905829293</v>
      </c>
      <c r="C62" s="131">
        <f>C17/D11</f>
        <v>242657.80852254116</v>
      </c>
      <c r="D62" s="131"/>
      <c r="E62" s="5">
        <f t="shared" ref="E62:H63" si="17">E17/E11</f>
        <v>1143394.1435</v>
      </c>
      <c r="F62" s="5">
        <f t="shared" si="17"/>
        <v>874696.51979166665</v>
      </c>
      <c r="G62" s="5">
        <f t="shared" si="17"/>
        <v>399568.63112426631</v>
      </c>
      <c r="H62" s="5">
        <f t="shared" si="17"/>
        <v>672500</v>
      </c>
      <c r="I62" s="93"/>
    </row>
    <row r="63" spans="1:10" x14ac:dyDescent="0.25">
      <c r="A63" s="10" t="s">
        <v>39</v>
      </c>
      <c r="B63" s="5">
        <f>B18/B12</f>
        <v>381373.88482648297</v>
      </c>
      <c r="C63" s="156">
        <f>C18/D12</f>
        <v>217731.65026189372</v>
      </c>
      <c r="D63" s="156"/>
      <c r="E63" s="5">
        <f t="shared" si="17"/>
        <v>0</v>
      </c>
      <c r="F63" s="5">
        <f t="shared" si="17"/>
        <v>0</v>
      </c>
      <c r="G63" s="5">
        <f t="shared" si="17"/>
        <v>377915.89199169166</v>
      </c>
      <c r="H63" s="5">
        <f t="shared" si="17"/>
        <v>572980.01634077181</v>
      </c>
      <c r="I63" s="93"/>
      <c r="J63" s="91"/>
    </row>
    <row r="64" spans="1:10" x14ac:dyDescent="0.25">
      <c r="A64" s="10" t="s">
        <v>26</v>
      </c>
      <c r="B64" s="13">
        <f>(B62/B63)*B46</f>
        <v>123.25418744939299</v>
      </c>
      <c r="C64" s="156">
        <f>(C62/C63)*D46</f>
        <v>118.49433394796417</v>
      </c>
      <c r="D64" s="156"/>
      <c r="E64" s="13" t="e">
        <f>E62/E63*E46</f>
        <v>#DIV/0!</v>
      </c>
      <c r="F64" s="13" t="e">
        <f t="shared" ref="F64:H64" si="18">F62/F63*F46</f>
        <v>#DIV/0!</v>
      </c>
      <c r="G64" s="13">
        <f t="shared" si="18"/>
        <v>116.70934520164533</v>
      </c>
      <c r="H64" s="13">
        <f t="shared" si="18"/>
        <v>138.58185020320602</v>
      </c>
      <c r="I64" s="90"/>
      <c r="J64" s="91"/>
    </row>
    <row r="65" spans="1:10" x14ac:dyDescent="0.25">
      <c r="A65" s="10" t="s">
        <v>34</v>
      </c>
      <c r="B65" s="16">
        <f>B17/(B11*9)</f>
        <v>47772.345450921443</v>
      </c>
      <c r="C65" s="131">
        <f>C17/(D11*9)</f>
        <v>26961.978724726796</v>
      </c>
      <c r="D65" s="131"/>
      <c r="E65" s="16">
        <f t="shared" ref="E65:H66" si="19">E17/(E11*9)</f>
        <v>127043.79372222221</v>
      </c>
      <c r="F65" s="16">
        <f t="shared" si="19"/>
        <v>97188.502199074079</v>
      </c>
      <c r="G65" s="16">
        <f t="shared" si="19"/>
        <v>44396.514569362924</v>
      </c>
      <c r="H65" s="16">
        <f t="shared" si="19"/>
        <v>74722.222222222219</v>
      </c>
      <c r="I65" s="113"/>
    </row>
    <row r="66" spans="1:10" x14ac:dyDescent="0.25">
      <c r="A66" s="10" t="s">
        <v>35</v>
      </c>
      <c r="B66" s="16">
        <f>B18/(B12*9)</f>
        <v>42374.876091831436</v>
      </c>
      <c r="C66" s="156">
        <f>C18/(D12*9)</f>
        <v>24192.405584654858</v>
      </c>
      <c r="D66" s="156"/>
      <c r="E66" s="16">
        <f t="shared" si="19"/>
        <v>0</v>
      </c>
      <c r="F66" s="16">
        <f t="shared" si="19"/>
        <v>0</v>
      </c>
      <c r="G66" s="16">
        <f t="shared" si="19"/>
        <v>41990.654665743517</v>
      </c>
      <c r="H66" s="16">
        <f t="shared" si="19"/>
        <v>63664.446260085759</v>
      </c>
      <c r="I66" s="113"/>
      <c r="J66" s="91"/>
    </row>
    <row r="67" spans="1:10" x14ac:dyDescent="0.25">
      <c r="A67" s="10"/>
      <c r="B67" s="13"/>
      <c r="C67" s="13"/>
      <c r="D67" s="13"/>
      <c r="E67" s="13"/>
      <c r="I67" s="92"/>
    </row>
    <row r="68" spans="1:10" x14ac:dyDescent="0.25">
      <c r="A68" s="10" t="s">
        <v>27</v>
      </c>
      <c r="B68" s="13"/>
      <c r="C68" s="13"/>
      <c r="D68" s="13"/>
      <c r="E68" s="13"/>
      <c r="I68" s="92"/>
    </row>
    <row r="69" spans="1:10" x14ac:dyDescent="0.25">
      <c r="A69" s="10" t="s">
        <v>28</v>
      </c>
      <c r="B69" s="13">
        <f>(B24/B23)*100</f>
        <v>112.30815542110197</v>
      </c>
      <c r="C69" s="13"/>
      <c r="D69" s="13"/>
      <c r="E69" s="13"/>
      <c r="I69" s="92"/>
    </row>
    <row r="70" spans="1:10" x14ac:dyDescent="0.25">
      <c r="A70" s="10" t="s">
        <v>29</v>
      </c>
      <c r="B70" s="13">
        <f>(B18/B24)*100</f>
        <v>91.518386980470211</v>
      </c>
      <c r="C70" s="13"/>
      <c r="D70" s="13"/>
      <c r="E70" s="13"/>
      <c r="I70" s="92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14"/>
      <c r="J71" s="92"/>
    </row>
    <row r="72" spans="1:10" ht="15.75" thickTop="1" x14ac:dyDescent="0.25">
      <c r="A72" s="87"/>
    </row>
    <row r="73" spans="1:10" x14ac:dyDescent="0.25">
      <c r="A73" s="87"/>
    </row>
    <row r="74" spans="1:10" x14ac:dyDescent="0.25">
      <c r="A74" s="6" t="s">
        <v>30</v>
      </c>
      <c r="B74" s="27"/>
    </row>
    <row r="75" spans="1:10" x14ac:dyDescent="0.25">
      <c r="A75" s="6" t="s">
        <v>58</v>
      </c>
      <c r="B75" s="15"/>
      <c r="C75" s="15"/>
      <c r="D75" s="15"/>
      <c r="E75" s="15"/>
    </row>
    <row r="76" spans="1:10" x14ac:dyDescent="0.25">
      <c r="A76" s="39" t="s">
        <v>96</v>
      </c>
    </row>
    <row r="77" spans="1:10" x14ac:dyDescent="0.25">
      <c r="A77" s="39" t="s">
        <v>113</v>
      </c>
    </row>
    <row r="78" spans="1:10" x14ac:dyDescent="0.25">
      <c r="A78" s="6" t="s">
        <v>98</v>
      </c>
    </row>
    <row r="79" spans="1:10" x14ac:dyDescent="0.25">
      <c r="A79" s="6" t="s">
        <v>45</v>
      </c>
    </row>
    <row r="80" spans="1:10" x14ac:dyDescent="0.25">
      <c r="A80" s="128" t="s">
        <v>145</v>
      </c>
    </row>
    <row r="81" spans="1:1" x14ac:dyDescent="0.25">
      <c r="A81" s="107" t="s">
        <v>146</v>
      </c>
    </row>
    <row r="82" spans="1:1" x14ac:dyDescent="0.25">
      <c r="A82" s="6"/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48</v>
      </c>
    </row>
    <row r="86" spans="1:1" x14ac:dyDescent="0.25">
      <c r="A86" s="18"/>
    </row>
    <row r="87" spans="1:1" x14ac:dyDescent="0.25">
      <c r="A87" s="6" t="s">
        <v>144</v>
      </c>
    </row>
  </sheetData>
  <mergeCells count="28">
    <mergeCell ref="C65:D65"/>
    <mergeCell ref="C66:D66"/>
    <mergeCell ref="C40:D40"/>
    <mergeCell ref="C41:D41"/>
    <mergeCell ref="C45:D45"/>
    <mergeCell ref="C58:D58"/>
    <mergeCell ref="C59:D59"/>
    <mergeCell ref="C62:D62"/>
    <mergeCell ref="C63:D63"/>
    <mergeCell ref="C64:D64"/>
    <mergeCell ref="C57:D57"/>
    <mergeCell ref="C49:D49"/>
    <mergeCell ref="C50:D50"/>
    <mergeCell ref="C51:D51"/>
    <mergeCell ref="C54:D54"/>
    <mergeCell ref="C32:D32"/>
    <mergeCell ref="C33:D33"/>
    <mergeCell ref="C34:D34"/>
    <mergeCell ref="C35:D35"/>
    <mergeCell ref="A2:I2"/>
    <mergeCell ref="C29:D29"/>
    <mergeCell ref="C19:D19"/>
    <mergeCell ref="B4:B5"/>
    <mergeCell ref="C16:D16"/>
    <mergeCell ref="C17:D17"/>
    <mergeCell ref="C18:D18"/>
    <mergeCell ref="C5:D5"/>
    <mergeCell ref="C20:D20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6"/>
  <sheetViews>
    <sheetView tabSelected="1" zoomScale="85" zoomScaleNormal="85" zoomScalePageLayoutView="90" workbookViewId="0">
      <selection activeCell="A69" sqref="A69:B70"/>
    </sheetView>
  </sheetViews>
  <sheetFormatPr baseColWidth="10" defaultColWidth="11.42578125" defaultRowHeight="15" x14ac:dyDescent="0.25"/>
  <cols>
    <col min="1" max="1" width="55.140625" style="6" customWidth="1"/>
    <col min="2" max="3" width="18.28515625" style="6" customWidth="1"/>
    <col min="4" max="4" width="16.42578125" style="6" bestFit="1" customWidth="1"/>
    <col min="5" max="5" width="16.42578125" style="6" customWidth="1"/>
    <col min="6" max="6" width="19.42578125" style="6" customWidth="1"/>
    <col min="7" max="7" width="15.140625" style="6" customWidth="1"/>
    <col min="8" max="8" width="16" style="6" customWidth="1"/>
    <col min="9" max="9" width="20.42578125" style="6" customWidth="1"/>
    <col min="10" max="16384" width="11.42578125" style="6"/>
  </cols>
  <sheetData>
    <row r="2" spans="1:10" ht="15.75" x14ac:dyDescent="0.25">
      <c r="A2" s="132" t="s">
        <v>114</v>
      </c>
      <c r="B2" s="132"/>
      <c r="C2" s="132"/>
      <c r="D2" s="132"/>
      <c r="E2" s="132"/>
      <c r="F2" s="132"/>
      <c r="G2" s="132"/>
      <c r="H2" s="132"/>
      <c r="I2" s="132"/>
    </row>
    <row r="4" spans="1:10" x14ac:dyDescent="0.25">
      <c r="A4" s="42" t="s">
        <v>0</v>
      </c>
      <c r="B4" s="139" t="s">
        <v>49</v>
      </c>
      <c r="C4" s="25"/>
      <c r="D4" s="25"/>
      <c r="E4" s="25"/>
      <c r="F4" s="25"/>
      <c r="G4" s="25"/>
      <c r="H4" s="25"/>
      <c r="I4" s="25"/>
    </row>
    <row r="5" spans="1:10" ht="30.75" thickBot="1" x14ac:dyDescent="0.3">
      <c r="A5" s="43"/>
      <c r="B5" s="140"/>
      <c r="C5" s="152" t="s">
        <v>1</v>
      </c>
      <c r="D5" s="152"/>
      <c r="E5" s="56" t="s">
        <v>122</v>
      </c>
      <c r="F5" s="56" t="s">
        <v>123</v>
      </c>
      <c r="G5" s="60" t="s">
        <v>124</v>
      </c>
      <c r="H5" s="60" t="s">
        <v>141</v>
      </c>
      <c r="I5" s="78" t="s">
        <v>126</v>
      </c>
    </row>
    <row r="6" spans="1:10" ht="15.75" thickTop="1" x14ac:dyDescent="0.25">
      <c r="E6" s="44"/>
    </row>
    <row r="7" spans="1:10" x14ac:dyDescent="0.25">
      <c r="A7" s="26" t="s">
        <v>2</v>
      </c>
    </row>
    <row r="9" spans="1:10" x14ac:dyDescent="0.25">
      <c r="A9" s="6" t="s">
        <v>42</v>
      </c>
      <c r="C9" s="6" t="s">
        <v>43</v>
      </c>
      <c r="D9" s="6" t="s">
        <v>44</v>
      </c>
      <c r="E9" t="s">
        <v>43</v>
      </c>
      <c r="F9" t="s">
        <v>43</v>
      </c>
      <c r="G9" t="s">
        <v>43</v>
      </c>
      <c r="H9" t="s">
        <v>43</v>
      </c>
      <c r="I9"/>
    </row>
    <row r="10" spans="1:10" s="30" customFormat="1" x14ac:dyDescent="0.25">
      <c r="A10" s="29" t="s">
        <v>75</v>
      </c>
      <c r="B10" s="30">
        <v>201526</v>
      </c>
      <c r="C10" s="30">
        <v>133147</v>
      </c>
      <c r="D10" s="30">
        <v>171532</v>
      </c>
      <c r="E10" s="5" t="s">
        <v>125</v>
      </c>
      <c r="F10" s="10" t="s">
        <v>125</v>
      </c>
      <c r="G10" s="30">
        <v>17795</v>
      </c>
      <c r="H10" s="30">
        <v>70951</v>
      </c>
      <c r="I10" s="30">
        <v>0</v>
      </c>
    </row>
    <row r="11" spans="1:10" x14ac:dyDescent="0.25">
      <c r="A11" s="31" t="s">
        <v>115</v>
      </c>
      <c r="B11" s="106">
        <f>C11+E11+F11+G11+H11</f>
        <v>169507.91366906476</v>
      </c>
      <c r="C11" s="30">
        <f>'IV Trimestre'!C11</f>
        <v>115107.91366906476</v>
      </c>
      <c r="D11" s="30">
        <f>'IV Trimestre'!D11</f>
        <v>160000</v>
      </c>
      <c r="E11" s="30">
        <f>'IV Trimestre'!E11</f>
        <v>600</v>
      </c>
      <c r="F11" s="30">
        <f>'IV Trimestre'!F11</f>
        <v>800</v>
      </c>
      <c r="G11" s="30">
        <f>'IV Trimestre'!G11</f>
        <v>13000</v>
      </c>
      <c r="H11" s="30">
        <f>'IV Trimestre'!H11</f>
        <v>40000</v>
      </c>
      <c r="I11" s="30">
        <f>'IV Trimestre'!I11</f>
        <v>0</v>
      </c>
      <c r="J11" s="91"/>
    </row>
    <row r="12" spans="1:10" x14ac:dyDescent="0.25">
      <c r="A12" s="31" t="s">
        <v>116</v>
      </c>
      <c r="B12" s="106">
        <v>200694</v>
      </c>
      <c r="C12" s="6">
        <v>136214</v>
      </c>
      <c r="D12" s="30">
        <v>174197</v>
      </c>
      <c r="E12" s="30">
        <v>2243</v>
      </c>
      <c r="F12" s="6">
        <v>117</v>
      </c>
      <c r="G12" s="6">
        <v>17834</v>
      </c>
      <c r="H12" s="106">
        <v>73105.246376811585</v>
      </c>
      <c r="I12" s="6">
        <v>0</v>
      </c>
      <c r="J12" s="27"/>
    </row>
    <row r="13" spans="1:10" x14ac:dyDescent="0.25">
      <c r="A13" s="31" t="s">
        <v>83</v>
      </c>
      <c r="B13" s="106">
        <f>C13+E13+F13+G13+H13</f>
        <v>169507.91366906476</v>
      </c>
      <c r="C13" s="30">
        <f>'IV Trimestre'!C13</f>
        <v>115107.91366906476</v>
      </c>
      <c r="D13" s="30">
        <f>'IV Trimestre'!D13</f>
        <v>160000</v>
      </c>
      <c r="E13" s="30">
        <f>'IV Trimestre'!E13</f>
        <v>600</v>
      </c>
      <c r="F13" s="30">
        <f>'IV Trimestre'!F13</f>
        <v>800</v>
      </c>
      <c r="G13" s="30">
        <f>'IV Trimestre'!G13</f>
        <v>13000</v>
      </c>
      <c r="H13" s="30">
        <f>'IV Trimestre'!H13</f>
        <v>40000</v>
      </c>
      <c r="I13" s="30">
        <f>'IV Trimestre'!I13</f>
        <v>0</v>
      </c>
      <c r="J13" s="91"/>
    </row>
    <row r="15" spans="1:10" x14ac:dyDescent="0.25">
      <c r="A15" s="32" t="s">
        <v>3</v>
      </c>
    </row>
    <row r="16" spans="1:10" x14ac:dyDescent="0.25">
      <c r="A16" s="31" t="s">
        <v>75</v>
      </c>
      <c r="B16" s="30">
        <f>C16+I16+G16+H16</f>
        <v>105608401967.67</v>
      </c>
      <c r="C16" s="151">
        <f>'I Trimestre'!C16+'II Trimestre'!C16+'III Trimestre'!C16+'IV Trimestre'!C16</f>
        <v>47679446065</v>
      </c>
      <c r="D16" s="151"/>
      <c r="E16" s="33" t="e">
        <f>'I Trimestre'!E16+'II Trimestre'!E16+'III Trimestre'!E16+'IV Trimestre'!E16</f>
        <v>#VALUE!</v>
      </c>
      <c r="F16" s="76" t="e">
        <f>'I Trimestre'!F16+'II Trimestre'!F16+'III Trimestre'!F16+'IV Trimestre'!F16</f>
        <v>#VALUE!</v>
      </c>
      <c r="G16" s="76">
        <f>'I Trimestre'!G16+'II Trimestre'!G16+'III Trimestre'!G16+'IV Trimestre'!G16</f>
        <v>6683601806</v>
      </c>
      <c r="H16" s="82">
        <f>'I Trimestre'!H16+'II Trimestre'!H16+'III Trimestre'!H16+'IV Trimestre'!H16</f>
        <v>49391919801</v>
      </c>
      <c r="I16" s="81">
        <f>'I Trimestre'!I16+'II Trimestre'!I16+'III Trimestre'!I16+'IV Trimestre'!I16</f>
        <v>1853434295.6700001</v>
      </c>
    </row>
    <row r="17" spans="1:10" x14ac:dyDescent="0.25">
      <c r="A17" s="31" t="s">
        <v>115</v>
      </c>
      <c r="B17" s="30">
        <f>SUM(C17:H17)</f>
        <v>95506243349.771118</v>
      </c>
      <c r="C17" s="151">
        <f>'I Trimestre'!C17+'II Trimestre'!C17+'III Trimestre'!C17+'IV Trimestre'!C17</f>
        <v>49500000000.166199</v>
      </c>
      <c r="D17" s="151"/>
      <c r="E17" s="51">
        <f>'I Trimestre'!E17+'II Trimestre'!E17+'III Trimestre'!E17+'IV Trimestre'!E17</f>
        <v>1234865674.98</v>
      </c>
      <c r="F17" s="76">
        <f>'I Trimestre'!F17+'II Trimestre'!F17+'III Trimestre'!F17+'IV Trimestre'!F17</f>
        <v>1234865675</v>
      </c>
      <c r="G17" s="76">
        <f>'I Trimestre'!G17+'II Trimestre'!G17+'III Trimestre'!G17+'IV Trimestre'!G17</f>
        <v>7036511999.6249104</v>
      </c>
      <c r="H17" s="76">
        <f>'I Trimestre'!H17+'II Trimestre'!H17+'III Trimestre'!H17+'IV Trimestre'!H17</f>
        <v>36500000000</v>
      </c>
      <c r="I17" s="76">
        <f>'I Trimestre'!I17+'II Trimestre'!I17+'III Trimestre'!I17+'IV Trimestre'!I17</f>
        <v>0</v>
      </c>
    </row>
    <row r="18" spans="1:10" x14ac:dyDescent="0.25">
      <c r="A18" s="31" t="s">
        <v>116</v>
      </c>
      <c r="B18" s="30">
        <f>SUM(C18:H18)</f>
        <v>99143234881</v>
      </c>
      <c r="C18" s="151">
        <f>'I Trimestre'!C18+'II Trimestre'!C18+'III Trimestre'!C18+'IV Trimestre'!C18</f>
        <v>48748866400</v>
      </c>
      <c r="D18" s="151"/>
      <c r="E18" s="51">
        <f>'I Trimestre'!E18+'II Trimestre'!E18+'III Trimestre'!E18+'IV Trimestre'!E18</f>
        <v>449805000</v>
      </c>
      <c r="F18" s="76">
        <f>'I Trimestre'!F18+'II Trimestre'!F18+'III Trimestre'!F18+'IV Trimestre'!F18</f>
        <v>0</v>
      </c>
      <c r="G18" s="76">
        <f>'I Trimestre'!G18+'II Trimestre'!G18+'III Trimestre'!G18+'IV Trimestre'!G18</f>
        <v>7042683200</v>
      </c>
      <c r="H18" s="82">
        <f>'I Trimestre'!H18+'II Trimestre'!H18+'III Trimestre'!H18+'IV Trimestre'!H18</f>
        <v>42901880281</v>
      </c>
      <c r="I18" s="76">
        <f>'I Trimestre'!I18+'II Trimestre'!I18+'III Trimestre'!I18+'IV Trimestre'!I18</f>
        <v>0</v>
      </c>
    </row>
    <row r="19" spans="1:10" x14ac:dyDescent="0.25">
      <c r="A19" s="31" t="s">
        <v>83</v>
      </c>
      <c r="B19" s="30">
        <f>SUM(C19:H19)</f>
        <v>95506243349.584915</v>
      </c>
      <c r="C19" s="149">
        <f>'IV Trimestre'!C19</f>
        <v>49500000000</v>
      </c>
      <c r="D19" s="149"/>
      <c r="E19" s="51">
        <f>'IV Trimestre'!E19</f>
        <v>1234865674.98</v>
      </c>
      <c r="F19" s="76">
        <f>'IV Trimestre'!F19</f>
        <v>1234865674.98</v>
      </c>
      <c r="G19" s="76">
        <f>'IV Trimestre'!G19</f>
        <v>7036511999.6249094</v>
      </c>
      <c r="H19" s="76">
        <f>'IV Trimestre'!H19</f>
        <v>36500000000</v>
      </c>
      <c r="I19" s="76">
        <f>'IV Trimestre'!I19</f>
        <v>0</v>
      </c>
      <c r="J19" s="27"/>
    </row>
    <row r="20" spans="1:10" x14ac:dyDescent="0.25">
      <c r="A20" s="31" t="s">
        <v>117</v>
      </c>
      <c r="B20" s="6">
        <f>SUM(C20:H20)</f>
        <v>99143234881</v>
      </c>
      <c r="C20" s="159">
        <f>C18</f>
        <v>48748866400</v>
      </c>
      <c r="D20" s="159"/>
      <c r="E20" s="53">
        <f>E18</f>
        <v>449805000</v>
      </c>
      <c r="F20" s="53">
        <f t="shared" ref="F20:H20" si="0">F18</f>
        <v>0</v>
      </c>
      <c r="G20" s="53">
        <f t="shared" si="0"/>
        <v>7042683200</v>
      </c>
      <c r="H20" s="53">
        <f t="shared" si="0"/>
        <v>42901880281</v>
      </c>
      <c r="I20" s="53"/>
      <c r="J20" s="27"/>
    </row>
    <row r="22" spans="1:10" x14ac:dyDescent="0.25">
      <c r="A22" s="34" t="s">
        <v>4</v>
      </c>
      <c r="B22" s="30"/>
      <c r="C22" s="30"/>
      <c r="D22" s="30"/>
      <c r="E22" s="30"/>
    </row>
    <row r="23" spans="1:10" x14ac:dyDescent="0.25">
      <c r="A23" s="29" t="s">
        <v>115</v>
      </c>
      <c r="B23" s="30">
        <f>'I Trimestre'!B23+'II Trimestre'!B23+'III Trimestre'!B23+'IV Trimestre'!B23</f>
        <v>95506243349.771103</v>
      </c>
      <c r="C23" s="50"/>
      <c r="D23" s="30"/>
      <c r="E23" s="30"/>
    </row>
    <row r="24" spans="1:10" x14ac:dyDescent="0.25">
      <c r="A24" s="29" t="s">
        <v>116</v>
      </c>
      <c r="B24" s="30">
        <f>'I Trimestre'!B24+'II Trimestre'!B24+'III Trimestre'!B24+'IV Trimestre'!B24</f>
        <v>99600502586.609985</v>
      </c>
      <c r="C24" s="50"/>
      <c r="D24" s="30"/>
      <c r="E24" s="30"/>
    </row>
    <row r="25" spans="1:10" x14ac:dyDescent="0.25">
      <c r="A25" s="30"/>
      <c r="B25" s="30"/>
      <c r="C25" s="30"/>
      <c r="D25" s="30"/>
      <c r="E25" s="30"/>
    </row>
    <row r="26" spans="1:10" x14ac:dyDescent="0.25">
      <c r="A26" s="30" t="s">
        <v>5</v>
      </c>
      <c r="B26" s="30"/>
      <c r="C26" s="30"/>
      <c r="D26" s="30"/>
      <c r="E26" s="30"/>
    </row>
    <row r="27" spans="1:10" x14ac:dyDescent="0.25">
      <c r="A27" s="29" t="s">
        <v>76</v>
      </c>
      <c r="B27" s="58">
        <v>1.61</v>
      </c>
      <c r="C27" s="58">
        <v>1.61</v>
      </c>
      <c r="D27" s="58">
        <v>1.61</v>
      </c>
      <c r="E27" s="58">
        <v>1.61</v>
      </c>
      <c r="F27" s="58">
        <v>1.61</v>
      </c>
      <c r="G27" s="58">
        <v>1.61</v>
      </c>
      <c r="H27" s="58">
        <v>1.61</v>
      </c>
      <c r="I27" s="58">
        <v>1.61</v>
      </c>
    </row>
    <row r="28" spans="1:10" x14ac:dyDescent="0.25">
      <c r="A28" s="29" t="s">
        <v>118</v>
      </c>
      <c r="B28" s="58">
        <v>1.69</v>
      </c>
      <c r="C28" s="58">
        <v>1.69</v>
      </c>
      <c r="D28" s="58">
        <v>1.69</v>
      </c>
      <c r="E28" s="58">
        <v>1.69</v>
      </c>
      <c r="F28" s="58">
        <v>1.69</v>
      </c>
      <c r="G28" s="58">
        <v>1.69</v>
      </c>
      <c r="H28" s="58">
        <v>1.69</v>
      </c>
      <c r="I28" s="58">
        <v>1.69</v>
      </c>
    </row>
    <row r="29" spans="1:10" x14ac:dyDescent="0.25">
      <c r="A29" s="29" t="s">
        <v>6</v>
      </c>
      <c r="B29" s="81">
        <v>319378</v>
      </c>
      <c r="C29" s="143">
        <v>133957</v>
      </c>
      <c r="D29" s="143"/>
      <c r="E29" s="104">
        <v>140746</v>
      </c>
      <c r="F29" s="105" t="s">
        <v>143</v>
      </c>
      <c r="G29" s="6">
        <v>63042</v>
      </c>
      <c r="H29" s="6">
        <v>319378</v>
      </c>
      <c r="I29" s="27"/>
      <c r="J29" s="27"/>
    </row>
    <row r="30" spans="1:10" x14ac:dyDescent="0.25">
      <c r="A30" s="30"/>
      <c r="B30" s="30"/>
      <c r="C30" s="30"/>
      <c r="D30" s="30"/>
      <c r="E30" s="30"/>
    </row>
    <row r="31" spans="1:10" x14ac:dyDescent="0.25">
      <c r="A31" s="35" t="s">
        <v>7</v>
      </c>
      <c r="B31" s="30"/>
      <c r="C31" s="30"/>
      <c r="D31" s="30"/>
      <c r="E31" s="30"/>
    </row>
    <row r="32" spans="1:10" x14ac:dyDescent="0.25">
      <c r="A32" s="30" t="s">
        <v>77</v>
      </c>
      <c r="B32" s="30">
        <f>B16/B27</f>
        <v>65595280725.260864</v>
      </c>
      <c r="C32" s="144">
        <f>C16/C27</f>
        <v>29614562773.291924</v>
      </c>
      <c r="D32" s="144"/>
      <c r="E32" s="30" t="e">
        <f>E16/E27</f>
        <v>#VALUE!</v>
      </c>
      <c r="F32" s="30" t="e">
        <f t="shared" ref="F32:I32" si="1">F16/F27</f>
        <v>#VALUE!</v>
      </c>
      <c r="G32" s="30">
        <f t="shared" si="1"/>
        <v>4151305469.565217</v>
      </c>
      <c r="H32" s="30">
        <f t="shared" si="1"/>
        <v>30678211056.521736</v>
      </c>
      <c r="I32" s="30">
        <f t="shared" si="1"/>
        <v>1151201425.8819876</v>
      </c>
    </row>
    <row r="33" spans="1:10" x14ac:dyDescent="0.25">
      <c r="A33" s="30" t="s">
        <v>119</v>
      </c>
      <c r="B33" s="30">
        <f>B18/B28</f>
        <v>58664636024.260353</v>
      </c>
      <c r="C33" s="144">
        <f>C18/C28</f>
        <v>28845483076.923077</v>
      </c>
      <c r="D33" s="144"/>
      <c r="E33" s="30">
        <f>E18/E28</f>
        <v>266156804.73372781</v>
      </c>
      <c r="F33" s="30">
        <f t="shared" ref="F33:I33" si="2">F18/F28</f>
        <v>0</v>
      </c>
      <c r="G33" s="30">
        <f t="shared" si="2"/>
        <v>4167268165.6804733</v>
      </c>
      <c r="H33" s="30">
        <f t="shared" si="2"/>
        <v>25385727976.923077</v>
      </c>
      <c r="I33" s="30">
        <f t="shared" si="2"/>
        <v>0</v>
      </c>
    </row>
    <row r="34" spans="1:10" x14ac:dyDescent="0.25">
      <c r="A34" s="30" t="s">
        <v>78</v>
      </c>
      <c r="B34" s="30">
        <f>B32/B10</f>
        <v>325492.8928538296</v>
      </c>
      <c r="C34" s="145">
        <f>C32/D10</f>
        <v>172647.45221470002</v>
      </c>
      <c r="D34" s="145"/>
      <c r="E34" s="30" t="e">
        <f>E32/E10</f>
        <v>#VALUE!</v>
      </c>
      <c r="F34" s="30" t="e">
        <f t="shared" ref="F34:I34" si="3">F32/F10</f>
        <v>#VALUE!</v>
      </c>
      <c r="G34" s="30">
        <f t="shared" si="3"/>
        <v>233284.93787947271</v>
      </c>
      <c r="H34" s="30">
        <f t="shared" si="3"/>
        <v>432385.88683065405</v>
      </c>
      <c r="I34" s="30" t="e">
        <f t="shared" si="3"/>
        <v>#DIV/0!</v>
      </c>
    </row>
    <row r="35" spans="1:10" x14ac:dyDescent="0.25">
      <c r="A35" s="30" t="s">
        <v>120</v>
      </c>
      <c r="B35" s="30">
        <f>B33/B12</f>
        <v>292308.86834813375</v>
      </c>
      <c r="C35" s="145">
        <f>C33/D12</f>
        <v>165591.15872789471</v>
      </c>
      <c r="D35" s="145"/>
      <c r="E35" s="30">
        <f>E33/E12</f>
        <v>118661.08102261605</v>
      </c>
      <c r="F35" s="30">
        <f t="shared" ref="F35:I35" si="4">F33/F12</f>
        <v>0</v>
      </c>
      <c r="G35" s="30">
        <f t="shared" si="4"/>
        <v>233669.85340812342</v>
      </c>
      <c r="H35" s="30">
        <f t="shared" si="4"/>
        <v>347249.05851593206</v>
      </c>
      <c r="I35" s="30" t="e">
        <f t="shared" si="4"/>
        <v>#DIV/0!</v>
      </c>
    </row>
    <row r="37" spans="1:10" x14ac:dyDescent="0.25">
      <c r="A37" s="26" t="s">
        <v>8</v>
      </c>
    </row>
    <row r="39" spans="1:10" x14ac:dyDescent="0.25">
      <c r="A39" s="6" t="s">
        <v>9</v>
      </c>
    </row>
    <row r="40" spans="1:10" x14ac:dyDescent="0.25">
      <c r="A40" s="6" t="s">
        <v>10</v>
      </c>
      <c r="B40" s="6">
        <f>(B11/B29)*100</f>
        <v>53.074386360070122</v>
      </c>
      <c r="C40" s="136">
        <f>D11/C29*100</f>
        <v>119.44131325723926</v>
      </c>
      <c r="D40" s="136"/>
      <c r="E40" s="6">
        <f>E11/E29*100</f>
        <v>0.42629985932104641</v>
      </c>
      <c r="F40" s="122" t="s">
        <v>143</v>
      </c>
      <c r="G40" s="6">
        <f t="shared" ref="G40:H40" si="5">G11/G29*100</f>
        <v>20.62117318612988</v>
      </c>
      <c r="H40" s="6">
        <f t="shared" si="5"/>
        <v>12.52434419402714</v>
      </c>
      <c r="I40" s="50"/>
    </row>
    <row r="41" spans="1:10" x14ac:dyDescent="0.25">
      <c r="A41" s="6" t="s">
        <v>11</v>
      </c>
      <c r="B41" s="6">
        <f>(B12/B29)*100</f>
        <v>62.839018341902076</v>
      </c>
      <c r="C41" s="136">
        <f>D12/C29*100</f>
        <v>130.03949028419569</v>
      </c>
      <c r="D41" s="136"/>
      <c r="E41" s="6">
        <f>E12/E29*100</f>
        <v>1.5936509740951783</v>
      </c>
      <c r="F41" s="122" t="s">
        <v>143</v>
      </c>
      <c r="G41" s="6">
        <f t="shared" ref="G41:H41" si="6">G12/G29*100</f>
        <v>28.289077123187717</v>
      </c>
      <c r="H41" s="6">
        <f t="shared" si="6"/>
        <v>22.889881700308596</v>
      </c>
      <c r="I41" s="50"/>
    </row>
    <row r="42" spans="1:10" x14ac:dyDescent="0.25">
      <c r="I42" s="50"/>
    </row>
    <row r="43" spans="1:10" x14ac:dyDescent="0.25">
      <c r="A43" s="6" t="s">
        <v>12</v>
      </c>
      <c r="I43" s="50"/>
    </row>
    <row r="44" spans="1:10" x14ac:dyDescent="0.25">
      <c r="A44" s="6" t="s">
        <v>13</v>
      </c>
      <c r="B44" s="6">
        <f>B12/B11*100</f>
        <v>118.39801201955724</v>
      </c>
      <c r="C44" s="123">
        <f>C12/C11*100</f>
        <v>118.33591249999999</v>
      </c>
      <c r="D44" s="123">
        <f>D12/D11*100</f>
        <v>108.87312499999999</v>
      </c>
      <c r="E44" s="6">
        <f>E12/E11*100</f>
        <v>373.83333333333331</v>
      </c>
      <c r="F44" s="6">
        <f t="shared" ref="F44:H44" si="7">F12/F11*100</f>
        <v>14.625</v>
      </c>
      <c r="G44" s="6">
        <f t="shared" si="7"/>
        <v>137.1846153846154</v>
      </c>
      <c r="H44" s="6">
        <f t="shared" si="7"/>
        <v>182.76311594202897</v>
      </c>
      <c r="I44" s="50"/>
      <c r="J44" s="27"/>
    </row>
    <row r="45" spans="1:10" x14ac:dyDescent="0.25">
      <c r="A45" s="6" t="s">
        <v>14</v>
      </c>
      <c r="B45" s="6">
        <f>B18/B17*100</f>
        <v>103.80811913825276</v>
      </c>
      <c r="C45" s="135">
        <f>C18/C17*100</f>
        <v>98.482558383507723</v>
      </c>
      <c r="D45" s="135"/>
      <c r="E45" s="6">
        <f>E18/E17*100</f>
        <v>36.425419307835654</v>
      </c>
      <c r="F45" s="6">
        <f t="shared" ref="F45:H45" si="8">F18/F17*100</f>
        <v>0</v>
      </c>
      <c r="G45" s="6">
        <f t="shared" si="8"/>
        <v>100.08770254886824</v>
      </c>
      <c r="H45" s="6">
        <f t="shared" si="8"/>
        <v>117.53939803013698</v>
      </c>
      <c r="I45" s="50"/>
    </row>
    <row r="46" spans="1:10" x14ac:dyDescent="0.25">
      <c r="A46" s="30" t="s">
        <v>15</v>
      </c>
      <c r="B46" s="30">
        <f>AVERAGE(B44:B45)</f>
        <v>111.103065578905</v>
      </c>
      <c r="C46" s="124">
        <f>AVERAGE(C44,C45)</f>
        <v>108.40923544175385</v>
      </c>
      <c r="D46" s="124">
        <f>AVERAGE(D44,C45)</f>
        <v>103.67784169175386</v>
      </c>
      <c r="E46" s="30">
        <f>AVERAGE(E44:E45)</f>
        <v>205.12937632058447</v>
      </c>
      <c r="F46" s="30">
        <f t="shared" ref="F46:H46" si="9">AVERAGE(F44:F45)</f>
        <v>7.3125</v>
      </c>
      <c r="G46" s="30">
        <f t="shared" si="9"/>
        <v>118.63615896674182</v>
      </c>
      <c r="H46" s="30">
        <f t="shared" si="9"/>
        <v>150.15125698608298</v>
      </c>
      <c r="I46" s="50"/>
    </row>
    <row r="47" spans="1:10" x14ac:dyDescent="0.25">
      <c r="A47" s="30"/>
      <c r="B47" s="30"/>
      <c r="C47" s="30"/>
      <c r="D47" s="30"/>
      <c r="E47" s="30"/>
      <c r="I47" s="50"/>
    </row>
    <row r="48" spans="1:10" x14ac:dyDescent="0.25">
      <c r="A48" s="30" t="s">
        <v>16</v>
      </c>
      <c r="B48" s="30"/>
      <c r="C48" s="30"/>
      <c r="D48" s="30"/>
      <c r="E48" s="30"/>
      <c r="I48" s="50"/>
    </row>
    <row r="49" spans="1:10" x14ac:dyDescent="0.25">
      <c r="A49" s="30" t="s">
        <v>17</v>
      </c>
      <c r="B49" s="30">
        <f>B12/B13*100</f>
        <v>118.39801201955724</v>
      </c>
      <c r="C49" s="130">
        <f>D12/D13*100</f>
        <v>108.87312499999999</v>
      </c>
      <c r="D49" s="130"/>
      <c r="E49" s="30">
        <f>E12/E13*100</f>
        <v>373.83333333333331</v>
      </c>
      <c r="F49" s="30">
        <f t="shared" ref="F49:H49" si="10">F12/F13*100</f>
        <v>14.625</v>
      </c>
      <c r="G49" s="30">
        <f t="shared" si="10"/>
        <v>137.1846153846154</v>
      </c>
      <c r="H49" s="30">
        <f t="shared" si="10"/>
        <v>182.76311594202897</v>
      </c>
      <c r="I49" s="50"/>
    </row>
    <row r="50" spans="1:10" x14ac:dyDescent="0.25">
      <c r="A50" s="30" t="s">
        <v>18</v>
      </c>
      <c r="B50" s="30">
        <f>B18/B19*100</f>
        <v>103.80811913845514</v>
      </c>
      <c r="C50" s="130">
        <f>C18/C19*100</f>
        <v>98.482558383838381</v>
      </c>
      <c r="D50" s="130"/>
      <c r="E50" s="30">
        <f>E18/E19*100</f>
        <v>36.425419307835654</v>
      </c>
      <c r="F50" s="30">
        <f t="shared" ref="F50:H50" si="11">F18/F19*100</f>
        <v>0</v>
      </c>
      <c r="G50" s="30">
        <f t="shared" si="11"/>
        <v>100.08770254886824</v>
      </c>
      <c r="H50" s="30">
        <f t="shared" si="11"/>
        <v>117.53939803013698</v>
      </c>
      <c r="I50" s="50"/>
    </row>
    <row r="51" spans="1:10" x14ac:dyDescent="0.25">
      <c r="A51" s="30" t="s">
        <v>19</v>
      </c>
      <c r="B51" s="30">
        <f>(B49+B50)/2</f>
        <v>111.1030655790062</v>
      </c>
      <c r="C51" s="130">
        <f>(C49+C50)/2</f>
        <v>103.67784169191918</v>
      </c>
      <c r="D51" s="130"/>
      <c r="E51" s="30">
        <f>(E49+E50)/2</f>
        <v>205.12937632058447</v>
      </c>
      <c r="F51" s="30">
        <f t="shared" ref="F51:H51" si="12">(F49+F50)/2</f>
        <v>7.3125</v>
      </c>
      <c r="G51" s="30">
        <f t="shared" si="12"/>
        <v>118.63615896674182</v>
      </c>
      <c r="H51" s="30">
        <f t="shared" si="12"/>
        <v>150.15125698608298</v>
      </c>
      <c r="I51" s="50"/>
    </row>
    <row r="52" spans="1:10" x14ac:dyDescent="0.25">
      <c r="A52" s="30"/>
      <c r="B52" s="30"/>
      <c r="C52" s="88"/>
      <c r="D52" s="88"/>
      <c r="E52" s="30"/>
      <c r="I52" s="50"/>
    </row>
    <row r="53" spans="1:10" x14ac:dyDescent="0.25">
      <c r="A53" s="30" t="s">
        <v>31</v>
      </c>
      <c r="B53" s="30"/>
      <c r="C53" s="88"/>
      <c r="D53" s="88"/>
      <c r="E53" s="30"/>
      <c r="I53" s="50"/>
    </row>
    <row r="54" spans="1:10" x14ac:dyDescent="0.25">
      <c r="A54" s="30" t="s">
        <v>20</v>
      </c>
      <c r="B54" s="30">
        <f>B20/B18*100</f>
        <v>100</v>
      </c>
      <c r="C54" s="130">
        <f>C20/C18*100</f>
        <v>100</v>
      </c>
      <c r="D54" s="130"/>
      <c r="E54" s="30">
        <f>E20/E18*100</f>
        <v>100</v>
      </c>
      <c r="F54" s="30" t="e">
        <f t="shared" ref="F54:H54" si="13">F20/F18*100</f>
        <v>#DIV/0!</v>
      </c>
      <c r="G54" s="30">
        <f t="shared" si="13"/>
        <v>100</v>
      </c>
      <c r="H54" s="30">
        <f t="shared" si="13"/>
        <v>100</v>
      </c>
      <c r="I54" s="50"/>
    </row>
    <row r="55" spans="1:10" x14ac:dyDescent="0.25">
      <c r="A55" s="30"/>
      <c r="B55" s="30"/>
      <c r="C55" s="88"/>
      <c r="D55" s="88"/>
      <c r="E55" s="30"/>
      <c r="I55" s="50"/>
    </row>
    <row r="56" spans="1:10" x14ac:dyDescent="0.25">
      <c r="A56" s="30" t="s">
        <v>21</v>
      </c>
      <c r="B56" s="30"/>
      <c r="C56" s="88"/>
      <c r="D56" s="88"/>
      <c r="E56" s="30"/>
      <c r="I56" s="50"/>
    </row>
    <row r="57" spans="1:10" x14ac:dyDescent="0.25">
      <c r="A57" s="30" t="s">
        <v>22</v>
      </c>
      <c r="B57" s="13">
        <f>((B12/B10)-1)*100</f>
        <v>-0.41284995484454079</v>
      </c>
      <c r="C57" s="131">
        <f>((D12/D10)-1)*100</f>
        <v>1.5536459669332814</v>
      </c>
      <c r="D57" s="131"/>
      <c r="E57" s="13" t="e">
        <f>((E12/E10)-1)*100</f>
        <v>#VALUE!</v>
      </c>
      <c r="F57" s="13" t="e">
        <f t="shared" ref="F57:H57" si="14">((F12/F10)-1)*100</f>
        <v>#VALUE!</v>
      </c>
      <c r="G57" s="13">
        <f t="shared" si="14"/>
        <v>0.21916268614778911</v>
      </c>
      <c r="H57" s="13">
        <f t="shared" si="14"/>
        <v>3.0362452633670989</v>
      </c>
      <c r="I57" s="13"/>
      <c r="J57" s="27"/>
    </row>
    <row r="58" spans="1:10" x14ac:dyDescent="0.25">
      <c r="A58" s="30" t="s">
        <v>23</v>
      </c>
      <c r="B58" s="13">
        <f>((B33/B32)-1)*100</f>
        <v>-10.565767269186344</v>
      </c>
      <c r="C58" s="131">
        <f>((C33/C32)-1)*100</f>
        <v>-2.5969645483418957</v>
      </c>
      <c r="D58" s="131"/>
      <c r="E58" s="13" t="e">
        <f>((E33/E32)-1)*100</f>
        <v>#VALUE!</v>
      </c>
      <c r="F58" s="13" t="e">
        <f t="shared" ref="F58:H58" si="15">((F33/F32)-1)*100</f>
        <v>#VALUE!</v>
      </c>
      <c r="G58" s="13">
        <f t="shared" si="15"/>
        <v>0.38452232032273326</v>
      </c>
      <c r="H58" s="13">
        <f t="shared" si="15"/>
        <v>-17.251602676074405</v>
      </c>
      <c r="I58" s="90"/>
    </row>
    <row r="59" spans="1:10" x14ac:dyDescent="0.25">
      <c r="A59" s="30" t="s">
        <v>24</v>
      </c>
      <c r="B59" s="13">
        <f>((B35/B34)-1)*100</f>
        <v>-10.195007397779932</v>
      </c>
      <c r="C59" s="131">
        <f>((C35/C34)-1)*100</f>
        <v>-4.087111275775035</v>
      </c>
      <c r="D59" s="131"/>
      <c r="E59" s="13" t="e">
        <f>((E35/E34)-1)*100</f>
        <v>#VALUE!</v>
      </c>
      <c r="F59" s="13" t="e">
        <f t="shared" ref="F59:H59" si="16">((F35/F34)-1)*100</f>
        <v>#VALUE!</v>
      </c>
      <c r="G59" s="13">
        <f t="shared" si="16"/>
        <v>0.16499802008203002</v>
      </c>
      <c r="H59" s="13">
        <f t="shared" si="16"/>
        <v>-19.690010915658362</v>
      </c>
      <c r="I59" s="90"/>
    </row>
    <row r="60" spans="1:10" x14ac:dyDescent="0.25">
      <c r="A60" s="30"/>
      <c r="B60" s="30"/>
      <c r="C60" s="88"/>
      <c r="D60" s="88"/>
      <c r="E60" s="30"/>
      <c r="I60" s="50"/>
    </row>
    <row r="61" spans="1:10" x14ac:dyDescent="0.25">
      <c r="A61" s="30" t="s">
        <v>25</v>
      </c>
      <c r="B61" s="30"/>
      <c r="C61" s="88"/>
      <c r="D61" s="88"/>
      <c r="E61" s="30"/>
      <c r="I61" s="50"/>
    </row>
    <row r="62" spans="1:10" x14ac:dyDescent="0.25">
      <c r="A62" s="30" t="s">
        <v>40</v>
      </c>
      <c r="B62" s="30">
        <f>B17/B11</f>
        <v>563432.35712422687</v>
      </c>
      <c r="C62" s="160">
        <f>C17/D11</f>
        <v>309375.00000103872</v>
      </c>
      <c r="D62" s="160"/>
      <c r="E62" s="30">
        <f t="shared" ref="E62:H63" si="17">E17/E11</f>
        <v>2058109.4583000001</v>
      </c>
      <c r="F62" s="30">
        <f t="shared" si="17"/>
        <v>1543582.09375</v>
      </c>
      <c r="G62" s="30">
        <f t="shared" si="17"/>
        <v>541270.1538173008</v>
      </c>
      <c r="H62" s="30">
        <f t="shared" si="17"/>
        <v>912500</v>
      </c>
      <c r="I62" s="50"/>
    </row>
    <row r="63" spans="1:10" x14ac:dyDescent="0.25">
      <c r="A63" s="30" t="s">
        <v>41</v>
      </c>
      <c r="B63" s="30">
        <f>B18/B12</f>
        <v>494001.98750834604</v>
      </c>
      <c r="C63" s="160">
        <f>C18/D12</f>
        <v>279849.05825014209</v>
      </c>
      <c r="D63" s="160"/>
      <c r="E63" s="30">
        <f t="shared" si="17"/>
        <v>200537.22692822112</v>
      </c>
      <c r="F63" s="30">
        <f t="shared" si="17"/>
        <v>0</v>
      </c>
      <c r="G63" s="30">
        <f t="shared" si="17"/>
        <v>394902.0522597286</v>
      </c>
      <c r="H63" s="30">
        <f t="shared" si="17"/>
        <v>586850.90889192524</v>
      </c>
      <c r="I63" s="50"/>
    </row>
    <row r="64" spans="1:10" x14ac:dyDescent="0.25">
      <c r="A64" s="30" t="s">
        <v>26</v>
      </c>
      <c r="B64" s="30">
        <f>(B62/B63)*B46</f>
        <v>126.71823941152141</v>
      </c>
      <c r="C64" s="161">
        <f>(C62/C63)*D46</f>
        <v>114.61654534075159</v>
      </c>
      <c r="D64" s="161"/>
      <c r="E64" s="30">
        <f>E62/E63*E46</f>
        <v>2105.2385935888433</v>
      </c>
      <c r="F64" s="30" t="e">
        <f t="shared" ref="F64:H64" si="18">F62/F63*F46</f>
        <v>#DIV/0!</v>
      </c>
      <c r="G64" s="30">
        <f t="shared" si="18"/>
        <v>162.60794707136179</v>
      </c>
      <c r="H64" s="30">
        <f t="shared" si="18"/>
        <v>233.471602282264</v>
      </c>
      <c r="I64" s="50"/>
      <c r="J64" s="91"/>
    </row>
    <row r="65" spans="1:10" x14ac:dyDescent="0.25">
      <c r="A65" s="30" t="s">
        <v>34</v>
      </c>
      <c r="B65" s="30">
        <f>B17/(B11*12)</f>
        <v>46952.696427018906</v>
      </c>
      <c r="C65" s="130">
        <f>C17/(D11*12)</f>
        <v>25781.250000086562</v>
      </c>
      <c r="D65" s="130"/>
      <c r="E65" s="30">
        <f t="shared" ref="E65:H66" si="19">E17/(E11*12)</f>
        <v>171509.121525</v>
      </c>
      <c r="F65" s="30">
        <f t="shared" si="19"/>
        <v>128631.84114583333</v>
      </c>
      <c r="G65" s="30">
        <f t="shared" si="19"/>
        <v>45105.846151441736</v>
      </c>
      <c r="H65" s="30">
        <f t="shared" si="19"/>
        <v>76041.666666666672</v>
      </c>
      <c r="I65" s="50"/>
    </row>
    <row r="66" spans="1:10" x14ac:dyDescent="0.25">
      <c r="A66" s="30" t="s">
        <v>35</v>
      </c>
      <c r="B66" s="30">
        <f>B18/(B12*12)</f>
        <v>41166.832292362167</v>
      </c>
      <c r="C66" s="130">
        <f>C18/(D12*12)</f>
        <v>23320.754854178507</v>
      </c>
      <c r="D66" s="130"/>
      <c r="E66" s="30">
        <f t="shared" si="19"/>
        <v>16711.43557735176</v>
      </c>
      <c r="F66" s="30">
        <f t="shared" si="19"/>
        <v>0</v>
      </c>
      <c r="G66" s="30">
        <f t="shared" si="19"/>
        <v>32908.504354977384</v>
      </c>
      <c r="H66" s="30">
        <f t="shared" si="19"/>
        <v>48904.242407660437</v>
      </c>
      <c r="I66" s="50"/>
    </row>
    <row r="67" spans="1:10" x14ac:dyDescent="0.25">
      <c r="A67" s="30"/>
      <c r="B67" s="30"/>
      <c r="C67" s="30"/>
      <c r="D67" s="30"/>
      <c r="E67" s="30"/>
      <c r="I67" s="50"/>
    </row>
    <row r="68" spans="1:10" x14ac:dyDescent="0.25">
      <c r="A68" s="30" t="s">
        <v>27</v>
      </c>
      <c r="B68" s="30"/>
      <c r="C68" s="30"/>
      <c r="D68" s="30"/>
      <c r="E68" s="30"/>
      <c r="I68" s="50"/>
    </row>
    <row r="69" spans="1:10" x14ac:dyDescent="0.25">
      <c r="A69" s="30" t="s">
        <v>28</v>
      </c>
      <c r="B69" s="30">
        <f>(B24/B23)*100</f>
        <v>104.28690218904804</v>
      </c>
      <c r="C69" s="50"/>
      <c r="D69" s="30"/>
      <c r="E69" s="30"/>
      <c r="I69" s="50"/>
    </row>
    <row r="70" spans="1:10" x14ac:dyDescent="0.25">
      <c r="A70" s="30" t="s">
        <v>29</v>
      </c>
      <c r="B70" s="30">
        <f>(B18/B24)*100</f>
        <v>99.540898194552426</v>
      </c>
      <c r="C70" s="50"/>
      <c r="D70" s="30"/>
      <c r="E70" s="30"/>
      <c r="I70" s="50"/>
    </row>
    <row r="71" spans="1:10" ht="15.75" thickBot="1" x14ac:dyDescent="0.3">
      <c r="A71" s="38"/>
      <c r="B71" s="38"/>
      <c r="C71" s="38"/>
      <c r="D71" s="38"/>
      <c r="E71" s="38"/>
      <c r="F71" s="38"/>
      <c r="G71" s="38"/>
      <c r="H71" s="38"/>
      <c r="I71" s="109"/>
      <c r="J71" s="50"/>
    </row>
    <row r="72" spans="1:10" ht="15.75" thickTop="1" x14ac:dyDescent="0.25">
      <c r="A72" s="87"/>
    </row>
    <row r="73" spans="1:10" x14ac:dyDescent="0.25">
      <c r="A73" s="87"/>
    </row>
    <row r="74" spans="1:10" x14ac:dyDescent="0.25">
      <c r="A74" s="6" t="s">
        <v>30</v>
      </c>
      <c r="B74" s="6" t="s">
        <v>144</v>
      </c>
      <c r="D74" s="27"/>
    </row>
    <row r="75" spans="1:10" x14ac:dyDescent="0.25">
      <c r="A75" s="6" t="s">
        <v>58</v>
      </c>
    </row>
    <row r="76" spans="1:10" x14ac:dyDescent="0.25">
      <c r="A76" s="39" t="s">
        <v>96</v>
      </c>
    </row>
    <row r="77" spans="1:10" x14ac:dyDescent="0.25">
      <c r="A77" s="39" t="s">
        <v>113</v>
      </c>
    </row>
    <row r="78" spans="1:10" x14ac:dyDescent="0.25">
      <c r="A78" s="6" t="s">
        <v>98</v>
      </c>
    </row>
    <row r="79" spans="1:10" x14ac:dyDescent="0.25">
      <c r="A79" s="6" t="s">
        <v>45</v>
      </c>
    </row>
    <row r="80" spans="1:10" x14ac:dyDescent="0.25">
      <c r="A80" s="128" t="s">
        <v>145</v>
      </c>
    </row>
    <row r="81" spans="1:1" x14ac:dyDescent="0.25">
      <c r="A81" s="107" t="s">
        <v>146</v>
      </c>
    </row>
    <row r="83" spans="1:1" x14ac:dyDescent="0.25">
      <c r="A83" s="6" t="s">
        <v>46</v>
      </c>
    </row>
    <row r="84" spans="1:1" x14ac:dyDescent="0.25">
      <c r="A84" s="40" t="s">
        <v>47</v>
      </c>
    </row>
    <row r="85" spans="1:1" x14ac:dyDescent="0.25">
      <c r="A85" s="40" t="s">
        <v>79</v>
      </c>
    </row>
    <row r="86" spans="1:1" x14ac:dyDescent="0.25">
      <c r="A86" s="40"/>
    </row>
  </sheetData>
  <mergeCells count="25">
    <mergeCell ref="C65:D65"/>
    <mergeCell ref="C66:D66"/>
    <mergeCell ref="C40:D40"/>
    <mergeCell ref="C41:D41"/>
    <mergeCell ref="C45:D45"/>
    <mergeCell ref="C58:D58"/>
    <mergeCell ref="C59:D59"/>
    <mergeCell ref="C57:D57"/>
    <mergeCell ref="C49:D49"/>
    <mergeCell ref="C50:D50"/>
    <mergeCell ref="C51:D51"/>
    <mergeCell ref="C54:D54"/>
    <mergeCell ref="A2:I2"/>
    <mergeCell ref="C29:D29"/>
    <mergeCell ref="C19:D19"/>
    <mergeCell ref="B4:B5"/>
    <mergeCell ref="C16:D16"/>
    <mergeCell ref="C17:D17"/>
    <mergeCell ref="C18:D18"/>
    <mergeCell ref="C5:D5"/>
    <mergeCell ref="C32:D32"/>
    <mergeCell ref="C33:D33"/>
    <mergeCell ref="C34:D34"/>
    <mergeCell ref="C35:D35"/>
    <mergeCell ref="C20:D20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baseColWidth="10" defaultColWidth="11.42578125" defaultRowHeight="15" x14ac:dyDescent="0.25"/>
  <cols>
    <col min="1" max="16384" width="11.42578125" style="17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2012-11-21T16:57:56Z</cp:lastPrinted>
  <dcterms:created xsi:type="dcterms:W3CDTF">2012-04-24T21:09:42Z</dcterms:created>
  <dcterms:modified xsi:type="dcterms:W3CDTF">2015-10-01T20:56:24Z</dcterms:modified>
</cp:coreProperties>
</file>