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todo\DESAF 2014\Indicadores 2014-Horacio\CNREE\Indicadores\"/>
    </mc:Choice>
  </mc:AlternateContent>
  <bookViews>
    <workbookView xWindow="0" yWindow="0" windowWidth="21600" windowHeight="9735" tabRatio="754" activeTab="6"/>
  </bookViews>
  <sheets>
    <sheet name="I Trimestre" sheetId="4" r:id="rId1"/>
    <sheet name="II Trimestre" sheetId="6" r:id="rId2"/>
    <sheet name="III Trimestre" sheetId="9" r:id="rId3"/>
    <sheet name="IV Trimestre" sheetId="7" r:id="rId4"/>
    <sheet name="I Semestre" sheetId="11" r:id="rId5"/>
    <sheet name="III Trimestre Acumulado" sheetId="10" r:id="rId6"/>
    <sheet name="Anual" sheetId="8" r:id="rId7"/>
  </sheets>
  <calcPr calcId="152511"/>
</workbook>
</file>

<file path=xl/calcChain.xml><?xml version="1.0" encoding="utf-8"?>
<calcChain xmlns="http://schemas.openxmlformats.org/spreadsheetml/2006/main">
  <c r="B29" i="8" l="1"/>
  <c r="B29" i="10"/>
  <c r="B29" i="7"/>
  <c r="C65" i="9"/>
  <c r="D65" i="9"/>
  <c r="C62" i="9"/>
  <c r="D62" i="9"/>
  <c r="C45" i="9"/>
  <c r="D45" i="9"/>
  <c r="D17" i="8"/>
  <c r="D17" i="10"/>
  <c r="C63" i="7" l="1"/>
  <c r="D63" i="7"/>
  <c r="C62" i="7"/>
  <c r="C64" i="7" s="1"/>
  <c r="D62" i="7"/>
  <c r="C57" i="7"/>
  <c r="D57" i="7"/>
  <c r="C50" i="7"/>
  <c r="D50" i="7"/>
  <c r="C49" i="7"/>
  <c r="D49" i="7"/>
  <c r="C45" i="7"/>
  <c r="D45" i="7"/>
  <c r="C44" i="7"/>
  <c r="C46" i="7" s="1"/>
  <c r="D44" i="7"/>
  <c r="D46" i="7" s="1"/>
  <c r="C41" i="7"/>
  <c r="D41" i="7"/>
  <c r="C40" i="7"/>
  <c r="D40" i="7"/>
  <c r="C33" i="7"/>
  <c r="C35" i="7" s="1"/>
  <c r="C59" i="7" s="1"/>
  <c r="D33" i="7"/>
  <c r="D58" i="7" s="1"/>
  <c r="C32" i="7"/>
  <c r="C34" i="7" s="1"/>
  <c r="D32" i="7"/>
  <c r="D34" i="7" s="1"/>
  <c r="C51" i="7" l="1"/>
  <c r="C58" i="7"/>
  <c r="D35" i="7"/>
  <c r="D59" i="7" s="1"/>
  <c r="D51" i="7"/>
  <c r="D64" i="7"/>
  <c r="D10" i="10" l="1"/>
  <c r="C66" i="9"/>
  <c r="D66" i="9"/>
  <c r="C63" i="9"/>
  <c r="D63" i="9"/>
  <c r="C57" i="9"/>
  <c r="D57" i="9"/>
  <c r="C50" i="9"/>
  <c r="D50" i="9"/>
  <c r="C49" i="9"/>
  <c r="C51" i="9" s="1"/>
  <c r="D49" i="9"/>
  <c r="D46" i="9"/>
  <c r="C46" i="9"/>
  <c r="C44" i="9"/>
  <c r="D44" i="9"/>
  <c r="C41" i="9"/>
  <c r="D41" i="9"/>
  <c r="C40" i="9"/>
  <c r="D40" i="9"/>
  <c r="C33" i="9"/>
  <c r="C35" i="9" s="1"/>
  <c r="D33" i="9"/>
  <c r="D35" i="9" s="1"/>
  <c r="D51" i="9" l="1"/>
  <c r="D64" i="9"/>
  <c r="C64" i="9"/>
  <c r="B16" i="6"/>
  <c r="B17" i="6"/>
  <c r="B18" i="6" l="1"/>
  <c r="B32" i="6" l="1"/>
  <c r="B70" i="6"/>
  <c r="B45" i="6"/>
  <c r="B10" i="6"/>
  <c r="D28" i="11"/>
  <c r="C28" i="11"/>
  <c r="B28" i="11"/>
  <c r="D29" i="11"/>
  <c r="C29" i="11"/>
  <c r="C10" i="11"/>
  <c r="B29" i="6"/>
  <c r="B29" i="11" s="1"/>
  <c r="B10" i="9"/>
  <c r="B34" i="6" l="1"/>
  <c r="B29" i="9"/>
  <c r="B29" i="4" l="1"/>
  <c r="D66" i="7" l="1"/>
  <c r="C66" i="7"/>
  <c r="D65" i="7"/>
  <c r="C65" i="7"/>
  <c r="C66" i="4"/>
  <c r="C65" i="4"/>
  <c r="C66" i="6" l="1"/>
  <c r="D66" i="4"/>
  <c r="D65" i="6"/>
  <c r="D65" i="4"/>
  <c r="C65" i="6" l="1"/>
  <c r="D66" i="6"/>
  <c r="D49" i="6" l="1"/>
  <c r="C49" i="6"/>
  <c r="C49" i="4"/>
  <c r="D49" i="4"/>
  <c r="C20" i="7" l="1"/>
  <c r="D20" i="7"/>
  <c r="C20" i="9"/>
  <c r="D20" i="9"/>
  <c r="C20" i="6"/>
  <c r="D20" i="6"/>
  <c r="C20" i="4"/>
  <c r="D20" i="4"/>
  <c r="D19" i="11" l="1"/>
  <c r="C19" i="11"/>
  <c r="C17" i="11"/>
  <c r="D17" i="11"/>
  <c r="C18" i="11"/>
  <c r="D18" i="11"/>
  <c r="C20" i="11"/>
  <c r="D20" i="11"/>
  <c r="D16" i="11"/>
  <c r="C16" i="11"/>
  <c r="D19" i="10"/>
  <c r="C19" i="10"/>
  <c r="C17" i="10"/>
  <c r="C18" i="10"/>
  <c r="D18" i="10"/>
  <c r="C20" i="10"/>
  <c r="D20" i="10"/>
  <c r="D16" i="10"/>
  <c r="D32" i="10" s="1"/>
  <c r="D34" i="10" s="1"/>
  <c r="C16" i="10"/>
  <c r="C32" i="10" s="1"/>
  <c r="D19" i="8"/>
  <c r="C19" i="8"/>
  <c r="C17" i="8"/>
  <c r="C18" i="8"/>
  <c r="D18" i="8"/>
  <c r="C20" i="8"/>
  <c r="D20" i="8"/>
  <c r="D16" i="8"/>
  <c r="D32" i="8" s="1"/>
  <c r="C16" i="8"/>
  <c r="C32" i="8" s="1"/>
  <c r="C11" i="11"/>
  <c r="D11" i="11"/>
  <c r="C12" i="11"/>
  <c r="D12" i="11"/>
  <c r="C13" i="11"/>
  <c r="D13" i="11"/>
  <c r="D10" i="11"/>
  <c r="C11" i="10"/>
  <c r="D11" i="10"/>
  <c r="C12" i="10"/>
  <c r="D12" i="10"/>
  <c r="D57" i="10" s="1"/>
  <c r="C13" i="10"/>
  <c r="D13" i="10"/>
  <c r="C10" i="10"/>
  <c r="C11" i="8"/>
  <c r="C40" i="8" s="1"/>
  <c r="D11" i="8"/>
  <c r="D65" i="8" s="1"/>
  <c r="C12" i="8"/>
  <c r="D12" i="8"/>
  <c r="C13" i="8"/>
  <c r="D13" i="8"/>
  <c r="D10" i="8"/>
  <c r="C10" i="8"/>
  <c r="B20" i="8" l="1"/>
  <c r="C34" i="8"/>
  <c r="C44" i="8"/>
  <c r="C57" i="8"/>
  <c r="C41" i="8"/>
  <c r="D57" i="8"/>
  <c r="D41" i="8"/>
  <c r="D34" i="8"/>
  <c r="D44" i="8"/>
  <c r="D40" i="8"/>
  <c r="C44" i="10"/>
  <c r="C57" i="10"/>
  <c r="C34" i="10"/>
  <c r="D63" i="10"/>
  <c r="D33" i="10"/>
  <c r="D35" i="10" s="1"/>
  <c r="D45" i="10"/>
  <c r="C33" i="10"/>
  <c r="C35" i="10" s="1"/>
  <c r="C63" i="10"/>
  <c r="D45" i="8"/>
  <c r="D33" i="8"/>
  <c r="D66" i="8"/>
  <c r="C33" i="8"/>
  <c r="C66" i="8"/>
  <c r="D62" i="10"/>
  <c r="D44" i="10"/>
  <c r="C65" i="8"/>
  <c r="C45" i="8"/>
  <c r="C46" i="8" s="1"/>
  <c r="C62" i="10"/>
  <c r="C45" i="10"/>
  <c r="C65" i="11"/>
  <c r="D66" i="10"/>
  <c r="C66" i="10"/>
  <c r="C66" i="11"/>
  <c r="C65" i="10"/>
  <c r="D62" i="8"/>
  <c r="D63" i="8"/>
  <c r="C62" i="8"/>
  <c r="C64" i="8" s="1"/>
  <c r="D65" i="11"/>
  <c r="C63" i="8"/>
  <c r="D65" i="10"/>
  <c r="D66" i="11"/>
  <c r="D49" i="8"/>
  <c r="C49" i="8"/>
  <c r="D49" i="10"/>
  <c r="C49" i="10"/>
  <c r="D49" i="11"/>
  <c r="C49" i="11"/>
  <c r="B19" i="8"/>
  <c r="B18" i="8"/>
  <c r="B17" i="8"/>
  <c r="B16" i="8"/>
  <c r="B13" i="8"/>
  <c r="B12" i="8"/>
  <c r="B11" i="8"/>
  <c r="B10" i="8"/>
  <c r="B20" i="10"/>
  <c r="B19" i="10"/>
  <c r="B18" i="10"/>
  <c r="B17" i="10"/>
  <c r="B16" i="10"/>
  <c r="B13" i="10"/>
  <c r="B12" i="10"/>
  <c r="B11" i="10"/>
  <c r="B10" i="10"/>
  <c r="B20" i="11"/>
  <c r="B19" i="11"/>
  <c r="B18" i="11"/>
  <c r="B17" i="11"/>
  <c r="B16" i="11"/>
  <c r="B13" i="11"/>
  <c r="B12" i="11"/>
  <c r="B11" i="11"/>
  <c r="B10" i="11"/>
  <c r="B19" i="7"/>
  <c r="B18" i="7"/>
  <c r="B17" i="7"/>
  <c r="B16" i="7"/>
  <c r="B13" i="7"/>
  <c r="B12" i="7"/>
  <c r="B11" i="7"/>
  <c r="B10" i="7"/>
  <c r="B19" i="9"/>
  <c r="B18" i="9"/>
  <c r="B33" i="9" s="1"/>
  <c r="B17" i="9"/>
  <c r="B16" i="9"/>
  <c r="B13" i="9"/>
  <c r="B12" i="9"/>
  <c r="B41" i="9" s="1"/>
  <c r="B11" i="9"/>
  <c r="B40" i="9" s="1"/>
  <c r="B19" i="6"/>
  <c r="B23" i="6"/>
  <c r="B69" i="6" s="1"/>
  <c r="B13" i="6"/>
  <c r="B12" i="6"/>
  <c r="B11" i="6"/>
  <c r="B40" i="6" s="1"/>
  <c r="B19" i="4"/>
  <c r="B18" i="4"/>
  <c r="B17" i="4"/>
  <c r="B16" i="4"/>
  <c r="B13" i="4"/>
  <c r="B12" i="4"/>
  <c r="B11" i="4"/>
  <c r="B10" i="4"/>
  <c r="B49" i="4" l="1"/>
  <c r="D46" i="8"/>
  <c r="D64" i="8" s="1"/>
  <c r="C58" i="8"/>
  <c r="C35" i="8"/>
  <c r="C59" i="8" s="1"/>
  <c r="D58" i="8"/>
  <c r="D35" i="8"/>
  <c r="D59" i="8" s="1"/>
  <c r="B49" i="6"/>
  <c r="B63" i="6"/>
  <c r="B49" i="8"/>
  <c r="B49" i="7"/>
  <c r="B66" i="8"/>
  <c r="B63" i="8"/>
  <c r="B65" i="4"/>
  <c r="B65" i="6"/>
  <c r="B65" i="9"/>
  <c r="B65" i="7"/>
  <c r="B65" i="11"/>
  <c r="B20" i="4"/>
  <c r="B66" i="4"/>
  <c r="B20" i="6"/>
  <c r="B54" i="6" s="1"/>
  <c r="B66" i="6"/>
  <c r="B20" i="9"/>
  <c r="B66" i="9"/>
  <c r="B20" i="7"/>
  <c r="B66" i="7"/>
  <c r="B66" i="11"/>
  <c r="B65" i="10"/>
  <c r="B66" i="10"/>
  <c r="B65" i="8"/>
  <c r="B62" i="8"/>
  <c r="B49" i="10"/>
  <c r="B49" i="11"/>
  <c r="B49" i="9"/>
  <c r="B24" i="11" l="1"/>
  <c r="C63" i="11"/>
  <c r="D40" i="11"/>
  <c r="B24" i="10"/>
  <c r="B24" i="8"/>
  <c r="C32" i="9"/>
  <c r="C34" i="9" s="1"/>
  <c r="C59" i="9" s="1"/>
  <c r="D32" i="9"/>
  <c r="D34" i="9" s="1"/>
  <c r="D59" i="9" s="1"/>
  <c r="C62" i="11" l="1"/>
  <c r="C40" i="11"/>
  <c r="C41" i="10"/>
  <c r="C40" i="10"/>
  <c r="D40" i="10"/>
  <c r="C57" i="11"/>
  <c r="C33" i="11"/>
  <c r="D33" i="11"/>
  <c r="C41" i="11"/>
  <c r="C44" i="11"/>
  <c r="C45" i="11"/>
  <c r="C50" i="11"/>
  <c r="D50" i="11"/>
  <c r="C54" i="11"/>
  <c r="D54" i="11"/>
  <c r="B54" i="10"/>
  <c r="B50" i="10"/>
  <c r="B33" i="10"/>
  <c r="B70" i="10"/>
  <c r="C50" i="10"/>
  <c r="C51" i="10" s="1"/>
  <c r="D50" i="10"/>
  <c r="D51" i="10" s="1"/>
  <c r="C54" i="10"/>
  <c r="D54" i="10"/>
  <c r="C46" i="10" l="1"/>
  <c r="C51" i="11"/>
  <c r="C46" i="11"/>
  <c r="C64" i="11" s="1"/>
  <c r="C35" i="11"/>
  <c r="B70" i="11"/>
  <c r="B54" i="11"/>
  <c r="B50" i="11"/>
  <c r="B33" i="11"/>
  <c r="C64" i="10" l="1"/>
  <c r="B32" i="9"/>
  <c r="D54" i="8"/>
  <c r="C54" i="8"/>
  <c r="D50" i="8"/>
  <c r="C50" i="8"/>
  <c r="B40" i="8"/>
  <c r="B70" i="8" l="1"/>
  <c r="B58" i="9"/>
  <c r="C51" i="8"/>
  <c r="B23" i="9"/>
  <c r="B33" i="8"/>
  <c r="B50" i="8"/>
  <c r="B54" i="8"/>
  <c r="B40" i="11" l="1"/>
  <c r="B40" i="10"/>
  <c r="D51" i="11" l="1"/>
  <c r="D57" i="11"/>
  <c r="D63" i="11"/>
  <c r="D41" i="11"/>
  <c r="D44" i="11"/>
  <c r="D35" i="11"/>
  <c r="D54" i="7"/>
  <c r="C54" i="7"/>
  <c r="B40" i="7"/>
  <c r="D54" i="9"/>
  <c r="C54" i="9"/>
  <c r="B70" i="9"/>
  <c r="B62" i="9"/>
  <c r="D63" i="6"/>
  <c r="C63" i="6"/>
  <c r="C62" i="6"/>
  <c r="D57" i="6"/>
  <c r="C57" i="6"/>
  <c r="D54" i="6"/>
  <c r="C54" i="6"/>
  <c r="D50" i="6"/>
  <c r="C50" i="6"/>
  <c r="C45" i="6"/>
  <c r="D44" i="6"/>
  <c r="C44" i="6"/>
  <c r="D41" i="6"/>
  <c r="C41" i="6"/>
  <c r="D40" i="6"/>
  <c r="C40" i="6"/>
  <c r="D33" i="6"/>
  <c r="C33" i="6"/>
  <c r="C46" i="6" l="1"/>
  <c r="B70" i="7"/>
  <c r="B51" i="11"/>
  <c r="B41" i="11"/>
  <c r="B57" i="11"/>
  <c r="B63" i="11"/>
  <c r="B35" i="11"/>
  <c r="B44" i="11"/>
  <c r="D41" i="10"/>
  <c r="D51" i="6"/>
  <c r="C51" i="6"/>
  <c r="D32" i="11"/>
  <c r="C35" i="6"/>
  <c r="D35" i="6"/>
  <c r="B62" i="6"/>
  <c r="B57" i="6"/>
  <c r="B57" i="7"/>
  <c r="B32" i="7"/>
  <c r="B34" i="7" s="1"/>
  <c r="B45" i="7"/>
  <c r="B33" i="7"/>
  <c r="B41" i="7"/>
  <c r="B44" i="7"/>
  <c r="B50" i="7"/>
  <c r="B54" i="7"/>
  <c r="B63" i="7"/>
  <c r="B57" i="9"/>
  <c r="B69" i="9"/>
  <c r="B44" i="9"/>
  <c r="B45" i="9"/>
  <c r="B50" i="9"/>
  <c r="B54" i="9"/>
  <c r="B63" i="9"/>
  <c r="B34" i="9"/>
  <c r="C64" i="6"/>
  <c r="C32" i="6"/>
  <c r="C34" i="6" s="1"/>
  <c r="D32" i="6"/>
  <c r="D34" i="6" s="1"/>
  <c r="D45" i="6"/>
  <c r="D46" i="6" s="1"/>
  <c r="D62" i="6"/>
  <c r="B33" i="6"/>
  <c r="B35" i="6" s="1"/>
  <c r="B41" i="6"/>
  <c r="B44" i="6"/>
  <c r="B50" i="6"/>
  <c r="D59" i="6" l="1"/>
  <c r="C59" i="6"/>
  <c r="B41" i="10"/>
  <c r="B51" i="10"/>
  <c r="B35" i="10"/>
  <c r="B57" i="10"/>
  <c r="B63" i="10"/>
  <c r="B44" i="10"/>
  <c r="D51" i="8"/>
  <c r="B46" i="6"/>
  <c r="B64" i="6" s="1"/>
  <c r="B59" i="6"/>
  <c r="B58" i="6"/>
  <c r="D46" i="10"/>
  <c r="D62" i="11"/>
  <c r="D45" i="11"/>
  <c r="D46" i="11" s="1"/>
  <c r="D34" i="11"/>
  <c r="D59" i="11" s="1"/>
  <c r="D58" i="11"/>
  <c r="B32" i="10"/>
  <c r="C32" i="11"/>
  <c r="B32" i="11"/>
  <c r="D58" i="6"/>
  <c r="C58" i="6"/>
  <c r="D59" i="10"/>
  <c r="D58" i="10"/>
  <c r="B32" i="8"/>
  <c r="B35" i="7"/>
  <c r="B59" i="7" s="1"/>
  <c r="B58" i="7"/>
  <c r="B46" i="9"/>
  <c r="B64" i="9" s="1"/>
  <c r="D58" i="9"/>
  <c r="C58" i="9"/>
  <c r="B35" i="9"/>
  <c r="B59" i="9" s="1"/>
  <c r="B51" i="7"/>
  <c r="B51" i="9"/>
  <c r="B46" i="7"/>
  <c r="B62" i="7"/>
  <c r="B23" i="7"/>
  <c r="B69" i="7" s="1"/>
  <c r="B51" i="6"/>
  <c r="D64" i="6"/>
  <c r="D64" i="11" l="1"/>
  <c r="B57" i="8"/>
  <c r="B51" i="8"/>
  <c r="B44" i="8"/>
  <c r="B41" i="8"/>
  <c r="B35" i="8"/>
  <c r="B34" i="8"/>
  <c r="B58" i="8"/>
  <c r="C34" i="11"/>
  <c r="C59" i="11" s="1"/>
  <c r="C58" i="11"/>
  <c r="B34" i="10"/>
  <c r="B59" i="10" s="1"/>
  <c r="B58" i="10"/>
  <c r="B23" i="8"/>
  <c r="B69" i="8" s="1"/>
  <c r="B45" i="8"/>
  <c r="B34" i="11"/>
  <c r="B59" i="11" s="1"/>
  <c r="B58" i="11"/>
  <c r="C59" i="10"/>
  <c r="C58" i="10"/>
  <c r="B45" i="11"/>
  <c r="B46" i="11" s="1"/>
  <c r="B23" i="11"/>
  <c r="B69" i="11" s="1"/>
  <c r="B62" i="11"/>
  <c r="B23" i="10"/>
  <c r="B69" i="10" s="1"/>
  <c r="B45" i="10"/>
  <c r="B46" i="10" s="1"/>
  <c r="B62" i="10"/>
  <c r="D64" i="10"/>
  <c r="B64" i="7"/>
  <c r="D63" i="4"/>
  <c r="C63" i="4"/>
  <c r="D62" i="4"/>
  <c r="C62" i="4"/>
  <c r="D57" i="4"/>
  <c r="C57" i="4"/>
  <c r="D54" i="4"/>
  <c r="C54" i="4"/>
  <c r="D50" i="4"/>
  <c r="C50" i="4"/>
  <c r="D45" i="4"/>
  <c r="C45" i="4"/>
  <c r="D44" i="4"/>
  <c r="C44" i="4"/>
  <c r="D41" i="4"/>
  <c r="C41" i="4"/>
  <c r="D40" i="4"/>
  <c r="C40" i="4"/>
  <c r="D33" i="4"/>
  <c r="C33" i="4"/>
  <c r="D32" i="4"/>
  <c r="D34" i="4" s="1"/>
  <c r="C32" i="4"/>
  <c r="C34" i="4" s="1"/>
  <c r="B32" i="4"/>
  <c r="B40" i="4"/>
  <c r="B46" i="8" l="1"/>
  <c r="B64" i="8" s="1"/>
  <c r="D46" i="4"/>
  <c r="D64" i="4" s="1"/>
  <c r="C46" i="4"/>
  <c r="C64" i="4" s="1"/>
  <c r="B59" i="8"/>
  <c r="B64" i="10"/>
  <c r="B64" i="11"/>
  <c r="B70" i="4"/>
  <c r="D51" i="4"/>
  <c r="C51" i="4"/>
  <c r="B62" i="4"/>
  <c r="B57" i="4"/>
  <c r="B34" i="4"/>
  <c r="B63" i="4"/>
  <c r="B54" i="4"/>
  <c r="C58" i="4"/>
  <c r="D58" i="4"/>
  <c r="B23" i="4"/>
  <c r="B69" i="4" s="1"/>
  <c r="C35" i="4"/>
  <c r="C59" i="4" s="1"/>
  <c r="D35" i="4"/>
  <c r="D59" i="4" s="1"/>
  <c r="B33" i="4"/>
  <c r="B41" i="4"/>
  <c r="B44" i="4"/>
  <c r="B45" i="4"/>
  <c r="B50" i="4"/>
  <c r="B51" i="4" l="1"/>
  <c r="B46" i="4"/>
  <c r="B64" i="4" s="1"/>
  <c r="B58" i="4"/>
  <c r="B35" i="4"/>
  <c r="B59" i="4" s="1"/>
</calcChain>
</file>

<file path=xl/comments1.xml><?xml version="1.0" encoding="utf-8"?>
<comments xmlns="http://schemas.openxmlformats.org/spreadsheetml/2006/main">
  <authors>
    <author>Diego Astorga</author>
  </authors>
  <commentList>
    <comment ref="A9" authorId="0" shapeId="0">
      <text>
        <r>
          <rPr>
            <b/>
            <sz val="9"/>
            <color indexed="81"/>
            <rFont val="Tahoma"/>
            <family val="2"/>
          </rPr>
          <t>Diego Astorga:</t>
        </r>
        <r>
          <rPr>
            <sz val="9"/>
            <color indexed="81"/>
            <rFont val="Tahoma"/>
            <family val="2"/>
          </rPr>
          <t xml:space="preserve">
Como solo se reportan en los informes, los beneficiarios nuevos que ingresan, el total de beneficiarios del segundo trimestre sería la suma de los nuevos que ingresaron en los seis meses anteriores, y este número sería igual al número de benficiarios del Primer Semestre.</t>
        </r>
      </text>
    </comment>
  </commentList>
</comments>
</file>

<file path=xl/comments2.xml><?xml version="1.0" encoding="utf-8"?>
<comments xmlns="http://schemas.openxmlformats.org/spreadsheetml/2006/main">
  <authors>
    <author>Diego Astorga</author>
  </authors>
  <commentList>
    <comment ref="A9" authorId="0" shapeId="0">
      <text>
        <r>
          <rPr>
            <b/>
            <sz val="9"/>
            <color indexed="81"/>
            <rFont val="Tahoma"/>
            <family val="2"/>
          </rPr>
          <t>Diego Astorga:</t>
        </r>
        <r>
          <rPr>
            <sz val="9"/>
            <color indexed="81"/>
            <rFont val="Tahoma"/>
            <family val="2"/>
          </rPr>
          <t xml:space="preserve">
Como solo se reportan en los informes, los beneficiarios nuevos que ingresan, el total de beneficiarios del tercer trimestre sería la suma de los nuevos que ingresaron en los nueve meses anteriores, y este número sería igual al número de benficiarios del 3 Trimestre Acumulado.</t>
        </r>
      </text>
    </comment>
  </commentList>
</comments>
</file>

<file path=xl/comments3.xml><?xml version="1.0" encoding="utf-8"?>
<comments xmlns="http://schemas.openxmlformats.org/spreadsheetml/2006/main">
  <authors>
    <author>Diego Astorga</author>
  </authors>
  <commentList>
    <comment ref="A9" authorId="0" shapeId="0">
      <text>
        <r>
          <rPr>
            <b/>
            <sz val="9"/>
            <color indexed="81"/>
            <rFont val="Tahoma"/>
            <family val="2"/>
          </rPr>
          <t>Diego Astorga:</t>
        </r>
        <r>
          <rPr>
            <sz val="9"/>
            <color indexed="81"/>
            <rFont val="Tahoma"/>
            <family val="2"/>
          </rPr>
          <t xml:space="preserve">
Como solo se reportan en los informes, los beneficiarios nuevos que ingresan, el total de beneficiarios del cuarto trimestre sería la suma de los nuevos que ingresaron en los doce meses anteriores, y este número sería igual al número de benficiarios del año en total.</t>
        </r>
      </text>
    </comment>
  </commentList>
</comments>
</file>

<file path=xl/sharedStrings.xml><?xml version="1.0" encoding="utf-8"?>
<sst xmlns="http://schemas.openxmlformats.org/spreadsheetml/2006/main" count="454" uniqueCount="131">
  <si>
    <t>Indicador</t>
  </si>
  <si>
    <t>Total</t>
  </si>
  <si>
    <t>Productos</t>
  </si>
  <si>
    <t>programa</t>
  </si>
  <si>
    <t>Servicios</t>
  </si>
  <si>
    <t>Insumos</t>
  </si>
  <si>
    <t xml:space="preserve">Beneficiarios </t>
  </si>
  <si>
    <t>Gasto FODESAF</t>
  </si>
  <si>
    <t>Ingresos FODESAF</t>
  </si>
  <si>
    <t>Otros insumos</t>
  </si>
  <si>
    <t>Población objetivo</t>
  </si>
  <si>
    <t>Cálculos intermedios</t>
  </si>
  <si>
    <t>Indicadores</t>
  </si>
  <si>
    <t>De Cobertura Potencial</t>
  </si>
  <si>
    <t>Cobertura Programada</t>
  </si>
  <si>
    <t>Cobertura Efectiva</t>
  </si>
  <si>
    <t>De resultado</t>
  </si>
  <si>
    <t>Índice efectividad en beneficiarios (IEB)</t>
  </si>
  <si>
    <t xml:space="preserve">Índice efectividad en gasto (IEG) </t>
  </si>
  <si>
    <t>Índice efectividad total (IET)</t>
  </si>
  <si>
    <t xml:space="preserve">De avance </t>
  </si>
  <si>
    <t xml:space="preserve">Índice avance beneficiarios (IAB) </t>
  </si>
  <si>
    <t>Índice avance gasto (IAG)</t>
  </si>
  <si>
    <t xml:space="preserve">Índice avance total (IAT) </t>
  </si>
  <si>
    <t>Índice transferencia efectiva del gasto (ITG)</t>
  </si>
  <si>
    <t>De expansión</t>
  </si>
  <si>
    <t xml:space="preserve">Índice de crecimiento beneficiarios (ICB) </t>
  </si>
  <si>
    <t xml:space="preserve">Índice de crecimiento del gasto real (ICGR) </t>
  </si>
  <si>
    <t xml:space="preserve">Índice de crecimiento del gasto real por beneficiario (ICGRB) </t>
  </si>
  <si>
    <t>De gasto medio</t>
  </si>
  <si>
    <t xml:space="preserve">Índice de eficiencia (IE) </t>
  </si>
  <si>
    <t>De giro de recursos</t>
  </si>
  <si>
    <t>Índice de giro efectivo (IGE)</t>
  </si>
  <si>
    <t xml:space="preserve">Índice de uso de recursos (IUR) </t>
  </si>
  <si>
    <t>Alternat. Residenciales</t>
  </si>
  <si>
    <t>Fuentes:</t>
  </si>
  <si>
    <t>De composición</t>
  </si>
  <si>
    <t>De Composición</t>
  </si>
  <si>
    <t>Total Programa</t>
  </si>
  <si>
    <t>Notas:</t>
  </si>
  <si>
    <t>Los beneficiarios se miden como la cantidad de individuos distintos atendidos en el período.</t>
  </si>
  <si>
    <t xml:space="preserve">Gasto programado mensual por beneficiario (GPB) </t>
  </si>
  <si>
    <t xml:space="preserve">Gasto efectivo mensual por beneficiario (GEB) </t>
  </si>
  <si>
    <t>Modificaciones presupuestarias o de metas retroactivas no se toman en cuenta para evaluación del programa.</t>
  </si>
  <si>
    <t>Efectivos 1T 2013</t>
  </si>
  <si>
    <t>IPC (1T 2013)</t>
  </si>
  <si>
    <t>Gasto efectivo real 1T 2013</t>
  </si>
  <si>
    <t>Gasto efectivo real por beneficiario 1T 2013</t>
  </si>
  <si>
    <t>Efectivos 2T 2013</t>
  </si>
  <si>
    <t>IPC (2T 2013)</t>
  </si>
  <si>
    <t>Gasto efectivo real 2T 2013</t>
  </si>
  <si>
    <t>Gasto efectivo real por beneficiario 2T 2013</t>
  </si>
  <si>
    <t>Efectivos 3T 2013</t>
  </si>
  <si>
    <t>IPC (3T 2013)</t>
  </si>
  <si>
    <t>Gasto efectivo real 3T 2013</t>
  </si>
  <si>
    <t>Gasto efectivo real por beneficiario 3T 2013</t>
  </si>
  <si>
    <t>Efectivos 4T 2013</t>
  </si>
  <si>
    <t>IPC (4T 2013)</t>
  </si>
  <si>
    <t>Gasto efectivo real 4T 2013</t>
  </si>
  <si>
    <t>Gasto efectivo real por beneficiario 4T 2013</t>
  </si>
  <si>
    <t>Efectivos  2013</t>
  </si>
  <si>
    <t>IPC ( 2013)</t>
  </si>
  <si>
    <t>Gasto efectivo real  2013</t>
  </si>
  <si>
    <t>Gasto efectivo real por beneficiario  2013</t>
  </si>
  <si>
    <t>Efectivos 3TA 2013</t>
  </si>
  <si>
    <t>IPC (3TA 2013)</t>
  </si>
  <si>
    <t>Gasto efectivo real 3TA 2013</t>
  </si>
  <si>
    <t>Gasto efectivo real por beneficiario 3TA 2013</t>
  </si>
  <si>
    <t>Efectivos IS 2013</t>
  </si>
  <si>
    <t xml:space="preserve">Gasto programado trimestral por beneficiario (GPB) </t>
  </si>
  <si>
    <t xml:space="preserve">Gasto efectivo trimestral por beneficiario (GEB) </t>
  </si>
  <si>
    <t xml:space="preserve">Gasto programado semestral por beneficiario (GPB) </t>
  </si>
  <si>
    <t xml:space="preserve">Gasto efectivo semestral por beneficiario (GEB) </t>
  </si>
  <si>
    <t xml:space="preserve">Gasto programado acumulado por beneficiario (GPB) </t>
  </si>
  <si>
    <t xml:space="preserve">Gasto efectivo acumulado por beneficiario (GEB) </t>
  </si>
  <si>
    <t xml:space="preserve">Gasto programado anual por beneficiario (GPB) </t>
  </si>
  <si>
    <t xml:space="preserve">Gasto efectivo anual por beneficiario (GEB) </t>
  </si>
  <si>
    <t>Programados 1T 2014</t>
  </si>
  <si>
    <t>Efectivos 1T 2014</t>
  </si>
  <si>
    <t>Programados año 2014</t>
  </si>
  <si>
    <t>En transferencias 1T 2014</t>
  </si>
  <si>
    <t>Programados 2T 2014</t>
  </si>
  <si>
    <t>Efectivos 2T 2014</t>
  </si>
  <si>
    <t>En transferencias 2T 2014</t>
  </si>
  <si>
    <t>IPC (2T 2014)</t>
  </si>
  <si>
    <t>Gasto efectivo real 2T 2014</t>
  </si>
  <si>
    <t>Gasto efectivo real por beneficiario 2T 2014</t>
  </si>
  <si>
    <t>IPC (1T 2014)</t>
  </si>
  <si>
    <t>Gasto efectivo real 1T 2014</t>
  </si>
  <si>
    <t>Gasto efectivo real por beneficiario 1T 2014</t>
  </si>
  <si>
    <t>Programados 3T 2014</t>
  </si>
  <si>
    <t>Efectivos 3T 2014</t>
  </si>
  <si>
    <t>En transferencias 3T 2014</t>
  </si>
  <si>
    <t>IPC (3T 2014)</t>
  </si>
  <si>
    <t>Gasto efectivo real 3T 2014</t>
  </si>
  <si>
    <t>Gasto efectivo real por beneficiario 3T 2014</t>
  </si>
  <si>
    <t>Programados 4T 2014</t>
  </si>
  <si>
    <t>Efectivos 4T 2014</t>
  </si>
  <si>
    <t>En transferencias 4T 2014</t>
  </si>
  <si>
    <t>IPC (4T 2014)</t>
  </si>
  <si>
    <t>Gasto efectivo real 4T 2014</t>
  </si>
  <si>
    <t>Gasto efectivo real por beneficiario 4T 2014</t>
  </si>
  <si>
    <t>Programados  IS 2014</t>
  </si>
  <si>
    <t>Efectivos  IS 2014</t>
  </si>
  <si>
    <t>Efectivos IS 2014</t>
  </si>
  <si>
    <t>En transferencias IS 2014</t>
  </si>
  <si>
    <t>Programados IS  2014</t>
  </si>
  <si>
    <t>IPC ( 2014)</t>
  </si>
  <si>
    <t>Gasto efectivo real  2014</t>
  </si>
  <si>
    <t>Gasto efectivo real por beneficiario  2014</t>
  </si>
  <si>
    <t>Indicadores aplicados a CNREE. Tercer Trimestre Acumulado 2014</t>
  </si>
  <si>
    <t>Programados 3TA 2014</t>
  </si>
  <si>
    <t>Efectivos 3TA 2014</t>
  </si>
  <si>
    <t>En transferencias 3TA 2014</t>
  </si>
  <si>
    <t>IPC (3TA 2014)</t>
  </si>
  <si>
    <t>Gasto efectivo real 3TA 2014</t>
  </si>
  <si>
    <t>Gasto efectivo real por beneficiario 3TA 2014</t>
  </si>
  <si>
    <t>Indicadores aplicados a CNREE Primer trimestre 2014</t>
  </si>
  <si>
    <t>Indicadores aplicados a CNREE Segundo trimestre 2014</t>
  </si>
  <si>
    <t>Indicadores aplicados a CNREE Tercer trimestre 2014</t>
  </si>
  <si>
    <t>Indicadores aplicados a CNREE Cuarto trimestre 2014</t>
  </si>
  <si>
    <t>Indicadores aplicados a CNREE. Primer Semestre 2014</t>
  </si>
  <si>
    <t>Indicadores aplicados a CNREE. Año 2014</t>
  </si>
  <si>
    <t>Informes trimestrales 2013 y 2014, CNREE</t>
  </si>
  <si>
    <t>Metas y modificaciones 2014, DESAF</t>
  </si>
  <si>
    <t>Fecha de actualización: 30/10/2014</t>
  </si>
  <si>
    <t>Fecha de actualización: 31/03/2015</t>
  </si>
  <si>
    <t>Fecha de actualización:  01/04/2015</t>
  </si>
  <si>
    <t>Programados  2014</t>
  </si>
  <si>
    <t>Efectivos  2014</t>
  </si>
  <si>
    <t>En transferencias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</si>
</sst>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_ * #,##0_ ;_ * \-#,##0_ ;_ * &quot;-&quot;??_ ;_ @_ "/>
  </numFmts>
  <fonts count="9"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sz val="11"/>
      <color theme="1"/>
      <name val="Calibri"/>
      <family val="2"/>
      <scheme val="minor"/>
    </font>
    <font>
      <sz val="11"/>
      <color theme="1"/>
      <name val="Calibri"/>
      <family val="2"/>
    </font>
    <font>
      <sz val="11"/>
      <color rgb="FF000000"/>
      <name val="Calibri"/>
      <family val="2"/>
    </font>
    <font>
      <sz val="11"/>
      <color rgb="FFFF0000"/>
      <name val="Calibri"/>
      <family val="2"/>
      <scheme val="minor"/>
    </font>
    <font>
      <sz val="11"/>
      <color theme="1" tint="4.9989318521683403E-2"/>
      <name val="Calibri"/>
      <family val="2"/>
      <scheme val="minor"/>
    </font>
  </fonts>
  <fills count="2">
    <fill>
      <patternFill patternType="none"/>
    </fill>
    <fill>
      <patternFill patternType="gray125"/>
    </fill>
  </fills>
  <borders count="4">
    <border>
      <left/>
      <right/>
      <top/>
      <bottom/>
      <diagonal/>
    </border>
    <border>
      <left/>
      <right/>
      <top style="thin">
        <color indexed="64"/>
      </top>
      <bottom/>
      <diagonal/>
    </border>
    <border>
      <left/>
      <right/>
      <top style="thin">
        <color indexed="64"/>
      </top>
      <bottom style="thin">
        <color indexed="64"/>
      </bottom>
      <diagonal/>
    </border>
    <border>
      <left/>
      <right/>
      <top/>
      <bottom style="double">
        <color indexed="64"/>
      </bottom>
      <diagonal/>
    </border>
  </borders>
  <cellStyleXfs count="2">
    <xf numFmtId="0" fontId="0" fillId="0" borderId="0"/>
    <xf numFmtId="43" fontId="4" fillId="0" borderId="0" applyFont="0" applyFill="0" applyBorder="0" applyAlignment="0" applyProtection="0"/>
  </cellStyleXfs>
  <cellXfs count="23">
    <xf numFmtId="0" fontId="0" fillId="0" borderId="0" xfId="0"/>
    <xf numFmtId="4" fontId="0" fillId="0" borderId="0" xfId="0" applyNumberFormat="1"/>
    <xf numFmtId="4" fontId="0" fillId="0" borderId="1" xfId="0" applyNumberFormat="1" applyBorder="1" applyAlignment="1">
      <alignment horizontal="center"/>
    </xf>
    <xf numFmtId="4" fontId="0" fillId="0" borderId="3" xfId="0" applyNumberFormat="1" applyBorder="1" applyAlignment="1">
      <alignment horizontal="center"/>
    </xf>
    <xf numFmtId="4" fontId="1" fillId="0" borderId="0" xfId="0" applyNumberFormat="1" applyFont="1"/>
    <xf numFmtId="4" fontId="0" fillId="0" borderId="3" xfId="0" applyNumberFormat="1" applyBorder="1"/>
    <xf numFmtId="3" fontId="0" fillId="0" borderId="0" xfId="0" applyNumberFormat="1" applyFill="1"/>
    <xf numFmtId="3" fontId="0" fillId="0" borderId="0" xfId="0" applyNumberFormat="1"/>
    <xf numFmtId="4" fontId="0" fillId="0" borderId="0" xfId="0" applyNumberFormat="1" applyBorder="1"/>
    <xf numFmtId="4" fontId="0" fillId="0" borderId="0" xfId="0" applyNumberFormat="1" applyFill="1"/>
    <xf numFmtId="164" fontId="0" fillId="0" borderId="0" xfId="1" applyNumberFormat="1" applyFont="1"/>
    <xf numFmtId="3" fontId="5" fillId="0" borderId="0" xfId="0" applyNumberFormat="1" applyFont="1" applyFill="1" applyBorder="1"/>
    <xf numFmtId="4" fontId="5" fillId="0" borderId="0" xfId="0" applyNumberFormat="1" applyFont="1" applyFill="1" applyBorder="1"/>
    <xf numFmtId="165" fontId="6" fillId="0" borderId="0" xfId="1" applyNumberFormat="1" applyFont="1" applyFill="1" applyBorder="1" applyAlignment="1">
      <alignment horizontal="center" vertical="center" wrapText="1"/>
    </xf>
    <xf numFmtId="3" fontId="6" fillId="0" borderId="0" xfId="0" applyNumberFormat="1" applyFont="1" applyFill="1" applyBorder="1"/>
    <xf numFmtId="4" fontId="7" fillId="0" borderId="0" xfId="0" applyNumberFormat="1" applyFont="1"/>
    <xf numFmtId="4" fontId="0" fillId="0" borderId="1" xfId="0" applyNumberFormat="1" applyBorder="1" applyAlignment="1">
      <alignment horizontal="center" vertical="center"/>
    </xf>
    <xf numFmtId="4" fontId="0" fillId="0" borderId="3" xfId="0" applyNumberFormat="1" applyBorder="1" applyAlignment="1">
      <alignment horizontal="center" vertical="center"/>
    </xf>
    <xf numFmtId="4" fontId="0" fillId="0" borderId="2" xfId="0" applyNumberFormat="1" applyBorder="1" applyAlignment="1">
      <alignment horizontal="center"/>
    </xf>
    <xf numFmtId="4" fontId="1" fillId="0" borderId="0" xfId="0" applyNumberFormat="1" applyFont="1" applyAlignment="1">
      <alignment horizontal="center"/>
    </xf>
    <xf numFmtId="3" fontId="8" fillId="0" borderId="0" xfId="0" applyNumberFormat="1" applyFont="1" applyFill="1"/>
    <xf numFmtId="4" fontId="8" fillId="0" borderId="0" xfId="0" applyNumberFormat="1" applyFont="1"/>
    <xf numFmtId="4" fontId="8" fillId="0" borderId="0" xfId="0" applyNumberFormat="1" applyFont="1" applyFill="1"/>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CNREE: Indicadores de cobertura potencial 2014</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Anual!$A$40</c:f>
              <c:strCache>
                <c:ptCount val="1"/>
                <c:pt idx="0">
                  <c:v>Cobertura Programada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Anual!$B$40:$D$40</c:f>
              <c:numCache>
                <c:formatCode>#,##0.00</c:formatCode>
                <c:ptCount val="3"/>
                <c:pt idx="0">
                  <c:v>7.4339895963653122</c:v>
                </c:pt>
                <c:pt idx="1">
                  <c:v>5.9764309764309766</c:v>
                </c:pt>
                <c:pt idx="2">
                  <c:v>16.422840962718261</c:v>
                </c:pt>
              </c:numCache>
            </c:numRef>
          </c:val>
        </c:ser>
        <c:ser>
          <c:idx val="1"/>
          <c:order val="1"/>
          <c:tx>
            <c:strRef>
              <c:f>Anual!$A$41</c:f>
              <c:strCache>
                <c:ptCount val="1"/>
                <c:pt idx="0">
                  <c:v>Cobertura Efectiva</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Anual!$B$41:$D$41</c:f>
              <c:numCache>
                <c:formatCode>#,##0.00</c:formatCode>
                <c:ptCount val="3"/>
                <c:pt idx="0">
                  <c:v>7.5766554728825097</c:v>
                </c:pt>
                <c:pt idx="1">
                  <c:v>5.996837057443118</c:v>
                </c:pt>
                <c:pt idx="2">
                  <c:v>17.319490325625296</c:v>
                </c:pt>
              </c:numCache>
            </c:numRef>
          </c:val>
        </c:ser>
        <c:dLbls>
          <c:showLegendKey val="0"/>
          <c:showVal val="0"/>
          <c:showCatName val="0"/>
          <c:showSerName val="0"/>
          <c:showPercent val="0"/>
          <c:showBubbleSize val="0"/>
        </c:dLbls>
        <c:gapWidth val="100"/>
        <c:overlap val="-3"/>
        <c:axId val="347655896"/>
        <c:axId val="347657072"/>
      </c:barChart>
      <c:catAx>
        <c:axId val="34765589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47657072"/>
        <c:crosses val="autoZero"/>
        <c:auto val="1"/>
        <c:lblAlgn val="ctr"/>
        <c:lblOffset val="100"/>
        <c:noMultiLvlLbl val="0"/>
      </c:catAx>
      <c:valAx>
        <c:axId val="34765707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47655896"/>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CNREE: Indicadores de resultado 2014</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Anual!$A$44</c:f>
              <c:strCache>
                <c:ptCount val="1"/>
                <c:pt idx="0">
                  <c:v>Índice efectividad en beneficiarios (IEB)</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Anual!$B$44:$D$44</c:f>
              <c:numCache>
                <c:formatCode>#,##0.00</c:formatCode>
                <c:ptCount val="3"/>
                <c:pt idx="0">
                  <c:v>101.91910245054621</c:v>
                </c:pt>
                <c:pt idx="1">
                  <c:v>100.34144259496371</c:v>
                </c:pt>
                <c:pt idx="2">
                  <c:v>105.45977011494251</c:v>
                </c:pt>
              </c:numCache>
            </c:numRef>
          </c:val>
        </c:ser>
        <c:ser>
          <c:idx val="1"/>
          <c:order val="1"/>
          <c:tx>
            <c:strRef>
              <c:f>Anual!$A$45</c:f>
              <c:strCache>
                <c:ptCount val="1"/>
                <c:pt idx="0">
                  <c:v>Índice efectividad en gasto (IEG)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Anual!$B$45:$D$45</c:f>
              <c:numCache>
                <c:formatCode>#,##0.00</c:formatCode>
                <c:ptCount val="3"/>
                <c:pt idx="0">
                  <c:v>99.853534737903232</c:v>
                </c:pt>
                <c:pt idx="1">
                  <c:v>98.917997796181481</c:v>
                </c:pt>
                <c:pt idx="2">
                  <c:v>100.21683609023813</c:v>
                </c:pt>
              </c:numCache>
            </c:numRef>
          </c:val>
        </c:ser>
        <c:ser>
          <c:idx val="2"/>
          <c:order val="2"/>
          <c:tx>
            <c:strRef>
              <c:f>Anual!$A$46</c:f>
              <c:strCache>
                <c:ptCount val="1"/>
                <c:pt idx="0">
                  <c:v>Índice efectividad total (IET)</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Anual!$B$46:$D$46</c:f>
              <c:numCache>
                <c:formatCode>#,##0.00</c:formatCode>
                <c:ptCount val="3"/>
                <c:pt idx="0">
                  <c:v>100.88631859422472</c:v>
                </c:pt>
                <c:pt idx="1">
                  <c:v>99.629720195572588</c:v>
                </c:pt>
                <c:pt idx="2">
                  <c:v>102.83830310259032</c:v>
                </c:pt>
              </c:numCache>
            </c:numRef>
          </c:val>
        </c:ser>
        <c:dLbls>
          <c:showLegendKey val="0"/>
          <c:showVal val="0"/>
          <c:showCatName val="0"/>
          <c:showSerName val="0"/>
          <c:showPercent val="0"/>
          <c:showBubbleSize val="0"/>
        </c:dLbls>
        <c:gapWidth val="100"/>
        <c:overlap val="-3"/>
        <c:axId val="442706208"/>
        <c:axId val="442706600"/>
      </c:barChart>
      <c:catAx>
        <c:axId val="4427062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42706600"/>
        <c:crosses val="autoZero"/>
        <c:auto val="1"/>
        <c:lblAlgn val="ctr"/>
        <c:lblOffset val="100"/>
        <c:noMultiLvlLbl val="0"/>
      </c:catAx>
      <c:valAx>
        <c:axId val="44270660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4270620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CNREE: Indicadores de avance 2014</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Anual!$A$49</c:f>
              <c:strCache>
                <c:ptCount val="1"/>
                <c:pt idx="0">
                  <c:v>Índice avance beneficiarios (IAB)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Anual!$B$49:$D$49</c:f>
              <c:numCache>
                <c:formatCode>#,##0.00</c:formatCode>
                <c:ptCount val="3"/>
                <c:pt idx="0">
                  <c:v>101.91910245054621</c:v>
                </c:pt>
                <c:pt idx="1">
                  <c:v>100.34144259496371</c:v>
                </c:pt>
                <c:pt idx="2">
                  <c:v>105.45977011494251</c:v>
                </c:pt>
              </c:numCache>
            </c:numRef>
          </c:val>
        </c:ser>
        <c:ser>
          <c:idx val="1"/>
          <c:order val="1"/>
          <c:tx>
            <c:strRef>
              <c:f>Anual!$A$50</c:f>
              <c:strCache>
                <c:ptCount val="1"/>
                <c:pt idx="0">
                  <c:v>Índice avance gasto (IAG)</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Anual!$B$50:$D$50</c:f>
              <c:numCache>
                <c:formatCode>#,##0.00</c:formatCode>
                <c:ptCount val="3"/>
                <c:pt idx="0">
                  <c:v>99.853534737903232</c:v>
                </c:pt>
                <c:pt idx="1">
                  <c:v>98.917997796181481</c:v>
                </c:pt>
                <c:pt idx="2">
                  <c:v>100.21683609023813</c:v>
                </c:pt>
              </c:numCache>
            </c:numRef>
          </c:val>
        </c:ser>
        <c:ser>
          <c:idx val="2"/>
          <c:order val="2"/>
          <c:tx>
            <c:strRef>
              <c:f>Anual!$A$51</c:f>
              <c:strCache>
                <c:ptCount val="1"/>
                <c:pt idx="0">
                  <c:v>Índice avance total (IAT)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Anual!$B$51:$D$51</c:f>
              <c:numCache>
                <c:formatCode>#,##0.00</c:formatCode>
                <c:ptCount val="3"/>
                <c:pt idx="0">
                  <c:v>100.88631859422472</c:v>
                </c:pt>
                <c:pt idx="1">
                  <c:v>99.629720195572588</c:v>
                </c:pt>
                <c:pt idx="2">
                  <c:v>102.83830310259032</c:v>
                </c:pt>
              </c:numCache>
            </c:numRef>
          </c:val>
        </c:ser>
        <c:dLbls>
          <c:showLegendKey val="0"/>
          <c:showVal val="0"/>
          <c:showCatName val="0"/>
          <c:showSerName val="0"/>
          <c:showPercent val="0"/>
          <c:showBubbleSize val="0"/>
        </c:dLbls>
        <c:gapWidth val="100"/>
        <c:overlap val="-3"/>
        <c:axId val="449705464"/>
        <c:axId val="449706248"/>
      </c:barChart>
      <c:catAx>
        <c:axId val="4497054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49706248"/>
        <c:crosses val="autoZero"/>
        <c:auto val="1"/>
        <c:lblAlgn val="ctr"/>
        <c:lblOffset val="100"/>
        <c:noMultiLvlLbl val="0"/>
      </c:catAx>
      <c:valAx>
        <c:axId val="44970624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4970546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CNREE:</a:t>
            </a:r>
            <a:r>
              <a:rPr lang="en-US" baseline="0"/>
              <a:t> </a:t>
            </a:r>
            <a:r>
              <a:rPr lang="en-US"/>
              <a:t>Índice transferencia efectiva del gasto (ITG) 2014</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Anual!$A$54</c:f>
              <c:strCache>
                <c:ptCount val="1"/>
                <c:pt idx="0">
                  <c:v>Índice transferencia efectiva del gasto (ITG)</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Anual!$B$54:$D$54</c:f>
              <c:numCache>
                <c:formatCode>#,##0.00</c:formatCode>
                <c:ptCount val="3"/>
                <c:pt idx="0">
                  <c:v>100</c:v>
                </c:pt>
                <c:pt idx="1">
                  <c:v>100</c:v>
                </c:pt>
                <c:pt idx="2">
                  <c:v>100</c:v>
                </c:pt>
              </c:numCache>
            </c:numRef>
          </c:val>
        </c:ser>
        <c:dLbls>
          <c:showLegendKey val="0"/>
          <c:showVal val="0"/>
          <c:showCatName val="0"/>
          <c:showSerName val="0"/>
          <c:showPercent val="0"/>
          <c:showBubbleSize val="0"/>
        </c:dLbls>
        <c:gapWidth val="100"/>
        <c:overlap val="-24"/>
        <c:axId val="347015464"/>
        <c:axId val="456883288"/>
      </c:barChart>
      <c:catAx>
        <c:axId val="34701546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56883288"/>
        <c:crosses val="autoZero"/>
        <c:auto val="1"/>
        <c:lblAlgn val="ctr"/>
        <c:lblOffset val="100"/>
        <c:noMultiLvlLbl val="0"/>
      </c:catAx>
      <c:valAx>
        <c:axId val="45688328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470154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CNREE: Indicadores de expansión 2014</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Anual!$A$57</c:f>
              <c:strCache>
                <c:ptCount val="1"/>
                <c:pt idx="0">
                  <c:v>Índice de crecimiento beneficiarios (ICB)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Anual!$B$57:$D$57</c:f>
              <c:numCache>
                <c:formatCode>#,##0.00</c:formatCode>
                <c:ptCount val="3"/>
                <c:pt idx="0">
                  <c:v>-3.142536475869806</c:v>
                </c:pt>
                <c:pt idx="1">
                  <c:v>-9.7851112816577093</c:v>
                </c:pt>
                <c:pt idx="2">
                  <c:v>14.926931106471809</c:v>
                </c:pt>
              </c:numCache>
            </c:numRef>
          </c:val>
        </c:ser>
        <c:ser>
          <c:idx val="1"/>
          <c:order val="1"/>
          <c:tx>
            <c:strRef>
              <c:f>Anual!$A$58</c:f>
              <c:strCache>
                <c:ptCount val="1"/>
                <c:pt idx="0">
                  <c:v>Índice de crecimiento del gasto real (ICGR)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Anual!$B$58:$D$58</c:f>
              <c:numCache>
                <c:formatCode>#,##0.00</c:formatCode>
                <c:ptCount val="3"/>
                <c:pt idx="0">
                  <c:v>0.49786421159714322</c:v>
                </c:pt>
                <c:pt idx="1">
                  <c:v>-12.181496047274997</c:v>
                </c:pt>
                <c:pt idx="2">
                  <c:v>6.3854068999478431</c:v>
                </c:pt>
              </c:numCache>
            </c:numRef>
          </c:val>
        </c:ser>
        <c:ser>
          <c:idx val="2"/>
          <c:order val="2"/>
          <c:tx>
            <c:strRef>
              <c:f>Anual!$A$59</c:f>
              <c:strCache>
                <c:ptCount val="1"/>
                <c:pt idx="0">
                  <c:v>Índice de crecimiento del gasto real por beneficiario (ICGRB) </c:v>
                </c:pt>
              </c:strCache>
            </c:strRef>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Anual!$B$59:$D$59</c:f>
              <c:numCache>
                <c:formatCode>#,##0.00</c:formatCode>
                <c:ptCount val="3"/>
                <c:pt idx="0">
                  <c:v>3.7585133401309978</c:v>
                </c:pt>
                <c:pt idx="1">
                  <c:v>-2.6563074007650456</c:v>
                </c:pt>
                <c:pt idx="2">
                  <c:v>-7.4321345956857021</c:v>
                </c:pt>
              </c:numCache>
            </c:numRef>
          </c:val>
        </c:ser>
        <c:dLbls>
          <c:showLegendKey val="0"/>
          <c:showVal val="0"/>
          <c:showCatName val="0"/>
          <c:showSerName val="0"/>
          <c:showPercent val="0"/>
          <c:showBubbleSize val="0"/>
        </c:dLbls>
        <c:gapWidth val="100"/>
        <c:overlap val="-3"/>
        <c:axId val="460380152"/>
        <c:axId val="460381328"/>
      </c:barChart>
      <c:catAx>
        <c:axId val="4603801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60381328"/>
        <c:crosses val="autoZero"/>
        <c:auto val="1"/>
        <c:lblAlgn val="ctr"/>
        <c:lblOffset val="100"/>
        <c:noMultiLvlLbl val="0"/>
      </c:catAx>
      <c:valAx>
        <c:axId val="4603813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6038015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CNREE: Indicadores de gasto medio 2014</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Anual!$A$62</c:f>
              <c:strCache>
                <c:ptCount val="1"/>
                <c:pt idx="0">
                  <c:v>Gasto programado anual por beneficiario (GPB)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Anual!$B$62:$D$62</c:f>
              <c:numCache>
                <c:formatCode>#,##0.00</c:formatCode>
                <c:ptCount val="3"/>
                <c:pt idx="0">
                  <c:v>1277858.8064363743</c:v>
                </c:pt>
                <c:pt idx="1">
                  <c:v>516699.1037131882</c:v>
                </c:pt>
                <c:pt idx="2">
                  <c:v>2986093.6565134102</c:v>
                </c:pt>
              </c:numCache>
            </c:numRef>
          </c:val>
        </c:ser>
        <c:ser>
          <c:idx val="1"/>
          <c:order val="1"/>
          <c:tx>
            <c:strRef>
              <c:f>Anual!$A$63</c:f>
              <c:strCache>
                <c:ptCount val="1"/>
                <c:pt idx="0">
                  <c:v>Gasto efectivo anual por beneficiario (GEB) </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Anual!$B$63:$D$63</c:f>
              <c:numCache>
                <c:formatCode>#,##0.00</c:formatCode>
                <c:ptCount val="3"/>
                <c:pt idx="0">
                  <c:v>1251960.777230591</c:v>
                </c:pt>
                <c:pt idx="1">
                  <c:v>509369.20459378988</c:v>
                </c:pt>
                <c:pt idx="2">
                  <c:v>2837639.966394187</c:v>
                </c:pt>
              </c:numCache>
            </c:numRef>
          </c:val>
        </c:ser>
        <c:dLbls>
          <c:showLegendKey val="0"/>
          <c:showVal val="0"/>
          <c:showCatName val="0"/>
          <c:showSerName val="0"/>
          <c:showPercent val="0"/>
          <c:showBubbleSize val="0"/>
        </c:dLbls>
        <c:gapWidth val="100"/>
        <c:overlap val="-2"/>
        <c:axId val="454500280"/>
        <c:axId val="454501456"/>
      </c:barChart>
      <c:catAx>
        <c:axId val="4545002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54501456"/>
        <c:crosses val="autoZero"/>
        <c:auto val="1"/>
        <c:lblAlgn val="ctr"/>
        <c:lblOffset val="100"/>
        <c:noMultiLvlLbl val="0"/>
      </c:catAx>
      <c:valAx>
        <c:axId val="454501456"/>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5450028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n-US"/>
              <a:t>CNREE: Índice de eficiencia (IE) 2014 </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tx>
            <c:strRef>
              <c:f>Anual!$A$64</c:f>
              <c:strCache>
                <c:ptCount val="1"/>
                <c:pt idx="0">
                  <c:v>Índice de eficiencia (IE) </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Anual!$B$5:$D$5</c:f>
              <c:strCache>
                <c:ptCount val="3"/>
                <c:pt idx="0">
                  <c:v>Total Programa</c:v>
                </c:pt>
                <c:pt idx="1">
                  <c:v>Servicios</c:v>
                </c:pt>
                <c:pt idx="2">
                  <c:v>Alternat. Residenciales</c:v>
                </c:pt>
              </c:strCache>
            </c:strRef>
          </c:cat>
          <c:val>
            <c:numRef>
              <c:f>Anual!$B$64:$D$64</c:f>
              <c:numCache>
                <c:formatCode>#,##0.00</c:formatCode>
                <c:ptCount val="3"/>
                <c:pt idx="0">
                  <c:v>102.97325044779025</c:v>
                </c:pt>
                <c:pt idx="1">
                  <c:v>101.06340678624468</c:v>
                </c:pt>
                <c:pt idx="2">
                  <c:v>108.21838153466084</c:v>
                </c:pt>
              </c:numCache>
            </c:numRef>
          </c:val>
        </c:ser>
        <c:dLbls>
          <c:showLegendKey val="0"/>
          <c:showVal val="0"/>
          <c:showCatName val="0"/>
          <c:showSerName val="0"/>
          <c:showPercent val="0"/>
          <c:showBubbleSize val="0"/>
        </c:dLbls>
        <c:gapWidth val="100"/>
        <c:overlap val="-24"/>
        <c:axId val="341969136"/>
        <c:axId val="341969528"/>
      </c:barChart>
      <c:catAx>
        <c:axId val="34196913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41969528"/>
        <c:crosses val="autoZero"/>
        <c:auto val="1"/>
        <c:lblAlgn val="ctr"/>
        <c:lblOffset val="100"/>
        <c:noMultiLvlLbl val="0"/>
      </c:catAx>
      <c:valAx>
        <c:axId val="3419695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3419691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r>
              <a:rPr lang="es-CR"/>
              <a:t>CNREE: Indicadores de giro de recursos 2014</a:t>
            </a:r>
          </a:p>
        </c:rich>
      </c:tx>
      <c:layout/>
      <c:overlay val="0"/>
      <c:spPr>
        <a:noFill/>
        <a:ln>
          <a:noFill/>
        </a:ln>
        <a:effectLst/>
      </c:spPr>
      <c:txPr>
        <a:bodyPr rot="0" spcFirstLastPara="1" vertOverflow="ellipsis" vert="horz" wrap="square" anchor="ctr" anchorCtr="1"/>
        <a:lstStyle/>
        <a:p>
          <a:pPr>
            <a:defRPr sz="1600" b="1" i="0" u="none" strike="noStrike" kern="1200" baseline="0">
              <a:solidFill>
                <a:schemeClr val="tx1">
                  <a:lumMod val="65000"/>
                  <a:lumOff val="35000"/>
                </a:schemeClr>
              </a:solidFill>
              <a:latin typeface="+mn-lt"/>
              <a:ea typeface="+mn-ea"/>
              <a:cs typeface="+mn-cs"/>
            </a:defRPr>
          </a:pPr>
          <a:endParaRPr lang="es-CR"/>
        </a:p>
      </c:txPr>
    </c:title>
    <c:autoTitleDeleted val="0"/>
    <c:plotArea>
      <c:layout/>
      <c:barChart>
        <c:barDir val="col"/>
        <c:grouping val="clustered"/>
        <c:varyColors val="0"/>
        <c:ser>
          <c:idx val="0"/>
          <c:order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1"/>
            <c:invertIfNegative val="0"/>
            <c:bubble3D val="0"/>
            <c:spPr>
              <a:solidFill>
                <a:srgbClr val="92D05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strRef>
              <c:f>Anual!$A$69:$A$70</c:f>
              <c:strCache>
                <c:ptCount val="2"/>
                <c:pt idx="0">
                  <c:v>Índice de giro efectivo (IGE)</c:v>
                </c:pt>
                <c:pt idx="1">
                  <c:v>Índice de uso de recursos (IUR) </c:v>
                </c:pt>
              </c:strCache>
            </c:strRef>
          </c:cat>
          <c:val>
            <c:numRef>
              <c:f>Anual!$B$69:$B$70</c:f>
              <c:numCache>
                <c:formatCode>#,##0.00</c:formatCode>
                <c:ptCount val="2"/>
                <c:pt idx="0">
                  <c:v>100</c:v>
                </c:pt>
                <c:pt idx="1">
                  <c:v>99.853534737903232</c:v>
                </c:pt>
              </c:numCache>
            </c:numRef>
          </c:val>
        </c:ser>
        <c:dLbls>
          <c:showLegendKey val="0"/>
          <c:showVal val="0"/>
          <c:showCatName val="0"/>
          <c:showSerName val="0"/>
          <c:showPercent val="0"/>
          <c:showBubbleSize val="0"/>
        </c:dLbls>
        <c:gapWidth val="100"/>
        <c:overlap val="-24"/>
        <c:axId val="456662280"/>
        <c:axId val="456659928"/>
      </c:barChart>
      <c:catAx>
        <c:axId val="45666228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56659928"/>
        <c:crosses val="autoZero"/>
        <c:auto val="1"/>
        <c:lblAlgn val="ctr"/>
        <c:lblOffset val="100"/>
        <c:noMultiLvlLbl val="0"/>
      </c:catAx>
      <c:valAx>
        <c:axId val="456659928"/>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R"/>
          </a:p>
        </c:txPr>
        <c:crossAx val="4566622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5</xdr:col>
      <xdr:colOff>0</xdr:colOff>
      <xdr:row>38</xdr:row>
      <xdr:rowOff>20108</xdr:rowOff>
    </xdr:from>
    <xdr:to>
      <xdr:col>11</xdr:col>
      <xdr:colOff>0</xdr:colOff>
      <xdr:row>52</xdr:row>
      <xdr:rowOff>96308</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31750</xdr:colOff>
      <xdr:row>53</xdr:row>
      <xdr:rowOff>51857</xdr:rowOff>
    </xdr:from>
    <xdr:to>
      <xdr:col>11</xdr:col>
      <xdr:colOff>31750</xdr:colOff>
      <xdr:row>67</xdr:row>
      <xdr:rowOff>128057</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21167</xdr:colOff>
      <xdr:row>69</xdr:row>
      <xdr:rowOff>9524</xdr:rowOff>
    </xdr:from>
    <xdr:to>
      <xdr:col>11</xdr:col>
      <xdr:colOff>21167</xdr:colOff>
      <xdr:row>83</xdr:row>
      <xdr:rowOff>64558</xdr:rowOff>
    </xdr:to>
    <xdr:graphicFrame macro="">
      <xdr:nvGraphicFramePr>
        <xdr:cNvPr id="4" name="Gráfico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31750</xdr:colOff>
      <xdr:row>84</xdr:row>
      <xdr:rowOff>9525</xdr:rowOff>
    </xdr:from>
    <xdr:to>
      <xdr:col>11</xdr:col>
      <xdr:colOff>31750</xdr:colOff>
      <xdr:row>98</xdr:row>
      <xdr:rowOff>85725</xdr:rowOff>
    </xdr:to>
    <xdr:graphicFrame macro="">
      <xdr:nvGraphicFramePr>
        <xdr:cNvPr id="5" name="Gráfico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190500</xdr:colOff>
      <xdr:row>53</xdr:row>
      <xdr:rowOff>41274</xdr:rowOff>
    </xdr:from>
    <xdr:to>
      <xdr:col>17</xdr:col>
      <xdr:colOff>190500</xdr:colOff>
      <xdr:row>67</xdr:row>
      <xdr:rowOff>117474</xdr:rowOff>
    </xdr:to>
    <xdr:graphicFrame macro="">
      <xdr:nvGraphicFramePr>
        <xdr:cNvPr id="6" name="Gráfico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222249</xdr:colOff>
      <xdr:row>69</xdr:row>
      <xdr:rowOff>9524</xdr:rowOff>
    </xdr:from>
    <xdr:to>
      <xdr:col>17</xdr:col>
      <xdr:colOff>222249</xdr:colOff>
      <xdr:row>83</xdr:row>
      <xdr:rowOff>64558</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232832</xdr:colOff>
      <xdr:row>84</xdr:row>
      <xdr:rowOff>41275</xdr:rowOff>
    </xdr:from>
    <xdr:to>
      <xdr:col>17</xdr:col>
      <xdr:colOff>232832</xdr:colOff>
      <xdr:row>98</xdr:row>
      <xdr:rowOff>117475</xdr:rowOff>
    </xdr:to>
    <xdr:graphicFrame macro="">
      <xdr:nvGraphicFramePr>
        <xdr:cNvPr id="8" name="Gráfico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2465916</xdr:colOff>
      <xdr:row>85</xdr:row>
      <xdr:rowOff>9524</xdr:rowOff>
    </xdr:from>
    <xdr:to>
      <xdr:col>4</xdr:col>
      <xdr:colOff>21166</xdr:colOff>
      <xdr:row>99</xdr:row>
      <xdr:rowOff>85724</xdr:rowOff>
    </xdr:to>
    <xdr:graphicFrame macro="">
      <xdr:nvGraphicFramePr>
        <xdr:cNvPr id="9" name="Gráfico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69"/>
  <sheetViews>
    <sheetView workbookViewId="0">
      <pane ySplit="5" topLeftCell="A6" activePane="bottomLeft" state="frozen"/>
      <selection activeCell="G60" sqref="G60"/>
      <selection pane="bottomLeft" activeCell="B13" sqref="B13"/>
    </sheetView>
  </sheetViews>
  <sheetFormatPr baseColWidth="10" defaultRowHeight="15" x14ac:dyDescent="0.25"/>
  <cols>
    <col min="1" max="1" width="50.5703125" style="1" customWidth="1"/>
    <col min="2" max="2" width="15.28515625" style="1" bestFit="1" customWidth="1"/>
    <col min="3" max="3" width="19.5703125" style="1" customWidth="1"/>
    <col min="4" max="4" width="21.7109375" style="1" bestFit="1" customWidth="1"/>
    <col min="5" max="6" width="11.42578125" style="1"/>
    <col min="7" max="7" width="12.7109375" style="1" bestFit="1" customWidth="1"/>
    <col min="8" max="16384" width="11.42578125" style="1"/>
  </cols>
  <sheetData>
    <row r="2" spans="1:5" x14ac:dyDescent="0.25">
      <c r="A2" s="19" t="s">
        <v>117</v>
      </c>
      <c r="B2" s="19"/>
      <c r="C2" s="19"/>
      <c r="D2" s="19"/>
    </row>
    <row r="4" spans="1:5" x14ac:dyDescent="0.25">
      <c r="A4" s="16" t="s">
        <v>0</v>
      </c>
      <c r="B4" s="2" t="s">
        <v>1</v>
      </c>
      <c r="C4" s="18" t="s">
        <v>2</v>
      </c>
      <c r="D4" s="18"/>
    </row>
    <row r="5" spans="1:5" ht="15.75" thickBot="1" x14ac:dyDescent="0.3">
      <c r="A5" s="17"/>
      <c r="B5" s="3" t="s">
        <v>3</v>
      </c>
      <c r="C5" s="3" t="s">
        <v>4</v>
      </c>
      <c r="D5" s="3" t="s">
        <v>34</v>
      </c>
      <c r="E5" s="8"/>
    </row>
    <row r="6" spans="1:5" ht="15.75" thickTop="1" x14ac:dyDescent="0.25">
      <c r="E6" s="8"/>
    </row>
    <row r="7" spans="1:5" x14ac:dyDescent="0.25">
      <c r="A7" s="4" t="s">
        <v>5</v>
      </c>
    </row>
    <row r="9" spans="1:5" x14ac:dyDescent="0.25">
      <c r="A9" s="1" t="s">
        <v>6</v>
      </c>
    </row>
    <row r="10" spans="1:5" x14ac:dyDescent="0.25">
      <c r="A10" s="1" t="s">
        <v>44</v>
      </c>
      <c r="B10" s="6">
        <f>SUM(C10:D10)</f>
        <v>2870</v>
      </c>
      <c r="C10" s="7">
        <v>2017</v>
      </c>
      <c r="D10" s="6">
        <v>853</v>
      </c>
    </row>
    <row r="11" spans="1:5" x14ac:dyDescent="0.25">
      <c r="A11" s="1" t="s">
        <v>77</v>
      </c>
      <c r="B11" s="7">
        <f>SUM(C11:D11)</f>
        <v>3070</v>
      </c>
      <c r="C11" s="7">
        <v>2073</v>
      </c>
      <c r="D11" s="6">
        <v>997</v>
      </c>
    </row>
    <row r="12" spans="1:5" x14ac:dyDescent="0.25">
      <c r="A12" s="1" t="s">
        <v>78</v>
      </c>
      <c r="B12" s="7">
        <f>SUM(C12:D12)</f>
        <v>3013</v>
      </c>
      <c r="C12" s="7">
        <v>2004</v>
      </c>
      <c r="D12" s="6">
        <v>1009</v>
      </c>
    </row>
    <row r="13" spans="1:5" x14ac:dyDescent="0.25">
      <c r="A13" s="1" t="s">
        <v>79</v>
      </c>
      <c r="B13" s="6">
        <f>SUM(C13:D13)</f>
        <v>3347</v>
      </c>
      <c r="C13" s="6">
        <v>2343</v>
      </c>
      <c r="D13" s="6">
        <v>1004</v>
      </c>
    </row>
    <row r="15" spans="1:5" x14ac:dyDescent="0.25">
      <c r="A15" s="1" t="s">
        <v>7</v>
      </c>
    </row>
    <row r="16" spans="1:5" x14ac:dyDescent="0.25">
      <c r="A16" s="1" t="s">
        <v>44</v>
      </c>
      <c r="B16" s="7">
        <f>SUM(C16:D16)</f>
        <v>786245230</v>
      </c>
      <c r="C16" s="11">
        <v>192587290</v>
      </c>
      <c r="D16" s="11">
        <v>593657940</v>
      </c>
    </row>
    <row r="17" spans="1:4" x14ac:dyDescent="0.25">
      <c r="A17" s="1" t="s">
        <v>77</v>
      </c>
      <c r="B17" s="7">
        <f>SUM(C17:D17)</f>
        <v>937052000</v>
      </c>
      <c r="C17" s="7">
        <v>184946000</v>
      </c>
      <c r="D17" s="7">
        <v>752106000</v>
      </c>
    </row>
    <row r="18" spans="1:4" x14ac:dyDescent="0.25">
      <c r="A18" s="1" t="s">
        <v>78</v>
      </c>
      <c r="B18" s="7">
        <f>SUM(C18:D18)</f>
        <v>939807958</v>
      </c>
      <c r="C18" s="13">
        <v>198870500</v>
      </c>
      <c r="D18" s="7">
        <v>740937458</v>
      </c>
    </row>
    <row r="19" spans="1:4" x14ac:dyDescent="0.25">
      <c r="A19" s="1" t="s">
        <v>79</v>
      </c>
      <c r="B19" s="7">
        <f>SUM(C19:D19)</f>
        <v>4226740447.4000001</v>
      </c>
      <c r="C19" s="7">
        <v>1197626000</v>
      </c>
      <c r="D19" s="12">
        <v>3029114447.4000001</v>
      </c>
    </row>
    <row r="20" spans="1:4" x14ac:dyDescent="0.25">
      <c r="A20" s="1" t="s">
        <v>80</v>
      </c>
      <c r="B20" s="7">
        <f>B18</f>
        <v>939807958</v>
      </c>
      <c r="C20" s="7">
        <f t="shared" ref="C20:D20" si="0">C18</f>
        <v>198870500</v>
      </c>
      <c r="D20" s="7">
        <f t="shared" si="0"/>
        <v>740937458</v>
      </c>
    </row>
    <row r="21" spans="1:4" x14ac:dyDescent="0.25">
      <c r="B21" s="7"/>
      <c r="C21" s="7"/>
      <c r="D21" s="7"/>
    </row>
    <row r="22" spans="1:4" x14ac:dyDescent="0.25">
      <c r="A22" s="1" t="s">
        <v>8</v>
      </c>
      <c r="B22" s="7"/>
      <c r="C22" s="7"/>
      <c r="D22" s="7"/>
    </row>
    <row r="23" spans="1:4" x14ac:dyDescent="0.25">
      <c r="A23" s="1" t="s">
        <v>77</v>
      </c>
      <c r="B23" s="7">
        <f>B17</f>
        <v>937052000</v>
      </c>
      <c r="C23" s="7"/>
      <c r="D23" s="7"/>
    </row>
    <row r="24" spans="1:4" x14ac:dyDescent="0.25">
      <c r="A24" s="1" t="s">
        <v>78</v>
      </c>
      <c r="B24" s="7">
        <v>937052000</v>
      </c>
      <c r="C24" s="7"/>
      <c r="D24" s="7"/>
    </row>
    <row r="26" spans="1:4" x14ac:dyDescent="0.25">
      <c r="A26" s="1" t="s">
        <v>9</v>
      </c>
    </row>
    <row r="27" spans="1:4" x14ac:dyDescent="0.25">
      <c r="A27" s="9" t="s">
        <v>45</v>
      </c>
      <c r="B27" s="9">
        <v>1.6</v>
      </c>
      <c r="C27" s="9">
        <v>1.6</v>
      </c>
      <c r="D27" s="9">
        <v>1.6</v>
      </c>
    </row>
    <row r="28" spans="1:4" x14ac:dyDescent="0.25">
      <c r="A28" s="9" t="s">
        <v>87</v>
      </c>
      <c r="B28" s="9">
        <v>1.65</v>
      </c>
      <c r="C28" s="9">
        <v>1.65</v>
      </c>
      <c r="D28" s="9">
        <v>1.65</v>
      </c>
    </row>
    <row r="29" spans="1:4" x14ac:dyDescent="0.25">
      <c r="A29" s="9" t="s">
        <v>10</v>
      </c>
      <c r="B29" s="6">
        <f>C29+D29</f>
        <v>45561</v>
      </c>
      <c r="C29" s="14">
        <v>39204</v>
      </c>
      <c r="D29" s="14">
        <v>6357</v>
      </c>
    </row>
    <row r="31" spans="1:4" x14ac:dyDescent="0.25">
      <c r="A31" s="1" t="s">
        <v>11</v>
      </c>
    </row>
    <row r="32" spans="1:4" x14ac:dyDescent="0.25">
      <c r="A32" s="1" t="s">
        <v>46</v>
      </c>
      <c r="B32" s="1">
        <f>B16/B27</f>
        <v>491403268.75</v>
      </c>
      <c r="C32" s="1">
        <f>C16/C27</f>
        <v>120367056.25</v>
      </c>
      <c r="D32" s="1">
        <f>D16/D27</f>
        <v>371036212.5</v>
      </c>
    </row>
    <row r="33" spans="1:4" x14ac:dyDescent="0.25">
      <c r="A33" s="1" t="s">
        <v>88</v>
      </c>
      <c r="B33" s="1">
        <f>B18/B28</f>
        <v>569580580.60606062</v>
      </c>
      <c r="C33" s="1">
        <f>C18/C28</f>
        <v>120527575.75757577</v>
      </c>
      <c r="D33" s="1">
        <f>D18/D28</f>
        <v>449053004.84848487</v>
      </c>
    </row>
    <row r="34" spans="1:4" x14ac:dyDescent="0.25">
      <c r="A34" s="1" t="s">
        <v>47</v>
      </c>
      <c r="B34" s="1">
        <f>B32/B10</f>
        <v>171220.65113240419</v>
      </c>
      <c r="C34" s="1">
        <f>C32/C10</f>
        <v>59676.27974714923</v>
      </c>
      <c r="D34" s="1">
        <f>D32/D10</f>
        <v>434977.97479484172</v>
      </c>
    </row>
    <row r="35" spans="1:4" x14ac:dyDescent="0.25">
      <c r="A35" s="1" t="s">
        <v>89</v>
      </c>
      <c r="B35" s="1">
        <f>B33/B12</f>
        <v>189041.01580021926</v>
      </c>
      <c r="C35" s="1">
        <f>C33/C12</f>
        <v>60143.500877033817</v>
      </c>
      <c r="D35" s="1">
        <f>D33/D12</f>
        <v>445047.57665855787</v>
      </c>
    </row>
    <row r="37" spans="1:4" x14ac:dyDescent="0.25">
      <c r="A37" s="4" t="s">
        <v>12</v>
      </c>
    </row>
    <row r="39" spans="1:4" x14ac:dyDescent="0.25">
      <c r="A39" s="9" t="s">
        <v>13</v>
      </c>
      <c r="B39" s="9"/>
      <c r="C39" s="9"/>
      <c r="D39" s="9"/>
    </row>
    <row r="40" spans="1:4" x14ac:dyDescent="0.25">
      <c r="A40" s="9" t="s">
        <v>14</v>
      </c>
      <c r="B40" s="9">
        <f>B11/B29*100</f>
        <v>6.7382190908891371</v>
      </c>
      <c r="C40" s="9">
        <f>C11/C29*100</f>
        <v>5.2877257422711965</v>
      </c>
      <c r="D40" s="9">
        <f>D11/D29*100</f>
        <v>15.683498505584396</v>
      </c>
    </row>
    <row r="41" spans="1:4" x14ac:dyDescent="0.25">
      <c r="A41" s="9" t="s">
        <v>15</v>
      </c>
      <c r="B41" s="9">
        <f>B12/B29*100</f>
        <v>6.6131120914817503</v>
      </c>
      <c r="C41" s="9">
        <f>C12/C29*100</f>
        <v>5.1117232935414751</v>
      </c>
      <c r="D41" s="9">
        <f>D12/D29*100</f>
        <v>15.872266792512191</v>
      </c>
    </row>
    <row r="43" spans="1:4" x14ac:dyDescent="0.25">
      <c r="A43" s="1" t="s">
        <v>16</v>
      </c>
    </row>
    <row r="44" spans="1:4" x14ac:dyDescent="0.25">
      <c r="A44" s="1" t="s">
        <v>17</v>
      </c>
      <c r="B44" s="1">
        <f>B12/B11*100</f>
        <v>98.143322475570031</v>
      </c>
      <c r="C44" s="1">
        <f>C12/C11*100</f>
        <v>96.67149059334298</v>
      </c>
      <c r="D44" s="1">
        <f>D12/D11*100</f>
        <v>101.20361083249749</v>
      </c>
    </row>
    <row r="45" spans="1:4" x14ac:dyDescent="0.25">
      <c r="A45" s="1" t="s">
        <v>18</v>
      </c>
      <c r="B45" s="1">
        <f>B18/B17*100</f>
        <v>100.29410939841119</v>
      </c>
      <c r="C45" s="1">
        <f>C18/C17*100</f>
        <v>107.5289543974998</v>
      </c>
      <c r="D45" s="1">
        <f>D18/D17*100</f>
        <v>98.515030860011748</v>
      </c>
    </row>
    <row r="46" spans="1:4" x14ac:dyDescent="0.25">
      <c r="A46" s="1" t="s">
        <v>19</v>
      </c>
      <c r="B46" s="1">
        <f>AVERAGE(B44:B45)</f>
        <v>99.218715936990606</v>
      </c>
      <c r="C46" s="1">
        <f>AVERAGE(C44:C45)</f>
        <v>102.10022249542139</v>
      </c>
      <c r="D46" s="1">
        <f>AVERAGE(D44:D45)</f>
        <v>99.859320846254619</v>
      </c>
    </row>
    <row r="48" spans="1:4" x14ac:dyDescent="0.25">
      <c r="A48" s="1" t="s">
        <v>20</v>
      </c>
    </row>
    <row r="49" spans="1:4" x14ac:dyDescent="0.25">
      <c r="A49" s="1" t="s">
        <v>21</v>
      </c>
      <c r="B49" s="1">
        <f>(B12/B13)*100</f>
        <v>90.02091425156857</v>
      </c>
      <c r="C49" s="1">
        <f t="shared" ref="C49:D49" si="1">(C12/C13)*100</f>
        <v>85.531370038412291</v>
      </c>
      <c r="D49" s="1">
        <f t="shared" si="1"/>
        <v>100.4980079681275</v>
      </c>
    </row>
    <row r="50" spans="1:4" x14ac:dyDescent="0.25">
      <c r="A50" s="1" t="s">
        <v>22</v>
      </c>
      <c r="B50" s="1">
        <f>B18/B19*100</f>
        <v>22.234815922470595</v>
      </c>
      <c r="C50" s="1">
        <f>C18/C19*100</f>
        <v>16.605392668495842</v>
      </c>
      <c r="D50" s="1">
        <f>D18/D19*100</f>
        <v>24.460530325487497</v>
      </c>
    </row>
    <row r="51" spans="1:4" x14ac:dyDescent="0.25">
      <c r="A51" s="1" t="s">
        <v>23</v>
      </c>
      <c r="B51" s="1">
        <f>(B49+B50)/2</f>
        <v>56.127865087019586</v>
      </c>
      <c r="C51" s="1">
        <f>(C49+C50)/2</f>
        <v>51.068381353454065</v>
      </c>
      <c r="D51" s="1">
        <f>(D49+D50)/2</f>
        <v>62.479269146807496</v>
      </c>
    </row>
    <row r="53" spans="1:4" x14ac:dyDescent="0.25">
      <c r="A53" s="1" t="s">
        <v>36</v>
      </c>
    </row>
    <row r="54" spans="1:4" x14ac:dyDescent="0.25">
      <c r="A54" s="1" t="s">
        <v>24</v>
      </c>
      <c r="B54" s="1">
        <f>B20/B18*100</f>
        <v>100</v>
      </c>
      <c r="C54" s="1">
        <f>C20/C18*100</f>
        <v>100</v>
      </c>
      <c r="D54" s="1">
        <f>D20/D18*100</f>
        <v>100</v>
      </c>
    </row>
    <row r="56" spans="1:4" x14ac:dyDescent="0.25">
      <c r="A56" s="1" t="s">
        <v>25</v>
      </c>
    </row>
    <row r="57" spans="1:4" x14ac:dyDescent="0.25">
      <c r="A57" s="1" t="s">
        <v>26</v>
      </c>
      <c r="B57" s="1">
        <f>((B12/B10)-1)*100</f>
        <v>4.9825783972125448</v>
      </c>
      <c r="C57" s="1">
        <f>((C12/C10)-1)*100</f>
        <v>-0.64452156668319827</v>
      </c>
      <c r="D57" s="1">
        <f>((D12/D10)-1)*100</f>
        <v>18.288393903868695</v>
      </c>
    </row>
    <row r="58" spans="1:4" x14ac:dyDescent="0.25">
      <c r="A58" s="1" t="s">
        <v>27</v>
      </c>
      <c r="B58" s="1">
        <f>((B33/B32)-1)*100</f>
        <v>15.908993046571096</v>
      </c>
      <c r="C58" s="1">
        <f>((C33/C32)-1)*100</f>
        <v>0.13335833954630782</v>
      </c>
      <c r="D58" s="1">
        <f>((D33/D32)-1)*100</f>
        <v>21.026732626127398</v>
      </c>
    </row>
    <row r="59" spans="1:4" x14ac:dyDescent="0.25">
      <c r="A59" s="1" t="s">
        <v>28</v>
      </c>
      <c r="B59" s="1">
        <f>((B35/B34)-1)*100</f>
        <v>10.407836058300379</v>
      </c>
      <c r="C59" s="1">
        <f>((C35/C34)-1)*100</f>
        <v>0.7829260333657162</v>
      </c>
      <c r="D59" s="1">
        <f>((D35/D34)-1)*100</f>
        <v>2.3149682161414109</v>
      </c>
    </row>
    <row r="61" spans="1:4" x14ac:dyDescent="0.25">
      <c r="A61" s="1" t="s">
        <v>29</v>
      </c>
    </row>
    <row r="62" spans="1:4" x14ac:dyDescent="0.25">
      <c r="A62" s="1" t="s">
        <v>69</v>
      </c>
      <c r="B62" s="7">
        <f t="shared" ref="B62:D63" si="2">B17/B11</f>
        <v>305228.664495114</v>
      </c>
      <c r="C62" s="7">
        <f t="shared" si="2"/>
        <v>89216.594307766529</v>
      </c>
      <c r="D62" s="7">
        <f t="shared" si="2"/>
        <v>754369.10732196586</v>
      </c>
    </row>
    <row r="63" spans="1:4" x14ac:dyDescent="0.25">
      <c r="A63" s="1" t="s">
        <v>70</v>
      </c>
      <c r="B63" s="7">
        <f t="shared" si="2"/>
        <v>311917.67607036175</v>
      </c>
      <c r="C63" s="7">
        <f t="shared" si="2"/>
        <v>99236.776447105789</v>
      </c>
      <c r="D63" s="7">
        <f t="shared" si="2"/>
        <v>734328.5014866204</v>
      </c>
    </row>
    <row r="64" spans="1:4" x14ac:dyDescent="0.25">
      <c r="A64" s="1" t="s">
        <v>30</v>
      </c>
      <c r="B64" s="1">
        <f>(B62/B63)*B46</f>
        <v>97.090990609766649</v>
      </c>
      <c r="C64" s="1">
        <f>(C62/C63)*C46</f>
        <v>91.79091114433686</v>
      </c>
      <c r="D64" s="1">
        <f>(D62/D63)*D46</f>
        <v>102.58458792224806</v>
      </c>
    </row>
    <row r="65" spans="1:5" x14ac:dyDescent="0.25">
      <c r="A65" s="1" t="s">
        <v>41</v>
      </c>
      <c r="B65" s="7">
        <f>B17/(B11*3)</f>
        <v>101742.88816503801</v>
      </c>
      <c r="C65" s="7">
        <f t="shared" ref="C65:D65" si="3">C17/(C11*3)</f>
        <v>29738.864769255506</v>
      </c>
      <c r="D65" s="7">
        <f t="shared" si="3"/>
        <v>251456.36910732195</v>
      </c>
    </row>
    <row r="66" spans="1:5" x14ac:dyDescent="0.25">
      <c r="A66" s="1" t="s">
        <v>42</v>
      </c>
      <c r="B66" s="7">
        <f>B18/(B12*3)</f>
        <v>103972.55869012058</v>
      </c>
      <c r="C66" s="7">
        <f t="shared" ref="C66:D66" si="4">C18/(C12*3)</f>
        <v>33078.925482368599</v>
      </c>
      <c r="D66" s="7">
        <f t="shared" si="4"/>
        <v>244776.16716220681</v>
      </c>
    </row>
    <row r="68" spans="1:5" x14ac:dyDescent="0.25">
      <c r="A68" s="1" t="s">
        <v>31</v>
      </c>
    </row>
    <row r="69" spans="1:5" x14ac:dyDescent="0.25">
      <c r="A69" s="1" t="s">
        <v>32</v>
      </c>
      <c r="B69" s="1">
        <f>(B24/B23)*100</f>
        <v>100</v>
      </c>
    </row>
    <row r="70" spans="1:5" ht="15.75" thickBot="1" x14ac:dyDescent="0.3">
      <c r="A70" s="5" t="s">
        <v>33</v>
      </c>
      <c r="B70" s="5">
        <f>(B18/B24)*100</f>
        <v>100.29410939841119</v>
      </c>
      <c r="C70" s="5"/>
      <c r="D70" s="5"/>
      <c r="E70" s="5"/>
    </row>
    <row r="71" spans="1:5" ht="15.75" thickTop="1" x14ac:dyDescent="0.25"/>
    <row r="72" spans="1:5" x14ac:dyDescent="0.25">
      <c r="A72" s="1" t="s">
        <v>35</v>
      </c>
    </row>
    <row r="73" spans="1:5" x14ac:dyDescent="0.25">
      <c r="A73" s="1" t="s">
        <v>123</v>
      </c>
    </row>
    <row r="74" spans="1:5" x14ac:dyDescent="0.25">
      <c r="A74" s="1" t="s">
        <v>124</v>
      </c>
    </row>
    <row r="78" spans="1:5" x14ac:dyDescent="0.25">
      <c r="A78" s="1" t="s">
        <v>39</v>
      </c>
    </row>
    <row r="79" spans="1:5" x14ac:dyDescent="0.25">
      <c r="A79" s="1" t="s">
        <v>40</v>
      </c>
    </row>
    <row r="80" spans="1:5" x14ac:dyDescent="0.25">
      <c r="A80" s="1" t="s">
        <v>43</v>
      </c>
    </row>
    <row r="83" spans="1:1" x14ac:dyDescent="0.25">
      <c r="A83" s="1" t="s">
        <v>125</v>
      </c>
    </row>
    <row r="167" spans="9:13" x14ac:dyDescent="0.25">
      <c r="I167" s="10"/>
      <c r="J167" s="10"/>
      <c r="K167" s="10"/>
      <c r="L167" s="10"/>
      <c r="M167" s="10"/>
    </row>
    <row r="168" spans="9:13" x14ac:dyDescent="0.25">
      <c r="I168" s="10"/>
      <c r="J168" s="10"/>
      <c r="K168" s="10"/>
      <c r="L168" s="10"/>
      <c r="M168" s="10"/>
    </row>
    <row r="169" spans="9:13" x14ac:dyDescent="0.25">
      <c r="I169" s="10"/>
      <c r="J169" s="10"/>
      <c r="K169" s="10"/>
      <c r="L169" s="10"/>
      <c r="M169" s="10"/>
    </row>
  </sheetData>
  <mergeCells count="3">
    <mergeCell ref="A4:A5"/>
    <mergeCell ref="C4:D4"/>
    <mergeCell ref="A2:D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3"/>
  <sheetViews>
    <sheetView zoomScale="90" zoomScaleNormal="90" workbookViewId="0">
      <selection activeCell="D11" sqref="D11"/>
    </sheetView>
  </sheetViews>
  <sheetFormatPr baseColWidth="10" defaultRowHeight="15" x14ac:dyDescent="0.25"/>
  <cols>
    <col min="1" max="1" width="50.5703125" style="1" customWidth="1"/>
    <col min="2" max="2" width="19.42578125" style="1" customWidth="1"/>
    <col min="3" max="3" width="17.28515625" style="1" customWidth="1"/>
    <col min="4" max="4" width="21.85546875" style="1" bestFit="1" customWidth="1"/>
    <col min="5" max="5" width="11.42578125" style="1"/>
    <col min="6" max="6" width="15.28515625" style="1" bestFit="1" customWidth="1"/>
    <col min="7" max="16384" width="11.42578125" style="1"/>
  </cols>
  <sheetData>
    <row r="2" spans="1:6" x14ac:dyDescent="0.25">
      <c r="A2" s="19" t="s">
        <v>118</v>
      </c>
      <c r="B2" s="19"/>
      <c r="C2" s="19"/>
      <c r="D2" s="19"/>
    </row>
    <row r="4" spans="1:6" x14ac:dyDescent="0.25">
      <c r="A4" s="16" t="s">
        <v>0</v>
      </c>
      <c r="B4" s="2" t="s">
        <v>1</v>
      </c>
      <c r="C4" s="18" t="s">
        <v>2</v>
      </c>
      <c r="D4" s="18"/>
    </row>
    <row r="5" spans="1:6" ht="15.75" thickBot="1" x14ac:dyDescent="0.3">
      <c r="A5" s="17"/>
      <c r="B5" s="3" t="s">
        <v>3</v>
      </c>
      <c r="C5" s="3" t="s">
        <v>4</v>
      </c>
      <c r="D5" s="3" t="s">
        <v>34</v>
      </c>
    </row>
    <row r="6" spans="1:6" ht="15.75" thickTop="1" x14ac:dyDescent="0.25"/>
    <row r="7" spans="1:6" x14ac:dyDescent="0.25">
      <c r="A7" s="4" t="s">
        <v>5</v>
      </c>
    </row>
    <row r="9" spans="1:6" x14ac:dyDescent="0.25">
      <c r="A9" s="1" t="s">
        <v>6</v>
      </c>
    </row>
    <row r="10" spans="1:6" x14ac:dyDescent="0.25">
      <c r="A10" s="1" t="s">
        <v>48</v>
      </c>
      <c r="B10" s="6">
        <f>C10+D10</f>
        <v>3495</v>
      </c>
      <c r="C10" s="7">
        <v>2567</v>
      </c>
      <c r="D10" s="6">
        <v>928</v>
      </c>
    </row>
    <row r="11" spans="1:6" x14ac:dyDescent="0.25">
      <c r="A11" s="1" t="s">
        <v>81</v>
      </c>
      <c r="B11" s="7">
        <f>SUM(C11:D11)</f>
        <v>3345</v>
      </c>
      <c r="C11" s="7">
        <v>2343</v>
      </c>
      <c r="D11" s="6">
        <v>1002</v>
      </c>
    </row>
    <row r="12" spans="1:6" x14ac:dyDescent="0.25">
      <c r="A12" s="1" t="s">
        <v>82</v>
      </c>
      <c r="B12" s="7">
        <f>SUM(C12:D12)</f>
        <v>3351</v>
      </c>
      <c r="C12" s="7">
        <v>2310</v>
      </c>
      <c r="D12" s="6">
        <v>1041</v>
      </c>
    </row>
    <row r="13" spans="1:6" x14ac:dyDescent="0.25">
      <c r="A13" s="1" t="s">
        <v>79</v>
      </c>
      <c r="B13" s="6">
        <f>SUM(C13:D13)</f>
        <v>3347</v>
      </c>
      <c r="C13" s="6">
        <v>2343</v>
      </c>
      <c r="D13" s="6">
        <v>1004</v>
      </c>
    </row>
    <row r="15" spans="1:6" x14ac:dyDescent="0.25">
      <c r="A15" s="1" t="s">
        <v>7</v>
      </c>
    </row>
    <row r="16" spans="1:6" x14ac:dyDescent="0.25">
      <c r="A16" s="1" t="s">
        <v>48</v>
      </c>
      <c r="B16" s="7">
        <f>SUM(C16:D16)</f>
        <v>1090550365</v>
      </c>
      <c r="C16" s="7">
        <v>360914550</v>
      </c>
      <c r="D16" s="7">
        <v>729635815</v>
      </c>
      <c r="F16" s="7"/>
    </row>
    <row r="17" spans="1:4" x14ac:dyDescent="0.25">
      <c r="A17" s="1" t="s">
        <v>81</v>
      </c>
      <c r="B17" s="7">
        <f>SUM(C17:D17)</f>
        <v>1094254000</v>
      </c>
      <c r="C17" s="7">
        <v>336600000</v>
      </c>
      <c r="D17" s="7">
        <v>757654000</v>
      </c>
    </row>
    <row r="18" spans="1:4" x14ac:dyDescent="0.25">
      <c r="A18" s="9" t="s">
        <v>82</v>
      </c>
      <c r="B18" s="6">
        <f>SUM(C18:D18)</f>
        <v>1091523859</v>
      </c>
      <c r="C18" s="7">
        <v>335675000</v>
      </c>
      <c r="D18" s="7">
        <v>755848859</v>
      </c>
    </row>
    <row r="19" spans="1:4" x14ac:dyDescent="0.25">
      <c r="A19" s="1" t="s">
        <v>79</v>
      </c>
      <c r="B19" s="7">
        <f>SUM(C19:D19)</f>
        <v>4226740447</v>
      </c>
      <c r="C19" s="7">
        <v>1197626000</v>
      </c>
      <c r="D19" s="7">
        <v>3029114447</v>
      </c>
    </row>
    <row r="20" spans="1:4" x14ac:dyDescent="0.25">
      <c r="A20" s="1" t="s">
        <v>83</v>
      </c>
      <c r="B20" s="7">
        <f>B18</f>
        <v>1091523859</v>
      </c>
      <c r="C20" s="7">
        <f t="shared" ref="C20:D20" si="0">C18</f>
        <v>335675000</v>
      </c>
      <c r="D20" s="7">
        <f t="shared" si="0"/>
        <v>755848859</v>
      </c>
    </row>
    <row r="21" spans="1:4" x14ac:dyDescent="0.25">
      <c r="B21" s="7"/>
      <c r="C21" s="7"/>
      <c r="D21" s="7"/>
    </row>
    <row r="22" spans="1:4" x14ac:dyDescent="0.25">
      <c r="A22" s="1" t="s">
        <v>8</v>
      </c>
      <c r="B22" s="7"/>
      <c r="C22" s="7"/>
      <c r="D22" s="7"/>
    </row>
    <row r="23" spans="1:4" x14ac:dyDescent="0.25">
      <c r="A23" s="1" t="s">
        <v>81</v>
      </c>
      <c r="B23" s="7">
        <f>B17</f>
        <v>1094254000</v>
      </c>
      <c r="C23" s="7"/>
      <c r="D23" s="7"/>
    </row>
    <row r="24" spans="1:4" x14ac:dyDescent="0.25">
      <c r="A24" s="1" t="s">
        <v>82</v>
      </c>
      <c r="B24" s="7">
        <v>1094254000</v>
      </c>
      <c r="C24" s="7"/>
      <c r="D24" s="7"/>
    </row>
    <row r="26" spans="1:4" x14ac:dyDescent="0.25">
      <c r="A26" s="1" t="s">
        <v>9</v>
      </c>
    </row>
    <row r="27" spans="1:4" x14ac:dyDescent="0.25">
      <c r="A27" s="9" t="s">
        <v>49</v>
      </c>
      <c r="B27" s="9">
        <v>1.62</v>
      </c>
      <c r="C27" s="9">
        <v>1.62</v>
      </c>
      <c r="D27" s="9">
        <v>1.62</v>
      </c>
    </row>
    <row r="28" spans="1:4" x14ac:dyDescent="0.25">
      <c r="A28" s="9" t="s">
        <v>84</v>
      </c>
      <c r="B28" s="9">
        <v>1.68</v>
      </c>
      <c r="C28" s="9">
        <v>1.68</v>
      </c>
      <c r="D28" s="9">
        <v>1.68</v>
      </c>
    </row>
    <row r="29" spans="1:4" x14ac:dyDescent="0.25">
      <c r="A29" s="9" t="s">
        <v>10</v>
      </c>
      <c r="B29" s="6">
        <f>SUM(C29:D29)</f>
        <v>45561</v>
      </c>
      <c r="C29" s="6">
        <v>39204</v>
      </c>
      <c r="D29" s="6">
        <v>6357</v>
      </c>
    </row>
    <row r="31" spans="1:4" x14ac:dyDescent="0.25">
      <c r="A31" s="1" t="s">
        <v>11</v>
      </c>
    </row>
    <row r="32" spans="1:4" x14ac:dyDescent="0.25">
      <c r="A32" s="1" t="s">
        <v>50</v>
      </c>
      <c r="B32" s="1">
        <f>B16/B27</f>
        <v>673179237.65432096</v>
      </c>
      <c r="C32" s="1">
        <f>C16/C27</f>
        <v>222786759.25925925</v>
      </c>
      <c r="D32" s="1">
        <f>D16/D27</f>
        <v>450392478.39506167</v>
      </c>
    </row>
    <row r="33" spans="1:4" x14ac:dyDescent="0.25">
      <c r="A33" s="1" t="s">
        <v>85</v>
      </c>
      <c r="B33" s="1">
        <f>B18/B28</f>
        <v>649716582.73809528</v>
      </c>
      <c r="C33" s="1">
        <f>C18/C28</f>
        <v>199806547.61904761</v>
      </c>
      <c r="D33" s="1">
        <f>D18/D28</f>
        <v>449910035.11904764</v>
      </c>
    </row>
    <row r="34" spans="1:4" x14ac:dyDescent="0.25">
      <c r="A34" s="1" t="s">
        <v>51</v>
      </c>
      <c r="B34" s="1">
        <f>B32/B10</f>
        <v>192612.08516575707</v>
      </c>
      <c r="C34" s="1">
        <f>C32/C10</f>
        <v>86788.764806879335</v>
      </c>
      <c r="D34" s="1">
        <f>D32/D10</f>
        <v>485336.72240847163</v>
      </c>
    </row>
    <row r="35" spans="1:4" x14ac:dyDescent="0.25">
      <c r="A35" s="1" t="s">
        <v>86</v>
      </c>
      <c r="B35" s="1">
        <f>B33/B12</f>
        <v>193887.3717511475</v>
      </c>
      <c r="C35" s="1">
        <f>C33/C12</f>
        <v>86496.340960626665</v>
      </c>
      <c r="D35" s="1">
        <f>D33/D12</f>
        <v>432190.23546498333</v>
      </c>
    </row>
    <row r="37" spans="1:4" x14ac:dyDescent="0.25">
      <c r="A37" s="4" t="s">
        <v>12</v>
      </c>
    </row>
    <row r="39" spans="1:4" x14ac:dyDescent="0.25">
      <c r="A39" s="1" t="s">
        <v>13</v>
      </c>
    </row>
    <row r="40" spans="1:4" x14ac:dyDescent="0.25">
      <c r="A40" s="1" t="s">
        <v>14</v>
      </c>
      <c r="B40" s="1">
        <f>B11/B29*100</f>
        <v>7.3418054915388167</v>
      </c>
      <c r="C40" s="1">
        <f>C11/C29*100</f>
        <v>5.9764309764309766</v>
      </c>
      <c r="D40" s="1">
        <f>D11/D29*100</f>
        <v>15.762151958470977</v>
      </c>
    </row>
    <row r="41" spans="1:4" x14ac:dyDescent="0.25">
      <c r="A41" s="1" t="s">
        <v>15</v>
      </c>
      <c r="B41" s="1">
        <f>B12/B29*100</f>
        <v>7.3549746493711723</v>
      </c>
      <c r="C41" s="1">
        <f>C12/C29*100</f>
        <v>5.8922558922558927</v>
      </c>
      <c r="D41" s="1">
        <f>D12/D29*100</f>
        <v>16.375648890986312</v>
      </c>
    </row>
    <row r="43" spans="1:4" x14ac:dyDescent="0.25">
      <c r="A43" s="1" t="s">
        <v>16</v>
      </c>
    </row>
    <row r="44" spans="1:4" x14ac:dyDescent="0.25">
      <c r="A44" s="1" t="s">
        <v>17</v>
      </c>
      <c r="B44" s="1">
        <f>B12/B11*100</f>
        <v>100.17937219730942</v>
      </c>
      <c r="C44" s="1">
        <f>C12/C11*100</f>
        <v>98.591549295774655</v>
      </c>
      <c r="D44" s="1">
        <f>D12/D11*100</f>
        <v>103.89221556886228</v>
      </c>
    </row>
    <row r="45" spans="1:4" x14ac:dyDescent="0.25">
      <c r="A45" s="1" t="s">
        <v>18</v>
      </c>
      <c r="B45" s="1">
        <f>B18/B17*100</f>
        <v>99.75050207721425</v>
      </c>
      <c r="C45" s="1">
        <f>C18/C17*100</f>
        <v>99.725193107546048</v>
      </c>
      <c r="D45" s="1">
        <f>D18/D17*100</f>
        <v>99.76174599487365</v>
      </c>
    </row>
    <row r="46" spans="1:4" x14ac:dyDescent="0.25">
      <c r="A46" s="1" t="s">
        <v>19</v>
      </c>
      <c r="B46" s="1">
        <f>AVERAGE(B44:B45)</f>
        <v>99.964937137261842</v>
      </c>
      <c r="C46" s="1">
        <f>AVERAGE(C44:C45)</f>
        <v>99.158371201660344</v>
      </c>
      <c r="D46" s="1">
        <f>AVERAGE(D44:D45)</f>
        <v>101.82698078186797</v>
      </c>
    </row>
    <row r="48" spans="1:4" x14ac:dyDescent="0.25">
      <c r="A48" s="1" t="s">
        <v>20</v>
      </c>
    </row>
    <row r="49" spans="1:4" x14ac:dyDescent="0.25">
      <c r="A49" s="1" t="s">
        <v>21</v>
      </c>
      <c r="B49" s="1">
        <f>(B12/B13)*100</f>
        <v>100.11951000896325</v>
      </c>
      <c r="C49" s="1">
        <f t="shared" ref="C49:D49" si="1">(C12/C13)*100</f>
        <v>98.591549295774655</v>
      </c>
      <c r="D49" s="1">
        <f t="shared" si="1"/>
        <v>103.68525896414343</v>
      </c>
    </row>
    <row r="50" spans="1:4" x14ac:dyDescent="0.25">
      <c r="A50" s="1" t="s">
        <v>22</v>
      </c>
      <c r="B50" s="1">
        <f>B18/B19*100</f>
        <v>25.824246193653256</v>
      </c>
      <c r="C50" s="1">
        <f>C18/C19*100</f>
        <v>28.028366117636054</v>
      </c>
      <c r="D50" s="1">
        <f>D18/D19*100</f>
        <v>24.952799645737521</v>
      </c>
    </row>
    <row r="51" spans="1:4" x14ac:dyDescent="0.25">
      <c r="A51" s="1" t="s">
        <v>23</v>
      </c>
      <c r="B51" s="1">
        <f>(B49+B50)/2</f>
        <v>62.971878101308249</v>
      </c>
      <c r="C51" s="1">
        <f>(C49+C50)/2</f>
        <v>63.309957706705354</v>
      </c>
      <c r="D51" s="1">
        <f>(D49+D50)/2</f>
        <v>64.319029304940472</v>
      </c>
    </row>
    <row r="53" spans="1:4" x14ac:dyDescent="0.25">
      <c r="A53" s="1" t="s">
        <v>37</v>
      </c>
    </row>
    <row r="54" spans="1:4" x14ac:dyDescent="0.25">
      <c r="A54" s="1" t="s">
        <v>24</v>
      </c>
      <c r="B54" s="1">
        <f>B20/B18*100</f>
        <v>100</v>
      </c>
      <c r="C54" s="1">
        <f>C20/C18*100</f>
        <v>100</v>
      </c>
      <c r="D54" s="1">
        <f>D20/D18*100</f>
        <v>100</v>
      </c>
    </row>
    <row r="56" spans="1:4" x14ac:dyDescent="0.25">
      <c r="A56" s="1" t="s">
        <v>25</v>
      </c>
    </row>
    <row r="57" spans="1:4" x14ac:dyDescent="0.25">
      <c r="A57" s="1" t="s">
        <v>26</v>
      </c>
      <c r="B57" s="1">
        <f>((B12/B10)-1)*100</f>
        <v>-4.1201716738197387</v>
      </c>
      <c r="C57" s="1">
        <f>((C12/C10)-1)*100</f>
        <v>-10.01168679392287</v>
      </c>
      <c r="D57" s="1">
        <f>((D12/D10)-1)*100</f>
        <v>12.176724137931028</v>
      </c>
    </row>
    <row r="58" spans="1:4" x14ac:dyDescent="0.25">
      <c r="A58" s="1" t="s">
        <v>27</v>
      </c>
      <c r="B58" s="1">
        <f>((B33/B32)-1)*100</f>
        <v>-3.4853503500762772</v>
      </c>
      <c r="C58" s="1">
        <f>((C33/C32)-1)*100</f>
        <v>-10.314891116787306</v>
      </c>
      <c r="D58" s="1">
        <f>((D33/D32)-1)*100</f>
        <v>-0.10711619291093877</v>
      </c>
    </row>
    <row r="59" spans="1:4" x14ac:dyDescent="0.25">
      <c r="A59" s="1" t="s">
        <v>28</v>
      </c>
      <c r="B59" s="1">
        <f>((B35/B34)-1)*100</f>
        <v>0.66210102252564074</v>
      </c>
      <c r="C59" s="1">
        <f>((C35/C34)-1)*100</f>
        <v>-0.33693744449914131</v>
      </c>
      <c r="D59" s="1">
        <f>((D35/D34)-1)*100</f>
        <v>-10.950435952950388</v>
      </c>
    </row>
    <row r="61" spans="1:4" x14ac:dyDescent="0.25">
      <c r="A61" s="1" t="s">
        <v>29</v>
      </c>
    </row>
    <row r="62" spans="1:4" x14ac:dyDescent="0.25">
      <c r="A62" s="1" t="s">
        <v>69</v>
      </c>
      <c r="B62" s="1">
        <f t="shared" ref="B62:D63" si="2">B17/B11</f>
        <v>327131.24065769807</v>
      </c>
      <c r="C62" s="1">
        <f t="shared" si="2"/>
        <v>143661.97183098592</v>
      </c>
      <c r="D62" s="1">
        <f t="shared" si="2"/>
        <v>756141.71656686626</v>
      </c>
    </row>
    <row r="63" spans="1:4" x14ac:dyDescent="0.25">
      <c r="A63" s="1" t="s">
        <v>70</v>
      </c>
      <c r="B63" s="1">
        <f>B18/B12</f>
        <v>325730.7845419278</v>
      </c>
      <c r="C63" s="1">
        <f t="shared" si="2"/>
        <v>145313.85281385281</v>
      </c>
      <c r="D63" s="1">
        <f t="shared" si="2"/>
        <v>726079.59558117192</v>
      </c>
    </row>
    <row r="64" spans="1:4" x14ac:dyDescent="0.25">
      <c r="A64" s="1" t="s">
        <v>30</v>
      </c>
      <c r="B64" s="1">
        <f>(B62/B63)*B46</f>
        <v>100.39472920549802</v>
      </c>
      <c r="C64" s="1">
        <f>(C62/C63)*C46</f>
        <v>98.031170838389386</v>
      </c>
      <c r="D64" s="1">
        <f>D62/D63*D46</f>
        <v>106.04295797569378</v>
      </c>
    </row>
    <row r="65" spans="1:5" x14ac:dyDescent="0.25">
      <c r="A65" s="1" t="s">
        <v>41</v>
      </c>
      <c r="B65" s="1">
        <f>B17/(B11*3)</f>
        <v>109043.74688589935</v>
      </c>
      <c r="C65" s="1">
        <f t="shared" ref="C65:D66" si="3">C17/(C11*3)</f>
        <v>47887.32394366197</v>
      </c>
      <c r="D65" s="1">
        <f t="shared" si="3"/>
        <v>252047.2388556221</v>
      </c>
    </row>
    <row r="66" spans="1:5" x14ac:dyDescent="0.25">
      <c r="A66" s="1" t="s">
        <v>42</v>
      </c>
      <c r="B66" s="1">
        <f>B18/(B12*3)</f>
        <v>108576.9281806426</v>
      </c>
      <c r="C66" s="1">
        <f t="shared" si="3"/>
        <v>48437.95093795094</v>
      </c>
      <c r="D66" s="1">
        <f t="shared" si="3"/>
        <v>242026.53186039065</v>
      </c>
    </row>
    <row r="68" spans="1:5" x14ac:dyDescent="0.25">
      <c r="A68" s="1" t="s">
        <v>31</v>
      </c>
    </row>
    <row r="69" spans="1:5" x14ac:dyDescent="0.25">
      <c r="A69" s="1" t="s">
        <v>32</v>
      </c>
      <c r="B69" s="1">
        <f>(B24/B23)*100</f>
        <v>100</v>
      </c>
    </row>
    <row r="70" spans="1:5" ht="15.75" thickBot="1" x14ac:dyDescent="0.3">
      <c r="A70" s="5" t="s">
        <v>33</v>
      </c>
      <c r="B70" s="5">
        <f>(B18/B24)*100</f>
        <v>99.75050207721425</v>
      </c>
      <c r="C70" s="5"/>
      <c r="D70" s="5"/>
      <c r="E70" s="5"/>
    </row>
    <row r="71" spans="1:5" ht="15.75" thickTop="1" x14ac:dyDescent="0.25"/>
    <row r="72" spans="1:5" x14ac:dyDescent="0.25">
      <c r="A72" s="1" t="s">
        <v>35</v>
      </c>
    </row>
    <row r="73" spans="1:5" x14ac:dyDescent="0.25">
      <c r="A73" s="1" t="s">
        <v>123</v>
      </c>
    </row>
    <row r="74" spans="1:5" x14ac:dyDescent="0.25">
      <c r="A74" s="1" t="s">
        <v>124</v>
      </c>
    </row>
    <row r="78" spans="1:5" x14ac:dyDescent="0.25">
      <c r="A78" s="1" t="s">
        <v>39</v>
      </c>
    </row>
    <row r="79" spans="1:5" x14ac:dyDescent="0.25">
      <c r="A79" s="1" t="s">
        <v>40</v>
      </c>
    </row>
    <row r="80" spans="1:5" x14ac:dyDescent="0.25">
      <c r="A80" s="1" t="s">
        <v>43</v>
      </c>
    </row>
    <row r="83" spans="1:1" x14ac:dyDescent="0.25">
      <c r="A83" s="1" t="s">
        <v>125</v>
      </c>
    </row>
  </sheetData>
  <mergeCells count="3">
    <mergeCell ref="A2:D2"/>
    <mergeCell ref="A4:A5"/>
    <mergeCell ref="C4:D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3"/>
  <sheetViews>
    <sheetView topLeftCell="A43" workbookViewId="0">
      <selection activeCell="C17" sqref="C17"/>
    </sheetView>
  </sheetViews>
  <sheetFormatPr baseColWidth="10" defaultRowHeight="15" x14ac:dyDescent="0.25"/>
  <cols>
    <col min="1" max="1" width="50.5703125" style="1" customWidth="1"/>
    <col min="2" max="3" width="15.28515625" style="1" bestFit="1" customWidth="1"/>
    <col min="4" max="4" width="21.85546875" style="1" bestFit="1" customWidth="1"/>
    <col min="5" max="5" width="11.42578125" style="1"/>
    <col min="6" max="6" width="21.140625" style="1" customWidth="1"/>
    <col min="7" max="16384" width="11.42578125" style="1"/>
  </cols>
  <sheetData>
    <row r="2" spans="1:4" x14ac:dyDescent="0.25">
      <c r="A2" s="19" t="s">
        <v>119</v>
      </c>
      <c r="B2" s="19"/>
      <c r="C2" s="19"/>
      <c r="D2" s="19"/>
    </row>
    <row r="4" spans="1:4" x14ac:dyDescent="0.25">
      <c r="A4" s="16" t="s">
        <v>0</v>
      </c>
      <c r="B4" s="2" t="s">
        <v>1</v>
      </c>
      <c r="C4" s="18" t="s">
        <v>2</v>
      </c>
      <c r="D4" s="18"/>
    </row>
    <row r="5" spans="1:4" ht="15.75" thickBot="1" x14ac:dyDescent="0.3">
      <c r="A5" s="17"/>
      <c r="B5" s="3" t="s">
        <v>3</v>
      </c>
      <c r="C5" s="3" t="s">
        <v>4</v>
      </c>
      <c r="D5" s="3" t="s">
        <v>34</v>
      </c>
    </row>
    <row r="6" spans="1:4" ht="15.75" thickTop="1" x14ac:dyDescent="0.25"/>
    <row r="7" spans="1:4" x14ac:dyDescent="0.25">
      <c r="A7" s="4" t="s">
        <v>5</v>
      </c>
    </row>
    <row r="9" spans="1:4" x14ac:dyDescent="0.25">
      <c r="A9" s="1" t="s">
        <v>6</v>
      </c>
    </row>
    <row r="10" spans="1:4" x14ac:dyDescent="0.25">
      <c r="A10" s="1" t="s">
        <v>52</v>
      </c>
      <c r="B10" s="7">
        <f>SUM(C10:D10)</f>
        <v>3539</v>
      </c>
      <c r="C10" s="7">
        <v>2597</v>
      </c>
      <c r="D10" s="1">
        <v>942</v>
      </c>
    </row>
    <row r="11" spans="1:4" x14ac:dyDescent="0.25">
      <c r="A11" s="1" t="s">
        <v>90</v>
      </c>
      <c r="B11" s="7">
        <f>SUM(C11:D11)</f>
        <v>3387</v>
      </c>
      <c r="C11" s="7">
        <v>2343</v>
      </c>
      <c r="D11" s="6">
        <v>1044</v>
      </c>
    </row>
    <row r="12" spans="1:4" x14ac:dyDescent="0.25">
      <c r="A12" s="1" t="s">
        <v>91</v>
      </c>
      <c r="B12" s="7">
        <f>SUM(C12:D12)</f>
        <v>3421</v>
      </c>
      <c r="C12" s="7">
        <v>2341</v>
      </c>
      <c r="D12" s="6">
        <v>1080</v>
      </c>
    </row>
    <row r="13" spans="1:4" x14ac:dyDescent="0.25">
      <c r="A13" s="1" t="s">
        <v>79</v>
      </c>
      <c r="B13" s="6">
        <f>SUM(C13:D13)</f>
        <v>3387</v>
      </c>
      <c r="C13" s="7">
        <v>2343</v>
      </c>
      <c r="D13" s="6">
        <v>1044</v>
      </c>
    </row>
    <row r="15" spans="1:4" x14ac:dyDescent="0.25">
      <c r="A15" s="1" t="s">
        <v>7</v>
      </c>
    </row>
    <row r="16" spans="1:4" x14ac:dyDescent="0.25">
      <c r="A16" s="1" t="s">
        <v>52</v>
      </c>
      <c r="B16" s="7">
        <f>SUM(C16:D16)</f>
        <v>1107958431</v>
      </c>
      <c r="C16" s="7">
        <v>374362800</v>
      </c>
      <c r="D16" s="7">
        <v>733595631</v>
      </c>
    </row>
    <row r="17" spans="1:4" x14ac:dyDescent="0.25">
      <c r="A17" s="1" t="s">
        <v>90</v>
      </c>
      <c r="B17" s="7">
        <f>SUM(C17:D17)</f>
        <v>1138032932</v>
      </c>
      <c r="C17" s="7">
        <v>351040000</v>
      </c>
      <c r="D17" s="1">
        <v>786992932</v>
      </c>
    </row>
    <row r="18" spans="1:4" x14ac:dyDescent="0.25">
      <c r="A18" s="1" t="s">
        <v>91</v>
      </c>
      <c r="B18" s="7">
        <f>SUM(C18:D18)</f>
        <v>1106991112</v>
      </c>
      <c r="C18" s="7">
        <v>335933850</v>
      </c>
      <c r="D18" s="7">
        <v>771057262</v>
      </c>
    </row>
    <row r="19" spans="1:4" x14ac:dyDescent="0.25">
      <c r="A19" s="1" t="s">
        <v>79</v>
      </c>
      <c r="B19" s="7">
        <f>SUM(C19:D19)</f>
        <v>4328107777.3999996</v>
      </c>
      <c r="C19" s="7">
        <v>1210626000</v>
      </c>
      <c r="D19" s="7">
        <v>3117481777.4000001</v>
      </c>
    </row>
    <row r="20" spans="1:4" x14ac:dyDescent="0.25">
      <c r="A20" s="1" t="s">
        <v>92</v>
      </c>
      <c r="B20" s="7">
        <f>B18</f>
        <v>1106991112</v>
      </c>
      <c r="C20" s="7">
        <f t="shared" ref="C20:D20" si="0">C18</f>
        <v>335933850</v>
      </c>
      <c r="D20" s="7">
        <f t="shared" si="0"/>
        <v>771057262</v>
      </c>
    </row>
    <row r="21" spans="1:4" x14ac:dyDescent="0.25">
      <c r="B21" s="7"/>
      <c r="C21" s="7"/>
      <c r="D21" s="7"/>
    </row>
    <row r="22" spans="1:4" x14ac:dyDescent="0.25">
      <c r="A22" s="1" t="s">
        <v>8</v>
      </c>
      <c r="B22" s="7"/>
      <c r="C22" s="7"/>
      <c r="D22" s="7"/>
    </row>
    <row r="23" spans="1:4" x14ac:dyDescent="0.25">
      <c r="A23" s="1" t="s">
        <v>90</v>
      </c>
      <c r="B23" s="7">
        <f>B17</f>
        <v>1138032932</v>
      </c>
      <c r="C23" s="7"/>
      <c r="D23" s="7"/>
    </row>
    <row r="24" spans="1:4" x14ac:dyDescent="0.25">
      <c r="A24" s="1" t="s">
        <v>91</v>
      </c>
      <c r="B24" s="7">
        <v>716710281</v>
      </c>
      <c r="C24" s="7"/>
      <c r="D24" s="7"/>
    </row>
    <row r="26" spans="1:4" x14ac:dyDescent="0.25">
      <c r="A26" s="1" t="s">
        <v>9</v>
      </c>
    </row>
    <row r="27" spans="1:4" x14ac:dyDescent="0.25">
      <c r="A27" s="9" t="s">
        <v>53</v>
      </c>
      <c r="B27" s="9">
        <v>1.62</v>
      </c>
      <c r="C27" s="9">
        <v>1.62</v>
      </c>
      <c r="D27" s="9">
        <v>1.62</v>
      </c>
    </row>
    <row r="28" spans="1:4" x14ac:dyDescent="0.25">
      <c r="A28" s="9" t="s">
        <v>93</v>
      </c>
      <c r="B28" s="9">
        <v>1.71</v>
      </c>
      <c r="C28" s="9">
        <v>1.71</v>
      </c>
      <c r="D28" s="9">
        <v>1.71</v>
      </c>
    </row>
    <row r="29" spans="1:4" x14ac:dyDescent="0.25">
      <c r="A29" s="9" t="s">
        <v>10</v>
      </c>
      <c r="B29" s="9">
        <f>C29+D29</f>
        <v>45561</v>
      </c>
      <c r="C29" s="9">
        <v>39204</v>
      </c>
      <c r="D29" s="9">
        <v>6357</v>
      </c>
    </row>
    <row r="31" spans="1:4" x14ac:dyDescent="0.25">
      <c r="A31" s="1" t="s">
        <v>11</v>
      </c>
    </row>
    <row r="32" spans="1:4" x14ac:dyDescent="0.25">
      <c r="A32" s="1" t="s">
        <v>54</v>
      </c>
      <c r="B32" s="1">
        <f>B16/B27</f>
        <v>683924957.4074074</v>
      </c>
      <c r="C32" s="1">
        <f>C16/C27</f>
        <v>231088148.14814812</v>
      </c>
      <c r="D32" s="1">
        <f>D16/D27</f>
        <v>452836809.25925922</v>
      </c>
    </row>
    <row r="33" spans="1:4" x14ac:dyDescent="0.25">
      <c r="A33" s="1" t="s">
        <v>94</v>
      </c>
      <c r="B33" s="1">
        <f>B18/B28</f>
        <v>647363223.39181292</v>
      </c>
      <c r="C33" s="1">
        <f t="shared" ref="C33:D33" si="1">C18/C28</f>
        <v>196452543.85964912</v>
      </c>
      <c r="D33" s="1">
        <f t="shared" si="1"/>
        <v>450910679.53216374</v>
      </c>
    </row>
    <row r="34" spans="1:4" x14ac:dyDescent="0.25">
      <c r="A34" s="1" t="s">
        <v>55</v>
      </c>
      <c r="B34" s="1">
        <f>B32/B10</f>
        <v>193253.73196027335</v>
      </c>
      <c r="C34" s="1">
        <f t="shared" ref="C34:D34" si="2">C32/C10</f>
        <v>88982.729360087833</v>
      </c>
      <c r="D34" s="1">
        <f t="shared" si="2"/>
        <v>480718.48116694187</v>
      </c>
    </row>
    <row r="35" spans="1:4" x14ac:dyDescent="0.25">
      <c r="A35" s="1" t="s">
        <v>95</v>
      </c>
      <c r="B35" s="1">
        <f>B33/B12</f>
        <v>189232.16117854806</v>
      </c>
      <c r="C35" s="1">
        <f t="shared" ref="C35:D35" si="3">C33/C12</f>
        <v>83918.216086992368</v>
      </c>
      <c r="D35" s="1">
        <f t="shared" si="3"/>
        <v>417509.88845570717</v>
      </c>
    </row>
    <row r="37" spans="1:4" x14ac:dyDescent="0.25">
      <c r="A37" s="4" t="s">
        <v>12</v>
      </c>
    </row>
    <row r="39" spans="1:4" x14ac:dyDescent="0.25">
      <c r="A39" s="1" t="s">
        <v>13</v>
      </c>
    </row>
    <row r="40" spans="1:4" x14ac:dyDescent="0.25">
      <c r="A40" s="1" t="s">
        <v>14</v>
      </c>
      <c r="B40" s="1">
        <f>B11/B29*100</f>
        <v>7.4339895963653122</v>
      </c>
      <c r="C40" s="1">
        <f t="shared" ref="C40:D40" si="4">C11/C29*100</f>
        <v>5.9764309764309766</v>
      </c>
      <c r="D40" s="1">
        <f t="shared" si="4"/>
        <v>16.422840962718261</v>
      </c>
    </row>
    <row r="41" spans="1:4" x14ac:dyDescent="0.25">
      <c r="A41" s="1" t="s">
        <v>15</v>
      </c>
      <c r="B41" s="1">
        <f>B12/B29*100</f>
        <v>7.5086148240819997</v>
      </c>
      <c r="C41" s="1">
        <f t="shared" ref="C41:D41" si="5">C12/C29*100</f>
        <v>5.9713294561779406</v>
      </c>
      <c r="D41" s="1">
        <f t="shared" si="5"/>
        <v>16.989145823501651</v>
      </c>
    </row>
    <row r="43" spans="1:4" x14ac:dyDescent="0.25">
      <c r="A43" s="1" t="s">
        <v>16</v>
      </c>
    </row>
    <row r="44" spans="1:4" x14ac:dyDescent="0.25">
      <c r="A44" s="1" t="s">
        <v>17</v>
      </c>
      <c r="B44" s="1">
        <f>B12/B11*100</f>
        <v>101.00383820490109</v>
      </c>
      <c r="C44" s="1">
        <f t="shared" ref="C44:D44" si="6">C12/C11*100</f>
        <v>99.914639351259069</v>
      </c>
      <c r="D44" s="1">
        <f t="shared" si="6"/>
        <v>103.44827586206897</v>
      </c>
    </row>
    <row r="45" spans="1:4" x14ac:dyDescent="0.25">
      <c r="A45" s="1" t="s">
        <v>18</v>
      </c>
      <c r="B45" s="1">
        <f>B18/B17*100</f>
        <v>97.272326737904976</v>
      </c>
      <c r="C45" s="1">
        <f t="shared" ref="C45:D45" si="7">C18/C17*100</f>
        <v>95.696743960802195</v>
      </c>
      <c r="D45" s="1">
        <f t="shared" si="7"/>
        <v>97.975119044652359</v>
      </c>
    </row>
    <row r="46" spans="1:4" x14ac:dyDescent="0.25">
      <c r="A46" s="1" t="s">
        <v>19</v>
      </c>
      <c r="B46" s="1">
        <f>AVERAGE(B44:B45)</f>
        <v>99.138082471403038</v>
      </c>
      <c r="C46" s="1">
        <f t="shared" ref="C46:D46" si="8">AVERAGE(C44:C45)</f>
        <v>97.805691656030632</v>
      </c>
      <c r="D46" s="1">
        <f t="shared" si="8"/>
        <v>100.71169745336067</v>
      </c>
    </row>
    <row r="48" spans="1:4" x14ac:dyDescent="0.25">
      <c r="A48" s="1" t="s">
        <v>20</v>
      </c>
    </row>
    <row r="49" spans="1:4" x14ac:dyDescent="0.25">
      <c r="A49" s="1" t="s">
        <v>21</v>
      </c>
      <c r="B49" s="1">
        <f>(B12/B13)*100</f>
        <v>101.00383820490109</v>
      </c>
      <c r="C49" s="1">
        <f t="shared" ref="C49:D49" si="9">(C12/C13)*100</f>
        <v>99.914639351259069</v>
      </c>
      <c r="D49" s="1">
        <f t="shared" si="9"/>
        <v>103.44827586206897</v>
      </c>
    </row>
    <row r="50" spans="1:4" x14ac:dyDescent="0.25">
      <c r="A50" s="1" t="s">
        <v>22</v>
      </c>
      <c r="B50" s="1">
        <f>B18/B19*100</f>
        <v>25.5767917282549</v>
      </c>
      <c r="C50" s="1">
        <f t="shared" ref="C50:D50" si="10">C18/C19*100</f>
        <v>27.748772122852145</v>
      </c>
      <c r="D50" s="1">
        <f t="shared" si="10"/>
        <v>24.733336617706449</v>
      </c>
    </row>
    <row r="51" spans="1:4" x14ac:dyDescent="0.25">
      <c r="A51" s="1" t="s">
        <v>23</v>
      </c>
      <c r="B51" s="1">
        <f>(B49+B50)/2</f>
        <v>63.290314966577995</v>
      </c>
      <c r="C51" s="1">
        <f t="shared" ref="C51:D51" si="11">(C49+C50)/2</f>
        <v>63.831705737055607</v>
      </c>
      <c r="D51" s="1">
        <f t="shared" si="11"/>
        <v>64.090806239887712</v>
      </c>
    </row>
    <row r="53" spans="1:4" x14ac:dyDescent="0.25">
      <c r="A53" s="1" t="s">
        <v>37</v>
      </c>
    </row>
    <row r="54" spans="1:4" x14ac:dyDescent="0.25">
      <c r="A54" s="1" t="s">
        <v>24</v>
      </c>
      <c r="B54" s="1">
        <f>B20/B18*100</f>
        <v>100</v>
      </c>
      <c r="C54" s="1">
        <f>C20/C18*100</f>
        <v>100</v>
      </c>
      <c r="D54" s="1">
        <f>D20/D18*100</f>
        <v>100</v>
      </c>
    </row>
    <row r="56" spans="1:4" x14ac:dyDescent="0.25">
      <c r="A56" s="1" t="s">
        <v>25</v>
      </c>
    </row>
    <row r="57" spans="1:4" x14ac:dyDescent="0.25">
      <c r="A57" s="1" t="s">
        <v>26</v>
      </c>
      <c r="B57" s="1">
        <f>((B12/B10)-1)*100</f>
        <v>-3.3342752189884139</v>
      </c>
      <c r="C57" s="1">
        <f t="shared" ref="C57:D57" si="12">((C12/C10)-1)*100</f>
        <v>-9.857527916827113</v>
      </c>
      <c r="D57" s="1">
        <f t="shared" si="12"/>
        <v>14.649681528662416</v>
      </c>
    </row>
    <row r="58" spans="1:4" x14ac:dyDescent="0.25">
      <c r="A58" s="1" t="s">
        <v>27</v>
      </c>
      <c r="B58" s="1">
        <f>((B33/B32)-1)*100</f>
        <v>-5.3458692535787939</v>
      </c>
      <c r="C58" s="1">
        <f>((C33/C32)-1)*100</f>
        <v>-14.988048745059167</v>
      </c>
      <c r="D58" s="1">
        <f>((D33/D32)-1)*100</f>
        <v>-0.42534742929715152</v>
      </c>
    </row>
    <row r="59" spans="1:4" x14ac:dyDescent="0.25">
      <c r="A59" s="1" t="s">
        <v>28</v>
      </c>
      <c r="B59" s="1">
        <f>((B35/B34)-1)*100</f>
        <v>-2.08097962245406</v>
      </c>
      <c r="C59" s="1">
        <f t="shared" ref="C59:D59" si="13">((C35/C34)-1)*100</f>
        <v>-5.6915688128657216</v>
      </c>
      <c r="D59" s="1">
        <f t="shared" si="13"/>
        <v>-13.148775257775846</v>
      </c>
    </row>
    <row r="61" spans="1:4" x14ac:dyDescent="0.25">
      <c r="A61" s="1" t="s">
        <v>29</v>
      </c>
    </row>
    <row r="62" spans="1:4" x14ac:dyDescent="0.25">
      <c r="A62" s="1" t="s">
        <v>69</v>
      </c>
      <c r="B62" s="1">
        <f t="shared" ref="B62:D63" si="14">B17/B11</f>
        <v>336000.27516976674</v>
      </c>
      <c r="C62" s="1">
        <f t="shared" si="14"/>
        <v>149825.0106700811</v>
      </c>
      <c r="D62" s="1">
        <f t="shared" si="14"/>
        <v>753824.6475095785</v>
      </c>
    </row>
    <row r="63" spans="1:4" x14ac:dyDescent="0.25">
      <c r="A63" s="1" t="s">
        <v>70</v>
      </c>
      <c r="B63" s="1">
        <f t="shared" si="14"/>
        <v>323586.99561531714</v>
      </c>
      <c r="C63" s="1">
        <f t="shared" si="14"/>
        <v>143500.14950875693</v>
      </c>
      <c r="D63" s="1">
        <f t="shared" si="14"/>
        <v>713941.90925925924</v>
      </c>
    </row>
    <row r="64" spans="1:4" x14ac:dyDescent="0.25">
      <c r="A64" s="1" t="s">
        <v>30</v>
      </c>
      <c r="B64" s="1">
        <f>(B62/B63)*B46</f>
        <v>102.94116710979991</v>
      </c>
      <c r="C64" s="1">
        <f t="shared" ref="C64:D64" si="15">(C62/C63)*C46</f>
        <v>102.11654026928539</v>
      </c>
      <c r="D64" s="1">
        <f t="shared" si="15"/>
        <v>106.3377269890762</v>
      </c>
    </row>
    <row r="65" spans="1:5" x14ac:dyDescent="0.25">
      <c r="A65" s="1" t="s">
        <v>41</v>
      </c>
      <c r="B65" s="1">
        <f>B17/(B11*3)</f>
        <v>112000.09172325558</v>
      </c>
      <c r="C65" s="1">
        <f t="shared" ref="C65:D65" si="16">C17/(C11*3)</f>
        <v>49941.670223360365</v>
      </c>
      <c r="D65" s="1">
        <f t="shared" si="16"/>
        <v>251274.88250319284</v>
      </c>
    </row>
    <row r="66" spans="1:5" x14ac:dyDescent="0.25">
      <c r="A66" s="1" t="s">
        <v>42</v>
      </c>
      <c r="B66" s="1">
        <f>B18/(B12*3)</f>
        <v>107862.33187177239</v>
      </c>
      <c r="C66" s="1">
        <f t="shared" ref="C66:D66" si="17">C18/(C12*3)</f>
        <v>47833.38316958565</v>
      </c>
      <c r="D66" s="1">
        <f t="shared" si="17"/>
        <v>237980.63641975308</v>
      </c>
    </row>
    <row r="68" spans="1:5" x14ac:dyDescent="0.25">
      <c r="A68" s="1" t="s">
        <v>31</v>
      </c>
    </row>
    <row r="69" spans="1:5" x14ac:dyDescent="0.25">
      <c r="A69" s="1" t="s">
        <v>32</v>
      </c>
      <c r="B69" s="1">
        <f>(B24/B23)*100</f>
        <v>62.977991308251525</v>
      </c>
    </row>
    <row r="70" spans="1:5" ht="15.75" thickBot="1" x14ac:dyDescent="0.3">
      <c r="A70" s="5" t="s">
        <v>33</v>
      </c>
      <c r="B70" s="5">
        <f>(B18/B24)*100</f>
        <v>154.45447642462381</v>
      </c>
      <c r="C70" s="5"/>
      <c r="D70" s="5"/>
      <c r="E70" s="5"/>
    </row>
    <row r="71" spans="1:5" ht="15.75" thickTop="1" x14ac:dyDescent="0.25"/>
    <row r="72" spans="1:5" x14ac:dyDescent="0.25">
      <c r="A72" s="1" t="s">
        <v>35</v>
      </c>
    </row>
    <row r="73" spans="1:5" x14ac:dyDescent="0.25">
      <c r="A73" s="1" t="s">
        <v>123</v>
      </c>
    </row>
    <row r="74" spans="1:5" x14ac:dyDescent="0.25">
      <c r="A74" s="1" t="s">
        <v>124</v>
      </c>
    </row>
    <row r="78" spans="1:5" x14ac:dyDescent="0.25">
      <c r="A78" s="1" t="s">
        <v>39</v>
      </c>
    </row>
    <row r="79" spans="1:5" x14ac:dyDescent="0.25">
      <c r="A79" s="1" t="s">
        <v>40</v>
      </c>
    </row>
    <row r="80" spans="1:5" x14ac:dyDescent="0.25">
      <c r="A80" s="1" t="s">
        <v>43</v>
      </c>
    </row>
    <row r="83" spans="1:1" x14ac:dyDescent="0.25">
      <c r="A83" s="1" t="s">
        <v>126</v>
      </c>
    </row>
  </sheetData>
  <mergeCells count="3">
    <mergeCell ref="A2:D2"/>
    <mergeCell ref="A4:A5"/>
    <mergeCell ref="C4:D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85"/>
  <sheetViews>
    <sheetView workbookViewId="0">
      <selection activeCell="E29" sqref="E29"/>
    </sheetView>
  </sheetViews>
  <sheetFormatPr baseColWidth="10" defaultRowHeight="15" x14ac:dyDescent="0.25"/>
  <cols>
    <col min="1" max="1" width="50.5703125" style="1" customWidth="1"/>
    <col min="2" max="3" width="15.28515625" style="1" bestFit="1" customWidth="1"/>
    <col min="4" max="4" width="21.85546875" style="1" bestFit="1" customWidth="1"/>
    <col min="5" max="5" width="11.42578125" style="1"/>
    <col min="6" max="6" width="15.28515625" style="1" bestFit="1" customWidth="1"/>
    <col min="7" max="16384" width="11.42578125" style="1"/>
  </cols>
  <sheetData>
    <row r="2" spans="1:4" x14ac:dyDescent="0.25">
      <c r="A2" s="19" t="s">
        <v>120</v>
      </c>
      <c r="B2" s="19"/>
      <c r="C2" s="19"/>
      <c r="D2" s="19"/>
    </row>
    <row r="4" spans="1:4" x14ac:dyDescent="0.25">
      <c r="A4" s="16" t="s">
        <v>0</v>
      </c>
      <c r="B4" s="2" t="s">
        <v>1</v>
      </c>
      <c r="C4" s="18" t="s">
        <v>2</v>
      </c>
      <c r="D4" s="18"/>
    </row>
    <row r="5" spans="1:4" ht="15.75" thickBot="1" x14ac:dyDescent="0.3">
      <c r="A5" s="17"/>
      <c r="B5" s="3" t="s">
        <v>3</v>
      </c>
      <c r="C5" s="3" t="s">
        <v>4</v>
      </c>
      <c r="D5" s="3" t="s">
        <v>34</v>
      </c>
    </row>
    <row r="6" spans="1:4" ht="15.75" thickTop="1" x14ac:dyDescent="0.25"/>
    <row r="7" spans="1:4" x14ac:dyDescent="0.25">
      <c r="A7" s="4" t="s">
        <v>5</v>
      </c>
    </row>
    <row r="9" spans="1:4" x14ac:dyDescent="0.25">
      <c r="A9" s="1" t="s">
        <v>6</v>
      </c>
    </row>
    <row r="10" spans="1:4" x14ac:dyDescent="0.25">
      <c r="A10" s="1" t="s">
        <v>56</v>
      </c>
      <c r="B10" s="6">
        <f>SUM(C10:D10)</f>
        <v>3564</v>
      </c>
      <c r="C10" s="7">
        <v>2606</v>
      </c>
      <c r="D10" s="6">
        <v>958</v>
      </c>
    </row>
    <row r="11" spans="1:4" x14ac:dyDescent="0.25">
      <c r="A11" s="1" t="s">
        <v>96</v>
      </c>
      <c r="B11" s="7">
        <f>SUM(C11:D11)</f>
        <v>3387</v>
      </c>
      <c r="C11" s="7">
        <v>2343</v>
      </c>
      <c r="D11" s="6">
        <v>1044</v>
      </c>
    </row>
    <row r="12" spans="1:4" x14ac:dyDescent="0.25">
      <c r="A12" s="1" t="s">
        <v>97</v>
      </c>
      <c r="B12" s="7">
        <f>SUM(C12:D12)</f>
        <v>3452</v>
      </c>
      <c r="C12" s="7">
        <v>2351</v>
      </c>
      <c r="D12" s="6">
        <v>1101</v>
      </c>
    </row>
    <row r="13" spans="1:4" x14ac:dyDescent="0.25">
      <c r="A13" s="1" t="s">
        <v>79</v>
      </c>
      <c r="B13" s="6">
        <f>SUM(C13:D13)</f>
        <v>3387</v>
      </c>
      <c r="C13" s="6">
        <v>2343</v>
      </c>
      <c r="D13" s="6">
        <v>1044</v>
      </c>
    </row>
    <row r="15" spans="1:4" x14ac:dyDescent="0.25">
      <c r="A15" s="1" t="s">
        <v>7</v>
      </c>
    </row>
    <row r="16" spans="1:4" x14ac:dyDescent="0.25">
      <c r="A16" s="1" t="s">
        <v>56</v>
      </c>
      <c r="B16" s="7">
        <f>SUM(C16:D16)</f>
        <v>1112037356.6100001</v>
      </c>
      <c r="C16" s="7">
        <v>371223001</v>
      </c>
      <c r="D16" s="7">
        <v>740814355.61000001</v>
      </c>
    </row>
    <row r="17" spans="1:5" x14ac:dyDescent="0.25">
      <c r="A17" s="1" t="s">
        <v>96</v>
      </c>
      <c r="B17" s="7">
        <f>SUM(C17:D17)</f>
        <v>1158768845.4000001</v>
      </c>
      <c r="C17" s="7">
        <v>338040000</v>
      </c>
      <c r="D17" s="7">
        <v>820728845.39999998</v>
      </c>
    </row>
    <row r="18" spans="1:5" x14ac:dyDescent="0.25">
      <c r="A18" s="1" t="s">
        <v>97</v>
      </c>
      <c r="B18" s="7">
        <f>SUM(C18:D18)</f>
        <v>1183445674</v>
      </c>
      <c r="C18" s="7">
        <v>327047650</v>
      </c>
      <c r="D18" s="7">
        <v>856398024</v>
      </c>
    </row>
    <row r="19" spans="1:5" x14ac:dyDescent="0.25">
      <c r="A19" s="1" t="s">
        <v>79</v>
      </c>
      <c r="B19" s="7">
        <f>SUM(C19:D19)</f>
        <v>4328107777.3999996</v>
      </c>
      <c r="C19" s="7">
        <v>1210626000</v>
      </c>
      <c r="D19" s="7">
        <v>3117481777.4000001</v>
      </c>
    </row>
    <row r="20" spans="1:5" x14ac:dyDescent="0.25">
      <c r="A20" s="1" t="s">
        <v>98</v>
      </c>
      <c r="B20" s="7">
        <f>B18</f>
        <v>1183445674</v>
      </c>
      <c r="C20" s="7">
        <f t="shared" ref="C20:D20" si="0">C18</f>
        <v>327047650</v>
      </c>
      <c r="D20" s="7">
        <f t="shared" si="0"/>
        <v>856398024</v>
      </c>
    </row>
    <row r="21" spans="1:5" x14ac:dyDescent="0.25">
      <c r="B21" s="7"/>
      <c r="C21" s="7"/>
      <c r="D21" s="7"/>
    </row>
    <row r="22" spans="1:5" x14ac:dyDescent="0.25">
      <c r="A22" s="1" t="s">
        <v>8</v>
      </c>
      <c r="B22" s="7"/>
      <c r="C22" s="7"/>
      <c r="D22" s="7"/>
    </row>
    <row r="23" spans="1:5" x14ac:dyDescent="0.25">
      <c r="A23" s="1" t="s">
        <v>96</v>
      </c>
      <c r="B23" s="7">
        <f>B17</f>
        <v>1158768845.4000001</v>
      </c>
      <c r="C23" s="7"/>
      <c r="D23" s="7"/>
    </row>
    <row r="24" spans="1:5" x14ac:dyDescent="0.25">
      <c r="A24" s="1" t="s">
        <v>97</v>
      </c>
      <c r="B24" s="7">
        <v>1580091496.4000001</v>
      </c>
      <c r="C24" s="7"/>
      <c r="D24" s="7"/>
    </row>
    <row r="26" spans="1:5" x14ac:dyDescent="0.25">
      <c r="A26" s="1" t="s">
        <v>9</v>
      </c>
    </row>
    <row r="27" spans="1:5" x14ac:dyDescent="0.25">
      <c r="A27" s="9" t="s">
        <v>57</v>
      </c>
      <c r="B27" s="9">
        <v>1.62</v>
      </c>
      <c r="C27" s="9">
        <v>1.62</v>
      </c>
      <c r="D27" s="9">
        <v>1.62</v>
      </c>
    </row>
    <row r="28" spans="1:5" x14ac:dyDescent="0.25">
      <c r="A28" s="9" t="s">
        <v>99</v>
      </c>
      <c r="B28" s="9">
        <v>1.71</v>
      </c>
      <c r="C28" s="9">
        <v>1.71</v>
      </c>
      <c r="D28" s="9">
        <v>1.71</v>
      </c>
    </row>
    <row r="29" spans="1:5" x14ac:dyDescent="0.25">
      <c r="A29" s="9" t="s">
        <v>10</v>
      </c>
      <c r="B29" s="20">
        <f>C29+D29</f>
        <v>45561</v>
      </c>
      <c r="C29" s="20">
        <v>39204</v>
      </c>
      <c r="D29" s="20">
        <v>6357</v>
      </c>
      <c r="E29" s="15"/>
    </row>
    <row r="31" spans="1:5" x14ac:dyDescent="0.25">
      <c r="A31" s="1" t="s">
        <v>11</v>
      </c>
    </row>
    <row r="32" spans="1:5" x14ac:dyDescent="0.25">
      <c r="A32" s="1" t="s">
        <v>58</v>
      </c>
      <c r="B32" s="1">
        <f>B16/B27</f>
        <v>686442812.72222221</v>
      </c>
      <c r="C32" s="1">
        <f t="shared" ref="C32:D32" si="1">C16/C27</f>
        <v>229150000.61728394</v>
      </c>
      <c r="D32" s="1">
        <f t="shared" si="1"/>
        <v>457292812.10493827</v>
      </c>
    </row>
    <row r="33" spans="1:4" x14ac:dyDescent="0.25">
      <c r="A33" s="1" t="s">
        <v>100</v>
      </c>
      <c r="B33" s="1">
        <f>B18/B28</f>
        <v>692073493.56725144</v>
      </c>
      <c r="C33" s="1">
        <f t="shared" ref="C33:D33" si="2">C18/C28</f>
        <v>191255935.67251462</v>
      </c>
      <c r="D33" s="1">
        <f t="shared" si="2"/>
        <v>500817557.89473683</v>
      </c>
    </row>
    <row r="34" spans="1:4" x14ac:dyDescent="0.25">
      <c r="A34" s="1" t="s">
        <v>59</v>
      </c>
      <c r="B34" s="1">
        <f>B32/B10</f>
        <v>192604.60514091532</v>
      </c>
      <c r="C34" s="1">
        <f t="shared" ref="C34:D34" si="3">C32/C10</f>
        <v>87931.696322825766</v>
      </c>
      <c r="D34" s="1">
        <f t="shared" si="3"/>
        <v>477341.13998427795</v>
      </c>
    </row>
    <row r="35" spans="1:4" x14ac:dyDescent="0.25">
      <c r="A35" s="1" t="s">
        <v>101</v>
      </c>
      <c r="B35" s="1">
        <f>B33/B12</f>
        <v>200484.78956177621</v>
      </c>
      <c r="C35" s="1">
        <f t="shared" ref="C35:D35" si="4">C33/C12</f>
        <v>81350.88714271145</v>
      </c>
      <c r="D35" s="1">
        <f t="shared" si="4"/>
        <v>454875.16611692717</v>
      </c>
    </row>
    <row r="37" spans="1:4" x14ac:dyDescent="0.25">
      <c r="A37" s="4" t="s">
        <v>12</v>
      </c>
    </row>
    <row r="39" spans="1:4" x14ac:dyDescent="0.25">
      <c r="A39" s="1" t="s">
        <v>13</v>
      </c>
    </row>
    <row r="40" spans="1:4" x14ac:dyDescent="0.25">
      <c r="A40" s="1" t="s">
        <v>14</v>
      </c>
      <c r="B40" s="1">
        <f>B11/B29*100</f>
        <v>7.4339895963653122</v>
      </c>
      <c r="C40" s="1">
        <f t="shared" ref="C40:D40" si="5">C11/C29*100</f>
        <v>5.9764309764309766</v>
      </c>
      <c r="D40" s="1">
        <f t="shared" si="5"/>
        <v>16.422840962718261</v>
      </c>
    </row>
    <row r="41" spans="1:4" x14ac:dyDescent="0.25">
      <c r="A41" s="1" t="s">
        <v>15</v>
      </c>
      <c r="B41" s="1">
        <f>B12/B29*100</f>
        <v>7.5766554728825097</v>
      </c>
      <c r="C41" s="1">
        <f t="shared" ref="C41:D41" si="6">C12/C29*100</f>
        <v>5.996837057443118</v>
      </c>
      <c r="D41" s="1">
        <f t="shared" si="6"/>
        <v>17.319490325625296</v>
      </c>
    </row>
    <row r="43" spans="1:4" x14ac:dyDescent="0.25">
      <c r="A43" s="1" t="s">
        <v>16</v>
      </c>
    </row>
    <row r="44" spans="1:4" x14ac:dyDescent="0.25">
      <c r="A44" s="1" t="s">
        <v>17</v>
      </c>
      <c r="B44" s="1">
        <f>B12/B11*100</f>
        <v>101.91910245054621</v>
      </c>
      <c r="C44" s="1">
        <f t="shared" ref="C44:D44" si="7">C12/C11*100</f>
        <v>100.34144259496371</v>
      </c>
      <c r="D44" s="1">
        <f t="shared" si="7"/>
        <v>105.45977011494251</v>
      </c>
    </row>
    <row r="45" spans="1:4" x14ac:dyDescent="0.25">
      <c r="A45" s="1" t="s">
        <v>18</v>
      </c>
      <c r="B45" s="1">
        <f>B18/B17*100</f>
        <v>102.12957301173226</v>
      </c>
      <c r="C45" s="1">
        <f t="shared" ref="C45:D45" si="8">C18/C17*100</f>
        <v>96.748210270973843</v>
      </c>
      <c r="D45" s="1">
        <f t="shared" si="8"/>
        <v>104.34603691583617</v>
      </c>
    </row>
    <row r="46" spans="1:4" x14ac:dyDescent="0.25">
      <c r="A46" s="1" t="s">
        <v>19</v>
      </c>
      <c r="B46" s="1">
        <f>AVERAGE(B44:B45)</f>
        <v>102.02433773113924</v>
      </c>
      <c r="C46" s="1">
        <f t="shared" ref="C46:D46" si="9">AVERAGE(C44:C45)</f>
        <v>98.544826432968776</v>
      </c>
      <c r="D46" s="1">
        <f t="shared" si="9"/>
        <v>104.90290351538934</v>
      </c>
    </row>
    <row r="48" spans="1:4" x14ac:dyDescent="0.25">
      <c r="A48" s="1" t="s">
        <v>20</v>
      </c>
    </row>
    <row r="49" spans="1:4" x14ac:dyDescent="0.25">
      <c r="A49" s="1" t="s">
        <v>21</v>
      </c>
      <c r="B49" s="1">
        <f>(B12/B13)*100</f>
        <v>101.91910245054621</v>
      </c>
      <c r="C49" s="1">
        <f t="shared" ref="C49:D49" si="10">(C12/C13)*100</f>
        <v>100.34144259496371</v>
      </c>
      <c r="D49" s="1">
        <f t="shared" si="10"/>
        <v>105.45977011494251</v>
      </c>
    </row>
    <row r="50" spans="1:4" x14ac:dyDescent="0.25">
      <c r="A50" s="1" t="s">
        <v>22</v>
      </c>
      <c r="B50" s="1">
        <f>B18/B19*100</f>
        <v>27.343257951652138</v>
      </c>
      <c r="C50" s="1">
        <f t="shared" ref="C50:D50" si="11">C18/C19*100</f>
        <v>27.014755176247661</v>
      </c>
      <c r="D50" s="1">
        <f t="shared" si="11"/>
        <v>27.470826941424548</v>
      </c>
    </row>
    <row r="51" spans="1:4" x14ac:dyDescent="0.25">
      <c r="A51" s="1" t="s">
        <v>23</v>
      </c>
      <c r="B51" s="1">
        <f>(B49+B50)/2</f>
        <v>64.63118020109917</v>
      </c>
      <c r="C51" s="1">
        <f t="shared" ref="C51:D51" si="12">(C49+C50)/2</f>
        <v>63.678098885605685</v>
      </c>
      <c r="D51" s="1">
        <f t="shared" si="12"/>
        <v>66.465298528183524</v>
      </c>
    </row>
    <row r="53" spans="1:4" x14ac:dyDescent="0.25">
      <c r="A53" s="1" t="s">
        <v>36</v>
      </c>
    </row>
    <row r="54" spans="1:4" x14ac:dyDescent="0.25">
      <c r="A54" s="1" t="s">
        <v>24</v>
      </c>
      <c r="B54" s="1">
        <f>B20/B18*100</f>
        <v>100</v>
      </c>
      <c r="C54" s="1">
        <f>C20/C18*100</f>
        <v>100</v>
      </c>
      <c r="D54" s="1">
        <f>D20/D18*100</f>
        <v>100</v>
      </c>
    </row>
    <row r="56" spans="1:4" x14ac:dyDescent="0.25">
      <c r="A56" s="1" t="s">
        <v>25</v>
      </c>
    </row>
    <row r="57" spans="1:4" x14ac:dyDescent="0.25">
      <c r="A57" s="1" t="s">
        <v>26</v>
      </c>
      <c r="B57" s="1">
        <f>((B12/B10)-1)*100</f>
        <v>-3.142536475869806</v>
      </c>
      <c r="C57" s="1">
        <f t="shared" ref="C57:D57" si="13">((C12/C10)-1)*100</f>
        <v>-9.7851112816577093</v>
      </c>
      <c r="D57" s="1">
        <f t="shared" si="13"/>
        <v>14.926931106471809</v>
      </c>
    </row>
    <row r="58" spans="1:4" x14ac:dyDescent="0.25">
      <c r="A58" s="1" t="s">
        <v>27</v>
      </c>
      <c r="B58" s="1">
        <f>((B33/B32)-1)*100</f>
        <v>0.82026947338842415</v>
      </c>
      <c r="C58" s="1">
        <f t="shared" ref="C58:D58" si="14">((C33/C32)-1)*100</f>
        <v>-16.536794607327231</v>
      </c>
      <c r="D58" s="1">
        <f t="shared" si="14"/>
        <v>9.5179160130359985</v>
      </c>
    </row>
    <row r="59" spans="1:4" x14ac:dyDescent="0.25">
      <c r="A59" s="1" t="s">
        <v>28</v>
      </c>
      <c r="B59" s="1">
        <f>((B35/B34)-1)*100</f>
        <v>4.0913790275655781</v>
      </c>
      <c r="C59" s="1">
        <f t="shared" ref="C59:D59" si="15">((C35/C34)-1)*100</f>
        <v>-7.4840011683091294</v>
      </c>
      <c r="D59" s="1">
        <f t="shared" si="15"/>
        <v>-4.7064817979214464</v>
      </c>
    </row>
    <row r="61" spans="1:4" x14ac:dyDescent="0.25">
      <c r="A61" s="1" t="s">
        <v>29</v>
      </c>
    </row>
    <row r="62" spans="1:4" x14ac:dyDescent="0.25">
      <c r="A62" s="1" t="s">
        <v>69</v>
      </c>
      <c r="B62" s="1">
        <f t="shared" ref="B62:D63" si="16">B17/B11</f>
        <v>342122.48166519048</v>
      </c>
      <c r="C62" s="1">
        <f t="shared" si="16"/>
        <v>144276.56850192061</v>
      </c>
      <c r="D62" s="1">
        <f t="shared" si="16"/>
        <v>786138.74080459774</v>
      </c>
    </row>
    <row r="63" spans="1:4" x14ac:dyDescent="0.25">
      <c r="A63" s="1" t="s">
        <v>70</v>
      </c>
      <c r="B63" s="1">
        <f t="shared" si="16"/>
        <v>342828.99015063728</v>
      </c>
      <c r="C63" s="1">
        <f t="shared" si="16"/>
        <v>139110.01701403657</v>
      </c>
      <c r="D63" s="1">
        <f t="shared" si="16"/>
        <v>777836.53405994549</v>
      </c>
    </row>
    <row r="64" spans="1:4" x14ac:dyDescent="0.25">
      <c r="A64" s="1" t="s">
        <v>30</v>
      </c>
      <c r="B64" s="1">
        <f>(B62/B63)*B46</f>
        <v>101.81408404081549</v>
      </c>
      <c r="C64" s="1">
        <f t="shared" ref="C64:D64" si="17">(C62/C63)*C46</f>
        <v>102.20478515167957</v>
      </c>
      <c r="D64" s="1">
        <f t="shared" si="17"/>
        <v>106.02258040759347</v>
      </c>
    </row>
    <row r="65" spans="1:5" x14ac:dyDescent="0.25">
      <c r="A65" s="1" t="s">
        <v>41</v>
      </c>
      <c r="B65" s="1">
        <f>B17/(B11*3)</f>
        <v>114040.82722173016</v>
      </c>
      <c r="C65" s="1">
        <f t="shared" ref="C65:D66" si="18">C17/(C11*3)</f>
        <v>48092.189500640205</v>
      </c>
      <c r="D65" s="1">
        <f t="shared" si="18"/>
        <v>262046.24693486589</v>
      </c>
    </row>
    <row r="66" spans="1:5" x14ac:dyDescent="0.25">
      <c r="A66" s="1" t="s">
        <v>42</v>
      </c>
      <c r="B66" s="1">
        <f>B18/(B12*3)</f>
        <v>114276.33005021243</v>
      </c>
      <c r="C66" s="1">
        <f t="shared" si="18"/>
        <v>46370.005671345527</v>
      </c>
      <c r="D66" s="1">
        <f t="shared" si="18"/>
        <v>259278.84468664849</v>
      </c>
    </row>
    <row r="68" spans="1:5" x14ac:dyDescent="0.25">
      <c r="A68" s="1" t="s">
        <v>31</v>
      </c>
    </row>
    <row r="69" spans="1:5" x14ac:dyDescent="0.25">
      <c r="A69" s="1" t="s">
        <v>32</v>
      </c>
      <c r="B69" s="1">
        <f>(B24/B23)*100</f>
        <v>136.35950799614068</v>
      </c>
    </row>
    <row r="70" spans="1:5" x14ac:dyDescent="0.25">
      <c r="A70" s="1" t="s">
        <v>33</v>
      </c>
      <c r="B70" s="1">
        <f>(B18/B24)*100</f>
        <v>74.897287701142773</v>
      </c>
    </row>
    <row r="71" spans="1:5" ht="15.75" thickBot="1" x14ac:dyDescent="0.3">
      <c r="A71" s="5"/>
      <c r="B71" s="5"/>
      <c r="C71" s="5"/>
      <c r="D71" s="5"/>
      <c r="E71" s="5"/>
    </row>
    <row r="72" spans="1:5" ht="15.75" thickTop="1" x14ac:dyDescent="0.25"/>
    <row r="73" spans="1:5" x14ac:dyDescent="0.25">
      <c r="A73" s="1" t="s">
        <v>35</v>
      </c>
    </row>
    <row r="74" spans="1:5" x14ac:dyDescent="0.25">
      <c r="A74" s="1" t="s">
        <v>123</v>
      </c>
    </row>
    <row r="75" spans="1:5" x14ac:dyDescent="0.25">
      <c r="A75" s="1" t="s">
        <v>124</v>
      </c>
    </row>
    <row r="79" spans="1:5" x14ac:dyDescent="0.25">
      <c r="A79" s="1" t="s">
        <v>39</v>
      </c>
    </row>
    <row r="80" spans="1:5" x14ac:dyDescent="0.25">
      <c r="A80" s="1" t="s">
        <v>40</v>
      </c>
    </row>
    <row r="81" spans="1:1" x14ac:dyDescent="0.25">
      <c r="A81" s="1" t="s">
        <v>43</v>
      </c>
    </row>
    <row r="85" spans="1:1" x14ac:dyDescent="0.25">
      <c r="A85" s="1" t="s">
        <v>127</v>
      </c>
    </row>
  </sheetData>
  <mergeCells count="3">
    <mergeCell ref="A2:D2"/>
    <mergeCell ref="A4:A5"/>
    <mergeCell ref="C4:D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E84"/>
  <sheetViews>
    <sheetView workbookViewId="0">
      <selection activeCell="A9" sqref="A9"/>
    </sheetView>
  </sheetViews>
  <sheetFormatPr baseColWidth="10" defaultRowHeight="15" x14ac:dyDescent="0.25"/>
  <cols>
    <col min="1" max="1" width="50.5703125" style="1" customWidth="1"/>
    <col min="2" max="3" width="15.28515625" style="1" bestFit="1" customWidth="1"/>
    <col min="4" max="4" width="21.85546875" style="1" bestFit="1" customWidth="1"/>
    <col min="5" max="16384" width="11.42578125" style="1"/>
  </cols>
  <sheetData>
    <row r="2" spans="1:4" x14ac:dyDescent="0.25">
      <c r="A2" s="19" t="s">
        <v>121</v>
      </c>
      <c r="B2" s="19"/>
      <c r="C2" s="19"/>
      <c r="D2" s="19"/>
    </row>
    <row r="4" spans="1:4" x14ac:dyDescent="0.25">
      <c r="A4" s="16" t="s">
        <v>0</v>
      </c>
      <c r="B4" s="2" t="s">
        <v>1</v>
      </c>
      <c r="C4" s="18" t="s">
        <v>2</v>
      </c>
      <c r="D4" s="18"/>
    </row>
    <row r="5" spans="1:4" ht="15.75" thickBot="1" x14ac:dyDescent="0.3">
      <c r="A5" s="17"/>
      <c r="B5" s="3" t="s">
        <v>3</v>
      </c>
      <c r="C5" s="3" t="s">
        <v>4</v>
      </c>
      <c r="D5" s="3" t="s">
        <v>34</v>
      </c>
    </row>
    <row r="6" spans="1:4" ht="15.75" thickTop="1" x14ac:dyDescent="0.25"/>
    <row r="7" spans="1:4" x14ac:dyDescent="0.25">
      <c r="A7" s="4" t="s">
        <v>5</v>
      </c>
    </row>
    <row r="9" spans="1:4" x14ac:dyDescent="0.25">
      <c r="A9" s="1" t="s">
        <v>6</v>
      </c>
    </row>
    <row r="10" spans="1:4" x14ac:dyDescent="0.25">
      <c r="A10" s="1" t="s">
        <v>68</v>
      </c>
      <c r="B10" s="6">
        <f>SUM(C10:D10)</f>
        <v>3495</v>
      </c>
      <c r="C10" s="6">
        <f>+'II Trimestre'!C10</f>
        <v>2567</v>
      </c>
      <c r="D10" s="6">
        <f>+'II Trimestre'!D10</f>
        <v>928</v>
      </c>
    </row>
    <row r="11" spans="1:4" x14ac:dyDescent="0.25">
      <c r="A11" s="1" t="s">
        <v>102</v>
      </c>
      <c r="B11" s="7">
        <f>SUM(C11:D11)</f>
        <v>3345</v>
      </c>
      <c r="C11" s="6">
        <f>+'II Trimestre'!C11</f>
        <v>2343</v>
      </c>
      <c r="D11" s="6">
        <f>+'II Trimestre'!D11</f>
        <v>1002</v>
      </c>
    </row>
    <row r="12" spans="1:4" x14ac:dyDescent="0.25">
      <c r="A12" s="1" t="s">
        <v>103</v>
      </c>
      <c r="B12" s="7">
        <f>SUM(C12:D12)</f>
        <v>3351</v>
      </c>
      <c r="C12" s="6">
        <f>+'II Trimestre'!C12</f>
        <v>2310</v>
      </c>
      <c r="D12" s="6">
        <f>+'II Trimestre'!D12</f>
        <v>1041</v>
      </c>
    </row>
    <row r="13" spans="1:4" x14ac:dyDescent="0.25">
      <c r="A13" s="1" t="s">
        <v>79</v>
      </c>
      <c r="B13" s="6">
        <f>SUM(C13:D13)</f>
        <v>3347</v>
      </c>
      <c r="C13" s="6">
        <f>+'II Trimestre'!C13</f>
        <v>2343</v>
      </c>
      <c r="D13" s="6">
        <f>+'II Trimestre'!D13</f>
        <v>1004</v>
      </c>
    </row>
    <row r="15" spans="1:4" x14ac:dyDescent="0.25">
      <c r="A15" s="1" t="s">
        <v>7</v>
      </c>
    </row>
    <row r="16" spans="1:4" x14ac:dyDescent="0.25">
      <c r="A16" s="1" t="s">
        <v>68</v>
      </c>
      <c r="B16" s="1">
        <f>SUM(C16:D16)</f>
        <v>1876795595</v>
      </c>
      <c r="C16" s="1">
        <f>+'I Trimestre'!C16+'II Trimestre'!C16</f>
        <v>553501840</v>
      </c>
      <c r="D16" s="1">
        <f>+'I Trimestre'!D16+'II Trimestre'!D16</f>
        <v>1323293755</v>
      </c>
    </row>
    <row r="17" spans="1:4" x14ac:dyDescent="0.25">
      <c r="A17" s="1" t="s">
        <v>102</v>
      </c>
      <c r="B17" s="1">
        <f>SUM(C17:D17)</f>
        <v>2031306000</v>
      </c>
      <c r="C17" s="1">
        <f>+'I Trimestre'!C17+'II Trimestre'!C17</f>
        <v>521546000</v>
      </c>
      <c r="D17" s="1">
        <f>+'I Trimestre'!D17+'II Trimestre'!D17</f>
        <v>1509760000</v>
      </c>
    </row>
    <row r="18" spans="1:4" x14ac:dyDescent="0.25">
      <c r="A18" s="1" t="s">
        <v>104</v>
      </c>
      <c r="B18" s="1">
        <f>SUM(C18:D18)</f>
        <v>2031331817</v>
      </c>
      <c r="C18" s="1">
        <f>+'I Trimestre'!C18+'II Trimestre'!C18</f>
        <v>534545500</v>
      </c>
      <c r="D18" s="1">
        <f>+'I Trimestre'!D18+'II Trimestre'!D18</f>
        <v>1496786317</v>
      </c>
    </row>
    <row r="19" spans="1:4" x14ac:dyDescent="0.25">
      <c r="A19" s="1" t="s">
        <v>79</v>
      </c>
      <c r="B19" s="1">
        <f>SUM(C19:D19)</f>
        <v>4226740447</v>
      </c>
      <c r="C19" s="1">
        <f>'II Trimestre'!C19</f>
        <v>1197626000</v>
      </c>
      <c r="D19" s="1">
        <f>'II Trimestre'!D19</f>
        <v>3029114447</v>
      </c>
    </row>
    <row r="20" spans="1:4" x14ac:dyDescent="0.25">
      <c r="A20" s="1" t="s">
        <v>105</v>
      </c>
      <c r="B20" s="1">
        <f>SUM(C20:D20)</f>
        <v>2031331817</v>
      </c>
      <c r="C20" s="1">
        <f>+'I Trimestre'!C20+'II Trimestre'!C20</f>
        <v>534545500</v>
      </c>
      <c r="D20" s="1">
        <f>+'I Trimestre'!D20+'II Trimestre'!D20</f>
        <v>1496786317</v>
      </c>
    </row>
    <row r="22" spans="1:4" x14ac:dyDescent="0.25">
      <c r="A22" s="1" t="s">
        <v>8</v>
      </c>
    </row>
    <row r="23" spans="1:4" x14ac:dyDescent="0.25">
      <c r="A23" s="1" t="s">
        <v>106</v>
      </c>
      <c r="B23" s="1">
        <f>B17</f>
        <v>2031306000</v>
      </c>
    </row>
    <row r="24" spans="1:4" x14ac:dyDescent="0.25">
      <c r="A24" s="1" t="s">
        <v>104</v>
      </c>
      <c r="B24" s="1">
        <f>'I Trimestre'!B24+'II Trimestre'!B24</f>
        <v>2031306000</v>
      </c>
    </row>
    <row r="26" spans="1:4" x14ac:dyDescent="0.25">
      <c r="A26" s="1" t="s">
        <v>9</v>
      </c>
    </row>
    <row r="27" spans="1:4" x14ac:dyDescent="0.25">
      <c r="A27" s="1" t="s">
        <v>61</v>
      </c>
      <c r="B27" s="1">
        <v>1.6071376151833332</v>
      </c>
      <c r="C27" s="1">
        <v>1.6071376151833332</v>
      </c>
      <c r="D27" s="1">
        <v>1.6071376151833332</v>
      </c>
    </row>
    <row r="28" spans="1:4" x14ac:dyDescent="0.25">
      <c r="A28" s="1" t="s">
        <v>107</v>
      </c>
      <c r="B28" s="1">
        <f>('I Trimestre'!B28+'II Trimestre'!B28)/2</f>
        <v>1.665</v>
      </c>
      <c r="C28" s="1">
        <f>('I Trimestre'!C28+'II Trimestre'!C28)/2</f>
        <v>1.665</v>
      </c>
      <c r="D28" s="1">
        <f>('I Trimestre'!D28+'II Trimestre'!D28)/2</f>
        <v>1.665</v>
      </c>
    </row>
    <row r="29" spans="1:4" x14ac:dyDescent="0.25">
      <c r="A29" s="1" t="s">
        <v>10</v>
      </c>
      <c r="B29" s="7">
        <f>'II Trimestre'!B29</f>
        <v>45561</v>
      </c>
      <c r="C29" s="7">
        <f>'II Trimestre'!C29</f>
        <v>39204</v>
      </c>
      <c r="D29" s="7">
        <f>'II Trimestre'!D29</f>
        <v>6357</v>
      </c>
    </row>
    <row r="31" spans="1:4" x14ac:dyDescent="0.25">
      <c r="A31" s="1" t="s">
        <v>11</v>
      </c>
    </row>
    <row r="32" spans="1:4" x14ac:dyDescent="0.25">
      <c r="A32" s="1" t="s">
        <v>62</v>
      </c>
      <c r="B32" s="1">
        <f>B16/B27</f>
        <v>1167787734.7086458</v>
      </c>
      <c r="C32" s="1">
        <f>C16/C27</f>
        <v>344402268.21326661</v>
      </c>
      <c r="D32" s="1">
        <f>D16/D27</f>
        <v>823385466.49537921</v>
      </c>
    </row>
    <row r="33" spans="1:4" x14ac:dyDescent="0.25">
      <c r="A33" s="1" t="s">
        <v>108</v>
      </c>
      <c r="B33" s="1">
        <f>B18/B28</f>
        <v>1220019109.3093092</v>
      </c>
      <c r="C33" s="1">
        <f>C18/C28</f>
        <v>321048348.34834832</v>
      </c>
      <c r="D33" s="1">
        <f>D18/D28</f>
        <v>898970760.96096098</v>
      </c>
    </row>
    <row r="34" spans="1:4" x14ac:dyDescent="0.25">
      <c r="A34" s="1" t="s">
        <v>63</v>
      </c>
      <c r="B34" s="1">
        <f>B32/B10</f>
        <v>334130.96844310325</v>
      </c>
      <c r="C34" s="1">
        <f>C32/C10</f>
        <v>134165.27783921568</v>
      </c>
      <c r="D34" s="1">
        <f>D32/D10</f>
        <v>887268.82165450347</v>
      </c>
    </row>
    <row r="35" spans="1:4" x14ac:dyDescent="0.25">
      <c r="A35" s="1" t="s">
        <v>109</v>
      </c>
      <c r="B35" s="1">
        <f>B33/B12</f>
        <v>364076.12930746324</v>
      </c>
      <c r="C35" s="1">
        <f>C33/C12</f>
        <v>138981.96898196897</v>
      </c>
      <c r="D35" s="1">
        <f>D33/D12</f>
        <v>863564.61187412194</v>
      </c>
    </row>
    <row r="37" spans="1:4" x14ac:dyDescent="0.25">
      <c r="A37" s="4" t="s">
        <v>12</v>
      </c>
    </row>
    <row r="39" spans="1:4" x14ac:dyDescent="0.25">
      <c r="A39" s="1" t="s">
        <v>13</v>
      </c>
    </row>
    <row r="40" spans="1:4" x14ac:dyDescent="0.25">
      <c r="A40" s="1" t="s">
        <v>14</v>
      </c>
      <c r="B40" s="1">
        <f>B11/B29*100</f>
        <v>7.3418054915388167</v>
      </c>
      <c r="C40" s="1">
        <f>C11/C29*100</f>
        <v>5.9764309764309766</v>
      </c>
      <c r="D40" s="1">
        <f>D11/D29*100</f>
        <v>15.762151958470977</v>
      </c>
    </row>
    <row r="41" spans="1:4" x14ac:dyDescent="0.25">
      <c r="A41" s="1" t="s">
        <v>15</v>
      </c>
      <c r="B41" s="1">
        <f>B12/B29*100</f>
        <v>7.3549746493711723</v>
      </c>
      <c r="C41" s="1">
        <f>C12/C29*100</f>
        <v>5.8922558922558927</v>
      </c>
      <c r="D41" s="1">
        <f>D12/D29*100</f>
        <v>16.375648890986312</v>
      </c>
    </row>
    <row r="43" spans="1:4" x14ac:dyDescent="0.25">
      <c r="A43" s="1" t="s">
        <v>16</v>
      </c>
    </row>
    <row r="44" spans="1:4" x14ac:dyDescent="0.25">
      <c r="A44" s="1" t="s">
        <v>17</v>
      </c>
      <c r="B44" s="1">
        <f>B12/B11*100</f>
        <v>100.17937219730942</v>
      </c>
      <c r="C44" s="1">
        <f>C12/C11*100</f>
        <v>98.591549295774655</v>
      </c>
      <c r="D44" s="1">
        <f>D12/D11*100</f>
        <v>103.89221556886228</v>
      </c>
    </row>
    <row r="45" spans="1:4" x14ac:dyDescent="0.25">
      <c r="A45" s="1" t="s">
        <v>18</v>
      </c>
      <c r="B45" s="1">
        <f>B18/B17*100</f>
        <v>100.00127095572995</v>
      </c>
      <c r="C45" s="1">
        <f>C18/C17*100</f>
        <v>102.49249347133332</v>
      </c>
      <c r="D45" s="1">
        <f>D18/D17*100</f>
        <v>99.140679114561266</v>
      </c>
    </row>
    <row r="46" spans="1:4" x14ac:dyDescent="0.25">
      <c r="A46" s="1" t="s">
        <v>19</v>
      </c>
      <c r="B46" s="1">
        <f>AVERAGE(B44:B45)</f>
        <v>100.09032157651968</v>
      </c>
      <c r="C46" s="1">
        <f>AVERAGE(C44:C45)</f>
        <v>100.54202138355399</v>
      </c>
      <c r="D46" s="1">
        <f>AVERAGE(D44:D45)</f>
        <v>101.51644734171177</v>
      </c>
    </row>
    <row r="48" spans="1:4" x14ac:dyDescent="0.25">
      <c r="A48" s="1" t="s">
        <v>20</v>
      </c>
    </row>
    <row r="49" spans="1:4" x14ac:dyDescent="0.25">
      <c r="A49" s="1" t="s">
        <v>21</v>
      </c>
      <c r="B49" s="1">
        <f>(B12/B13)*100</f>
        <v>100.11951000896325</v>
      </c>
      <c r="C49" s="1">
        <f t="shared" ref="C49:D49" si="0">(C12/C13)*100</f>
        <v>98.591549295774655</v>
      </c>
      <c r="D49" s="1">
        <f t="shared" si="0"/>
        <v>103.68525896414343</v>
      </c>
    </row>
    <row r="50" spans="1:4" x14ac:dyDescent="0.25">
      <c r="A50" s="1" t="s">
        <v>22</v>
      </c>
      <c r="B50" s="1">
        <f>B18/B19*100</f>
        <v>48.059062118228049</v>
      </c>
      <c r="C50" s="1">
        <f>C18/C19*100</f>
        <v>44.633758786131899</v>
      </c>
      <c r="D50" s="1">
        <f>D18/D19*100</f>
        <v>49.413329974455074</v>
      </c>
    </row>
    <row r="51" spans="1:4" x14ac:dyDescent="0.25">
      <c r="A51" s="1" t="s">
        <v>23</v>
      </c>
      <c r="B51" s="1">
        <f>(B49+B50)/2</f>
        <v>74.089286063595651</v>
      </c>
      <c r="C51" s="1">
        <f>(C49+C50)/2</f>
        <v>71.612654040953274</v>
      </c>
      <c r="D51" s="1">
        <f>(D49+D50)/2</f>
        <v>76.549294469299255</v>
      </c>
    </row>
    <row r="53" spans="1:4" x14ac:dyDescent="0.25">
      <c r="A53" s="1" t="s">
        <v>37</v>
      </c>
    </row>
    <row r="54" spans="1:4" x14ac:dyDescent="0.25">
      <c r="A54" s="1" t="s">
        <v>24</v>
      </c>
      <c r="B54" s="1">
        <f>B20/B18*100</f>
        <v>100</v>
      </c>
      <c r="C54" s="1">
        <f>C20/C18*100</f>
        <v>100</v>
      </c>
      <c r="D54" s="1">
        <f>D20/D18*100</f>
        <v>100</v>
      </c>
    </row>
    <row r="56" spans="1:4" x14ac:dyDescent="0.25">
      <c r="A56" s="1" t="s">
        <v>25</v>
      </c>
    </row>
    <row r="57" spans="1:4" x14ac:dyDescent="0.25">
      <c r="A57" s="1" t="s">
        <v>26</v>
      </c>
      <c r="B57" s="1">
        <f>((B12/B10)-1)*100</f>
        <v>-4.1201716738197387</v>
      </c>
      <c r="C57" s="1">
        <f>((C12/C10)-1)*100</f>
        <v>-10.01168679392287</v>
      </c>
      <c r="D57" s="1">
        <f>((D12/D10)-1)*100</f>
        <v>12.176724137931028</v>
      </c>
    </row>
    <row r="58" spans="1:4" x14ac:dyDescent="0.25">
      <c r="A58" s="1" t="s">
        <v>27</v>
      </c>
      <c r="B58" s="1">
        <f>((B33/B32)-1)*100</f>
        <v>4.4726771011766697</v>
      </c>
      <c r="C58" s="1">
        <f>((C33/C32)-1)*100</f>
        <v>-6.7810005973760523</v>
      </c>
      <c r="D58" s="1">
        <f>((D33/D32)-1)*100</f>
        <v>9.179818874785294</v>
      </c>
    </row>
    <row r="59" spans="1:4" x14ac:dyDescent="0.25">
      <c r="A59" s="1" t="s">
        <v>28</v>
      </c>
      <c r="B59" s="1">
        <f>((B35/B34)-1)*100</f>
        <v>8.9621027957661923</v>
      </c>
      <c r="C59" s="1">
        <f>((C35/C34)-1)*100</f>
        <v>3.5901175179807954</v>
      </c>
      <c r="D59" s="1">
        <f>((D35/D34)-1)*100</f>
        <v>-2.6715927802106187</v>
      </c>
    </row>
    <row r="61" spans="1:4" x14ac:dyDescent="0.25">
      <c r="A61" s="1" t="s">
        <v>29</v>
      </c>
    </row>
    <row r="62" spans="1:4" x14ac:dyDescent="0.25">
      <c r="A62" s="1" t="s">
        <v>71</v>
      </c>
      <c r="B62" s="1">
        <f t="shared" ref="B62:D63" si="1">B17/B11</f>
        <v>607266.36771300447</v>
      </c>
      <c r="C62" s="1">
        <f t="shared" si="1"/>
        <v>222597.52454118652</v>
      </c>
      <c r="D62" s="1">
        <f t="shared" si="1"/>
        <v>1506746.506986028</v>
      </c>
    </row>
    <row r="63" spans="1:4" x14ac:dyDescent="0.25">
      <c r="A63" s="1" t="s">
        <v>72</v>
      </c>
      <c r="B63" s="1">
        <f t="shared" si="1"/>
        <v>606186.75529692625</v>
      </c>
      <c r="C63" s="1">
        <f t="shared" si="1"/>
        <v>231404.97835497835</v>
      </c>
      <c r="D63" s="1">
        <f t="shared" si="1"/>
        <v>1437835.0787704131</v>
      </c>
    </row>
    <row r="64" spans="1:4" x14ac:dyDescent="0.25">
      <c r="A64" s="1" t="s">
        <v>30</v>
      </c>
      <c r="B64" s="1">
        <f>(B62/B63)*B46</f>
        <v>100.2685814163447</v>
      </c>
      <c r="C64" s="1">
        <f>(C62/C63)*C46</f>
        <v>96.715313695690313</v>
      </c>
      <c r="D64" s="1">
        <f>D62/D63*D46</f>
        <v>106.38184774609965</v>
      </c>
    </row>
    <row r="65" spans="1:5" x14ac:dyDescent="0.25">
      <c r="A65" s="1" t="s">
        <v>41</v>
      </c>
      <c r="B65" s="1">
        <f>B17/(B11*6)</f>
        <v>101211.06128550075</v>
      </c>
      <c r="C65" s="1">
        <f t="shared" ref="C65:D65" si="2">C17/(C11*6)</f>
        <v>37099.587423531084</v>
      </c>
      <c r="D65" s="1">
        <f t="shared" si="2"/>
        <v>251124.41783100466</v>
      </c>
    </row>
    <row r="66" spans="1:5" x14ac:dyDescent="0.25">
      <c r="A66" s="1" t="s">
        <v>42</v>
      </c>
      <c r="B66" s="1">
        <f>B18/(B12*6)</f>
        <v>101031.12588282106</v>
      </c>
      <c r="C66" s="1">
        <f t="shared" ref="C66:D66" si="3">C18/(C12*6)</f>
        <v>38567.496392496396</v>
      </c>
      <c r="D66" s="1">
        <f t="shared" si="3"/>
        <v>239639.17979506883</v>
      </c>
    </row>
    <row r="68" spans="1:5" x14ac:dyDescent="0.25">
      <c r="A68" s="1" t="s">
        <v>31</v>
      </c>
    </row>
    <row r="69" spans="1:5" x14ac:dyDescent="0.25">
      <c r="A69" s="1" t="s">
        <v>32</v>
      </c>
      <c r="B69" s="1">
        <f>(B24/B23)*100</f>
        <v>100</v>
      </c>
    </row>
    <row r="70" spans="1:5" x14ac:dyDescent="0.25">
      <c r="A70" s="1" t="s">
        <v>33</v>
      </c>
      <c r="B70" s="1">
        <f>(B18/B24)*100</f>
        <v>100.00127095572995</v>
      </c>
    </row>
    <row r="71" spans="1:5" ht="15.75" thickBot="1" x14ac:dyDescent="0.3">
      <c r="A71" s="5"/>
      <c r="B71" s="5"/>
      <c r="C71" s="5"/>
      <c r="D71" s="5"/>
      <c r="E71" s="5"/>
    </row>
    <row r="72" spans="1:5" ht="15.75" thickTop="1" x14ac:dyDescent="0.25"/>
    <row r="73" spans="1:5" x14ac:dyDescent="0.25">
      <c r="A73" s="1" t="s">
        <v>35</v>
      </c>
    </row>
    <row r="74" spans="1:5" x14ac:dyDescent="0.25">
      <c r="A74" s="1" t="s">
        <v>123</v>
      </c>
    </row>
    <row r="75" spans="1:5" x14ac:dyDescent="0.25">
      <c r="A75" s="1" t="s">
        <v>124</v>
      </c>
    </row>
    <row r="79" spans="1:5" x14ac:dyDescent="0.25">
      <c r="A79" s="1" t="s">
        <v>39</v>
      </c>
    </row>
    <row r="80" spans="1:5" x14ac:dyDescent="0.25">
      <c r="A80" s="1" t="s">
        <v>40</v>
      </c>
    </row>
    <row r="81" spans="1:1" x14ac:dyDescent="0.25">
      <c r="A81" s="1" t="s">
        <v>43</v>
      </c>
    </row>
    <row r="84" spans="1:1" x14ac:dyDescent="0.25">
      <c r="A84" s="1" t="s">
        <v>125</v>
      </c>
    </row>
  </sheetData>
  <mergeCells count="3">
    <mergeCell ref="A2:D2"/>
    <mergeCell ref="A4:A5"/>
    <mergeCell ref="C4:D4"/>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H84"/>
  <sheetViews>
    <sheetView workbookViewId="0">
      <selection activeCell="F22" sqref="F22"/>
    </sheetView>
  </sheetViews>
  <sheetFormatPr baseColWidth="10" defaultRowHeight="15" x14ac:dyDescent="0.25"/>
  <cols>
    <col min="1" max="1" width="50.5703125" style="1" customWidth="1"/>
    <col min="2" max="3" width="15.28515625" style="1" bestFit="1" customWidth="1"/>
    <col min="4" max="4" width="21.85546875" style="1" bestFit="1" customWidth="1"/>
    <col min="5" max="16384" width="11.42578125" style="1"/>
  </cols>
  <sheetData>
    <row r="2" spans="1:4" x14ac:dyDescent="0.25">
      <c r="A2" s="19" t="s">
        <v>110</v>
      </c>
      <c r="B2" s="19"/>
      <c r="C2" s="19"/>
      <c r="D2" s="19"/>
    </row>
    <row r="4" spans="1:4" x14ac:dyDescent="0.25">
      <c r="A4" s="16" t="s">
        <v>0</v>
      </c>
      <c r="B4" s="2" t="s">
        <v>1</v>
      </c>
      <c r="C4" s="18" t="s">
        <v>2</v>
      </c>
      <c r="D4" s="18"/>
    </row>
    <row r="5" spans="1:4" ht="15.75" thickBot="1" x14ac:dyDescent="0.3">
      <c r="A5" s="17"/>
      <c r="B5" s="3" t="s">
        <v>3</v>
      </c>
      <c r="C5" s="3" t="s">
        <v>4</v>
      </c>
      <c r="D5" s="3" t="s">
        <v>34</v>
      </c>
    </row>
    <row r="6" spans="1:4" ht="15.75" thickTop="1" x14ac:dyDescent="0.25"/>
    <row r="7" spans="1:4" x14ac:dyDescent="0.25">
      <c r="A7" s="4" t="s">
        <v>5</v>
      </c>
    </row>
    <row r="9" spans="1:4" x14ac:dyDescent="0.25">
      <c r="A9" s="1" t="s">
        <v>6</v>
      </c>
    </row>
    <row r="10" spans="1:4" x14ac:dyDescent="0.25">
      <c r="A10" s="1" t="s">
        <v>64</v>
      </c>
      <c r="B10" s="6">
        <f>SUM(C10:D10)</f>
        <v>3539</v>
      </c>
      <c r="C10" s="6">
        <f>+'III Trimestre'!C10</f>
        <v>2597</v>
      </c>
      <c r="D10" s="6">
        <f>'III Trimestre'!D10</f>
        <v>942</v>
      </c>
    </row>
    <row r="11" spans="1:4" x14ac:dyDescent="0.25">
      <c r="A11" s="1" t="s">
        <v>111</v>
      </c>
      <c r="B11" s="7">
        <f>SUM(C11:D11)</f>
        <v>3387</v>
      </c>
      <c r="C11" s="6">
        <f>+'III Trimestre'!C11</f>
        <v>2343</v>
      </c>
      <c r="D11" s="6">
        <f>+'III Trimestre'!D11</f>
        <v>1044</v>
      </c>
    </row>
    <row r="12" spans="1:4" x14ac:dyDescent="0.25">
      <c r="A12" s="1" t="s">
        <v>112</v>
      </c>
      <c r="B12" s="7">
        <f>SUM(C12:D12)</f>
        <v>3421</v>
      </c>
      <c r="C12" s="6">
        <f>+'III Trimestre'!C12</f>
        <v>2341</v>
      </c>
      <c r="D12" s="6">
        <f>+'III Trimestre'!D12</f>
        <v>1080</v>
      </c>
    </row>
    <row r="13" spans="1:4" x14ac:dyDescent="0.25">
      <c r="A13" s="1" t="s">
        <v>79</v>
      </c>
      <c r="B13" s="6">
        <f>SUM(C13:D13)</f>
        <v>3387</v>
      </c>
      <c r="C13" s="6">
        <f>+'III Trimestre'!C13</f>
        <v>2343</v>
      </c>
      <c r="D13" s="6">
        <f>+'III Trimestre'!D13</f>
        <v>1044</v>
      </c>
    </row>
    <row r="15" spans="1:4" x14ac:dyDescent="0.25">
      <c r="A15" s="1" t="s">
        <v>7</v>
      </c>
    </row>
    <row r="16" spans="1:4" x14ac:dyDescent="0.25">
      <c r="A16" s="1" t="s">
        <v>64</v>
      </c>
      <c r="B16" s="1">
        <f>SUM(C16:D16)</f>
        <v>2984754026</v>
      </c>
      <c r="C16" s="1">
        <f>+'I Trimestre'!C16+'II Trimestre'!C16+'III Trimestre'!C16</f>
        <v>927864640</v>
      </c>
      <c r="D16" s="1">
        <f>+'I Trimestre'!D16+'II Trimestre'!D16+'III Trimestre'!D16</f>
        <v>2056889386</v>
      </c>
    </row>
    <row r="17" spans="1:8" x14ac:dyDescent="0.25">
      <c r="A17" s="1" t="s">
        <v>111</v>
      </c>
      <c r="B17" s="1">
        <f>SUM(C17:D17)</f>
        <v>3169338932</v>
      </c>
      <c r="C17" s="1">
        <f>+'I Trimestre'!C17+'II Trimestre'!C17+'III Trimestre'!C17</f>
        <v>872586000</v>
      </c>
      <c r="D17" s="1">
        <f>+'I Trimestre'!D17+'II Trimestre'!D17+'III Trimestre'!D17</f>
        <v>2296752932</v>
      </c>
    </row>
    <row r="18" spans="1:8" x14ac:dyDescent="0.25">
      <c r="A18" s="1" t="s">
        <v>112</v>
      </c>
      <c r="B18" s="1">
        <f>SUM(C18:D18)</f>
        <v>3138322929</v>
      </c>
      <c r="C18" s="1">
        <f>+'I Trimestre'!C18+'II Trimestre'!C18+'III Trimestre'!C18</f>
        <v>870479350</v>
      </c>
      <c r="D18" s="1">
        <f>+'I Trimestre'!D18+'II Trimestre'!D18+'III Trimestre'!D18</f>
        <v>2267843579</v>
      </c>
    </row>
    <row r="19" spans="1:8" x14ac:dyDescent="0.25">
      <c r="A19" s="1" t="s">
        <v>79</v>
      </c>
      <c r="B19" s="1">
        <f>SUM(C19:D19)</f>
        <v>4328107777.3999996</v>
      </c>
      <c r="C19" s="1">
        <f>+'III Trimestre'!C19</f>
        <v>1210626000</v>
      </c>
      <c r="D19" s="1">
        <f>+'III Trimestre'!D19</f>
        <v>3117481777.4000001</v>
      </c>
    </row>
    <row r="20" spans="1:8" x14ac:dyDescent="0.25">
      <c r="A20" s="1" t="s">
        <v>113</v>
      </c>
      <c r="B20" s="21">
        <f>SUM(C20:D20)</f>
        <v>3138322929</v>
      </c>
      <c r="C20" s="21">
        <f>+'I Trimestre'!C20+'II Trimestre'!C20+'III Trimestre'!C20</f>
        <v>870479350</v>
      </c>
      <c r="D20" s="21">
        <f>+'I Trimestre'!D20+'II Trimestre'!D20+'III Trimestre'!D20</f>
        <v>2267843579</v>
      </c>
      <c r="E20" s="15"/>
      <c r="F20" s="15"/>
      <c r="G20" s="15"/>
      <c r="H20" s="15"/>
    </row>
    <row r="22" spans="1:8" x14ac:dyDescent="0.25">
      <c r="A22" s="1" t="s">
        <v>8</v>
      </c>
    </row>
    <row r="23" spans="1:8" x14ac:dyDescent="0.25">
      <c r="A23" s="1" t="s">
        <v>111</v>
      </c>
      <c r="B23" s="1">
        <f>B17</f>
        <v>3169338932</v>
      </c>
    </row>
    <row r="24" spans="1:8" x14ac:dyDescent="0.25">
      <c r="A24" s="1" t="s">
        <v>112</v>
      </c>
      <c r="B24" s="1">
        <f>'I Trimestre'!B24+'II Trimestre'!B24+'III Trimestre'!B24</f>
        <v>2748016281</v>
      </c>
    </row>
    <row r="26" spans="1:8" x14ac:dyDescent="0.25">
      <c r="A26" s="1" t="s">
        <v>9</v>
      </c>
    </row>
    <row r="27" spans="1:8" x14ac:dyDescent="0.25">
      <c r="A27" s="9" t="s">
        <v>65</v>
      </c>
      <c r="B27" s="9">
        <v>1.61</v>
      </c>
      <c r="C27" s="9">
        <v>1.61</v>
      </c>
      <c r="D27" s="9">
        <v>1.61</v>
      </c>
    </row>
    <row r="28" spans="1:8" x14ac:dyDescent="0.25">
      <c r="A28" s="9" t="s">
        <v>114</v>
      </c>
      <c r="B28" s="9">
        <v>1.68</v>
      </c>
      <c r="C28" s="9">
        <v>1.68</v>
      </c>
      <c r="D28" s="9">
        <v>1.68</v>
      </c>
    </row>
    <row r="29" spans="1:8" x14ac:dyDescent="0.25">
      <c r="A29" s="9" t="s">
        <v>10</v>
      </c>
      <c r="B29" s="20">
        <f>C29+D29</f>
        <v>45561</v>
      </c>
      <c r="C29" s="6">
        <v>39204</v>
      </c>
      <c r="D29" s="6">
        <v>6357</v>
      </c>
      <c r="E29" s="15"/>
    </row>
    <row r="31" spans="1:8" x14ac:dyDescent="0.25">
      <c r="A31" s="1" t="s">
        <v>11</v>
      </c>
    </row>
    <row r="32" spans="1:8" x14ac:dyDescent="0.25">
      <c r="A32" s="1" t="s">
        <v>66</v>
      </c>
      <c r="B32" s="1">
        <f>B16/B27</f>
        <v>1853884488.1987576</v>
      </c>
      <c r="C32" s="1">
        <f t="shared" ref="C32:D32" si="0">C16/C27</f>
        <v>576313440.99378884</v>
      </c>
      <c r="D32" s="1">
        <f t="shared" si="0"/>
        <v>1277571047.2049689</v>
      </c>
    </row>
    <row r="33" spans="1:4" x14ac:dyDescent="0.25">
      <c r="A33" s="1" t="s">
        <v>115</v>
      </c>
      <c r="B33" s="1">
        <f>B18/B28</f>
        <v>1868049362.5</v>
      </c>
      <c r="C33" s="1">
        <f t="shared" ref="C33:D33" si="1">C18/C28</f>
        <v>518142470.23809528</v>
      </c>
      <c r="D33" s="1">
        <f t="shared" si="1"/>
        <v>1349906892.2619047</v>
      </c>
    </row>
    <row r="34" spans="1:4" x14ac:dyDescent="0.25">
      <c r="A34" s="1" t="s">
        <v>67</v>
      </c>
      <c r="B34" s="1">
        <f>B32/B10</f>
        <v>523844.1616837405</v>
      </c>
      <c r="C34" s="1">
        <f t="shared" ref="C34:D34" si="2">C32/C10</f>
        <v>221915.0716187096</v>
      </c>
      <c r="D34" s="1">
        <f t="shared" si="2"/>
        <v>1356232.5341878652</v>
      </c>
    </row>
    <row r="35" spans="1:4" x14ac:dyDescent="0.25">
      <c r="A35" s="1" t="s">
        <v>116</v>
      </c>
      <c r="B35" s="1">
        <f>B33/B12</f>
        <v>546053.59909383219</v>
      </c>
      <c r="C35" s="1">
        <f t="shared" ref="C35:D35" si="3">C33/C12</f>
        <v>221333.81898252681</v>
      </c>
      <c r="D35" s="1">
        <f t="shared" si="3"/>
        <v>1249913.7891313932</v>
      </c>
    </row>
    <row r="37" spans="1:4" x14ac:dyDescent="0.25">
      <c r="A37" s="4" t="s">
        <v>12</v>
      </c>
    </row>
    <row r="39" spans="1:4" x14ac:dyDescent="0.25">
      <c r="A39" s="1" t="s">
        <v>13</v>
      </c>
    </row>
    <row r="40" spans="1:4" x14ac:dyDescent="0.25">
      <c r="A40" s="1" t="s">
        <v>14</v>
      </c>
      <c r="B40" s="1">
        <f>B11/B29*100</f>
        <v>7.4339895963653122</v>
      </c>
      <c r="C40" s="1">
        <f>C11/C29*100</f>
        <v>5.9764309764309766</v>
      </c>
      <c r="D40" s="1">
        <f>D11/D29*100</f>
        <v>16.422840962718261</v>
      </c>
    </row>
    <row r="41" spans="1:4" x14ac:dyDescent="0.25">
      <c r="A41" s="1" t="s">
        <v>15</v>
      </c>
      <c r="B41" s="1">
        <f>B12/B29*100</f>
        <v>7.5086148240819997</v>
      </c>
      <c r="C41" s="1">
        <f>C12/C29*100</f>
        <v>5.9713294561779406</v>
      </c>
      <c r="D41" s="1">
        <f>D12/D29*100</f>
        <v>16.989145823501651</v>
      </c>
    </row>
    <row r="43" spans="1:4" x14ac:dyDescent="0.25">
      <c r="A43" s="1" t="s">
        <v>16</v>
      </c>
    </row>
    <row r="44" spans="1:4" x14ac:dyDescent="0.25">
      <c r="A44" s="1" t="s">
        <v>17</v>
      </c>
      <c r="B44" s="1">
        <f>B12/B11*100</f>
        <v>101.00383820490109</v>
      </c>
      <c r="C44" s="1">
        <f t="shared" ref="C44:D44" si="4">C12/C11*100</f>
        <v>99.914639351259069</v>
      </c>
      <c r="D44" s="1">
        <f t="shared" si="4"/>
        <v>103.44827586206897</v>
      </c>
    </row>
    <row r="45" spans="1:4" x14ac:dyDescent="0.25">
      <c r="A45" s="1" t="s">
        <v>18</v>
      </c>
      <c r="B45" s="1">
        <f>B18/B17*100</f>
        <v>99.021373110750659</v>
      </c>
      <c r="C45" s="1">
        <f t="shared" ref="C45:D45" si="5">C18/C17*100</f>
        <v>99.758573939989873</v>
      </c>
      <c r="D45" s="1">
        <f t="shared" si="5"/>
        <v>98.741294607825935</v>
      </c>
    </row>
    <row r="46" spans="1:4" x14ac:dyDescent="0.25">
      <c r="A46" s="1" t="s">
        <v>19</v>
      </c>
      <c r="B46" s="1">
        <f>AVERAGE(B44:B45)</f>
        <v>100.01260565782587</v>
      </c>
      <c r="C46" s="1">
        <f>AVERAGE(C44:C45)</f>
        <v>99.836606645624471</v>
      </c>
      <c r="D46" s="1">
        <f>AVERAGE(D44:D45)</f>
        <v>101.09478523494745</v>
      </c>
    </row>
    <row r="48" spans="1:4" x14ac:dyDescent="0.25">
      <c r="A48" s="1" t="s">
        <v>20</v>
      </c>
    </row>
    <row r="49" spans="1:4" x14ac:dyDescent="0.25">
      <c r="A49" s="1" t="s">
        <v>21</v>
      </c>
      <c r="B49" s="1">
        <f>(B12/B13)*100</f>
        <v>101.00383820490109</v>
      </c>
      <c r="C49" s="1">
        <f t="shared" ref="C49:D49" si="6">(C12/C13)*100</f>
        <v>99.914639351259069</v>
      </c>
      <c r="D49" s="1">
        <f t="shared" si="6"/>
        <v>103.44827586206897</v>
      </c>
    </row>
    <row r="50" spans="1:4" x14ac:dyDescent="0.25">
      <c r="A50" s="1" t="s">
        <v>22</v>
      </c>
      <c r="B50" s="1">
        <f>B18/B19*100</f>
        <v>72.510276786251097</v>
      </c>
      <c r="C50" s="1">
        <f>C18/C19*100</f>
        <v>71.90324261993382</v>
      </c>
      <c r="D50" s="1">
        <f>D18/D19*100</f>
        <v>72.74600914881357</v>
      </c>
    </row>
    <row r="51" spans="1:4" x14ac:dyDescent="0.25">
      <c r="A51" s="1" t="s">
        <v>23</v>
      </c>
      <c r="B51" s="1">
        <f>(B49+B50)/2</f>
        <v>86.757057495576092</v>
      </c>
      <c r="C51" s="1">
        <f t="shared" ref="C51:D51" si="7">(C49+C50)/2</f>
        <v>85.908940985596445</v>
      </c>
      <c r="D51" s="1">
        <f t="shared" si="7"/>
        <v>88.097142505441269</v>
      </c>
    </row>
    <row r="53" spans="1:4" x14ac:dyDescent="0.25">
      <c r="A53" s="1" t="s">
        <v>37</v>
      </c>
    </row>
    <row r="54" spans="1:4" x14ac:dyDescent="0.25">
      <c r="A54" s="1" t="s">
        <v>24</v>
      </c>
      <c r="B54" s="1">
        <f>B20/B18*100</f>
        <v>100</v>
      </c>
      <c r="C54" s="1">
        <f>C20/C18*100</f>
        <v>100</v>
      </c>
      <c r="D54" s="1">
        <f>D20/D18*100</f>
        <v>100</v>
      </c>
    </row>
    <row r="56" spans="1:4" x14ac:dyDescent="0.25">
      <c r="A56" s="1" t="s">
        <v>25</v>
      </c>
    </row>
    <row r="57" spans="1:4" x14ac:dyDescent="0.25">
      <c r="A57" s="1" t="s">
        <v>26</v>
      </c>
      <c r="B57" s="1">
        <f>((B12/B10)-1)*100</f>
        <v>-3.3342752189884139</v>
      </c>
      <c r="C57" s="1">
        <f t="shared" ref="C57:D57" si="8">((C12/C10)-1)*100</f>
        <v>-9.857527916827113</v>
      </c>
      <c r="D57" s="1">
        <f t="shared" si="8"/>
        <v>14.649681528662416</v>
      </c>
    </row>
    <row r="58" spans="1:4" x14ac:dyDescent="0.25">
      <c r="A58" s="1" t="s">
        <v>27</v>
      </c>
      <c r="B58" s="1">
        <f>((B33/B32)-1)*100</f>
        <v>0.76406455695656739</v>
      </c>
      <c r="C58" s="1">
        <f>((C33/C32)-1)*100</f>
        <v>-10.093634230599257</v>
      </c>
      <c r="D58" s="1">
        <f>((D33/D32)-1)*100</f>
        <v>5.6619821821408678</v>
      </c>
    </row>
    <row r="59" spans="1:4" x14ac:dyDescent="0.25">
      <c r="A59" s="1" t="s">
        <v>28</v>
      </c>
      <c r="B59" s="1">
        <f>((B35/B34)-1)*100</f>
        <v>4.239703147345586</v>
      </c>
      <c r="C59" s="1">
        <f>((C35/C34)-1)*100</f>
        <v>-0.26192571416757682</v>
      </c>
      <c r="D59" s="1">
        <f>((D35/D34)-1)*100</f>
        <v>-7.8392710966882611</v>
      </c>
    </row>
    <row r="61" spans="1:4" x14ac:dyDescent="0.25">
      <c r="A61" s="1" t="s">
        <v>29</v>
      </c>
    </row>
    <row r="62" spans="1:4" x14ac:dyDescent="0.25">
      <c r="A62" s="1" t="s">
        <v>73</v>
      </c>
      <c r="B62" s="1">
        <f t="shared" ref="B62:D63" si="9">B17/B11</f>
        <v>935736.32477118389</v>
      </c>
      <c r="C62" s="1">
        <f t="shared" si="9"/>
        <v>372422.53521126759</v>
      </c>
      <c r="D62" s="1">
        <f t="shared" si="9"/>
        <v>2199954.9157088124</v>
      </c>
    </row>
    <row r="63" spans="1:4" x14ac:dyDescent="0.25">
      <c r="A63" s="1" t="s">
        <v>74</v>
      </c>
      <c r="B63" s="1">
        <f t="shared" si="9"/>
        <v>917370.04647763807</v>
      </c>
      <c r="C63" s="1">
        <f t="shared" si="9"/>
        <v>371840.81589064503</v>
      </c>
      <c r="D63" s="1">
        <f t="shared" si="9"/>
        <v>2099855.165740741</v>
      </c>
    </row>
    <row r="64" spans="1:4" x14ac:dyDescent="0.25">
      <c r="A64" s="1" t="s">
        <v>30</v>
      </c>
      <c r="B64" s="1">
        <f>(B62/B63)*B46</f>
        <v>102.01491580020206</v>
      </c>
      <c r="C64" s="1">
        <f>(C62/C63)*C46</f>
        <v>99.992794133681812</v>
      </c>
      <c r="D64" s="1">
        <f>D62/D63*D46</f>
        <v>105.91395699983647</v>
      </c>
    </row>
    <row r="65" spans="1:5" x14ac:dyDescent="0.25">
      <c r="A65" s="1" t="s">
        <v>41</v>
      </c>
      <c r="B65" s="1">
        <f>B17/(B11*9)</f>
        <v>103970.70275235377</v>
      </c>
      <c r="C65" s="1">
        <f t="shared" ref="C65:D65" si="10">C17/(C11*9)</f>
        <v>41380.281690140844</v>
      </c>
      <c r="D65" s="1">
        <f t="shared" si="10"/>
        <v>244439.43507875691</v>
      </c>
    </row>
    <row r="66" spans="1:5" x14ac:dyDescent="0.25">
      <c r="A66" s="1" t="s">
        <v>42</v>
      </c>
      <c r="B66" s="1">
        <f>B18/(B12*9)</f>
        <v>101930.00516418202</v>
      </c>
      <c r="C66" s="1">
        <f t="shared" ref="C66:D66" si="11">C18/(C12*9)</f>
        <v>41315.646210071667</v>
      </c>
      <c r="D66" s="1">
        <f t="shared" si="11"/>
        <v>233317.24063786009</v>
      </c>
    </row>
    <row r="68" spans="1:5" x14ac:dyDescent="0.25">
      <c r="A68" s="1" t="s">
        <v>31</v>
      </c>
    </row>
    <row r="69" spans="1:5" x14ac:dyDescent="0.25">
      <c r="A69" s="1" t="s">
        <v>32</v>
      </c>
      <c r="B69" s="1">
        <f>(B24/B23)*100</f>
        <v>86.706292383373267</v>
      </c>
    </row>
    <row r="70" spans="1:5" x14ac:dyDescent="0.25">
      <c r="A70" s="1" t="s">
        <v>33</v>
      </c>
      <c r="B70" s="1">
        <f>(B18/B24)*100</f>
        <v>114.20321454056189</v>
      </c>
    </row>
    <row r="71" spans="1:5" ht="15.75" thickBot="1" x14ac:dyDescent="0.3">
      <c r="A71" s="5"/>
      <c r="B71" s="5"/>
      <c r="C71" s="5"/>
      <c r="D71" s="5"/>
      <c r="E71" s="5"/>
    </row>
    <row r="72" spans="1:5" ht="15.75" thickTop="1" x14ac:dyDescent="0.25"/>
    <row r="73" spans="1:5" x14ac:dyDescent="0.25">
      <c r="A73" s="1" t="s">
        <v>35</v>
      </c>
    </row>
    <row r="74" spans="1:5" x14ac:dyDescent="0.25">
      <c r="A74" s="1" t="s">
        <v>123</v>
      </c>
    </row>
    <row r="75" spans="1:5" x14ac:dyDescent="0.25">
      <c r="A75" s="1" t="s">
        <v>124</v>
      </c>
    </row>
    <row r="79" spans="1:5" x14ac:dyDescent="0.25">
      <c r="A79" s="1" t="s">
        <v>39</v>
      </c>
    </row>
    <row r="80" spans="1:5" x14ac:dyDescent="0.25">
      <c r="A80" s="1" t="s">
        <v>40</v>
      </c>
    </row>
    <row r="81" spans="1:1" x14ac:dyDescent="0.25">
      <c r="A81" s="1" t="s">
        <v>43</v>
      </c>
    </row>
    <row r="84" spans="1:1" x14ac:dyDescent="0.25">
      <c r="A84" s="1" t="s">
        <v>126</v>
      </c>
    </row>
  </sheetData>
  <mergeCells count="3">
    <mergeCell ref="A2:D2"/>
    <mergeCell ref="A4:A5"/>
    <mergeCell ref="C4:D4"/>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E85"/>
  <sheetViews>
    <sheetView tabSelected="1" zoomScale="90" zoomScaleNormal="90" workbookViewId="0">
      <selection activeCell="A69" sqref="A69:B70"/>
    </sheetView>
  </sheetViews>
  <sheetFormatPr baseColWidth="10" defaultRowHeight="15" x14ac:dyDescent="0.25"/>
  <cols>
    <col min="1" max="1" width="50.5703125" style="1" customWidth="1"/>
    <col min="2" max="3" width="16.28515625" style="1" bestFit="1" customWidth="1"/>
    <col min="4" max="4" width="21.85546875" style="1" bestFit="1" customWidth="1"/>
    <col min="5" max="16384" width="11.42578125" style="1"/>
  </cols>
  <sheetData>
    <row r="2" spans="1:4" x14ac:dyDescent="0.25">
      <c r="A2" s="19" t="s">
        <v>122</v>
      </c>
      <c r="B2" s="19"/>
      <c r="C2" s="19"/>
      <c r="D2" s="19"/>
    </row>
    <row r="4" spans="1:4" x14ac:dyDescent="0.25">
      <c r="A4" s="16" t="s">
        <v>0</v>
      </c>
      <c r="B4" s="2"/>
      <c r="C4" s="18" t="s">
        <v>2</v>
      </c>
      <c r="D4" s="18"/>
    </row>
    <row r="5" spans="1:4" ht="15.75" thickBot="1" x14ac:dyDescent="0.3">
      <c r="A5" s="17"/>
      <c r="B5" s="3" t="s">
        <v>38</v>
      </c>
      <c r="C5" s="3" t="s">
        <v>4</v>
      </c>
      <c r="D5" s="3" t="s">
        <v>34</v>
      </c>
    </row>
    <row r="6" spans="1:4" ht="15.75" thickTop="1" x14ac:dyDescent="0.25"/>
    <row r="7" spans="1:4" x14ac:dyDescent="0.25">
      <c r="A7" s="4" t="s">
        <v>5</v>
      </c>
    </row>
    <row r="9" spans="1:4" x14ac:dyDescent="0.25">
      <c r="A9" s="1" t="s">
        <v>6</v>
      </c>
    </row>
    <row r="10" spans="1:4" x14ac:dyDescent="0.25">
      <c r="A10" s="1" t="s">
        <v>60</v>
      </c>
      <c r="B10" s="6">
        <f>SUM(C10:D10)</f>
        <v>3564</v>
      </c>
      <c r="C10" s="6">
        <f>+'IV Trimestre'!C10</f>
        <v>2606</v>
      </c>
      <c r="D10" s="6">
        <f>+'IV Trimestre'!D10</f>
        <v>958</v>
      </c>
    </row>
    <row r="11" spans="1:4" x14ac:dyDescent="0.25">
      <c r="A11" s="1" t="s">
        <v>128</v>
      </c>
      <c r="B11" s="6">
        <f>SUM(C11:D11)</f>
        <v>3387</v>
      </c>
      <c r="C11" s="6">
        <f>+'IV Trimestre'!C11</f>
        <v>2343</v>
      </c>
      <c r="D11" s="6">
        <f>+'IV Trimestre'!D11</f>
        <v>1044</v>
      </c>
    </row>
    <row r="12" spans="1:4" x14ac:dyDescent="0.25">
      <c r="A12" s="1" t="s">
        <v>129</v>
      </c>
      <c r="B12" s="6">
        <f>SUM(C12:D12)</f>
        <v>3452</v>
      </c>
      <c r="C12" s="6">
        <f>+'IV Trimestre'!C12</f>
        <v>2351</v>
      </c>
      <c r="D12" s="6">
        <f>+'IV Trimestre'!D12</f>
        <v>1101</v>
      </c>
    </row>
    <row r="13" spans="1:4" x14ac:dyDescent="0.25">
      <c r="A13" s="1" t="s">
        <v>79</v>
      </c>
      <c r="B13" s="6">
        <f>SUM(C13:D13)</f>
        <v>3387</v>
      </c>
      <c r="C13" s="6">
        <f>+'IV Trimestre'!C13</f>
        <v>2343</v>
      </c>
      <c r="D13" s="6">
        <f>+'IV Trimestre'!D13</f>
        <v>1044</v>
      </c>
    </row>
    <row r="15" spans="1:4" x14ac:dyDescent="0.25">
      <c r="A15" s="1" t="s">
        <v>7</v>
      </c>
    </row>
    <row r="16" spans="1:4" x14ac:dyDescent="0.25">
      <c r="A16" s="1" t="s">
        <v>60</v>
      </c>
      <c r="B16" s="1">
        <f>SUM(C16:D16)</f>
        <v>4096791382.6100001</v>
      </c>
      <c r="C16" s="1">
        <f>+'I Trimestre'!C16+'II Trimestre'!C16+'III Trimestre'!C16+'IV Trimestre'!C16</f>
        <v>1299087641</v>
      </c>
      <c r="D16" s="1">
        <f>+'I Trimestre'!D16+'II Trimestre'!D16+'III Trimestre'!D16+'IV Trimestre'!D16</f>
        <v>2797703741.6100001</v>
      </c>
    </row>
    <row r="17" spans="1:5" x14ac:dyDescent="0.25">
      <c r="A17" s="1" t="s">
        <v>128</v>
      </c>
      <c r="B17" s="9">
        <f>SUM(C17:D17)</f>
        <v>4328107777.3999996</v>
      </c>
      <c r="C17" s="1">
        <f>+'I Trimestre'!C17+'II Trimestre'!C17+'III Trimestre'!C17+'IV Trimestre'!C17</f>
        <v>1210626000</v>
      </c>
      <c r="D17" s="1">
        <f>+'I Trimestre'!D17+'II Trimestre'!D17+'III Trimestre'!D17+'IV Trimestre'!D17</f>
        <v>3117481777.4000001</v>
      </c>
    </row>
    <row r="18" spans="1:5" x14ac:dyDescent="0.25">
      <c r="A18" s="1" t="s">
        <v>129</v>
      </c>
      <c r="B18" s="9">
        <f>SUM(C18:D18)</f>
        <v>4321768603</v>
      </c>
      <c r="C18" s="1">
        <f>+'I Trimestre'!C18+'II Trimestre'!C18+'III Trimestre'!C18+'IV Trimestre'!C18</f>
        <v>1197527000</v>
      </c>
      <c r="D18" s="1">
        <f>+'I Trimestre'!D18+'II Trimestre'!D18+'III Trimestre'!D18+'IV Trimestre'!D18</f>
        <v>3124241603</v>
      </c>
    </row>
    <row r="19" spans="1:5" x14ac:dyDescent="0.25">
      <c r="A19" s="1" t="s">
        <v>79</v>
      </c>
      <c r="B19" s="9">
        <f>SUM(C19:D19)</f>
        <v>4328107777.3999996</v>
      </c>
      <c r="C19" s="1">
        <f>'IV Trimestre'!C19</f>
        <v>1210626000</v>
      </c>
      <c r="D19" s="1">
        <f>'IV Trimestre'!D19</f>
        <v>3117481777.4000001</v>
      </c>
    </row>
    <row r="20" spans="1:5" x14ac:dyDescent="0.25">
      <c r="A20" s="1" t="s">
        <v>130</v>
      </c>
      <c r="B20" s="22">
        <f>SUM(C20:D20)</f>
        <v>4321768603</v>
      </c>
      <c r="C20" s="21">
        <f>+'I Trimestre'!C20+'II Trimestre'!C20+'III Trimestre'!C20+'IV Trimestre'!C20</f>
        <v>1197527000</v>
      </c>
      <c r="D20" s="21">
        <f>+'I Trimestre'!D20+'II Trimestre'!D20+'III Trimestre'!D20+'IV Trimestre'!D20</f>
        <v>3124241603</v>
      </c>
      <c r="E20" s="15"/>
    </row>
    <row r="22" spans="1:5" x14ac:dyDescent="0.25">
      <c r="A22" s="1" t="s">
        <v>8</v>
      </c>
    </row>
    <row r="23" spans="1:5" x14ac:dyDescent="0.25">
      <c r="A23" s="1" t="s">
        <v>128</v>
      </c>
      <c r="B23" s="1">
        <f>B17</f>
        <v>4328107777.3999996</v>
      </c>
    </row>
    <row r="24" spans="1:5" x14ac:dyDescent="0.25">
      <c r="A24" s="1" t="s">
        <v>129</v>
      </c>
      <c r="B24" s="1">
        <f>'I Trimestre'!B24+'II Trimestre'!B24+'III Trimestre'!B24+'IV Trimestre'!B24</f>
        <v>4328107777.3999996</v>
      </c>
    </row>
    <row r="26" spans="1:5" x14ac:dyDescent="0.25">
      <c r="A26" s="1" t="s">
        <v>9</v>
      </c>
    </row>
    <row r="27" spans="1:5" x14ac:dyDescent="0.25">
      <c r="A27" s="9" t="s">
        <v>61</v>
      </c>
      <c r="B27" s="9">
        <v>1.61</v>
      </c>
      <c r="C27" s="9">
        <v>1.61</v>
      </c>
      <c r="D27" s="9">
        <v>1.61</v>
      </c>
    </row>
    <row r="28" spans="1:5" x14ac:dyDescent="0.25">
      <c r="A28" s="9" t="s">
        <v>107</v>
      </c>
      <c r="B28" s="9">
        <v>1.69</v>
      </c>
      <c r="C28" s="9">
        <v>1.69</v>
      </c>
      <c r="D28" s="9">
        <v>1.69</v>
      </c>
    </row>
    <row r="29" spans="1:5" x14ac:dyDescent="0.25">
      <c r="A29" s="9" t="s">
        <v>10</v>
      </c>
      <c r="B29" s="20">
        <f>C29+D29</f>
        <v>45561</v>
      </c>
      <c r="C29" s="6">
        <v>39204</v>
      </c>
      <c r="D29" s="6">
        <v>6357</v>
      </c>
      <c r="E29" s="15"/>
    </row>
    <row r="31" spans="1:5" x14ac:dyDescent="0.25">
      <c r="A31" s="1" t="s">
        <v>11</v>
      </c>
    </row>
    <row r="32" spans="1:5" x14ac:dyDescent="0.25">
      <c r="A32" s="1" t="s">
        <v>62</v>
      </c>
      <c r="B32" s="1">
        <f>B16/B27</f>
        <v>2544590920.8757763</v>
      </c>
      <c r="C32" s="1">
        <f t="shared" ref="C32:D32" si="0">C16/C27</f>
        <v>806886733.54037261</v>
      </c>
      <c r="D32" s="1">
        <f t="shared" si="0"/>
        <v>1737704187.3354037</v>
      </c>
    </row>
    <row r="33" spans="1:4" x14ac:dyDescent="0.25">
      <c r="A33" s="1" t="s">
        <v>108</v>
      </c>
      <c r="B33" s="1">
        <f>B18/B28</f>
        <v>2557259528.4023671</v>
      </c>
      <c r="C33" s="1">
        <f t="shared" ref="C33:D33" si="1">C18/C28</f>
        <v>708595857.98816574</v>
      </c>
      <c r="D33" s="1">
        <f t="shared" si="1"/>
        <v>1848663670.4142013</v>
      </c>
    </row>
    <row r="34" spans="1:4" x14ac:dyDescent="0.25">
      <c r="A34" s="1" t="s">
        <v>63</v>
      </c>
      <c r="B34" s="1">
        <f>B32/B10</f>
        <v>713970.51651957806</v>
      </c>
      <c r="C34" s="1">
        <f t="shared" ref="C34:D34" si="2">C32/C10</f>
        <v>309626.52860336629</v>
      </c>
      <c r="D34" s="1">
        <f t="shared" si="2"/>
        <v>1813887.4606841374</v>
      </c>
    </row>
    <row r="35" spans="1:4" x14ac:dyDescent="0.25">
      <c r="A35" s="1" t="s">
        <v>109</v>
      </c>
      <c r="B35" s="1">
        <f>B33/B12</f>
        <v>740805.19362756866</v>
      </c>
      <c r="C35" s="1">
        <f t="shared" ref="C35:D35" si="3">C33/C12</f>
        <v>301401.89620934316</v>
      </c>
      <c r="D35" s="1">
        <f t="shared" si="3"/>
        <v>1679076.9031918268</v>
      </c>
    </row>
    <row r="37" spans="1:4" x14ac:dyDescent="0.25">
      <c r="A37" s="4" t="s">
        <v>12</v>
      </c>
    </row>
    <row r="39" spans="1:4" x14ac:dyDescent="0.25">
      <c r="A39" s="1" t="s">
        <v>13</v>
      </c>
    </row>
    <row r="40" spans="1:4" x14ac:dyDescent="0.25">
      <c r="A40" s="1" t="s">
        <v>14</v>
      </c>
      <c r="B40" s="1">
        <f>B11/B29*100</f>
        <v>7.4339895963653122</v>
      </c>
      <c r="C40" s="1">
        <f t="shared" ref="C40:D40" si="4">C11/C29*100</f>
        <v>5.9764309764309766</v>
      </c>
      <c r="D40" s="1">
        <f t="shared" si="4"/>
        <v>16.422840962718261</v>
      </c>
    </row>
    <row r="41" spans="1:4" x14ac:dyDescent="0.25">
      <c r="A41" s="1" t="s">
        <v>15</v>
      </c>
      <c r="B41" s="1">
        <f>B12/B29*100</f>
        <v>7.5766554728825097</v>
      </c>
      <c r="C41" s="1">
        <f t="shared" ref="C41:D41" si="5">C12/C29*100</f>
        <v>5.996837057443118</v>
      </c>
      <c r="D41" s="1">
        <f t="shared" si="5"/>
        <v>17.319490325625296</v>
      </c>
    </row>
    <row r="43" spans="1:4" x14ac:dyDescent="0.25">
      <c r="A43" s="1" t="s">
        <v>16</v>
      </c>
    </row>
    <row r="44" spans="1:4" x14ac:dyDescent="0.25">
      <c r="A44" s="1" t="s">
        <v>17</v>
      </c>
      <c r="B44" s="1">
        <f>B12/B11*100</f>
        <v>101.91910245054621</v>
      </c>
      <c r="C44" s="1">
        <f t="shared" ref="C44:D44" si="6">C12/C11*100</f>
        <v>100.34144259496371</v>
      </c>
      <c r="D44" s="1">
        <f t="shared" si="6"/>
        <v>105.45977011494251</v>
      </c>
    </row>
    <row r="45" spans="1:4" x14ac:dyDescent="0.25">
      <c r="A45" s="1" t="s">
        <v>18</v>
      </c>
      <c r="B45" s="1">
        <f>B18/B17*100</f>
        <v>99.853534737903232</v>
      </c>
      <c r="C45" s="1">
        <f t="shared" ref="C45:D45" si="7">C18/C17*100</f>
        <v>98.917997796181481</v>
      </c>
      <c r="D45" s="1">
        <f t="shared" si="7"/>
        <v>100.21683609023813</v>
      </c>
    </row>
    <row r="46" spans="1:4" x14ac:dyDescent="0.25">
      <c r="A46" s="1" t="s">
        <v>19</v>
      </c>
      <c r="B46" s="1">
        <f>AVERAGE(B44:B45)</f>
        <v>100.88631859422472</v>
      </c>
      <c r="C46" s="1">
        <f t="shared" ref="C46:D46" si="8">AVERAGE(C44:C45)</f>
        <v>99.629720195572588</v>
      </c>
      <c r="D46" s="1">
        <f t="shared" si="8"/>
        <v>102.83830310259032</v>
      </c>
    </row>
    <row r="48" spans="1:4" x14ac:dyDescent="0.25">
      <c r="A48" s="1" t="s">
        <v>20</v>
      </c>
    </row>
    <row r="49" spans="1:4" x14ac:dyDescent="0.25">
      <c r="A49" s="1" t="s">
        <v>21</v>
      </c>
      <c r="B49" s="1">
        <f>(B12/B13)*100</f>
        <v>101.91910245054621</v>
      </c>
      <c r="C49" s="1">
        <f t="shared" ref="C49:D49" si="9">(C12/C13)*100</f>
        <v>100.34144259496371</v>
      </c>
      <c r="D49" s="1">
        <f t="shared" si="9"/>
        <v>105.45977011494251</v>
      </c>
    </row>
    <row r="50" spans="1:4" x14ac:dyDescent="0.25">
      <c r="A50" s="1" t="s">
        <v>22</v>
      </c>
      <c r="B50" s="1">
        <f>B18/B19*100</f>
        <v>99.853534737903232</v>
      </c>
      <c r="C50" s="1">
        <f>C18/C19*100</f>
        <v>98.917997796181481</v>
      </c>
      <c r="D50" s="1">
        <f>D18/D19*100</f>
        <v>100.21683609023813</v>
      </c>
    </row>
    <row r="51" spans="1:4" x14ac:dyDescent="0.25">
      <c r="A51" s="1" t="s">
        <v>23</v>
      </c>
      <c r="B51" s="1">
        <f>(B49+B50)/2</f>
        <v>100.88631859422472</v>
      </c>
      <c r="C51" s="1">
        <f>(C49+C50)/2</f>
        <v>99.629720195572588</v>
      </c>
      <c r="D51" s="1">
        <f>(D49+D50)/2</f>
        <v>102.83830310259032</v>
      </c>
    </row>
    <row r="53" spans="1:4" x14ac:dyDescent="0.25">
      <c r="A53" s="1" t="s">
        <v>37</v>
      </c>
    </row>
    <row r="54" spans="1:4" x14ac:dyDescent="0.25">
      <c r="A54" s="1" t="s">
        <v>24</v>
      </c>
      <c r="B54" s="1">
        <f>B20/B18*100</f>
        <v>100</v>
      </c>
      <c r="C54" s="1">
        <f>C20/C18*100</f>
        <v>100</v>
      </c>
      <c r="D54" s="1">
        <f>D20/D18*100</f>
        <v>100</v>
      </c>
    </row>
    <row r="56" spans="1:4" x14ac:dyDescent="0.25">
      <c r="A56" s="1" t="s">
        <v>25</v>
      </c>
    </row>
    <row r="57" spans="1:4" x14ac:dyDescent="0.25">
      <c r="A57" s="1" t="s">
        <v>26</v>
      </c>
      <c r="B57" s="1">
        <f>((B12/B10)-1)*100</f>
        <v>-3.142536475869806</v>
      </c>
      <c r="C57" s="1">
        <f t="shared" ref="C57:D57" si="10">((C12/C10)-1)*100</f>
        <v>-9.7851112816577093</v>
      </c>
      <c r="D57" s="1">
        <f t="shared" si="10"/>
        <v>14.926931106471809</v>
      </c>
    </row>
    <row r="58" spans="1:4" x14ac:dyDescent="0.25">
      <c r="A58" s="1" t="s">
        <v>27</v>
      </c>
      <c r="B58" s="1">
        <f>((B33/B32)-1)*100</f>
        <v>0.49786421159714322</v>
      </c>
      <c r="C58" s="1">
        <f t="shared" ref="C58:D58" si="11">((C33/C32)-1)*100</f>
        <v>-12.181496047274997</v>
      </c>
      <c r="D58" s="1">
        <f t="shared" si="11"/>
        <v>6.3854068999478431</v>
      </c>
    </row>
    <row r="59" spans="1:4" x14ac:dyDescent="0.25">
      <c r="A59" s="1" t="s">
        <v>28</v>
      </c>
      <c r="B59" s="1">
        <f>((B35/B34)-1)*100</f>
        <v>3.7585133401309978</v>
      </c>
      <c r="C59" s="1">
        <f t="shared" ref="C59:D59" si="12">((C35/C34)-1)*100</f>
        <v>-2.6563074007650456</v>
      </c>
      <c r="D59" s="1">
        <f t="shared" si="12"/>
        <v>-7.4321345956857021</v>
      </c>
    </row>
    <row r="61" spans="1:4" x14ac:dyDescent="0.25">
      <c r="A61" s="1" t="s">
        <v>29</v>
      </c>
    </row>
    <row r="62" spans="1:4" x14ac:dyDescent="0.25">
      <c r="A62" s="1" t="s">
        <v>75</v>
      </c>
      <c r="B62" s="9">
        <f t="shared" ref="B62:D63" si="13">B17/B11</f>
        <v>1277858.8064363743</v>
      </c>
      <c r="C62" s="9">
        <f t="shared" si="13"/>
        <v>516699.1037131882</v>
      </c>
      <c r="D62" s="9">
        <f t="shared" si="13"/>
        <v>2986093.6565134102</v>
      </c>
    </row>
    <row r="63" spans="1:4" x14ac:dyDescent="0.25">
      <c r="A63" s="1" t="s">
        <v>76</v>
      </c>
      <c r="B63" s="9">
        <f t="shared" si="13"/>
        <v>1251960.777230591</v>
      </c>
      <c r="C63" s="9">
        <f t="shared" si="13"/>
        <v>509369.20459378988</v>
      </c>
      <c r="D63" s="9">
        <f t="shared" si="13"/>
        <v>2837639.966394187</v>
      </c>
    </row>
    <row r="64" spans="1:4" x14ac:dyDescent="0.25">
      <c r="A64" s="1" t="s">
        <v>30</v>
      </c>
      <c r="B64" s="1">
        <f>(B62/B63)*B46</f>
        <v>102.97325044779025</v>
      </c>
      <c r="C64" s="1">
        <f t="shared" ref="C64:D64" si="14">(C62/C63)*C46</f>
        <v>101.06340678624468</v>
      </c>
      <c r="D64" s="1">
        <f t="shared" si="14"/>
        <v>108.21838153466084</v>
      </c>
    </row>
    <row r="65" spans="1:5" x14ac:dyDescent="0.25">
      <c r="A65" s="1" t="s">
        <v>41</v>
      </c>
      <c r="B65" s="1">
        <f>B17/(B11*12)</f>
        <v>106488.23386969785</v>
      </c>
      <c r="C65" s="1">
        <f t="shared" ref="C65:D65" si="15">C17/(C11*12)</f>
        <v>43058.258642765686</v>
      </c>
      <c r="D65" s="1">
        <f t="shared" si="15"/>
        <v>248841.13804278418</v>
      </c>
    </row>
    <row r="66" spans="1:5" x14ac:dyDescent="0.25">
      <c r="A66" s="1" t="s">
        <v>42</v>
      </c>
      <c r="B66" s="1">
        <f>B18/(B12*12)</f>
        <v>104330.06476921591</v>
      </c>
      <c r="C66" s="1">
        <f t="shared" ref="C66:D66" si="16">C18/(C12*12)</f>
        <v>42447.433716149157</v>
      </c>
      <c r="D66" s="1">
        <f t="shared" si="16"/>
        <v>236469.99719951558</v>
      </c>
    </row>
    <row r="68" spans="1:5" x14ac:dyDescent="0.25">
      <c r="A68" s="1" t="s">
        <v>31</v>
      </c>
    </row>
    <row r="69" spans="1:5" x14ac:dyDescent="0.25">
      <c r="A69" s="1" t="s">
        <v>32</v>
      </c>
      <c r="B69" s="1">
        <f>(B24/B23)*100</f>
        <v>100</v>
      </c>
    </row>
    <row r="70" spans="1:5" x14ac:dyDescent="0.25">
      <c r="A70" s="1" t="s">
        <v>33</v>
      </c>
      <c r="B70" s="1">
        <f>(B18/B24)*100</f>
        <v>99.853534737903232</v>
      </c>
    </row>
    <row r="71" spans="1:5" ht="15.75" thickBot="1" x14ac:dyDescent="0.3">
      <c r="A71" s="5"/>
      <c r="B71" s="5"/>
      <c r="C71" s="5"/>
      <c r="D71" s="5"/>
      <c r="E71" s="8"/>
    </row>
    <row r="72" spans="1:5" ht="15.75" thickTop="1" x14ac:dyDescent="0.25"/>
    <row r="73" spans="1:5" x14ac:dyDescent="0.25">
      <c r="A73" s="1" t="s">
        <v>35</v>
      </c>
    </row>
    <row r="74" spans="1:5" x14ac:dyDescent="0.25">
      <c r="A74" s="1" t="s">
        <v>123</v>
      </c>
    </row>
    <row r="75" spans="1:5" x14ac:dyDescent="0.25">
      <c r="A75" s="1" t="s">
        <v>124</v>
      </c>
    </row>
    <row r="79" spans="1:5" x14ac:dyDescent="0.25">
      <c r="A79" s="1" t="s">
        <v>39</v>
      </c>
    </row>
    <row r="80" spans="1:5" x14ac:dyDescent="0.25">
      <c r="A80" s="1" t="s">
        <v>40</v>
      </c>
    </row>
    <row r="81" spans="1:1" x14ac:dyDescent="0.25">
      <c r="A81" s="1" t="s">
        <v>43</v>
      </c>
    </row>
    <row r="85" spans="1:1" x14ac:dyDescent="0.25">
      <c r="A85" s="1" t="s">
        <v>127</v>
      </c>
    </row>
  </sheetData>
  <mergeCells count="3">
    <mergeCell ref="A2:D2"/>
    <mergeCell ref="A4:A5"/>
    <mergeCell ref="C4:D4"/>
  </mergeCells>
  <pageMargins left="0.7" right="0.7" top="0.75" bottom="0.75" header="0.3" footer="0.3"/>
  <pageSetup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 Trimestre</vt:lpstr>
      <vt:lpstr>II Trimestre</vt:lpstr>
      <vt:lpstr>III Trimestre</vt:lpstr>
      <vt:lpstr>IV Trimestre</vt:lpstr>
      <vt:lpstr>I Semestre</vt:lpstr>
      <vt:lpstr>III Trimestre Acumulado</vt:lpstr>
      <vt:lpstr>Anual</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catherine.mata</dc:creator>
  <cp:lastModifiedBy>Horacio Rodriguez</cp:lastModifiedBy>
  <cp:lastPrinted>2012-07-30T17:01:50Z</cp:lastPrinted>
  <dcterms:created xsi:type="dcterms:W3CDTF">2012-02-17T20:51:13Z</dcterms:created>
  <dcterms:modified xsi:type="dcterms:W3CDTF">2015-04-27T18:16:11Z</dcterms:modified>
</cp:coreProperties>
</file>