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DESAF 2014\Indicadores 2014-Horacio\CCSS-PFT\Indicadores\"/>
    </mc:Choice>
  </mc:AlternateContent>
  <bookViews>
    <workbookView xWindow="0" yWindow="0" windowWidth="21600" windowHeight="9735" firstSheet="1" activeTab="6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3 Trimestre Acumulado" sheetId="6" r:id="rId6"/>
    <sheet name="Anual" sheetId="7" r:id="rId7"/>
    <sheet name="Hoja1" sheetId="8" r:id="rId8"/>
  </sheets>
  <calcPr calcId="152511"/>
</workbook>
</file>

<file path=xl/calcChain.xml><?xml version="1.0" encoding="utf-8"?>
<calcChain xmlns="http://schemas.openxmlformats.org/spreadsheetml/2006/main">
  <c r="B44" i="4" l="1"/>
  <c r="C61" i="7"/>
  <c r="C17" i="7" l="1"/>
  <c r="C16" i="7"/>
  <c r="C53" i="7" s="1"/>
  <c r="C70" i="4"/>
  <c r="C67" i="4"/>
  <c r="C66" i="4"/>
  <c r="C61" i="4"/>
  <c r="D55" i="4"/>
  <c r="E55" i="4"/>
  <c r="C54" i="4"/>
  <c r="D54" i="4"/>
  <c r="E54" i="4"/>
  <c r="C50" i="4"/>
  <c r="C69" i="4" s="1"/>
  <c r="C49" i="4"/>
  <c r="D49" i="4"/>
  <c r="D50" i="4" s="1"/>
  <c r="E49" i="4"/>
  <c r="E50" i="4" s="1"/>
  <c r="C48" i="4"/>
  <c r="D38" i="4"/>
  <c r="C37" i="4"/>
  <c r="C62" i="4" s="1"/>
  <c r="D37" i="4"/>
  <c r="D62" i="4" s="1"/>
  <c r="E37" i="4"/>
  <c r="E62" i="4" s="1"/>
  <c r="C36" i="4"/>
  <c r="C38" i="4" s="1"/>
  <c r="D36" i="4"/>
  <c r="E36" i="4"/>
  <c r="E38" i="4" s="1"/>
  <c r="C37" i="2" l="1"/>
  <c r="B21" i="1"/>
  <c r="B20" i="2" l="1"/>
  <c r="C61" i="6" l="1"/>
  <c r="D20" i="6"/>
  <c r="D36" i="6" s="1"/>
  <c r="D38" i="6" s="1"/>
  <c r="E20" i="6"/>
  <c r="E36" i="6" s="1"/>
  <c r="E38" i="6" s="1"/>
  <c r="B14" i="6"/>
  <c r="C61" i="5"/>
  <c r="D61" i="5"/>
  <c r="E61" i="5"/>
  <c r="E20" i="5"/>
  <c r="E36" i="5" s="1"/>
  <c r="E38" i="5" s="1"/>
  <c r="B14" i="5"/>
  <c r="C37" i="1" l="1"/>
  <c r="D37" i="1"/>
  <c r="E37" i="1"/>
  <c r="C36" i="1"/>
  <c r="D36" i="1"/>
  <c r="E36" i="1"/>
  <c r="B15" i="1" l="1"/>
  <c r="C13" i="1"/>
  <c r="C17" i="1"/>
  <c r="C17" i="6" s="1"/>
  <c r="C16" i="1"/>
  <c r="C16" i="6" s="1"/>
  <c r="B11" i="1"/>
  <c r="C37" i="3"/>
  <c r="D37" i="3"/>
  <c r="E37" i="3"/>
  <c r="C36" i="3"/>
  <c r="D36" i="3"/>
  <c r="E36" i="3"/>
  <c r="C13" i="3" l="1"/>
  <c r="C16" i="3"/>
  <c r="C16" i="5" s="1"/>
  <c r="C17" i="3"/>
  <c r="C17" i="5" s="1"/>
  <c r="C36" i="2" l="1"/>
  <c r="D36" i="2"/>
  <c r="E36" i="2"/>
  <c r="C17" i="2"/>
  <c r="C16" i="2"/>
  <c r="C13" i="2"/>
  <c r="B10" i="7" l="1"/>
  <c r="B61" i="7" s="1"/>
  <c r="B10" i="6"/>
  <c r="B11" i="3"/>
  <c r="B10" i="5"/>
  <c r="C70" i="3"/>
  <c r="C70" i="1"/>
  <c r="C70" i="2"/>
  <c r="B21" i="3" l="1"/>
  <c r="B21" i="4"/>
  <c r="B66" i="4" s="1"/>
  <c r="B21" i="2"/>
  <c r="B20" i="3"/>
  <c r="B36" i="3" s="1"/>
  <c r="B20" i="1"/>
  <c r="B36" i="1" s="1"/>
  <c r="B20" i="4"/>
  <c r="B36" i="4" s="1"/>
  <c r="B36" i="2"/>
  <c r="C53" i="6"/>
  <c r="C53" i="5"/>
  <c r="C53" i="4"/>
  <c r="C55" i="4" s="1"/>
  <c r="C53" i="1"/>
  <c r="C53" i="3"/>
  <c r="C53" i="2"/>
  <c r="C48" i="1"/>
  <c r="C48" i="3"/>
  <c r="C48" i="2"/>
  <c r="B17" i="7"/>
  <c r="B16" i="7"/>
  <c r="B53" i="7" s="1"/>
  <c r="B17" i="6"/>
  <c r="B16" i="6"/>
  <c r="B53" i="6" s="1"/>
  <c r="B17" i="5"/>
  <c r="B16" i="5"/>
  <c r="B53" i="5" s="1"/>
  <c r="B17" i="1"/>
  <c r="B16" i="1"/>
  <c r="B17" i="3"/>
  <c r="B16" i="3"/>
  <c r="B17" i="2"/>
  <c r="C67" i="1"/>
  <c r="C66" i="1"/>
  <c r="C67" i="3"/>
  <c r="C66" i="3"/>
  <c r="C66" i="2"/>
  <c r="C67" i="2"/>
  <c r="C13" i="7"/>
  <c r="B13" i="7" s="1"/>
  <c r="C13" i="6"/>
  <c r="B13" i="6" s="1"/>
  <c r="C13" i="5"/>
  <c r="B13" i="5" s="1"/>
  <c r="B13" i="1"/>
  <c r="B13" i="3"/>
  <c r="B13" i="2"/>
  <c r="E54" i="1" l="1"/>
  <c r="E54" i="3"/>
  <c r="E54" i="2"/>
  <c r="C15" i="7"/>
  <c r="C11" i="7"/>
  <c r="D38" i="1"/>
  <c r="E38" i="1"/>
  <c r="D39" i="1"/>
  <c r="E39" i="1"/>
  <c r="D38" i="3"/>
  <c r="E38" i="3"/>
  <c r="D39" i="3"/>
  <c r="E39" i="3"/>
  <c r="D38" i="2"/>
  <c r="E38" i="2"/>
  <c r="D37" i="2"/>
  <c r="D39" i="2" s="1"/>
  <c r="E37" i="2"/>
  <c r="E39" i="2" s="1"/>
  <c r="D39" i="4"/>
  <c r="D63" i="4" s="1"/>
  <c r="E39" i="4"/>
  <c r="E63" i="4" s="1"/>
  <c r="C24" i="4" l="1"/>
  <c r="B11" i="4"/>
  <c r="C15" i="6"/>
  <c r="C11" i="6" l="1"/>
  <c r="B11" i="6" s="1"/>
  <c r="C24" i="1" l="1"/>
  <c r="C11" i="5" l="1"/>
  <c r="C71" i="4"/>
  <c r="C68" i="4"/>
  <c r="C71" i="1"/>
  <c r="C68" i="1"/>
  <c r="E62" i="1"/>
  <c r="C61" i="1"/>
  <c r="D54" i="1"/>
  <c r="C54" i="1"/>
  <c r="E49" i="1"/>
  <c r="D49" i="1"/>
  <c r="C49" i="1"/>
  <c r="C71" i="3"/>
  <c r="C68" i="3"/>
  <c r="E62" i="3"/>
  <c r="C61" i="3"/>
  <c r="D54" i="3"/>
  <c r="C54" i="3"/>
  <c r="E49" i="3"/>
  <c r="D49" i="3"/>
  <c r="C49" i="3"/>
  <c r="C71" i="2" l="1"/>
  <c r="C55" i="1"/>
  <c r="C55" i="3"/>
  <c r="C12" i="6" l="1"/>
  <c r="C12" i="5"/>
  <c r="C12" i="7"/>
  <c r="C48" i="7" s="1"/>
  <c r="C50" i="1"/>
  <c r="C50" i="3"/>
  <c r="B11" i="2"/>
  <c r="C48" i="6" l="1"/>
  <c r="C48" i="5"/>
  <c r="B11" i="5"/>
  <c r="B11" i="7"/>
  <c r="C69" i="3"/>
  <c r="C69" i="1"/>
  <c r="C15" i="5"/>
  <c r="C61" i="2" l="1"/>
  <c r="C24" i="3" l="1"/>
  <c r="B15" i="3" l="1"/>
  <c r="C68" i="2" l="1"/>
  <c r="C24" i="2"/>
  <c r="B15" i="2"/>
  <c r="B15" i="7" l="1"/>
  <c r="B15" i="6"/>
  <c r="B15" i="5"/>
  <c r="E62" i="2" l="1"/>
  <c r="E22" i="6"/>
  <c r="E37" i="6" s="1"/>
  <c r="E39" i="6" s="1"/>
  <c r="E23" i="6"/>
  <c r="E22" i="5"/>
  <c r="E37" i="5" s="1"/>
  <c r="E39" i="5" s="1"/>
  <c r="E23" i="5"/>
  <c r="E20" i="7"/>
  <c r="E36" i="7" s="1"/>
  <c r="E38" i="7" s="1"/>
  <c r="E22" i="7"/>
  <c r="E23" i="7"/>
  <c r="E54" i="7" l="1"/>
  <c r="E55" i="7" s="1"/>
  <c r="E37" i="7"/>
  <c r="E62" i="5"/>
  <c r="E54" i="5"/>
  <c r="E54" i="6"/>
  <c r="B22" i="4"/>
  <c r="B37" i="4" s="1"/>
  <c r="B23" i="4"/>
  <c r="B22" i="1"/>
  <c r="B37" i="1" s="1"/>
  <c r="B23" i="1"/>
  <c r="B22" i="3"/>
  <c r="B37" i="3" s="1"/>
  <c r="B23" i="3"/>
  <c r="B22" i="2"/>
  <c r="B37" i="2" s="1"/>
  <c r="B23" i="2"/>
  <c r="E62" i="7" l="1"/>
  <c r="E39" i="7"/>
  <c r="E63" i="7" s="1"/>
  <c r="E62" i="6"/>
  <c r="B75" i="4"/>
  <c r="B54" i="4"/>
  <c r="B54" i="3"/>
  <c r="B75" i="3"/>
  <c r="B75" i="1"/>
  <c r="B54" i="1"/>
  <c r="B49" i="4"/>
  <c r="B49" i="3"/>
  <c r="E21" i="6" l="1"/>
  <c r="E49" i="6" s="1"/>
  <c r="E21" i="5"/>
  <c r="E49" i="5" s="1"/>
  <c r="E49" i="2"/>
  <c r="E21" i="7"/>
  <c r="E49" i="7" s="1"/>
  <c r="E50" i="7" s="1"/>
  <c r="C23" i="7"/>
  <c r="D23" i="7"/>
  <c r="C23" i="6"/>
  <c r="D23" i="6"/>
  <c r="B23" i="6"/>
  <c r="C23" i="5"/>
  <c r="D23" i="5"/>
  <c r="B23" i="5"/>
  <c r="B23" i="7" l="1"/>
  <c r="B49" i="1"/>
  <c r="C21" i="5"/>
  <c r="D21" i="5"/>
  <c r="C22" i="5"/>
  <c r="D22" i="5"/>
  <c r="D37" i="5" s="1"/>
  <c r="D39" i="5" s="1"/>
  <c r="D20" i="5"/>
  <c r="D36" i="5" s="1"/>
  <c r="D38" i="5" s="1"/>
  <c r="C20" i="5"/>
  <c r="C21" i="6"/>
  <c r="D21" i="6"/>
  <c r="C22" i="6"/>
  <c r="D22" i="6"/>
  <c r="D37" i="6" s="1"/>
  <c r="D39" i="6" s="1"/>
  <c r="C20" i="6"/>
  <c r="C21" i="7"/>
  <c r="D21" i="7"/>
  <c r="C22" i="7"/>
  <c r="D22" i="7"/>
  <c r="D20" i="7"/>
  <c r="D36" i="7" s="1"/>
  <c r="D38" i="7" s="1"/>
  <c r="C20" i="7"/>
  <c r="C36" i="7" s="1"/>
  <c r="C38" i="7" s="1"/>
  <c r="C71" i="7" l="1"/>
  <c r="C67" i="7"/>
  <c r="C54" i="7"/>
  <c r="C55" i="7" s="1"/>
  <c r="C49" i="7"/>
  <c r="C50" i="7" s="1"/>
  <c r="C37" i="7"/>
  <c r="D54" i="7"/>
  <c r="D55" i="7" s="1"/>
  <c r="D49" i="7"/>
  <c r="D50" i="7" s="1"/>
  <c r="D37" i="7"/>
  <c r="C71" i="5"/>
  <c r="C67" i="5"/>
  <c r="C66" i="7"/>
  <c r="C70" i="7"/>
  <c r="C71" i="6"/>
  <c r="C67" i="6"/>
  <c r="C36" i="5"/>
  <c r="C38" i="5" s="1"/>
  <c r="B20" i="5"/>
  <c r="B36" i="5" s="1"/>
  <c r="B21" i="5"/>
  <c r="C36" i="6"/>
  <c r="C38" i="6" s="1"/>
  <c r="B20" i="6"/>
  <c r="B22" i="5"/>
  <c r="C37" i="5"/>
  <c r="C39" i="5" s="1"/>
  <c r="C37" i="6"/>
  <c r="C39" i="6" s="1"/>
  <c r="B36" i="6"/>
  <c r="B20" i="7"/>
  <c r="B36" i="7" s="1"/>
  <c r="C66" i="6"/>
  <c r="B21" i="6"/>
  <c r="C70" i="6"/>
  <c r="B21" i="7"/>
  <c r="C66" i="5"/>
  <c r="C70" i="5"/>
  <c r="C68" i="7"/>
  <c r="D49" i="6"/>
  <c r="B22" i="6"/>
  <c r="D54" i="6"/>
  <c r="B22" i="7"/>
  <c r="D54" i="5"/>
  <c r="D49" i="5"/>
  <c r="C54" i="5"/>
  <c r="C55" i="5" s="1"/>
  <c r="C68" i="5"/>
  <c r="C49" i="5"/>
  <c r="C50" i="5" s="1"/>
  <c r="C54" i="6"/>
  <c r="C55" i="6" s="1"/>
  <c r="C68" i="6"/>
  <c r="C49" i="6"/>
  <c r="C50" i="6" s="1"/>
  <c r="C24" i="7"/>
  <c r="B24" i="7" s="1"/>
  <c r="C24" i="6"/>
  <c r="B24" i="6" s="1"/>
  <c r="C24" i="5"/>
  <c r="B24" i="5" s="1"/>
  <c r="B12" i="7"/>
  <c r="B12" i="6"/>
  <c r="B12" i="5"/>
  <c r="B24" i="4"/>
  <c r="B58" i="4" s="1"/>
  <c r="B10" i="4"/>
  <c r="B24" i="1"/>
  <c r="B58" i="1" s="1"/>
  <c r="B14" i="1"/>
  <c r="B12" i="1"/>
  <c r="B10" i="1"/>
  <c r="B24" i="3"/>
  <c r="B58" i="3" s="1"/>
  <c r="B14" i="3"/>
  <c r="B12" i="3"/>
  <c r="B10" i="3"/>
  <c r="B24" i="2"/>
  <c r="B58" i="2" s="1"/>
  <c r="B16" i="2"/>
  <c r="B14" i="2"/>
  <c r="B12" i="2"/>
  <c r="B10" i="2"/>
  <c r="C62" i="7" l="1"/>
  <c r="C39" i="7"/>
  <c r="C63" i="7" s="1"/>
  <c r="C69" i="7"/>
  <c r="B67" i="7"/>
  <c r="B37" i="7"/>
  <c r="D62" i="7"/>
  <c r="D39" i="7"/>
  <c r="D63" i="7" s="1"/>
  <c r="B67" i="5"/>
  <c r="B37" i="5"/>
  <c r="B67" i="6"/>
  <c r="B37" i="6"/>
  <c r="B70" i="4"/>
  <c r="B53" i="4"/>
  <c r="B55" i="4" s="1"/>
  <c r="B67" i="4"/>
  <c r="B48" i="4"/>
  <c r="B50" i="4" s="1"/>
  <c r="B70" i="1"/>
  <c r="B44" i="1"/>
  <c r="B66" i="1"/>
  <c r="B53" i="1"/>
  <c r="B55" i="1" s="1"/>
  <c r="B67" i="1"/>
  <c r="B48" i="1"/>
  <c r="B67" i="3"/>
  <c r="B48" i="3"/>
  <c r="B50" i="3" s="1"/>
  <c r="B53" i="3"/>
  <c r="B55" i="3" s="1"/>
  <c r="B70" i="3"/>
  <c r="B44" i="3"/>
  <c r="B66" i="3"/>
  <c r="B53" i="2"/>
  <c r="B48" i="2"/>
  <c r="B71" i="2"/>
  <c r="B67" i="2"/>
  <c r="B44" i="7"/>
  <c r="B70" i="7"/>
  <c r="B48" i="7"/>
  <c r="B44" i="5"/>
  <c r="B70" i="5"/>
  <c r="B66" i="5"/>
  <c r="B48" i="5"/>
  <c r="B70" i="2"/>
  <c r="B66" i="2"/>
  <c r="B44" i="2"/>
  <c r="B44" i="6"/>
  <c r="B70" i="6"/>
  <c r="B48" i="6"/>
  <c r="B61" i="2"/>
  <c r="B66" i="7"/>
  <c r="B66" i="6"/>
  <c r="B71" i="7"/>
  <c r="B58" i="5"/>
  <c r="B45" i="4"/>
  <c r="B61" i="4"/>
  <c r="B71" i="4"/>
  <c r="B50" i="1"/>
  <c r="B54" i="5"/>
  <c r="B55" i="5" s="1"/>
  <c r="B49" i="5"/>
  <c r="B58" i="6"/>
  <c r="C69" i="5"/>
  <c r="B61" i="3"/>
  <c r="B45" i="3"/>
  <c r="B71" i="3"/>
  <c r="B54" i="7"/>
  <c r="B55" i="7" s="1"/>
  <c r="B54" i="6"/>
  <c r="B55" i="6" s="1"/>
  <c r="B58" i="7"/>
  <c r="C69" i="6"/>
  <c r="B49" i="6"/>
  <c r="B49" i="7"/>
  <c r="B45" i="7"/>
  <c r="B71" i="1"/>
  <c r="B61" i="1"/>
  <c r="B45" i="1"/>
  <c r="B61" i="6"/>
  <c r="B45" i="6"/>
  <c r="B71" i="6"/>
  <c r="B61" i="5"/>
  <c r="B45" i="5"/>
  <c r="B71" i="5"/>
  <c r="C54" i="2"/>
  <c r="B50" i="7" l="1"/>
  <c r="B69" i="7" s="1"/>
  <c r="B50" i="6"/>
  <c r="B69" i="6" s="1"/>
  <c r="B69" i="1"/>
  <c r="B69" i="4"/>
  <c r="B50" i="5"/>
  <c r="B69" i="5" s="1"/>
  <c r="B69" i="3"/>
  <c r="B28" i="5"/>
  <c r="B28" i="6"/>
  <c r="B75" i="6" s="1"/>
  <c r="B28" i="7"/>
  <c r="B75" i="7" s="1"/>
  <c r="D62" i="3"/>
  <c r="C38" i="3"/>
  <c r="C62" i="3" l="1"/>
  <c r="C39" i="3"/>
  <c r="C63" i="3" s="1"/>
  <c r="B75" i="5"/>
  <c r="B38" i="5"/>
  <c r="D62" i="5"/>
  <c r="B38" i="6"/>
  <c r="B38" i="7"/>
  <c r="D62" i="6"/>
  <c r="B38" i="4"/>
  <c r="B62" i="4"/>
  <c r="C39" i="4"/>
  <c r="C63" i="4" s="1"/>
  <c r="B38" i="3"/>
  <c r="B62" i="3"/>
  <c r="C49" i="2"/>
  <c r="C39" i="2"/>
  <c r="C38" i="2"/>
  <c r="D54" i="2"/>
  <c r="C55" i="2"/>
  <c r="C38" i="1"/>
  <c r="C62" i="1" l="1"/>
  <c r="C39" i="1"/>
  <c r="C63" i="1" s="1"/>
  <c r="C62" i="6"/>
  <c r="C63" i="6"/>
  <c r="B62" i="7"/>
  <c r="C62" i="5"/>
  <c r="D62" i="1"/>
  <c r="D62" i="2"/>
  <c r="B45" i="2"/>
  <c r="B62" i="6"/>
  <c r="B75" i="2"/>
  <c r="D49" i="2"/>
  <c r="C62" i="2"/>
  <c r="C63" i="5"/>
  <c r="B62" i="5"/>
  <c r="B39" i="7"/>
  <c r="B63" i="7" s="1"/>
  <c r="B39" i="4"/>
  <c r="B63" i="4" s="1"/>
  <c r="B27" i="4"/>
  <c r="B74" i="4" s="1"/>
  <c r="B39" i="3"/>
  <c r="B63" i="3" s="1"/>
  <c r="B27" i="3"/>
  <c r="B74" i="3" s="1"/>
  <c r="B38" i="2"/>
  <c r="B62" i="2"/>
  <c r="C63" i="2"/>
  <c r="C50" i="2"/>
  <c r="C69" i="2" s="1"/>
  <c r="B54" i="2"/>
  <c r="B38" i="1"/>
  <c r="B62" i="1"/>
  <c r="B39" i="6" l="1"/>
  <c r="B63" i="6" s="1"/>
  <c r="B39" i="5"/>
  <c r="B63" i="5" s="1"/>
  <c r="B55" i="2"/>
  <c r="B39" i="2"/>
  <c r="B63" i="2" s="1"/>
  <c r="B49" i="2"/>
  <c r="B27" i="2"/>
  <c r="B74" i="2" s="1"/>
  <c r="B27" i="1"/>
  <c r="B74" i="1" s="1"/>
  <c r="B39" i="1"/>
  <c r="B63" i="1" s="1"/>
  <c r="B27" i="6" l="1"/>
  <c r="B74" i="6" s="1"/>
  <c r="B27" i="5"/>
  <c r="B74" i="5" s="1"/>
  <c r="B27" i="7"/>
  <c r="B74" i="7" s="1"/>
  <c r="B50" i="2"/>
  <c r="B69" i="2" s="1"/>
</calcChain>
</file>

<file path=xl/sharedStrings.xml><?xml version="1.0" encoding="utf-8"?>
<sst xmlns="http://schemas.openxmlformats.org/spreadsheetml/2006/main" count="489" uniqueCount="172">
  <si>
    <t>Indicador</t>
  </si>
  <si>
    <t>Total</t>
  </si>
  <si>
    <t>Productos</t>
  </si>
  <si>
    <t>programa</t>
  </si>
  <si>
    <t>Subsidios</t>
  </si>
  <si>
    <t>Gastos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</si>
  <si>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</si>
  <si>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</si>
  <si>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</si>
  <si>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</si>
  <si>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</si>
  <si>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</si>
  <si>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</si>
  <si>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</si>
  <si>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</si>
  <si>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</si>
  <si>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</si>
  <si>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</si>
  <si>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</si>
  <si>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</si>
  <si>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</si>
  <si>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</si>
  <si>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</si>
  <si>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</si>
  <si>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</si>
  <si>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</si>
  <si>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</si>
  <si>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</si>
  <si>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</si>
  <si>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</si>
  <si>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</si>
  <si>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</si>
  <si>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</si>
  <si>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</si>
  <si>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</si>
  <si>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</si>
  <si>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</si>
  <si>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</si>
  <si>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</si>
  <si>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</si>
  <si>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</si>
  <si>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>Publicidad</t>
  </si>
  <si>
    <t>Total Programa</t>
  </si>
  <si>
    <t>Gasto</t>
  </si>
  <si>
    <t>Administrativo</t>
  </si>
  <si>
    <t xml:space="preserve">Gasto programado anual por beneficiario (GPB) </t>
  </si>
  <si>
    <t xml:space="preserve">Gasto efectivo anual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</si>
  <si>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</si>
  <si>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</si>
  <si>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</si>
  <si>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</si>
  <si>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>Efectivo  2013</t>
  </si>
  <si>
    <t>IPC ( 2013)</t>
  </si>
  <si>
    <t>Gasto efectivo real  2013</t>
  </si>
  <si>
    <t>Gasto efectivo real por beneficiario  2013</t>
  </si>
  <si>
    <t>Efectivo 3TA 2013</t>
  </si>
  <si>
    <t>IPC (3TA 2013)</t>
  </si>
  <si>
    <t>Gasto efectivo real 3TA 2013</t>
  </si>
  <si>
    <t>Gasto efectivo real por beneficiario 3TA 2013</t>
  </si>
  <si>
    <t>Efectivo 1S 2013</t>
  </si>
  <si>
    <t>IPC (1S 2013)</t>
  </si>
  <si>
    <t>Gasto efectivo real 1S 2013</t>
  </si>
  <si>
    <t>Gasto efectivo real por beneficiario 1S 2013</t>
  </si>
  <si>
    <t>Efectivo 4T 2013</t>
  </si>
  <si>
    <t>IPC (4T 2013)</t>
  </si>
  <si>
    <t>Gasto efectivo real 4T 2013</t>
  </si>
  <si>
    <t>Gasto efectivo real por beneficiario 4T 2013</t>
  </si>
  <si>
    <t>Efectivo 3T 2013</t>
  </si>
  <si>
    <t>IPC (3T 2013)</t>
  </si>
  <si>
    <t>Gasto efectivo real 3T 2013</t>
  </si>
  <si>
    <t>Gasto efectivo real por beneficiario 3T 2013</t>
  </si>
  <si>
    <t>Efectivo 2T 2013</t>
  </si>
  <si>
    <t>IPC (2T 2013)</t>
  </si>
  <si>
    <t>Gasto efectivo real 2T 2013</t>
  </si>
  <si>
    <t>Gasto efectivo real por beneficiario 2T 2013</t>
  </si>
  <si>
    <t>Efectivo 1T 2013</t>
  </si>
  <si>
    <t>IPC (1T 2013)</t>
  </si>
  <si>
    <t>Gasto efectivo real 1T 2013</t>
  </si>
  <si>
    <t>Gasto efectivo real por beneficiario 1T 2013</t>
  </si>
  <si>
    <t>Gasto mensual efectivo por subsidio</t>
  </si>
  <si>
    <t>Indicadores propuestos aplicado a Pacientes en Fase Terminal. Primer Trimestre 2014</t>
  </si>
  <si>
    <t>Programados 1T 2014 (personas)</t>
  </si>
  <si>
    <t>Efectivos 1T 2014 (personas)</t>
  </si>
  <si>
    <t>Programados año 2014 (personas)</t>
  </si>
  <si>
    <t>Programado 1T 2014</t>
  </si>
  <si>
    <t>Efectivo 1T 2014</t>
  </si>
  <si>
    <t>Programados año 2014</t>
  </si>
  <si>
    <t>En transferencias 1T 2014</t>
  </si>
  <si>
    <t>Programados 1T 2014</t>
  </si>
  <si>
    <t>Efectivos 1T 2014</t>
  </si>
  <si>
    <t>IPC (1T 2014)</t>
  </si>
  <si>
    <t>Gasto efectivo real 1T 2014</t>
  </si>
  <si>
    <t>Gasto efectivo real por beneficiario 1T 2014</t>
  </si>
  <si>
    <t>Metas y Modificaciones, DESAF 2014</t>
  </si>
  <si>
    <t>Indicadores propuestos aplicado a Pacientes en Fase Terminal. Segundo Trimestre 2014</t>
  </si>
  <si>
    <t>Programados 2T 2014 (personas)</t>
  </si>
  <si>
    <t>Efectivos 2T 2014 (personas)</t>
  </si>
  <si>
    <t>Programado 2T 2014</t>
  </si>
  <si>
    <t>Efectivo 2T 2014</t>
  </si>
  <si>
    <t>En transferencias 2T 2014</t>
  </si>
  <si>
    <t>Programados 2T 2014</t>
  </si>
  <si>
    <t>Efectivos 2T 2014</t>
  </si>
  <si>
    <t>IPC (2T 2014)</t>
  </si>
  <si>
    <t>Gasto efectivo real 2T 2014</t>
  </si>
  <si>
    <t>Gasto efectivo real por beneficiario 2T 2014</t>
  </si>
  <si>
    <t>Indicadores propuestos aplicado a Pacientes en Fase Terminal. Tercer trimestre 2014</t>
  </si>
  <si>
    <t>Programados 3T 2014 (personas)</t>
  </si>
  <si>
    <t>Efectivos 3T 2014 (personas)</t>
  </si>
  <si>
    <t>Programado 3T 2014</t>
  </si>
  <si>
    <t>Efectivo 3T 2014</t>
  </si>
  <si>
    <t>En transferencias 3T 2014</t>
  </si>
  <si>
    <t>Programados 3T 2014</t>
  </si>
  <si>
    <t>Efectivos 3T 2014</t>
  </si>
  <si>
    <t>IPC (3T 2014)</t>
  </si>
  <si>
    <t>Gasto efectivo real 3T 2014</t>
  </si>
  <si>
    <t>Gasto efectivo real por beneficiario 3T 2014</t>
  </si>
  <si>
    <t>Indicadores propuestos aplicado a Pacientes en Fase Terminal.Cuarto Trimestre 2014</t>
  </si>
  <si>
    <t>Programados 4T 2014 (personas)</t>
  </si>
  <si>
    <t>Efectivos 4T 2014 (personas)</t>
  </si>
  <si>
    <t>Programado 4T 2014</t>
  </si>
  <si>
    <t>Efectivo 4T 2014</t>
  </si>
  <si>
    <t>En transferencias 4T 2014</t>
  </si>
  <si>
    <t>Programados 4T 2014</t>
  </si>
  <si>
    <t>Efectivos 4T 2014</t>
  </si>
  <si>
    <t>IPC (4T 2014)</t>
  </si>
  <si>
    <t>Gasto efectivo real 4T 2014</t>
  </si>
  <si>
    <t>Gasto efectivo real por beneficiario 4T 2014</t>
  </si>
  <si>
    <t>Indicadores propuestos aplicado a Pacientes en Fase Terminal. Primer Semestre 2014</t>
  </si>
  <si>
    <t>Programados 1S 2014 (personas)</t>
  </si>
  <si>
    <t>Efectivos 1S 2014 (personas)</t>
  </si>
  <si>
    <t>Programado 1S 2014</t>
  </si>
  <si>
    <t>Efectivo 1S 2014</t>
  </si>
  <si>
    <t>En transferencias 1S 2014</t>
  </si>
  <si>
    <t>Programados 1S 2014</t>
  </si>
  <si>
    <t>Efectivos 1S 2014</t>
  </si>
  <si>
    <t>IPC (1S 2014)</t>
  </si>
  <si>
    <t>Gasto efectivo real 1S 2014</t>
  </si>
  <si>
    <t>Gasto efectivo real por beneficiario 1S 2014</t>
  </si>
  <si>
    <t>Indicadores propuestos aplicado a Pacientes en Fase Terminal. Tercer Trimestre Acumulado 2014</t>
  </si>
  <si>
    <t>Programados 3TA 2014 (personas)</t>
  </si>
  <si>
    <t>Efectivos 3TA 2014 (personas)</t>
  </si>
  <si>
    <t>Programado 3TA 2014</t>
  </si>
  <si>
    <t>Efectivo 3TA 2014</t>
  </si>
  <si>
    <t>En transferencias 3TA 2014</t>
  </si>
  <si>
    <t>Programados 3TA 2014</t>
  </si>
  <si>
    <t>Efectivos 3TA 2014</t>
  </si>
  <si>
    <t>IPC (3TA 2014)</t>
  </si>
  <si>
    <t>Gasto efectivo real 3TA 2014</t>
  </si>
  <si>
    <t>Gasto efectivo real por beneficiario 3TA 2014</t>
  </si>
  <si>
    <t>Indicadores propuestos aplicado a Pacientes en Fase Terminal.Año 2014</t>
  </si>
  <si>
    <t>Programados  2014 (personas)</t>
  </si>
  <si>
    <t>Efectivos anual 2014 (personas)</t>
  </si>
  <si>
    <t>Programado  2014</t>
  </si>
  <si>
    <t>Efectivo  2014</t>
  </si>
  <si>
    <t>En transferencias  2014</t>
  </si>
  <si>
    <t>Programados  2014</t>
  </si>
  <si>
    <t>Efectivos  2014</t>
  </si>
  <si>
    <t>IPC ( 2014)</t>
  </si>
  <si>
    <t>Gasto efectivo real  2014</t>
  </si>
  <si>
    <t>Gasto efectivo real por beneficiario  2014</t>
  </si>
  <si>
    <t>Efectivos  2013 (personas)</t>
  </si>
  <si>
    <t>Informes Trimestrales PFT 2013 y 2014.</t>
  </si>
  <si>
    <t>Efectivos 3TA 2013 (personas)</t>
  </si>
  <si>
    <t>Efectivos 1S 2013 (personas)</t>
  </si>
  <si>
    <t>Efectivos 4T 2013 (personas)</t>
  </si>
  <si>
    <t>Efectivos 3T 2013 (personas)</t>
  </si>
  <si>
    <t>Efectivos 2T 2013 (personas)</t>
  </si>
  <si>
    <t>Efectivos 1T 2013 (personas)</t>
  </si>
  <si>
    <t>Fecha de actualización: 30/01/2015</t>
  </si>
  <si>
    <t>Fecha de actualización: 10/02/2015</t>
  </si>
  <si>
    <t>Fecha de actualización:  10/02/2015</t>
  </si>
  <si>
    <t>Fecha de actualización: 15/04/2015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</si>
</sst>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#,##0.0____"/>
    <numFmt numFmtId="166" formatCode="#,##0.00____"/>
    <numFmt numFmtId="167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 indent="1"/>
    </xf>
    <xf numFmtId="164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Fill="1" applyAlignment="1">
      <alignment horizontal="left"/>
    </xf>
    <xf numFmtId="3" fontId="0" fillId="0" borderId="0" xfId="0" applyNumberFormat="1" applyFill="1"/>
    <xf numFmtId="0" fontId="0" fillId="0" borderId="0" xfId="0" applyFill="1" applyAlignment="1">
      <alignment horizontal="left" indent="1"/>
    </xf>
    <xf numFmtId="0" fontId="0" fillId="0" borderId="0" xfId="0" applyFill="1"/>
    <xf numFmtId="0" fontId="1" fillId="0" borderId="0" xfId="0" applyFont="1" applyFill="1"/>
    <xf numFmtId="165" fontId="0" fillId="0" borderId="0" xfId="0" applyNumberFormat="1" applyFill="1"/>
    <xf numFmtId="165" fontId="0" fillId="0" borderId="0" xfId="0" applyNumberFormat="1"/>
    <xf numFmtId="166" fontId="0" fillId="0" borderId="0" xfId="0" applyNumberFormat="1" applyFill="1"/>
    <xf numFmtId="0" fontId="0" fillId="0" borderId="3" xfId="0" applyBorder="1"/>
    <xf numFmtId="2" fontId="0" fillId="0" borderId="0" xfId="0" applyNumberFormat="1" applyFill="1"/>
    <xf numFmtId="0" fontId="0" fillId="0" borderId="2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Fill="1"/>
    <xf numFmtId="43" fontId="0" fillId="0" borderId="0" xfId="1" applyFont="1"/>
    <xf numFmtId="167" fontId="0" fillId="0" borderId="0" xfId="1" applyNumberFormat="1" applyFont="1"/>
    <xf numFmtId="1" fontId="0" fillId="0" borderId="0" xfId="0" applyNumberFormat="1"/>
    <xf numFmtId="0" fontId="4" fillId="0" borderId="0" xfId="0" applyFont="1" applyFill="1"/>
    <xf numFmtId="0" fontId="6" fillId="2" borderId="0" xfId="0" applyFont="1" applyFill="1" applyAlignment="1">
      <alignment horizontal="left" indent="4"/>
    </xf>
    <xf numFmtId="3" fontId="0" fillId="2" borderId="0" xfId="0" applyNumberFormat="1" applyFill="1"/>
    <xf numFmtId="164" fontId="0" fillId="2" borderId="0" xfId="0" applyNumberFormat="1" applyFill="1"/>
    <xf numFmtId="0" fontId="0" fillId="2" borderId="0" xfId="0" applyFill="1"/>
    <xf numFmtId="166" fontId="7" fillId="0" borderId="0" xfId="0" applyNumberFormat="1" applyFont="1" applyFill="1"/>
    <xf numFmtId="164" fontId="0" fillId="0" borderId="0" xfId="0" applyNumberFormat="1" applyFill="1"/>
    <xf numFmtId="2" fontId="0" fillId="0" borderId="0" xfId="0" applyNumberFormat="1"/>
    <xf numFmtId="14" fontId="0" fillId="0" borderId="0" xfId="0" applyNumberFormat="1"/>
    <xf numFmtId="3" fontId="4" fillId="0" borderId="0" xfId="0" applyNumberFormat="1" applyFont="1" applyFill="1"/>
    <xf numFmtId="3" fontId="7" fillId="0" borderId="0" xfId="0" applyNumberFormat="1" applyFont="1" applyFill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</a:t>
            </a:r>
            <a:r>
              <a:rPr lang="es-CR" baseline="0"/>
              <a:t> en Fase Terminal: Indicadores de cobertura potencial 2014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Anual!$A$44:$A$45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Anual!$B$44:$B$45</c:f>
              <c:numCache>
                <c:formatCode>#,##0.00____</c:formatCode>
                <c:ptCount val="2"/>
                <c:pt idx="0">
                  <c:v>142.32618390610114</c:v>
                </c:pt>
                <c:pt idx="1">
                  <c:v>133.25973228708264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20525312"/>
        <c:axId val="520524528"/>
      </c:barChart>
      <c:catAx>
        <c:axId val="52052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20524528"/>
        <c:crosses val="autoZero"/>
        <c:auto val="1"/>
        <c:lblAlgn val="ctr"/>
        <c:lblOffset val="100"/>
        <c:noMultiLvlLbl val="0"/>
      </c:catAx>
      <c:valAx>
        <c:axId val="52052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2052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Indicadores de resultado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Anual!$A$48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(Anual!$B$48:$C$48,Anual!$E$48)</c:f>
              <c:numCache>
                <c:formatCode>#,##0.0____</c:formatCode>
                <c:ptCount val="3"/>
                <c:pt idx="0">
                  <c:v>93.629807692307693</c:v>
                </c:pt>
                <c:pt idx="1">
                  <c:v>93.629807692307693</c:v>
                </c:pt>
                <c:pt idx="2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(Anual!$B$49:$C$49,Anual!$E$49)</c:f>
              <c:numCache>
                <c:formatCode>#,##0.0____</c:formatCode>
                <c:ptCount val="3"/>
                <c:pt idx="0">
                  <c:v>101.60457695665485</c:v>
                </c:pt>
                <c:pt idx="1">
                  <c:v>111.7080672452385</c:v>
                </c:pt>
                <c:pt idx="2">
                  <c:v>54.861081632264941</c:v>
                </c:pt>
              </c:numCache>
            </c:numRef>
          </c:val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(Anual!$B$50:$C$50,Anual!$E$50)</c:f>
              <c:numCache>
                <c:formatCode>#,##0.0____</c:formatCode>
                <c:ptCount val="3"/>
                <c:pt idx="0">
                  <c:v>97.617192324481266</c:v>
                </c:pt>
                <c:pt idx="1">
                  <c:v>102.66893746877309</c:v>
                </c:pt>
                <c:pt idx="2">
                  <c:v>27.430540816132471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627730984"/>
        <c:axId val="627731376"/>
      </c:barChart>
      <c:catAx>
        <c:axId val="62773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27731376"/>
        <c:crosses val="autoZero"/>
        <c:auto val="1"/>
        <c:lblAlgn val="ctr"/>
        <c:lblOffset val="100"/>
        <c:noMultiLvlLbl val="0"/>
      </c:catAx>
      <c:valAx>
        <c:axId val="62773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2773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Indicadores de avance 2014</a:t>
            </a:r>
          </a:p>
          <a:p>
            <a:pPr>
              <a:defRPr/>
            </a:pPr>
            <a:endParaRPr lang="es-C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Anual!$A$53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(Anual!$B$53:$C$53,Anual!$E$53)</c:f>
              <c:numCache>
                <c:formatCode>#,##0.0____</c:formatCode>
                <c:ptCount val="3"/>
                <c:pt idx="0">
                  <c:v>93.629807692307693</c:v>
                </c:pt>
                <c:pt idx="1">
                  <c:v>93.629807692307693</c:v>
                </c:pt>
              </c:numCache>
            </c:numRef>
          </c:val>
        </c:ser>
        <c:ser>
          <c:idx val="1"/>
          <c:order val="1"/>
          <c:tx>
            <c:strRef>
              <c:f>Anual!$A$54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(Anual!$B$54:$C$54,Anual!$E$54)</c:f>
              <c:numCache>
                <c:formatCode>#,##0.0____</c:formatCode>
                <c:ptCount val="3"/>
                <c:pt idx="0">
                  <c:v>101.60457695665484</c:v>
                </c:pt>
                <c:pt idx="1">
                  <c:v>111.70806724523845</c:v>
                </c:pt>
                <c:pt idx="2">
                  <c:v>54.861081632264941</c:v>
                </c:pt>
              </c:numCache>
            </c:numRef>
          </c:val>
        </c:ser>
        <c:ser>
          <c:idx val="2"/>
          <c:order val="2"/>
          <c:tx>
            <c:strRef>
              <c:f>Anual!$A$55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(Anual!$B$55:$C$55,Anual!$E$55)</c:f>
              <c:numCache>
                <c:formatCode>#,##0.0____</c:formatCode>
                <c:ptCount val="3"/>
                <c:pt idx="0">
                  <c:v>97.617192324481266</c:v>
                </c:pt>
                <c:pt idx="1">
                  <c:v>102.66893746877307</c:v>
                </c:pt>
                <c:pt idx="2">
                  <c:v>27.430540816132471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627732160"/>
        <c:axId val="522838456"/>
      </c:barChart>
      <c:catAx>
        <c:axId val="62773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22838456"/>
        <c:crosses val="autoZero"/>
        <c:auto val="1"/>
        <c:lblAlgn val="ctr"/>
        <c:lblOffset val="100"/>
        <c:noMultiLvlLbl val="0"/>
      </c:catAx>
      <c:valAx>
        <c:axId val="522838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2773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Índice transferencia efectiva del gasto (ITG)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Anual!$A$58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Anual!$B$58</c:f>
              <c:numCache>
                <c:formatCode>#,##0.00____</c:formatCode>
                <c:ptCount val="1"/>
                <c:pt idx="0">
                  <c:v>94.534355409035797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19272248"/>
        <c:axId val="519272640"/>
      </c:barChart>
      <c:catAx>
        <c:axId val="519272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9272640"/>
        <c:crosses val="autoZero"/>
        <c:auto val="1"/>
        <c:lblAlgn val="ctr"/>
        <c:lblOffset val="100"/>
        <c:noMultiLvlLbl val="0"/>
      </c:catAx>
      <c:valAx>
        <c:axId val="51927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9272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Indicadores de expansión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Anual!$A$61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(Anual!$B$61:$C$61,Anual!$E$61)</c:f>
              <c:numCache>
                <c:formatCode>#,##0.0____</c:formatCode>
                <c:ptCount val="3"/>
                <c:pt idx="0">
                  <c:v>3.8666666666666627</c:v>
                </c:pt>
                <c:pt idx="1">
                  <c:v>3.8666666666666627</c:v>
                </c:pt>
              </c:numCache>
            </c:numRef>
          </c:val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(Anual!$B$62:$C$62,Anual!$E$62)</c:f>
              <c:numCache>
                <c:formatCode>#,##0.0____</c:formatCode>
                <c:ptCount val="3"/>
                <c:pt idx="0">
                  <c:v>-13.451915786318203</c:v>
                </c:pt>
                <c:pt idx="1">
                  <c:v>-1.6978375146126767</c:v>
                </c:pt>
                <c:pt idx="2">
                  <c:v>-71.791081853419797</c:v>
                </c:pt>
              </c:numCache>
            </c:numRef>
          </c:val>
        </c:ser>
        <c:ser>
          <c:idx val="2"/>
          <c:order val="2"/>
          <c:tx>
            <c:strRef>
              <c:f>Anual!$A$63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(Anual!$B$63:$C$63,Anual!$E$63)</c:f>
              <c:numCache>
                <c:formatCode>#,##0.0____</c:formatCode>
                <c:ptCount val="3"/>
                <c:pt idx="0">
                  <c:v>-16.673859871294805</c:v>
                </c:pt>
                <c:pt idx="1">
                  <c:v>-5.3573531912188717</c:v>
                </c:pt>
                <c:pt idx="2">
                  <c:v>-72.841221296617249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28185088"/>
        <c:axId val="630708320"/>
      </c:barChart>
      <c:catAx>
        <c:axId val="62818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30708320"/>
        <c:crosses val="autoZero"/>
        <c:auto val="1"/>
        <c:lblAlgn val="ctr"/>
        <c:lblOffset val="100"/>
        <c:noMultiLvlLbl val="0"/>
      </c:catAx>
      <c:valAx>
        <c:axId val="6307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28185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Indicadores de gasto medio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Anual!$A$70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Subsidios</c:v>
                </c:pt>
              </c:strCache>
            </c:strRef>
          </c:cat>
          <c:val>
            <c:numRef>
              <c:f>Anual!$B$70:$C$70</c:f>
              <c:numCache>
                <c:formatCode>#,##0</c:formatCode>
                <c:ptCount val="2"/>
                <c:pt idx="0">
                  <c:v>1543582.093798077</c:v>
                </c:pt>
                <c:pt idx="1">
                  <c:v>1327235.94</c:v>
                </c:pt>
              </c:numCache>
            </c:numRef>
          </c:val>
        </c:ser>
        <c:ser>
          <c:idx val="1"/>
          <c:order val="1"/>
          <c:tx>
            <c:strRef>
              <c:f>Anual!$A$71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Subsidios</c:v>
                </c:pt>
              </c:strCache>
            </c:strRef>
          </c:cat>
          <c:val>
            <c:numRef>
              <c:f>Anual!$B$71:$C$71</c:f>
              <c:numCache>
                <c:formatCode>#,##0</c:formatCode>
                <c:ptCount val="2"/>
                <c:pt idx="0">
                  <c:v>1675054.2322336326</c:v>
                </c:pt>
                <c:pt idx="1">
                  <c:v>1583501.7211938382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"/>
        <c:axId val="627731768"/>
        <c:axId val="636721248"/>
      </c:barChart>
      <c:catAx>
        <c:axId val="627731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36721248"/>
        <c:crosses val="autoZero"/>
        <c:auto val="1"/>
        <c:lblAlgn val="ctr"/>
        <c:lblOffset val="100"/>
        <c:noMultiLvlLbl val="0"/>
      </c:catAx>
      <c:valAx>
        <c:axId val="63672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27731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Índice de eficiencia (IE)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Subsidios</c:v>
                </c:pt>
              </c:strCache>
            </c:strRef>
          </c:cat>
          <c:val>
            <c:numRef>
              <c:f>Anual!$B$69:$C$69</c:f>
              <c:numCache>
                <c:formatCode>#,##0</c:formatCode>
                <c:ptCount val="2"/>
                <c:pt idx="0">
                  <c:v>89.955386052178767</c:v>
                </c:pt>
                <c:pt idx="1">
                  <c:v>86.053524228211316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19273032"/>
        <c:axId val="634208456"/>
      </c:barChart>
      <c:catAx>
        <c:axId val="519273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34208456"/>
        <c:crosses val="autoZero"/>
        <c:auto val="1"/>
        <c:lblAlgn val="ctr"/>
        <c:lblOffset val="100"/>
        <c:noMultiLvlLbl val="0"/>
      </c:catAx>
      <c:valAx>
        <c:axId val="634208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9273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Indicadores de giro de recursos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Anual!$A$74:$A$75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Anual!$B$74:$B$75</c:f>
              <c:numCache>
                <c:formatCode>#,##0.0____</c:formatCode>
                <c:ptCount val="2"/>
                <c:pt idx="0">
                  <c:v>104.29311287535872</c:v>
                </c:pt>
                <c:pt idx="1">
                  <c:v>97.422134746407508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29326024"/>
        <c:axId val="629325632"/>
      </c:barChart>
      <c:catAx>
        <c:axId val="629326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29325632"/>
        <c:crosses val="autoZero"/>
        <c:auto val="1"/>
        <c:lblAlgn val="ctr"/>
        <c:lblOffset val="100"/>
        <c:noMultiLvlLbl val="0"/>
      </c:catAx>
      <c:valAx>
        <c:axId val="62932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29326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10583</xdr:colOff>
      <xdr:row>38</xdr:row>
      <xdr:rowOff>189441</xdr:rowOff>
    </xdr:from>
    <xdr:to>
      <xdr:col>13</xdr:col>
      <xdr:colOff>10583</xdr:colOff>
      <xdr:row>53</xdr:row>
      <xdr:rowOff>75141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10583</xdr:colOff>
      <xdr:row>54</xdr:row>
      <xdr:rowOff>9524</xdr:rowOff>
    </xdr:from>
    <xdr:to>
      <xdr:col>13</xdr:col>
      <xdr:colOff>10583</xdr:colOff>
      <xdr:row>68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21167</xdr:colOff>
      <xdr:row>69</xdr:row>
      <xdr:rowOff>20107</xdr:rowOff>
    </xdr:from>
    <xdr:to>
      <xdr:col>13</xdr:col>
      <xdr:colOff>21167</xdr:colOff>
      <xdr:row>83</xdr:row>
      <xdr:rowOff>75140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31748</xdr:colOff>
      <xdr:row>85</xdr:row>
      <xdr:rowOff>20108</xdr:rowOff>
    </xdr:from>
    <xdr:to>
      <xdr:col>5</xdr:col>
      <xdr:colOff>391582</xdr:colOff>
      <xdr:row>99</xdr:row>
      <xdr:rowOff>96308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10583</xdr:colOff>
      <xdr:row>84</xdr:row>
      <xdr:rowOff>189440</xdr:rowOff>
    </xdr:from>
    <xdr:to>
      <xdr:col>12</xdr:col>
      <xdr:colOff>10583</xdr:colOff>
      <xdr:row>99</xdr:row>
      <xdr:rowOff>75140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740833</xdr:colOff>
      <xdr:row>84</xdr:row>
      <xdr:rowOff>168274</xdr:rowOff>
    </xdr:from>
    <xdr:to>
      <xdr:col>18</xdr:col>
      <xdr:colOff>740833</xdr:colOff>
      <xdr:row>99</xdr:row>
      <xdr:rowOff>53974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814917</xdr:colOff>
      <xdr:row>101</xdr:row>
      <xdr:rowOff>30691</xdr:rowOff>
    </xdr:from>
    <xdr:to>
      <xdr:col>2</xdr:col>
      <xdr:colOff>635000</xdr:colOff>
      <xdr:row>115</xdr:row>
      <xdr:rowOff>106891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42333</xdr:colOff>
      <xdr:row>101</xdr:row>
      <xdr:rowOff>20108</xdr:rowOff>
    </xdr:from>
    <xdr:to>
      <xdr:col>8</xdr:col>
      <xdr:colOff>232833</xdr:colOff>
      <xdr:row>115</xdr:row>
      <xdr:rowOff>96308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0"/>
  <sheetViews>
    <sheetView zoomScale="90" zoomScaleNormal="90" workbookViewId="0">
      <selection activeCell="B75" sqref="B75"/>
    </sheetView>
  </sheetViews>
  <sheetFormatPr baseColWidth="10" defaultColWidth="11.42578125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4" customWidth="1"/>
    <col min="8" max="8" width="15.140625" bestFit="1" customWidth="1"/>
  </cols>
  <sheetData>
    <row r="2" spans="1:11" ht="15.75" x14ac:dyDescent="0.25">
      <c r="A2" s="36" t="s">
        <v>80</v>
      </c>
      <c r="B2" s="36"/>
      <c r="C2" s="36"/>
      <c r="D2" s="36"/>
    </row>
    <row r="4" spans="1:11" x14ac:dyDescent="0.25">
      <c r="A4" s="37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11" ht="15.75" thickBot="1" x14ac:dyDescent="0.3">
      <c r="A5" s="38"/>
      <c r="B5" s="2" t="s">
        <v>3</v>
      </c>
      <c r="C5" s="2" t="s">
        <v>4</v>
      </c>
      <c r="D5" s="2" t="s">
        <v>41</v>
      </c>
      <c r="E5" s="2" t="s">
        <v>44</v>
      </c>
      <c r="G5" s="25"/>
      <c r="H5" s="11"/>
      <c r="I5" s="11"/>
      <c r="J5" s="11"/>
      <c r="K5" s="11"/>
    </row>
    <row r="6" spans="1:11" ht="15.75" thickTop="1" x14ac:dyDescent="0.25"/>
    <row r="7" spans="1:11" x14ac:dyDescent="0.25">
      <c r="A7" s="3" t="s">
        <v>6</v>
      </c>
    </row>
    <row r="9" spans="1:11" x14ac:dyDescent="0.25">
      <c r="A9" t="s">
        <v>7</v>
      </c>
      <c r="H9" s="22"/>
    </row>
    <row r="10" spans="1:11" x14ac:dyDescent="0.25">
      <c r="A10" s="4" t="s">
        <v>167</v>
      </c>
      <c r="B10" s="7">
        <f t="shared" ref="B10:B17" si="0">C10</f>
        <v>293</v>
      </c>
      <c r="C10" s="7">
        <v>293</v>
      </c>
      <c r="D10" s="5"/>
    </row>
    <row r="11" spans="1:11" x14ac:dyDescent="0.25">
      <c r="A11" s="26" t="s">
        <v>4</v>
      </c>
      <c r="B11" s="27">
        <f t="shared" si="0"/>
        <v>538</v>
      </c>
      <c r="C11" s="27">
        <v>538</v>
      </c>
      <c r="D11" s="28"/>
      <c r="E11" s="29"/>
    </row>
    <row r="12" spans="1:11" x14ac:dyDescent="0.25">
      <c r="A12" s="10" t="s">
        <v>81</v>
      </c>
      <c r="B12" s="9">
        <f t="shared" si="0"/>
        <v>208</v>
      </c>
      <c r="C12" s="9">
        <v>208</v>
      </c>
      <c r="D12" s="31"/>
      <c r="E12" s="11"/>
    </row>
    <row r="13" spans="1:11" x14ac:dyDescent="0.25">
      <c r="A13" s="26" t="s">
        <v>4</v>
      </c>
      <c r="B13" s="27">
        <f t="shared" si="0"/>
        <v>624</v>
      </c>
      <c r="C13" s="27">
        <f>208*3</f>
        <v>624</v>
      </c>
      <c r="D13" s="28"/>
      <c r="E13" s="29"/>
    </row>
    <row r="14" spans="1:11" x14ac:dyDescent="0.25">
      <c r="A14" s="4" t="s">
        <v>82</v>
      </c>
      <c r="B14" s="7">
        <f t="shared" si="0"/>
        <v>313</v>
      </c>
      <c r="C14" s="7">
        <v>313</v>
      </c>
      <c r="D14" s="5"/>
    </row>
    <row r="15" spans="1:11" x14ac:dyDescent="0.25">
      <c r="A15" s="26" t="s">
        <v>4</v>
      </c>
      <c r="B15" s="27">
        <f t="shared" si="0"/>
        <v>554</v>
      </c>
      <c r="C15" s="27">
        <v>554</v>
      </c>
      <c r="D15" s="28"/>
      <c r="E15" s="29"/>
    </row>
    <row r="16" spans="1:11" x14ac:dyDescent="0.25">
      <c r="A16" s="10" t="s">
        <v>83</v>
      </c>
      <c r="B16" s="9">
        <f t="shared" si="0"/>
        <v>832</v>
      </c>
      <c r="C16" s="9">
        <f>208*4</f>
        <v>832</v>
      </c>
      <c r="D16" s="31"/>
      <c r="E16" s="11"/>
    </row>
    <row r="17" spans="1:8" x14ac:dyDescent="0.25">
      <c r="A17" s="26" t="s">
        <v>4</v>
      </c>
      <c r="B17" s="27">
        <f t="shared" si="0"/>
        <v>2496</v>
      </c>
      <c r="C17" s="27">
        <f>208*12</f>
        <v>2496</v>
      </c>
      <c r="D17" s="28"/>
      <c r="E17" s="29"/>
    </row>
    <row r="18" spans="1:8" x14ac:dyDescent="0.25">
      <c r="B18" s="5"/>
      <c r="C18" s="5"/>
      <c r="D18" s="5"/>
    </row>
    <row r="19" spans="1:8" x14ac:dyDescent="0.25">
      <c r="A19" s="6" t="s">
        <v>8</v>
      </c>
      <c r="B19" s="5"/>
      <c r="C19" s="5"/>
      <c r="D19" s="5"/>
    </row>
    <row r="20" spans="1:8" x14ac:dyDescent="0.25">
      <c r="A20" s="4" t="s">
        <v>75</v>
      </c>
      <c r="B20" s="7">
        <f>SUM(C20:E20)</f>
        <v>223786416.19</v>
      </c>
      <c r="C20" s="7">
        <v>223786416.19</v>
      </c>
      <c r="D20" s="7">
        <v>0</v>
      </c>
      <c r="E20">
        <v>0</v>
      </c>
    </row>
    <row r="21" spans="1:8" x14ac:dyDescent="0.25">
      <c r="A21" s="4" t="s">
        <v>84</v>
      </c>
      <c r="B21" s="7">
        <f>SUM(C21:E21)</f>
        <v>308565075.50999999</v>
      </c>
      <c r="C21" s="23">
        <v>276065075.51999998</v>
      </c>
      <c r="D21" s="7">
        <v>0</v>
      </c>
      <c r="E21" s="23">
        <v>32499999.990000002</v>
      </c>
    </row>
    <row r="22" spans="1:8" x14ac:dyDescent="0.25">
      <c r="A22" s="4" t="s">
        <v>85</v>
      </c>
      <c r="B22" s="7">
        <f t="shared" ref="B22:B23" si="1">SUM(C22:E22)</f>
        <v>218166594.25</v>
      </c>
      <c r="C22" s="7">
        <v>218166594.25</v>
      </c>
      <c r="D22" s="7"/>
    </row>
    <row r="23" spans="1:8" x14ac:dyDescent="0.25">
      <c r="A23" s="4" t="s">
        <v>86</v>
      </c>
      <c r="B23" s="7">
        <f t="shared" si="1"/>
        <v>1284260302.0400002</v>
      </c>
      <c r="C23" s="23">
        <v>1104260302.0800002</v>
      </c>
      <c r="D23" s="7">
        <v>50000000</v>
      </c>
      <c r="E23" s="7">
        <v>129999999.95999999</v>
      </c>
    </row>
    <row r="24" spans="1:8" x14ac:dyDescent="0.25">
      <c r="A24" s="4" t="s">
        <v>87</v>
      </c>
      <c r="B24" s="7">
        <f>C24</f>
        <v>218166594.25</v>
      </c>
      <c r="C24" s="7">
        <f>C22</f>
        <v>218166594.25</v>
      </c>
      <c r="D24" s="7"/>
    </row>
    <row r="25" spans="1:8" x14ac:dyDescent="0.25">
      <c r="B25" s="7"/>
      <c r="C25" s="7"/>
      <c r="D25" s="7"/>
      <c r="H25" s="7"/>
    </row>
    <row r="26" spans="1:8" x14ac:dyDescent="0.25">
      <c r="A26" s="8" t="s">
        <v>9</v>
      </c>
      <c r="B26" s="9"/>
      <c r="C26" s="9"/>
      <c r="D26" s="9"/>
    </row>
    <row r="27" spans="1:8" x14ac:dyDescent="0.25">
      <c r="A27" s="10" t="s">
        <v>88</v>
      </c>
      <c r="B27" s="9">
        <f>B21</f>
        <v>308565075.50999999</v>
      </c>
      <c r="C27" s="9"/>
      <c r="D27" s="9"/>
    </row>
    <row r="28" spans="1:8" x14ac:dyDescent="0.25">
      <c r="A28" s="10" t="s">
        <v>89</v>
      </c>
      <c r="B28" s="9">
        <v>218764062.34000003</v>
      </c>
      <c r="C28" s="9"/>
      <c r="D28" s="9"/>
    </row>
    <row r="29" spans="1:8" x14ac:dyDescent="0.25">
      <c r="A29" s="11"/>
      <c r="B29" s="11"/>
      <c r="C29" s="11"/>
      <c r="D29" s="11"/>
    </row>
    <row r="30" spans="1:8" x14ac:dyDescent="0.25">
      <c r="A30" s="11" t="s">
        <v>10</v>
      </c>
      <c r="B30" s="11"/>
      <c r="C30" s="11"/>
      <c r="D30" s="11"/>
    </row>
    <row r="31" spans="1:8" x14ac:dyDescent="0.25">
      <c r="A31" s="10" t="s">
        <v>76</v>
      </c>
      <c r="B31" s="17">
        <v>1.5969752303666667</v>
      </c>
      <c r="C31" s="17">
        <v>1.5969752303666667</v>
      </c>
      <c r="D31" s="17">
        <v>1.5969752303666667</v>
      </c>
      <c r="E31" s="17">
        <v>1.5969752303666667</v>
      </c>
    </row>
    <row r="32" spans="1:8" x14ac:dyDescent="0.25">
      <c r="A32" s="10" t="s">
        <v>90</v>
      </c>
      <c r="B32" s="32">
        <v>1.6472333333333333</v>
      </c>
      <c r="C32" s="32">
        <v>1.6472333333333333</v>
      </c>
      <c r="D32" s="32">
        <v>1.6472333333333333</v>
      </c>
      <c r="E32" s="32">
        <v>1.6472333333333333</v>
      </c>
    </row>
    <row r="33" spans="1:8" x14ac:dyDescent="0.25">
      <c r="A33" s="10" t="s">
        <v>11</v>
      </c>
      <c r="B33" s="9">
        <v>584.5726887112404</v>
      </c>
      <c r="C33" s="9"/>
      <c r="D33" s="9"/>
    </row>
    <row r="34" spans="1:8" x14ac:dyDescent="0.25">
      <c r="A34" s="11"/>
      <c r="B34" s="11"/>
      <c r="C34" s="11"/>
      <c r="D34" s="11"/>
    </row>
    <row r="35" spans="1:8" x14ac:dyDescent="0.25">
      <c r="A35" s="12" t="s">
        <v>12</v>
      </c>
      <c r="B35" s="11"/>
      <c r="C35" s="11"/>
      <c r="D35" s="11"/>
    </row>
    <row r="36" spans="1:8" x14ac:dyDescent="0.25">
      <c r="A36" s="11" t="s">
        <v>77</v>
      </c>
      <c r="B36" s="9">
        <f>B20/B31</f>
        <v>140131425.91987383</v>
      </c>
      <c r="C36" s="9">
        <f t="shared" ref="C36:E36" si="2">C20/C31</f>
        <v>140131425.91987383</v>
      </c>
      <c r="D36" s="9">
        <f t="shared" si="2"/>
        <v>0</v>
      </c>
      <c r="E36" s="9">
        <f t="shared" si="2"/>
        <v>0</v>
      </c>
    </row>
    <row r="37" spans="1:8" x14ac:dyDescent="0.25">
      <c r="A37" s="11" t="s">
        <v>91</v>
      </c>
      <c r="B37" s="9">
        <f>B22/B32</f>
        <v>132444256.58174312</v>
      </c>
      <c r="C37" s="9">
        <f>C22/C32</f>
        <v>132444256.58174312</v>
      </c>
      <c r="D37" s="9">
        <f>D22/D31</f>
        <v>0</v>
      </c>
      <c r="E37" s="9">
        <f>E22/E31</f>
        <v>0</v>
      </c>
      <c r="F37" s="19"/>
    </row>
    <row r="38" spans="1:8" x14ac:dyDescent="0.25">
      <c r="A38" s="11" t="s">
        <v>78</v>
      </c>
      <c r="B38" s="9">
        <f>B36/B10</f>
        <v>478264.25228625879</v>
      </c>
      <c r="C38" s="9">
        <f>C36/$C10</f>
        <v>478264.25228625879</v>
      </c>
      <c r="D38" s="9">
        <f t="shared" ref="D38:E38" si="3">D36/$C10</f>
        <v>0</v>
      </c>
      <c r="E38" s="9">
        <f t="shared" si="3"/>
        <v>0</v>
      </c>
    </row>
    <row r="39" spans="1:8" x14ac:dyDescent="0.25">
      <c r="A39" s="11" t="s">
        <v>92</v>
      </c>
      <c r="B39" s="9">
        <f>B37/B14</f>
        <v>423144.58971802914</v>
      </c>
      <c r="C39" s="9">
        <f>C37/$C14</f>
        <v>423144.58971802914</v>
      </c>
      <c r="D39" s="9">
        <f t="shared" ref="D39:E39" si="4">D37/$C14</f>
        <v>0</v>
      </c>
      <c r="E39" s="9">
        <f t="shared" si="4"/>
        <v>0</v>
      </c>
    </row>
    <row r="41" spans="1:8" x14ac:dyDescent="0.25">
      <c r="A41" s="3" t="s">
        <v>13</v>
      </c>
    </row>
    <row r="43" spans="1:8" x14ac:dyDescent="0.25">
      <c r="A43" t="s">
        <v>14</v>
      </c>
    </row>
    <row r="44" spans="1:8" x14ac:dyDescent="0.25">
      <c r="A44" t="s">
        <v>15</v>
      </c>
      <c r="B44" s="30">
        <f>(B12/B33)*100</f>
        <v>35.581545976525284</v>
      </c>
      <c r="C44" s="15"/>
      <c r="D44" s="13"/>
      <c r="E44" s="11"/>
      <c r="F44" s="11"/>
      <c r="G44" s="11"/>
      <c r="H44" s="11"/>
    </row>
    <row r="45" spans="1:8" x14ac:dyDescent="0.25">
      <c r="A45" t="s">
        <v>16</v>
      </c>
      <c r="B45" s="15">
        <f>(B14*100)/(B33)</f>
        <v>53.543384089675058</v>
      </c>
      <c r="C45" s="15"/>
      <c r="D45" s="13"/>
    </row>
    <row r="47" spans="1:8" x14ac:dyDescent="0.25">
      <c r="A47" t="s">
        <v>17</v>
      </c>
    </row>
    <row r="48" spans="1:8" x14ac:dyDescent="0.25">
      <c r="A48" t="s">
        <v>18</v>
      </c>
      <c r="B48" s="14">
        <f>(B14/B12)*100</f>
        <v>150.48076923076923</v>
      </c>
      <c r="C48" s="14">
        <f>(C14/C12)*100</f>
        <v>150.48076923076923</v>
      </c>
      <c r="D48" s="14"/>
    </row>
    <row r="49" spans="1:5" x14ac:dyDescent="0.25">
      <c r="A49" t="s">
        <v>19</v>
      </c>
      <c r="B49" s="14">
        <f>B22/B21*100</f>
        <v>70.703592715219528</v>
      </c>
      <c r="C49" s="14">
        <f>C22/C21*100</f>
        <v>79.027234371844528</v>
      </c>
      <c r="D49" s="14" t="e">
        <f>D22/D21*100</f>
        <v>#DIV/0!</v>
      </c>
      <c r="E49" s="14">
        <f>E22/E21*100</f>
        <v>0</v>
      </c>
    </row>
    <row r="50" spans="1:5" x14ac:dyDescent="0.25">
      <c r="A50" s="11" t="s">
        <v>20</v>
      </c>
      <c r="B50" s="13">
        <f>AVERAGE(B48:B49)</f>
        <v>110.59218097299438</v>
      </c>
      <c r="C50" s="13">
        <f>AVERAGE(C48:C49)</f>
        <v>114.75400180130688</v>
      </c>
      <c r="D50" s="13"/>
    </row>
    <row r="51" spans="1:5" x14ac:dyDescent="0.25">
      <c r="A51" s="11"/>
      <c r="B51" s="13"/>
      <c r="C51" s="13"/>
      <c r="D51" s="13"/>
    </row>
    <row r="52" spans="1:5" x14ac:dyDescent="0.25">
      <c r="A52" s="11" t="s">
        <v>21</v>
      </c>
      <c r="B52" s="11"/>
      <c r="C52" s="11"/>
      <c r="D52" s="11"/>
    </row>
    <row r="53" spans="1:5" x14ac:dyDescent="0.25">
      <c r="A53" s="11" t="s">
        <v>22</v>
      </c>
      <c r="B53" s="13">
        <f>(B14/B16)*100</f>
        <v>37.620192307692307</v>
      </c>
      <c r="C53" s="13">
        <f>(C14/C16)*100</f>
        <v>37.620192307692307</v>
      </c>
      <c r="D53" s="13"/>
    </row>
    <row r="54" spans="1:5" x14ac:dyDescent="0.25">
      <c r="A54" s="11" t="s">
        <v>23</v>
      </c>
      <c r="B54" s="13">
        <f>B22/B23*100</f>
        <v>16.987723898609215</v>
      </c>
      <c r="C54" s="13">
        <f>C22/C23*100</f>
        <v>19.756808592961132</v>
      </c>
      <c r="D54" s="13">
        <f>D22/D23*100</f>
        <v>0</v>
      </c>
      <c r="E54" s="13">
        <f>E22/E23*100</f>
        <v>0</v>
      </c>
    </row>
    <row r="55" spans="1:5" x14ac:dyDescent="0.25">
      <c r="A55" s="11" t="s">
        <v>24</v>
      </c>
      <c r="B55" s="13">
        <f>(B53+B54)/2</f>
        <v>27.303958103150762</v>
      </c>
      <c r="C55" s="13">
        <f>(C53+C54)/2</f>
        <v>28.688500450326721</v>
      </c>
      <c r="D55" s="13"/>
    </row>
    <row r="56" spans="1:5" x14ac:dyDescent="0.25">
      <c r="A56" s="11"/>
      <c r="B56" s="11"/>
      <c r="C56" s="11"/>
      <c r="D56" s="11"/>
    </row>
    <row r="57" spans="1:5" x14ac:dyDescent="0.25">
      <c r="A57" s="11" t="s">
        <v>36</v>
      </c>
      <c r="B57" s="11"/>
      <c r="C57" s="11"/>
      <c r="D57" s="11"/>
    </row>
    <row r="58" spans="1:5" x14ac:dyDescent="0.25">
      <c r="A58" s="11" t="s">
        <v>25</v>
      </c>
      <c r="B58" s="15">
        <f>(B24/B22)*100</f>
        <v>100</v>
      </c>
      <c r="C58" s="13"/>
      <c r="D58" s="13"/>
    </row>
    <row r="59" spans="1:5" x14ac:dyDescent="0.25">
      <c r="A59" s="11"/>
      <c r="B59" s="11"/>
      <c r="C59" s="11"/>
      <c r="D59" s="11"/>
    </row>
    <row r="60" spans="1:5" x14ac:dyDescent="0.25">
      <c r="A60" s="11" t="s">
        <v>26</v>
      </c>
      <c r="B60" s="11"/>
      <c r="C60" s="11"/>
      <c r="D60" s="11"/>
    </row>
    <row r="61" spans="1:5" x14ac:dyDescent="0.25">
      <c r="A61" s="11" t="s">
        <v>27</v>
      </c>
      <c r="B61" s="14">
        <f>((B14/B10)-1)*100</f>
        <v>6.8259385665528916</v>
      </c>
      <c r="C61" s="14">
        <f>((C14/C10)-1)*100</f>
        <v>6.8259385665528916</v>
      </c>
      <c r="D61" s="13"/>
    </row>
    <row r="62" spans="1:5" x14ac:dyDescent="0.25">
      <c r="A62" s="11" t="s">
        <v>28</v>
      </c>
      <c r="B62" s="14">
        <f>((B37/B36)-1)*100</f>
        <v>-5.4856855181978803</v>
      </c>
      <c r="C62" s="14">
        <f>((C37/C36)-1)*100</f>
        <v>-5.4856855181978803</v>
      </c>
      <c r="D62" s="14" t="e">
        <f t="shared" ref="D62:E62" si="5">((D37/D36)-1)*100</f>
        <v>#DIV/0!</v>
      </c>
      <c r="E62" s="14" t="e">
        <f t="shared" si="5"/>
        <v>#DIV/0!</v>
      </c>
    </row>
    <row r="63" spans="1:5" x14ac:dyDescent="0.25">
      <c r="A63" s="11" t="s">
        <v>29</v>
      </c>
      <c r="B63" s="14">
        <f>((B39/B38)-1)*100</f>
        <v>-11.524938839718779</v>
      </c>
      <c r="C63" s="14">
        <f>((C39/C38)-1)*100</f>
        <v>-11.524938839718779</v>
      </c>
      <c r="D63" s="13"/>
    </row>
    <row r="64" spans="1:5" x14ac:dyDescent="0.25">
      <c r="A64" s="11"/>
      <c r="B64" s="13"/>
      <c r="C64" s="13"/>
      <c r="D64" s="13"/>
    </row>
    <row r="65" spans="1:5" x14ac:dyDescent="0.25">
      <c r="A65" s="11" t="s">
        <v>30</v>
      </c>
      <c r="B65" s="11"/>
      <c r="C65" s="11"/>
      <c r="D65" s="11"/>
    </row>
    <row r="66" spans="1:5" x14ac:dyDescent="0.25">
      <c r="A66" t="s">
        <v>37</v>
      </c>
      <c r="B66" s="9">
        <f>B21/(B12*3)</f>
        <v>494495.31331730768</v>
      </c>
      <c r="C66" s="9">
        <f>C21/(C12*3)</f>
        <v>442411.98</v>
      </c>
      <c r="D66" s="9"/>
    </row>
    <row r="67" spans="1:5" x14ac:dyDescent="0.25">
      <c r="A67" t="s">
        <v>38</v>
      </c>
      <c r="B67" s="9">
        <f>B22/(B14*3)</f>
        <v>232339.29100106496</v>
      </c>
      <c r="C67" s="9">
        <f>C22/(C14*3)</f>
        <v>232339.29100106496</v>
      </c>
      <c r="D67" s="9"/>
    </row>
    <row r="68" spans="1:5" x14ac:dyDescent="0.25">
      <c r="A68" t="s">
        <v>79</v>
      </c>
      <c r="B68" s="9"/>
      <c r="C68" s="9">
        <f>C22/C15</f>
        <v>393802.51669675088</v>
      </c>
      <c r="D68" s="9"/>
    </row>
    <row r="69" spans="1:5" x14ac:dyDescent="0.25">
      <c r="A69" s="11" t="s">
        <v>31</v>
      </c>
      <c r="B69" s="9">
        <f>(B66/B67)*B50</f>
        <v>235.3769564547504</v>
      </c>
      <c r="C69" s="9">
        <f>(C66/C67)*C50</f>
        <v>218.51037304580154</v>
      </c>
      <c r="D69" s="13"/>
    </row>
    <row r="70" spans="1:5" x14ac:dyDescent="0.25">
      <c r="A70" s="13" t="s">
        <v>39</v>
      </c>
      <c r="B70" s="9">
        <f>B21/B12</f>
        <v>1483485.939951923</v>
      </c>
      <c r="C70" s="9">
        <f>C21/C12</f>
        <v>1327235.94</v>
      </c>
      <c r="D70" s="13"/>
    </row>
    <row r="71" spans="1:5" x14ac:dyDescent="0.25">
      <c r="A71" s="13" t="s">
        <v>40</v>
      </c>
      <c r="B71" s="9">
        <f>B22/(B14)</f>
        <v>697017.87300319492</v>
      </c>
      <c r="C71" s="9">
        <f>C22/(C14)</f>
        <v>697017.87300319492</v>
      </c>
      <c r="D71" s="13"/>
    </row>
    <row r="72" spans="1:5" x14ac:dyDescent="0.25">
      <c r="B72" s="9"/>
      <c r="C72" s="9"/>
      <c r="D72" s="14"/>
    </row>
    <row r="73" spans="1:5" x14ac:dyDescent="0.25">
      <c r="A73" t="s">
        <v>32</v>
      </c>
      <c r="B73" s="14"/>
      <c r="C73" s="14"/>
      <c r="D73" s="14"/>
    </row>
    <row r="74" spans="1:5" x14ac:dyDescent="0.25">
      <c r="A74" s="11" t="s">
        <v>33</v>
      </c>
      <c r="B74" s="13">
        <f>(B28/B27)*100</f>
        <v>70.897220619807413</v>
      </c>
      <c r="C74" s="13"/>
      <c r="D74" s="13"/>
    </row>
    <row r="75" spans="1:5" x14ac:dyDescent="0.25">
      <c r="A75" s="11" t="s">
        <v>34</v>
      </c>
      <c r="B75" s="13">
        <f>(B22/B28)*100</f>
        <v>99.726889287203193</v>
      </c>
      <c r="C75" s="13"/>
      <c r="D75" s="13"/>
    </row>
    <row r="76" spans="1:5" ht="15.75" thickBot="1" x14ac:dyDescent="0.3">
      <c r="A76" s="16"/>
      <c r="B76" s="16"/>
      <c r="C76" s="16"/>
      <c r="D76" s="16"/>
      <c r="E76" s="16"/>
    </row>
    <row r="77" spans="1:5" ht="15.75" thickTop="1" x14ac:dyDescent="0.25"/>
    <row r="78" spans="1:5" x14ac:dyDescent="0.25">
      <c r="A78" t="s">
        <v>35</v>
      </c>
    </row>
    <row r="79" spans="1:5" x14ac:dyDescent="0.25">
      <c r="A79" t="s">
        <v>161</v>
      </c>
    </row>
    <row r="80" spans="1:5" x14ac:dyDescent="0.25">
      <c r="A80" t="s">
        <v>93</v>
      </c>
    </row>
    <row r="81" spans="1:4" x14ac:dyDescent="0.25">
      <c r="B81" s="5"/>
      <c r="C81" s="5"/>
      <c r="D81" s="5"/>
    </row>
    <row r="82" spans="1:4" x14ac:dyDescent="0.25">
      <c r="A82" t="s">
        <v>169</v>
      </c>
    </row>
    <row r="84" spans="1:4" x14ac:dyDescent="0.25">
      <c r="A84" s="20"/>
    </row>
    <row r="85" spans="1:4" s="11" customFormat="1" x14ac:dyDescent="0.25">
      <c r="A85" s="21"/>
    </row>
    <row r="86" spans="1:4" s="11" customFormat="1" x14ac:dyDescent="0.25">
      <c r="A86" s="21"/>
    </row>
    <row r="87" spans="1:4" s="11" customFormat="1" x14ac:dyDescent="0.25"/>
    <row r="88" spans="1:4" s="11" customFormat="1" x14ac:dyDescent="0.25"/>
    <row r="149" spans="5:8" x14ac:dyDescent="0.25">
      <c r="E149" s="24"/>
      <c r="F149" s="24"/>
      <c r="G149" s="24"/>
      <c r="H149" s="24"/>
    </row>
    <row r="150" spans="5:8" x14ac:dyDescent="0.25">
      <c r="E150" s="24"/>
      <c r="F150" s="24"/>
      <c r="G150" s="24"/>
      <c r="H150" s="24"/>
    </row>
  </sheetData>
  <mergeCells count="2">
    <mergeCell ref="A2:D2"/>
    <mergeCell ref="A4:A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6"/>
  <sheetViews>
    <sheetView workbookViewId="0">
      <selection activeCell="A56" sqref="A56"/>
    </sheetView>
  </sheetViews>
  <sheetFormatPr baseColWidth="10" defaultColWidth="11.42578125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5.140625" bestFit="1" customWidth="1"/>
  </cols>
  <sheetData>
    <row r="2" spans="1:5" ht="15.75" x14ac:dyDescent="0.25">
      <c r="A2" s="36" t="s">
        <v>94</v>
      </c>
      <c r="B2" s="36"/>
      <c r="C2" s="36"/>
      <c r="D2" s="36"/>
    </row>
    <row r="4" spans="1:5" x14ac:dyDescent="0.25">
      <c r="A4" s="37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5" ht="15.75" thickBot="1" x14ac:dyDescent="0.3">
      <c r="A5" s="38"/>
      <c r="B5" s="2" t="s">
        <v>3</v>
      </c>
      <c r="C5" s="2" t="s">
        <v>4</v>
      </c>
      <c r="D5" s="2" t="s">
        <v>41</v>
      </c>
      <c r="E5" s="2" t="s">
        <v>44</v>
      </c>
    </row>
    <row r="6" spans="1:5" ht="15.75" thickTop="1" x14ac:dyDescent="0.25"/>
    <row r="7" spans="1:5" x14ac:dyDescent="0.25">
      <c r="A7" s="3" t="s">
        <v>6</v>
      </c>
    </row>
    <row r="9" spans="1:5" x14ac:dyDescent="0.25">
      <c r="A9" t="s">
        <v>7</v>
      </c>
    </row>
    <row r="10" spans="1:5" x14ac:dyDescent="0.25">
      <c r="A10" s="4" t="s">
        <v>166</v>
      </c>
      <c r="B10" s="7">
        <f t="shared" ref="B10:B15" si="0">C10</f>
        <v>312</v>
      </c>
      <c r="C10" s="7">
        <v>312</v>
      </c>
      <c r="D10" s="5"/>
    </row>
    <row r="11" spans="1:5" x14ac:dyDescent="0.25">
      <c r="A11" s="26" t="s">
        <v>4</v>
      </c>
      <c r="B11" s="27">
        <f t="shared" si="0"/>
        <v>602</v>
      </c>
      <c r="C11" s="27">
        <v>602</v>
      </c>
      <c r="D11" s="28"/>
      <c r="E11" s="29"/>
    </row>
    <row r="12" spans="1:5" x14ac:dyDescent="0.25">
      <c r="A12" s="10" t="s">
        <v>95</v>
      </c>
      <c r="B12" s="9">
        <f t="shared" si="0"/>
        <v>208</v>
      </c>
      <c r="C12" s="9">
        <v>208</v>
      </c>
      <c r="D12" s="31"/>
      <c r="E12" s="11"/>
    </row>
    <row r="13" spans="1:5" x14ac:dyDescent="0.25">
      <c r="A13" s="26" t="s">
        <v>4</v>
      </c>
      <c r="B13" s="27">
        <f t="shared" si="0"/>
        <v>624</v>
      </c>
      <c r="C13" s="27">
        <f>208*3</f>
        <v>624</v>
      </c>
      <c r="D13" s="28"/>
      <c r="E13" s="29"/>
    </row>
    <row r="14" spans="1:5" x14ac:dyDescent="0.25">
      <c r="A14" s="4" t="s">
        <v>96</v>
      </c>
      <c r="B14" s="9">
        <f t="shared" si="0"/>
        <v>302</v>
      </c>
      <c r="C14" s="9">
        <v>302</v>
      </c>
      <c r="D14" s="5"/>
    </row>
    <row r="15" spans="1:5" x14ac:dyDescent="0.25">
      <c r="A15" s="26" t="s">
        <v>4</v>
      </c>
      <c r="B15" s="27">
        <f t="shared" si="0"/>
        <v>599</v>
      </c>
      <c r="C15" s="27">
        <v>599</v>
      </c>
      <c r="D15" s="28"/>
      <c r="E15" s="29"/>
    </row>
    <row r="16" spans="1:5" x14ac:dyDescent="0.25">
      <c r="A16" s="10" t="s">
        <v>83</v>
      </c>
      <c r="B16" s="9">
        <f t="shared" ref="B16:B17" si="1">C16</f>
        <v>832</v>
      </c>
      <c r="C16" s="9">
        <f>208*4</f>
        <v>832</v>
      </c>
      <c r="D16" s="31"/>
      <c r="E16" s="11"/>
    </row>
    <row r="17" spans="1:5" x14ac:dyDescent="0.25">
      <c r="A17" s="26" t="s">
        <v>4</v>
      </c>
      <c r="B17" s="27">
        <f t="shared" si="1"/>
        <v>2496</v>
      </c>
      <c r="C17" s="27">
        <f>208*12</f>
        <v>2496</v>
      </c>
      <c r="D17" s="28"/>
      <c r="E17" s="29"/>
    </row>
    <row r="18" spans="1:5" x14ac:dyDescent="0.25">
      <c r="B18" s="5"/>
      <c r="C18" s="5"/>
      <c r="D18" s="5"/>
    </row>
    <row r="19" spans="1:5" x14ac:dyDescent="0.25">
      <c r="A19" s="6" t="s">
        <v>8</v>
      </c>
      <c r="B19" s="5"/>
      <c r="C19" s="5"/>
      <c r="D19" s="5"/>
    </row>
    <row r="20" spans="1:5" x14ac:dyDescent="0.25">
      <c r="A20" s="4" t="s">
        <v>71</v>
      </c>
      <c r="B20" s="7">
        <f>SUM(C20:E20)</f>
        <v>437131657.04000002</v>
      </c>
      <c r="C20" s="7">
        <v>315378486.59000003</v>
      </c>
      <c r="D20" s="7">
        <v>0</v>
      </c>
      <c r="E20" s="23">
        <v>121753170.45</v>
      </c>
    </row>
    <row r="21" spans="1:5" x14ac:dyDescent="0.25">
      <c r="A21" s="4" t="s">
        <v>97</v>
      </c>
      <c r="B21" s="7">
        <f>SUM(C21:E21)</f>
        <v>308565075.50999999</v>
      </c>
      <c r="C21" s="23">
        <v>276065075.51999998</v>
      </c>
      <c r="D21" s="7">
        <v>0</v>
      </c>
      <c r="E21" s="23">
        <v>32499999.990000002</v>
      </c>
    </row>
    <row r="22" spans="1:5" x14ac:dyDescent="0.25">
      <c r="A22" s="4" t="s">
        <v>98</v>
      </c>
      <c r="B22" s="7">
        <f t="shared" ref="B22:B23" si="2">SUM(C22:E22)</f>
        <v>337034263.5</v>
      </c>
      <c r="C22" s="7">
        <v>337034263.5</v>
      </c>
      <c r="D22" s="7">
        <v>0</v>
      </c>
      <c r="E22" s="23">
        <v>0</v>
      </c>
    </row>
    <row r="23" spans="1:5" x14ac:dyDescent="0.25">
      <c r="A23" s="4" t="s">
        <v>86</v>
      </c>
      <c r="B23" s="7">
        <f t="shared" si="2"/>
        <v>1284260302.0400002</v>
      </c>
      <c r="C23" s="23">
        <v>1104260302.0800002</v>
      </c>
      <c r="D23" s="7">
        <v>50000000</v>
      </c>
      <c r="E23" s="7">
        <v>129999999.95999999</v>
      </c>
    </row>
    <row r="24" spans="1:5" x14ac:dyDescent="0.25">
      <c r="A24" s="4" t="s">
        <v>99</v>
      </c>
      <c r="B24" s="7">
        <f>C24</f>
        <v>337034263.5</v>
      </c>
      <c r="C24" s="7">
        <f>C22</f>
        <v>337034263.5</v>
      </c>
      <c r="D24" s="7"/>
    </row>
    <row r="25" spans="1:5" x14ac:dyDescent="0.25">
      <c r="B25" s="7"/>
      <c r="C25" s="7"/>
      <c r="D25" s="7"/>
    </row>
    <row r="26" spans="1:5" x14ac:dyDescent="0.25">
      <c r="A26" s="8" t="s">
        <v>9</v>
      </c>
      <c r="B26" s="9"/>
      <c r="C26" s="9"/>
      <c r="D26" s="9"/>
    </row>
    <row r="27" spans="1:5" x14ac:dyDescent="0.25">
      <c r="A27" s="10" t="s">
        <v>100</v>
      </c>
      <c r="B27" s="9">
        <f>B21</f>
        <v>308565075.50999999</v>
      </c>
      <c r="C27" s="9"/>
      <c r="D27" s="9"/>
    </row>
    <row r="28" spans="1:5" x14ac:dyDescent="0.25">
      <c r="A28" s="10" t="s">
        <v>101</v>
      </c>
      <c r="B28" s="9">
        <v>355072927.26000005</v>
      </c>
      <c r="C28" s="9"/>
      <c r="D28" s="9"/>
    </row>
    <row r="29" spans="1:5" x14ac:dyDescent="0.25">
      <c r="A29" s="11"/>
      <c r="B29" s="11"/>
      <c r="C29" s="11"/>
      <c r="D29" s="11"/>
    </row>
    <row r="30" spans="1:5" x14ac:dyDescent="0.25">
      <c r="A30" s="11" t="s">
        <v>10</v>
      </c>
      <c r="B30" s="11"/>
      <c r="C30" s="11"/>
      <c r="D30" s="11"/>
    </row>
    <row r="31" spans="1:5" x14ac:dyDescent="0.25">
      <c r="A31" s="10" t="s">
        <v>72</v>
      </c>
      <c r="B31" s="17">
        <v>1.62</v>
      </c>
      <c r="C31" s="17">
        <v>1.62</v>
      </c>
      <c r="D31" s="17">
        <v>1.62</v>
      </c>
      <c r="E31" s="17">
        <v>1.62</v>
      </c>
    </row>
    <row r="32" spans="1:5" x14ac:dyDescent="0.25">
      <c r="A32" s="10" t="s">
        <v>102</v>
      </c>
      <c r="B32" s="32">
        <v>1.6846000000000001</v>
      </c>
      <c r="C32" s="32">
        <v>1.6846000000000001</v>
      </c>
      <c r="D32" s="32">
        <v>1.6846000000000001</v>
      </c>
      <c r="E32" s="32">
        <v>1.6846000000000001</v>
      </c>
    </row>
    <row r="33" spans="1:8" x14ac:dyDescent="0.25">
      <c r="A33" s="10" t="s">
        <v>11</v>
      </c>
      <c r="B33" s="9">
        <v>584.5726887112404</v>
      </c>
      <c r="C33" s="9"/>
      <c r="D33" s="9"/>
    </row>
    <row r="34" spans="1:8" x14ac:dyDescent="0.25">
      <c r="A34" s="11"/>
      <c r="B34" s="11"/>
      <c r="C34" s="11"/>
      <c r="D34" s="11"/>
    </row>
    <row r="35" spans="1:8" x14ac:dyDescent="0.25">
      <c r="A35" s="12" t="s">
        <v>12</v>
      </c>
      <c r="B35" s="11"/>
      <c r="C35" s="11"/>
      <c r="D35" s="11"/>
    </row>
    <row r="36" spans="1:8" x14ac:dyDescent="0.25">
      <c r="A36" s="11" t="s">
        <v>73</v>
      </c>
      <c r="B36" s="9">
        <f>B20/B31</f>
        <v>269834356.19753087</v>
      </c>
      <c r="C36" s="9">
        <f t="shared" ref="C36:E36" si="3">C20/C31</f>
        <v>194678078.14197531</v>
      </c>
      <c r="D36" s="9">
        <f t="shared" si="3"/>
        <v>0</v>
      </c>
      <c r="E36" s="9">
        <f t="shared" si="3"/>
        <v>75156278.055555552</v>
      </c>
    </row>
    <row r="37" spans="1:8" x14ac:dyDescent="0.25">
      <c r="A37" s="11" t="s">
        <v>103</v>
      </c>
      <c r="B37" s="9">
        <f>B22/B32</f>
        <v>200067828.26783806</v>
      </c>
      <c r="C37" s="9">
        <f t="shared" ref="C37:E37" si="4">C22/C32</f>
        <v>200067828.26783806</v>
      </c>
      <c r="D37" s="9">
        <f t="shared" si="4"/>
        <v>0</v>
      </c>
      <c r="E37" s="9">
        <f t="shared" si="4"/>
        <v>0</v>
      </c>
    </row>
    <row r="38" spans="1:8" x14ac:dyDescent="0.25">
      <c r="A38" s="11" t="s">
        <v>74</v>
      </c>
      <c r="B38" s="9">
        <f>B36/B10</f>
        <v>864853.70576131693</v>
      </c>
      <c r="C38" s="9">
        <f>C36/$C10</f>
        <v>623968.19917299785</v>
      </c>
      <c r="D38" s="9">
        <f t="shared" ref="D38:E38" si="5">D36/$C10</f>
        <v>0</v>
      </c>
      <c r="E38" s="9">
        <f t="shared" si="5"/>
        <v>240885.50658831908</v>
      </c>
    </row>
    <row r="39" spans="1:8" x14ac:dyDescent="0.25">
      <c r="A39" s="11" t="s">
        <v>104</v>
      </c>
      <c r="B39" s="9">
        <f>B37/B14</f>
        <v>662476.25254251016</v>
      </c>
      <c r="C39" s="9">
        <f>C37/$C14</f>
        <v>662476.25254251016</v>
      </c>
      <c r="D39" s="9">
        <f t="shared" ref="D39:E39" si="6">D37/$C14</f>
        <v>0</v>
      </c>
      <c r="E39" s="9">
        <f t="shared" si="6"/>
        <v>0</v>
      </c>
    </row>
    <row r="41" spans="1:8" x14ac:dyDescent="0.25">
      <c r="A41" s="3" t="s">
        <v>13</v>
      </c>
    </row>
    <row r="43" spans="1:8" x14ac:dyDescent="0.25">
      <c r="A43" t="s">
        <v>14</v>
      </c>
    </row>
    <row r="44" spans="1:8" x14ac:dyDescent="0.25">
      <c r="A44" t="s">
        <v>15</v>
      </c>
      <c r="B44" s="30">
        <f>(B12/B33)*100</f>
        <v>35.581545976525284</v>
      </c>
      <c r="C44" s="15"/>
      <c r="D44" s="13"/>
      <c r="E44" s="11"/>
      <c r="F44" s="11"/>
      <c r="G44" s="11"/>
      <c r="H44" s="11"/>
    </row>
    <row r="45" spans="1:8" x14ac:dyDescent="0.25">
      <c r="A45" t="s">
        <v>16</v>
      </c>
      <c r="B45" s="15">
        <f>(B14*100)/(B33)</f>
        <v>51.661667715916508</v>
      </c>
      <c r="C45" s="15"/>
      <c r="D45" s="13"/>
    </row>
    <row r="47" spans="1:8" x14ac:dyDescent="0.25">
      <c r="A47" t="s">
        <v>17</v>
      </c>
    </row>
    <row r="48" spans="1:8" x14ac:dyDescent="0.25">
      <c r="A48" t="s">
        <v>18</v>
      </c>
      <c r="B48" s="14">
        <f>(B14/B12)*100</f>
        <v>145.19230769230768</v>
      </c>
      <c r="C48" s="14">
        <f>(C14/C12)*100</f>
        <v>145.19230769230768</v>
      </c>
      <c r="D48" s="14"/>
    </row>
    <row r="49" spans="1:5" x14ac:dyDescent="0.25">
      <c r="A49" t="s">
        <v>19</v>
      </c>
      <c r="B49" s="14">
        <f>B22/B21*100</f>
        <v>109.22631569465398</v>
      </c>
      <c r="C49" s="14">
        <f>C22/C21*100</f>
        <v>122.08507826104321</v>
      </c>
      <c r="D49" s="14" t="e">
        <f>D22/D21*100</f>
        <v>#DIV/0!</v>
      </c>
      <c r="E49" s="14">
        <f>E22/E21*100</f>
        <v>0</v>
      </c>
    </row>
    <row r="50" spans="1:5" x14ac:dyDescent="0.25">
      <c r="A50" s="11" t="s">
        <v>20</v>
      </c>
      <c r="B50" s="13">
        <f>AVERAGE(B48:B49)</f>
        <v>127.20931169348083</v>
      </c>
      <c r="C50" s="13">
        <f>AVERAGE(C48:C49)</f>
        <v>133.63869297667543</v>
      </c>
      <c r="D50" s="13"/>
    </row>
    <row r="51" spans="1:5" x14ac:dyDescent="0.25">
      <c r="A51" s="11"/>
      <c r="B51" s="13"/>
      <c r="C51" s="13"/>
      <c r="D51" s="13"/>
    </row>
    <row r="52" spans="1:5" x14ac:dyDescent="0.25">
      <c r="A52" s="11" t="s">
        <v>21</v>
      </c>
      <c r="B52" s="11"/>
      <c r="C52" s="11"/>
      <c r="D52" s="11"/>
    </row>
    <row r="53" spans="1:5" x14ac:dyDescent="0.25">
      <c r="A53" s="11" t="s">
        <v>22</v>
      </c>
      <c r="B53" s="13">
        <f>(B14/B16)*100</f>
        <v>36.29807692307692</v>
      </c>
      <c r="C53" s="13">
        <f>(C14/C16)*100</f>
        <v>36.29807692307692</v>
      </c>
      <c r="D53" s="13"/>
    </row>
    <row r="54" spans="1:5" x14ac:dyDescent="0.25">
      <c r="A54" s="11" t="s">
        <v>23</v>
      </c>
      <c r="B54" s="13">
        <f>B22/B23*100</f>
        <v>26.243454147467883</v>
      </c>
      <c r="C54" s="13">
        <f>C22/C23*100</f>
        <v>30.521269565260795</v>
      </c>
      <c r="D54" s="13">
        <f>D22/D23*100</f>
        <v>0</v>
      </c>
      <c r="E54" s="13">
        <f>E22/E23*100</f>
        <v>0</v>
      </c>
    </row>
    <row r="55" spans="1:5" x14ac:dyDescent="0.25">
      <c r="A55" s="11" t="s">
        <v>24</v>
      </c>
      <c r="B55" s="13">
        <f>(B53+B54)/2</f>
        <v>31.270765535272403</v>
      </c>
      <c r="C55" s="13">
        <f>(C53+C54)/2</f>
        <v>33.409673244168857</v>
      </c>
      <c r="D55" s="13"/>
    </row>
    <row r="56" spans="1:5" x14ac:dyDescent="0.25">
      <c r="A56" s="11"/>
      <c r="B56" s="11"/>
      <c r="C56" s="11"/>
      <c r="D56" s="11"/>
    </row>
    <row r="57" spans="1:5" x14ac:dyDescent="0.25">
      <c r="A57" s="11" t="s">
        <v>36</v>
      </c>
      <c r="B57" s="11"/>
      <c r="C57" s="11"/>
      <c r="D57" s="11"/>
    </row>
    <row r="58" spans="1:5" x14ac:dyDescent="0.25">
      <c r="A58" s="11" t="s">
        <v>25</v>
      </c>
      <c r="B58" s="15">
        <f>(B24/B22)*100</f>
        <v>100</v>
      </c>
      <c r="C58" s="13"/>
      <c r="D58" s="13"/>
    </row>
    <row r="59" spans="1:5" x14ac:dyDescent="0.25">
      <c r="A59" s="11"/>
      <c r="B59" s="11"/>
      <c r="C59" s="11"/>
      <c r="D59" s="11"/>
    </row>
    <row r="60" spans="1:5" x14ac:dyDescent="0.25">
      <c r="A60" s="11" t="s">
        <v>26</v>
      </c>
      <c r="B60" s="11"/>
      <c r="C60" s="11"/>
      <c r="D60" s="11"/>
    </row>
    <row r="61" spans="1:5" x14ac:dyDescent="0.25">
      <c r="A61" s="11" t="s">
        <v>27</v>
      </c>
      <c r="B61" s="14">
        <f>((B14/B10)-1)*100</f>
        <v>-3.2051282051282048</v>
      </c>
      <c r="C61" s="14">
        <f>((C14/C10)-1)*100</f>
        <v>-3.2051282051282048</v>
      </c>
      <c r="D61" s="13"/>
    </row>
    <row r="62" spans="1:5" x14ac:dyDescent="0.25">
      <c r="A62" s="11" t="s">
        <v>28</v>
      </c>
      <c r="B62" s="14">
        <f>((B37/B36)-1)*100</f>
        <v>-25.855316911023952</v>
      </c>
      <c r="C62" s="14">
        <f>((C37/C36)-1)*100</f>
        <v>2.7685449626907221</v>
      </c>
      <c r="D62" s="14" t="e">
        <f t="shared" ref="D62:E62" si="7">((D37/D36)-1)*100</f>
        <v>#DIV/0!</v>
      </c>
      <c r="E62" s="14">
        <f t="shared" si="7"/>
        <v>-100</v>
      </c>
    </row>
    <row r="63" spans="1:5" x14ac:dyDescent="0.25">
      <c r="A63" s="11" t="s">
        <v>29</v>
      </c>
      <c r="B63" s="14">
        <f>((B39/B38)-1)*100</f>
        <v>-23.400194954435339</v>
      </c>
      <c r="C63" s="14">
        <f>((C39/C38)-1)*100</f>
        <v>6.1714769150976956</v>
      </c>
      <c r="D63" s="13"/>
    </row>
    <row r="64" spans="1:5" x14ac:dyDescent="0.25">
      <c r="A64" s="11"/>
      <c r="B64" s="13"/>
      <c r="C64" s="13"/>
      <c r="D64" s="13"/>
    </row>
    <row r="65" spans="1:4" x14ac:dyDescent="0.25">
      <c r="A65" s="11" t="s">
        <v>30</v>
      </c>
      <c r="B65" s="11"/>
      <c r="C65" s="11"/>
      <c r="D65" s="11"/>
    </row>
    <row r="66" spans="1:4" x14ac:dyDescent="0.25">
      <c r="A66" t="s">
        <v>37</v>
      </c>
      <c r="B66" s="9">
        <f>B21/(B12*3)</f>
        <v>494495.31331730768</v>
      </c>
      <c r="C66" s="9">
        <f>C21/(C12*3)</f>
        <v>442411.98</v>
      </c>
      <c r="D66" s="9"/>
    </row>
    <row r="67" spans="1:4" x14ac:dyDescent="0.25">
      <c r="A67" t="s">
        <v>38</v>
      </c>
      <c r="B67" s="9">
        <f>B22/(B14*3)</f>
        <v>372002.49834437086</v>
      </c>
      <c r="C67" s="9">
        <f>C22/(C14*3)</f>
        <v>372002.49834437086</v>
      </c>
      <c r="D67" s="9"/>
    </row>
    <row r="68" spans="1:4" x14ac:dyDescent="0.25">
      <c r="A68" t="s">
        <v>79</v>
      </c>
      <c r="B68" s="9"/>
      <c r="C68" s="9">
        <f>C22/C15</f>
        <v>562661.54173622699</v>
      </c>
      <c r="D68" s="9"/>
    </row>
    <row r="69" spans="1:4" x14ac:dyDescent="0.25">
      <c r="A69" s="11" t="s">
        <v>31</v>
      </c>
      <c r="B69" s="9">
        <f>(B66/B67)*B50</f>
        <v>169.09673650770719</v>
      </c>
      <c r="C69" s="9">
        <f>(C66/C67)*C50</f>
        <v>158.93269273071195</v>
      </c>
      <c r="D69" s="13"/>
    </row>
    <row r="70" spans="1:4" x14ac:dyDescent="0.25">
      <c r="A70" s="13" t="s">
        <v>39</v>
      </c>
      <c r="B70" s="9">
        <f>B21/B12</f>
        <v>1483485.939951923</v>
      </c>
      <c r="C70" s="9">
        <f>C21/C12</f>
        <v>1327235.94</v>
      </c>
      <c r="D70" s="13"/>
    </row>
    <row r="71" spans="1:4" x14ac:dyDescent="0.25">
      <c r="A71" s="13" t="s">
        <v>40</v>
      </c>
      <c r="B71" s="9">
        <f>B22/(B14)</f>
        <v>1116007.4950331126</v>
      </c>
      <c r="C71" s="9">
        <f>C22/(C14)</f>
        <v>1116007.4950331126</v>
      </c>
      <c r="D71" s="13"/>
    </row>
    <row r="72" spans="1:4" x14ac:dyDescent="0.25">
      <c r="B72" s="9"/>
      <c r="C72" s="9"/>
      <c r="D72" s="14"/>
    </row>
    <row r="73" spans="1:4" x14ac:dyDescent="0.25">
      <c r="A73" t="s">
        <v>32</v>
      </c>
      <c r="B73" s="14"/>
      <c r="C73" s="14"/>
      <c r="D73" s="14"/>
    </row>
    <row r="74" spans="1:4" x14ac:dyDescent="0.25">
      <c r="A74" s="11" t="s">
        <v>33</v>
      </c>
      <c r="B74" s="13">
        <f>(B28/B27)*100</f>
        <v>115.07229931097397</v>
      </c>
      <c r="C74" s="13"/>
      <c r="D74" s="13"/>
    </row>
    <row r="75" spans="1:4" x14ac:dyDescent="0.25">
      <c r="A75" s="11" t="s">
        <v>34</v>
      </c>
      <c r="B75" s="13">
        <f>(B22/B28)*100</f>
        <v>94.919729899094406</v>
      </c>
      <c r="C75" s="13"/>
      <c r="D75" s="13"/>
    </row>
    <row r="76" spans="1:4" ht="15.75" thickBot="1" x14ac:dyDescent="0.3">
      <c r="A76" s="16"/>
      <c r="B76" s="16"/>
      <c r="C76" s="16"/>
      <c r="D76" s="16"/>
    </row>
    <row r="77" spans="1:4" ht="15.75" thickTop="1" x14ac:dyDescent="0.25"/>
    <row r="78" spans="1:4" x14ac:dyDescent="0.25">
      <c r="A78" t="s">
        <v>35</v>
      </c>
    </row>
    <row r="79" spans="1:4" x14ac:dyDescent="0.25">
      <c r="A79" t="s">
        <v>161</v>
      </c>
    </row>
    <row r="80" spans="1:4" x14ac:dyDescent="0.25">
      <c r="A80" t="s">
        <v>93</v>
      </c>
      <c r="B80" s="5"/>
      <c r="C80" s="5"/>
      <c r="D80" s="5"/>
    </row>
    <row r="82" spans="1:1" x14ac:dyDescent="0.25">
      <c r="A82" t="s">
        <v>168</v>
      </c>
    </row>
    <row r="84" spans="1:1" x14ac:dyDescent="0.25">
      <c r="A84" s="20"/>
    </row>
    <row r="85" spans="1:1" x14ac:dyDescent="0.25">
      <c r="A85" s="21"/>
    </row>
    <row r="86" spans="1:1" x14ac:dyDescent="0.25">
      <c r="A86" s="21"/>
    </row>
  </sheetData>
  <mergeCells count="2">
    <mergeCell ref="A2:D2"/>
    <mergeCell ref="A4:A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6"/>
  <sheetViews>
    <sheetView topLeftCell="A67" workbookViewId="0">
      <selection activeCell="B14" sqref="B14"/>
    </sheetView>
  </sheetViews>
  <sheetFormatPr baseColWidth="10" defaultColWidth="11.42578125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4.140625" bestFit="1" customWidth="1"/>
  </cols>
  <sheetData>
    <row r="2" spans="1:5" ht="15.75" x14ac:dyDescent="0.25">
      <c r="A2" s="36" t="s">
        <v>105</v>
      </c>
      <c r="B2" s="36"/>
      <c r="C2" s="36"/>
      <c r="D2" s="36"/>
    </row>
    <row r="4" spans="1:5" x14ac:dyDescent="0.25">
      <c r="A4" s="37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5" ht="15.75" thickBot="1" x14ac:dyDescent="0.3">
      <c r="A5" s="38"/>
      <c r="B5" s="2" t="s">
        <v>3</v>
      </c>
      <c r="C5" s="2" t="s">
        <v>4</v>
      </c>
      <c r="D5" s="2" t="s">
        <v>41</v>
      </c>
      <c r="E5" s="2" t="s">
        <v>44</v>
      </c>
    </row>
    <row r="6" spans="1:5" ht="15.75" thickTop="1" x14ac:dyDescent="0.25"/>
    <row r="7" spans="1:5" x14ac:dyDescent="0.25">
      <c r="A7" s="3" t="s">
        <v>6</v>
      </c>
    </row>
    <row r="9" spans="1:5" x14ac:dyDescent="0.25">
      <c r="A9" t="s">
        <v>7</v>
      </c>
    </row>
    <row r="10" spans="1:5" x14ac:dyDescent="0.25">
      <c r="A10" s="4" t="s">
        <v>165</v>
      </c>
      <c r="B10" s="7">
        <f t="shared" ref="B10:B15" si="0">C10</f>
        <v>332</v>
      </c>
      <c r="C10" s="7">
        <v>332</v>
      </c>
      <c r="D10" s="5"/>
    </row>
    <row r="11" spans="1:5" x14ac:dyDescent="0.25">
      <c r="A11" s="26" t="s">
        <v>4</v>
      </c>
      <c r="B11" s="27">
        <f t="shared" si="0"/>
        <v>638</v>
      </c>
      <c r="C11" s="27">
        <v>638</v>
      </c>
      <c r="D11" s="28"/>
      <c r="E11" s="29"/>
    </row>
    <row r="12" spans="1:5" x14ac:dyDescent="0.25">
      <c r="A12" s="10" t="s">
        <v>106</v>
      </c>
      <c r="B12" s="9">
        <f t="shared" si="0"/>
        <v>208</v>
      </c>
      <c r="C12" s="9">
        <v>208</v>
      </c>
      <c r="D12" s="31"/>
      <c r="E12" s="11"/>
    </row>
    <row r="13" spans="1:5" x14ac:dyDescent="0.25">
      <c r="A13" s="26" t="s">
        <v>4</v>
      </c>
      <c r="B13" s="27">
        <f t="shared" si="0"/>
        <v>624</v>
      </c>
      <c r="C13" s="27">
        <f>208*3</f>
        <v>624</v>
      </c>
      <c r="D13" s="28"/>
      <c r="E13" s="29"/>
    </row>
    <row r="14" spans="1:5" x14ac:dyDescent="0.25">
      <c r="A14" s="4" t="s">
        <v>107</v>
      </c>
      <c r="B14" s="9">
        <f t="shared" si="0"/>
        <v>320</v>
      </c>
      <c r="C14" s="9">
        <v>320</v>
      </c>
      <c r="D14" s="5"/>
    </row>
    <row r="15" spans="1:5" x14ac:dyDescent="0.25">
      <c r="A15" s="26" t="s">
        <v>4</v>
      </c>
      <c r="B15" s="27">
        <f t="shared" si="0"/>
        <v>657</v>
      </c>
      <c r="C15" s="27">
        <v>657</v>
      </c>
      <c r="D15" s="28"/>
      <c r="E15" s="29"/>
    </row>
    <row r="16" spans="1:5" x14ac:dyDescent="0.25">
      <c r="A16" s="10" t="s">
        <v>83</v>
      </c>
      <c r="B16" s="9">
        <f t="shared" ref="B16:B17" si="1">C16</f>
        <v>832</v>
      </c>
      <c r="C16" s="9">
        <f>208*4</f>
        <v>832</v>
      </c>
      <c r="D16" s="31"/>
      <c r="E16" s="11"/>
    </row>
    <row r="17" spans="1:5" x14ac:dyDescent="0.25">
      <c r="A17" s="26" t="s">
        <v>4</v>
      </c>
      <c r="B17" s="27">
        <f t="shared" si="1"/>
        <v>2496</v>
      </c>
      <c r="C17" s="27">
        <f>208*12</f>
        <v>2496</v>
      </c>
      <c r="D17" s="28"/>
      <c r="E17" s="29"/>
    </row>
    <row r="18" spans="1:5" x14ac:dyDescent="0.25">
      <c r="B18" s="5"/>
      <c r="C18" s="5"/>
      <c r="D18" s="5"/>
    </row>
    <row r="19" spans="1:5" x14ac:dyDescent="0.25">
      <c r="A19" s="6" t="s">
        <v>8</v>
      </c>
      <c r="B19" s="5"/>
      <c r="C19" s="5"/>
      <c r="D19" s="5"/>
    </row>
    <row r="20" spans="1:5" x14ac:dyDescent="0.25">
      <c r="A20" s="4" t="s">
        <v>67</v>
      </c>
      <c r="B20" s="7">
        <f>SUM(C20:E20)</f>
        <v>355264817.72000003</v>
      </c>
      <c r="C20" s="7">
        <v>360058945</v>
      </c>
      <c r="D20" s="7">
        <v>0</v>
      </c>
      <c r="E20" s="23">
        <v>-4794127.28</v>
      </c>
    </row>
    <row r="21" spans="1:5" x14ac:dyDescent="0.25">
      <c r="A21" s="4" t="s">
        <v>108</v>
      </c>
      <c r="B21" s="7">
        <f>SUM(C21:E21)</f>
        <v>358565075.50999999</v>
      </c>
      <c r="C21" s="23">
        <v>276065075.51999998</v>
      </c>
      <c r="D21" s="7">
        <v>50000000</v>
      </c>
      <c r="E21" s="23">
        <v>32499999.990000002</v>
      </c>
    </row>
    <row r="22" spans="1:5" x14ac:dyDescent="0.25">
      <c r="A22" s="4" t="s">
        <v>109</v>
      </c>
      <c r="B22" s="7">
        <f t="shared" ref="B22:B23" si="2">SUM(C22:E22)</f>
        <v>324243684.63999999</v>
      </c>
      <c r="C22" s="7">
        <v>324243684.63999999</v>
      </c>
      <c r="D22" s="7">
        <v>0</v>
      </c>
      <c r="E22" s="23">
        <v>0</v>
      </c>
    </row>
    <row r="23" spans="1:5" x14ac:dyDescent="0.25">
      <c r="A23" s="4" t="s">
        <v>86</v>
      </c>
      <c r="B23" s="7">
        <f t="shared" si="2"/>
        <v>1284260302.0400002</v>
      </c>
      <c r="C23" s="23">
        <v>1104260302.0800002</v>
      </c>
      <c r="D23" s="7">
        <v>50000000</v>
      </c>
      <c r="E23" s="7">
        <v>129999999.95999999</v>
      </c>
    </row>
    <row r="24" spans="1:5" x14ac:dyDescent="0.25">
      <c r="A24" s="4" t="s">
        <v>110</v>
      </c>
      <c r="B24" s="7">
        <f>C24</f>
        <v>324243684.63999999</v>
      </c>
      <c r="C24" s="7">
        <f>C22</f>
        <v>324243684.63999999</v>
      </c>
      <c r="D24" s="7"/>
    </row>
    <row r="25" spans="1:5" x14ac:dyDescent="0.25">
      <c r="B25" s="7"/>
      <c r="C25" s="7"/>
      <c r="D25" s="7"/>
    </row>
    <row r="26" spans="1:5" x14ac:dyDescent="0.25">
      <c r="A26" s="8" t="s">
        <v>9</v>
      </c>
      <c r="B26" s="9"/>
      <c r="C26" s="9"/>
      <c r="D26" s="9"/>
    </row>
    <row r="27" spans="1:5" x14ac:dyDescent="0.25">
      <c r="A27" s="10" t="s">
        <v>111</v>
      </c>
      <c r="B27" s="9">
        <f>B21</f>
        <v>358565075.50999999</v>
      </c>
      <c r="C27" s="9"/>
      <c r="D27" s="9"/>
    </row>
    <row r="28" spans="1:5" x14ac:dyDescent="0.25">
      <c r="A28" s="10" t="s">
        <v>112</v>
      </c>
      <c r="B28" s="9">
        <v>355452923.52999997</v>
      </c>
      <c r="C28" s="9"/>
      <c r="D28" s="9"/>
    </row>
    <row r="29" spans="1:5" x14ac:dyDescent="0.25">
      <c r="A29" s="11"/>
      <c r="B29" s="11"/>
      <c r="C29" s="11"/>
      <c r="D29" s="11"/>
    </row>
    <row r="30" spans="1:5" x14ac:dyDescent="0.25">
      <c r="A30" s="11" t="s">
        <v>10</v>
      </c>
      <c r="B30" s="11"/>
      <c r="C30" s="11"/>
      <c r="D30" s="11"/>
    </row>
    <row r="31" spans="1:5" x14ac:dyDescent="0.25">
      <c r="A31" s="10" t="s">
        <v>68</v>
      </c>
      <c r="B31" s="17">
        <v>1.6242666666666665</v>
      </c>
      <c r="C31" s="17">
        <v>1.6242666666666665</v>
      </c>
      <c r="D31" s="17">
        <v>1.6242666666666665</v>
      </c>
      <c r="E31" s="17">
        <v>1.6242666666666665</v>
      </c>
    </row>
    <row r="32" spans="1:5" x14ac:dyDescent="0.25">
      <c r="A32" s="10" t="s">
        <v>113</v>
      </c>
      <c r="B32">
        <v>1.71</v>
      </c>
      <c r="C32">
        <v>1.71</v>
      </c>
      <c r="D32">
        <v>1.71</v>
      </c>
      <c r="E32">
        <v>1.71</v>
      </c>
    </row>
    <row r="33" spans="1:8" x14ac:dyDescent="0.25">
      <c r="A33" s="10" t="s">
        <v>11</v>
      </c>
      <c r="B33" s="9">
        <v>584.5726887112404</v>
      </c>
      <c r="C33" s="9"/>
      <c r="D33" s="9"/>
    </row>
    <row r="34" spans="1:8" x14ac:dyDescent="0.25">
      <c r="A34" s="11"/>
      <c r="B34" s="11"/>
      <c r="C34" s="11"/>
      <c r="D34" s="11"/>
    </row>
    <row r="35" spans="1:8" x14ac:dyDescent="0.25">
      <c r="A35" s="12" t="s">
        <v>12</v>
      </c>
      <c r="B35" s="11"/>
      <c r="C35" s="11"/>
      <c r="D35" s="11"/>
    </row>
    <row r="36" spans="1:8" x14ac:dyDescent="0.25">
      <c r="A36" s="11" t="s">
        <v>69</v>
      </c>
      <c r="B36" s="9">
        <f>B20/B31</f>
        <v>218723209.07076016</v>
      </c>
      <c r="C36" s="9">
        <f t="shared" ref="C36:E36" si="3">C20/C31</f>
        <v>221674773.23099658</v>
      </c>
      <c r="D36" s="9">
        <f t="shared" si="3"/>
        <v>0</v>
      </c>
      <c r="E36" s="9">
        <f t="shared" si="3"/>
        <v>-2951564.160236415</v>
      </c>
    </row>
    <row r="37" spans="1:8" x14ac:dyDescent="0.25">
      <c r="A37" s="11" t="s">
        <v>114</v>
      </c>
      <c r="B37" s="9">
        <f>B22/B32</f>
        <v>189616189.8479532</v>
      </c>
      <c r="C37" s="9">
        <f t="shared" ref="C37:E37" si="4">C22/C32</f>
        <v>189616189.8479532</v>
      </c>
      <c r="D37" s="9">
        <f t="shared" si="4"/>
        <v>0</v>
      </c>
      <c r="E37" s="9">
        <f t="shared" si="4"/>
        <v>0</v>
      </c>
    </row>
    <row r="38" spans="1:8" x14ac:dyDescent="0.25">
      <c r="A38" s="11" t="s">
        <v>70</v>
      </c>
      <c r="B38" s="9">
        <f>B36/B10</f>
        <v>658804.84659867513</v>
      </c>
      <c r="C38" s="9">
        <f>C36/$C10</f>
        <v>667695.1000933632</v>
      </c>
      <c r="D38" s="9">
        <f t="shared" ref="D38:E38" si="5">D36/$C10</f>
        <v>0</v>
      </c>
      <c r="E38" s="9">
        <f t="shared" si="5"/>
        <v>-8890.2534946879969</v>
      </c>
    </row>
    <row r="39" spans="1:8" x14ac:dyDescent="0.25">
      <c r="A39" s="11" t="s">
        <v>115</v>
      </c>
      <c r="B39" s="9">
        <f>B37/B14</f>
        <v>592550.59327485377</v>
      </c>
      <c r="C39" s="9">
        <f>C37/$C14</f>
        <v>592550.59327485377</v>
      </c>
      <c r="D39" s="9">
        <f t="shared" ref="D39:E39" si="6">D37/$C14</f>
        <v>0</v>
      </c>
      <c r="E39" s="9">
        <f t="shared" si="6"/>
        <v>0</v>
      </c>
    </row>
    <row r="41" spans="1:8" x14ac:dyDescent="0.25">
      <c r="A41" s="3" t="s">
        <v>13</v>
      </c>
    </row>
    <row r="43" spans="1:8" x14ac:dyDescent="0.25">
      <c r="A43" t="s">
        <v>14</v>
      </c>
    </row>
    <row r="44" spans="1:8" x14ac:dyDescent="0.25">
      <c r="A44" t="s">
        <v>15</v>
      </c>
      <c r="B44" s="30">
        <f>(B12/B33)*100</f>
        <v>35.581545976525284</v>
      </c>
      <c r="C44" s="15"/>
      <c r="D44" s="13"/>
      <c r="E44" s="11"/>
      <c r="F44" s="11"/>
      <c r="G44" s="11"/>
      <c r="H44" s="11"/>
    </row>
    <row r="45" spans="1:8" x14ac:dyDescent="0.25">
      <c r="A45" t="s">
        <v>16</v>
      </c>
      <c r="B45" s="15">
        <f>(B14*100)/(B33)</f>
        <v>54.740839963885044</v>
      </c>
      <c r="C45" s="15"/>
      <c r="D45" s="13"/>
    </row>
    <row r="47" spans="1:8" x14ac:dyDescent="0.25">
      <c r="A47" t="s">
        <v>17</v>
      </c>
    </row>
    <row r="48" spans="1:8" x14ac:dyDescent="0.25">
      <c r="A48" t="s">
        <v>18</v>
      </c>
      <c r="B48" s="14">
        <f>(B14/B12)*100</f>
        <v>153.84615384615387</v>
      </c>
      <c r="C48" s="14">
        <f>(C14/C12)*100</f>
        <v>153.84615384615387</v>
      </c>
      <c r="D48" s="14"/>
    </row>
    <row r="49" spans="1:5" x14ac:dyDescent="0.25">
      <c r="A49" t="s">
        <v>19</v>
      </c>
      <c r="B49" s="14">
        <f>B22/B21*100</f>
        <v>90.428127775360309</v>
      </c>
      <c r="C49" s="14">
        <f>C22/C21*100</f>
        <v>117.45190297224309</v>
      </c>
      <c r="D49" s="14">
        <f>D22/D21*100</f>
        <v>0</v>
      </c>
      <c r="E49" s="14">
        <f>E22/E21*100</f>
        <v>0</v>
      </c>
    </row>
    <row r="50" spans="1:5" x14ac:dyDescent="0.25">
      <c r="A50" s="11" t="s">
        <v>20</v>
      </c>
      <c r="B50" s="13">
        <f>AVERAGE(B48:B49)</f>
        <v>122.13714081075709</v>
      </c>
      <c r="C50" s="13">
        <f>AVERAGE(C48:C49)</f>
        <v>135.64902840919848</v>
      </c>
      <c r="D50" s="13"/>
    </row>
    <row r="51" spans="1:5" x14ac:dyDescent="0.25">
      <c r="A51" s="11"/>
      <c r="B51" s="13"/>
      <c r="C51" s="13"/>
      <c r="D51" s="13"/>
    </row>
    <row r="52" spans="1:5" x14ac:dyDescent="0.25">
      <c r="A52" s="11" t="s">
        <v>21</v>
      </c>
      <c r="B52" s="11"/>
      <c r="C52" s="11"/>
      <c r="D52" s="11"/>
    </row>
    <row r="53" spans="1:5" x14ac:dyDescent="0.25">
      <c r="A53" s="11" t="s">
        <v>22</v>
      </c>
      <c r="B53" s="13">
        <f>(B14/B16)*100</f>
        <v>38.461538461538467</v>
      </c>
      <c r="C53" s="13">
        <f>(C14/C16)*100</f>
        <v>38.461538461538467</v>
      </c>
      <c r="D53" s="13"/>
    </row>
    <row r="54" spans="1:5" x14ac:dyDescent="0.25">
      <c r="A54" s="11" t="s">
        <v>23</v>
      </c>
      <c r="B54" s="13">
        <f>B22/B23*100</f>
        <v>25.247505052126179</v>
      </c>
      <c r="C54" s="13">
        <f>C22/C23*100</f>
        <v>29.362975743060765</v>
      </c>
      <c r="D54" s="13">
        <f>D22/D23*100</f>
        <v>0</v>
      </c>
      <c r="E54" s="13">
        <f>E22/E23*100</f>
        <v>0</v>
      </c>
    </row>
    <row r="55" spans="1:5" x14ac:dyDescent="0.25">
      <c r="A55" s="11" t="s">
        <v>24</v>
      </c>
      <c r="B55" s="13">
        <f>(B53+B54)/2</f>
        <v>31.854521756832323</v>
      </c>
      <c r="C55" s="13">
        <f>(C53+C54)/2</f>
        <v>33.91225710229962</v>
      </c>
      <c r="D55" s="13"/>
    </row>
    <row r="56" spans="1:5" x14ac:dyDescent="0.25">
      <c r="A56" s="11"/>
      <c r="B56" s="11"/>
      <c r="C56" s="11"/>
      <c r="D56" s="11"/>
    </row>
    <row r="57" spans="1:5" x14ac:dyDescent="0.25">
      <c r="A57" s="11" t="s">
        <v>36</v>
      </c>
      <c r="B57" s="11"/>
      <c r="C57" s="11"/>
      <c r="D57" s="11"/>
    </row>
    <row r="58" spans="1:5" x14ac:dyDescent="0.25">
      <c r="A58" s="11" t="s">
        <v>25</v>
      </c>
      <c r="B58" s="15">
        <f>(B24/B22)*100</f>
        <v>100</v>
      </c>
      <c r="C58" s="13"/>
      <c r="D58" s="13"/>
    </row>
    <row r="59" spans="1:5" x14ac:dyDescent="0.25">
      <c r="A59" s="11"/>
      <c r="B59" s="11"/>
      <c r="C59" s="11"/>
      <c r="D59" s="11"/>
    </row>
    <row r="60" spans="1:5" x14ac:dyDescent="0.25">
      <c r="A60" s="11" t="s">
        <v>26</v>
      </c>
      <c r="B60" s="11"/>
      <c r="C60" s="11"/>
      <c r="D60" s="11"/>
    </row>
    <row r="61" spans="1:5" x14ac:dyDescent="0.25">
      <c r="A61" s="11" t="s">
        <v>27</v>
      </c>
      <c r="B61" s="14">
        <f>((B14/B10)-1)*100</f>
        <v>-3.6144578313253017</v>
      </c>
      <c r="C61" s="14">
        <f>((C14/C10)-1)*100</f>
        <v>-3.6144578313253017</v>
      </c>
      <c r="D61" s="13"/>
    </row>
    <row r="62" spans="1:5" x14ac:dyDescent="0.25">
      <c r="A62" s="11" t="s">
        <v>28</v>
      </c>
      <c r="B62" s="14">
        <f>((B37/B36)-1)*100</f>
        <v>-13.307695761445427</v>
      </c>
      <c r="C62" s="14">
        <f>((C37/C36)-1)*100</f>
        <v>-14.461989930462982</v>
      </c>
      <c r="D62" s="14" t="e">
        <f t="shared" ref="D62:E62" si="7">((D37/D36)-1)*100</f>
        <v>#DIV/0!</v>
      </c>
      <c r="E62" s="14">
        <f t="shared" si="7"/>
        <v>-100</v>
      </c>
    </row>
    <row r="63" spans="1:5" x14ac:dyDescent="0.25">
      <c r="A63" s="11" t="s">
        <v>29</v>
      </c>
      <c r="B63" s="14">
        <f>((B39/B38)-1)*100</f>
        <v>-10.056734352499619</v>
      </c>
      <c r="C63" s="14">
        <f>((C39/C38)-1)*100</f>
        <v>-11.254314552855348</v>
      </c>
      <c r="D63" s="13"/>
    </row>
    <row r="64" spans="1:5" x14ac:dyDescent="0.25">
      <c r="A64" s="11"/>
      <c r="B64" s="13"/>
      <c r="C64" s="13"/>
      <c r="D64" s="13"/>
    </row>
    <row r="65" spans="1:5" x14ac:dyDescent="0.25">
      <c r="A65" s="11" t="s">
        <v>30</v>
      </c>
      <c r="B65" s="11"/>
      <c r="C65" s="11"/>
      <c r="D65" s="11"/>
    </row>
    <row r="66" spans="1:5" x14ac:dyDescent="0.25">
      <c r="A66" t="s">
        <v>37</v>
      </c>
      <c r="B66" s="9">
        <f>B21/(B12*3)</f>
        <v>574623.51844551286</v>
      </c>
      <c r="C66" s="9">
        <f>C21/(C12*3)</f>
        <v>442411.98</v>
      </c>
      <c r="D66" s="9"/>
    </row>
    <row r="67" spans="1:5" x14ac:dyDescent="0.25">
      <c r="A67" t="s">
        <v>38</v>
      </c>
      <c r="B67" s="9">
        <f>B22/(B14*3)</f>
        <v>337753.83816666662</v>
      </c>
      <c r="C67" s="9">
        <f>C22/(C14*3)</f>
        <v>337753.83816666662</v>
      </c>
      <c r="D67" s="9"/>
    </row>
    <row r="68" spans="1:5" x14ac:dyDescent="0.25">
      <c r="A68" t="s">
        <v>79</v>
      </c>
      <c r="B68" s="9"/>
      <c r="C68" s="9">
        <f>C22/C15</f>
        <v>493521.59001522069</v>
      </c>
      <c r="D68" s="9"/>
    </row>
    <row r="69" spans="1:5" x14ac:dyDescent="0.25">
      <c r="A69" s="11" t="s">
        <v>31</v>
      </c>
      <c r="B69" s="9">
        <f>(B66/B67)*B50</f>
        <v>207.79297125535587</v>
      </c>
      <c r="C69" s="9">
        <f>(C66/C67)*C50</f>
        <v>177.6819341841975</v>
      </c>
      <c r="D69" s="13"/>
    </row>
    <row r="70" spans="1:5" x14ac:dyDescent="0.25">
      <c r="A70" s="13" t="s">
        <v>39</v>
      </c>
      <c r="B70" s="9">
        <f>B21/B12</f>
        <v>1723870.5553365385</v>
      </c>
      <c r="C70" s="9">
        <f>C21/C12</f>
        <v>1327235.94</v>
      </c>
      <c r="D70" s="13"/>
    </row>
    <row r="71" spans="1:5" x14ac:dyDescent="0.25">
      <c r="A71" s="13" t="s">
        <v>40</v>
      </c>
      <c r="B71" s="9">
        <f>B22/(B14)</f>
        <v>1013261.5144999999</v>
      </c>
      <c r="C71" s="9">
        <f>C22/(C14)</f>
        <v>1013261.5144999999</v>
      </c>
      <c r="D71" s="13"/>
    </row>
    <row r="72" spans="1:5" x14ac:dyDescent="0.25">
      <c r="B72" s="9"/>
      <c r="C72" s="9"/>
      <c r="D72" s="14"/>
    </row>
    <row r="73" spans="1:5" x14ac:dyDescent="0.25">
      <c r="A73" t="s">
        <v>32</v>
      </c>
      <c r="B73" s="14"/>
      <c r="C73" s="14"/>
      <c r="D73" s="14"/>
    </row>
    <row r="74" spans="1:5" x14ac:dyDescent="0.25">
      <c r="A74" s="11" t="s">
        <v>33</v>
      </c>
      <c r="B74" s="13">
        <f>(B28/B27)*100</f>
        <v>99.132053790912707</v>
      </c>
      <c r="C74" s="13"/>
      <c r="D74" s="13"/>
    </row>
    <row r="75" spans="1:5" x14ac:dyDescent="0.25">
      <c r="A75" s="11" t="s">
        <v>34</v>
      </c>
      <c r="B75" s="13">
        <f>(B22/B28)*100</f>
        <v>91.219867154260186</v>
      </c>
      <c r="C75" s="13"/>
      <c r="D75" s="13"/>
    </row>
    <row r="76" spans="1:5" ht="15.75" thickBot="1" x14ac:dyDescent="0.3">
      <c r="A76" s="16"/>
      <c r="B76" s="16"/>
      <c r="C76" s="16"/>
      <c r="D76" s="16"/>
      <c r="E76" s="16"/>
    </row>
    <row r="77" spans="1:5" ht="15.75" thickTop="1" x14ac:dyDescent="0.25"/>
    <row r="78" spans="1:5" x14ac:dyDescent="0.25">
      <c r="A78" t="s">
        <v>35</v>
      </c>
    </row>
    <row r="79" spans="1:5" x14ac:dyDescent="0.25">
      <c r="A79" t="s">
        <v>161</v>
      </c>
    </row>
    <row r="80" spans="1:5" x14ac:dyDescent="0.25">
      <c r="A80" t="s">
        <v>93</v>
      </c>
      <c r="B80" s="5"/>
      <c r="C80" s="5"/>
      <c r="D80" s="5"/>
    </row>
    <row r="82" spans="1:1" x14ac:dyDescent="0.25">
      <c r="A82" t="s">
        <v>168</v>
      </c>
    </row>
    <row r="84" spans="1:1" x14ac:dyDescent="0.25">
      <c r="A84" s="20"/>
    </row>
    <row r="85" spans="1:1" x14ac:dyDescent="0.25">
      <c r="A85" s="21"/>
    </row>
    <row r="86" spans="1:1" x14ac:dyDescent="0.25">
      <c r="A86" s="21"/>
    </row>
  </sheetData>
  <mergeCells count="2">
    <mergeCell ref="A2:D2"/>
    <mergeCell ref="A4:A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6"/>
  <sheetViews>
    <sheetView workbookViewId="0">
      <selection activeCell="B75" sqref="B75"/>
    </sheetView>
  </sheetViews>
  <sheetFormatPr baseColWidth="10" defaultColWidth="11.42578125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4.140625" bestFit="1" customWidth="1"/>
  </cols>
  <sheetData>
    <row r="2" spans="1:5" ht="15.75" x14ac:dyDescent="0.25">
      <c r="A2" s="36" t="s">
        <v>116</v>
      </c>
      <c r="B2" s="36"/>
      <c r="C2" s="36"/>
      <c r="D2" s="36"/>
    </row>
    <row r="4" spans="1:5" x14ac:dyDescent="0.25">
      <c r="A4" s="37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5" ht="15.75" thickBot="1" x14ac:dyDescent="0.3">
      <c r="A5" s="38"/>
      <c r="B5" s="2" t="s">
        <v>3</v>
      </c>
      <c r="C5" s="2" t="s">
        <v>4</v>
      </c>
      <c r="D5" s="2" t="s">
        <v>41</v>
      </c>
      <c r="E5" s="2" t="s">
        <v>44</v>
      </c>
    </row>
    <row r="6" spans="1:5" ht="15.75" thickTop="1" x14ac:dyDescent="0.25"/>
    <row r="7" spans="1:5" x14ac:dyDescent="0.25">
      <c r="A7" s="3" t="s">
        <v>6</v>
      </c>
    </row>
    <row r="9" spans="1:5" x14ac:dyDescent="0.25">
      <c r="A9" t="s">
        <v>7</v>
      </c>
    </row>
    <row r="10" spans="1:5" x14ac:dyDescent="0.25">
      <c r="A10" s="4" t="s">
        <v>164</v>
      </c>
      <c r="B10" s="7">
        <f t="shared" ref="B10:B11" si="0">C10</f>
        <v>320</v>
      </c>
      <c r="C10" s="7">
        <v>320</v>
      </c>
      <c r="D10" s="5"/>
    </row>
    <row r="11" spans="1:5" x14ac:dyDescent="0.25">
      <c r="A11" s="26" t="s">
        <v>4</v>
      </c>
      <c r="B11" s="27">
        <f t="shared" si="0"/>
        <v>624</v>
      </c>
      <c r="C11" s="27">
        <v>624</v>
      </c>
      <c r="D11" s="28"/>
      <c r="E11" s="29"/>
    </row>
    <row r="12" spans="1:5" x14ac:dyDescent="0.25">
      <c r="A12" s="10" t="s">
        <v>117</v>
      </c>
      <c r="B12" s="9">
        <v>208</v>
      </c>
      <c r="C12" s="9">
        <v>208</v>
      </c>
      <c r="D12" s="31"/>
      <c r="E12" s="11"/>
    </row>
    <row r="13" spans="1:5" x14ac:dyDescent="0.25">
      <c r="A13" s="26" t="s">
        <v>4</v>
      </c>
      <c r="B13" s="27">
        <v>624</v>
      </c>
      <c r="C13" s="27">
        <v>624</v>
      </c>
      <c r="D13" s="28"/>
      <c r="E13" s="29"/>
    </row>
    <row r="14" spans="1:5" x14ac:dyDescent="0.25">
      <c r="A14" s="4" t="s">
        <v>118</v>
      </c>
      <c r="B14" s="7">
        <v>323</v>
      </c>
      <c r="C14" s="7">
        <v>323</v>
      </c>
      <c r="D14" s="5"/>
    </row>
    <row r="15" spans="1:5" x14ac:dyDescent="0.25">
      <c r="A15" s="26" t="s">
        <v>4</v>
      </c>
      <c r="B15" s="27">
        <v>658</v>
      </c>
      <c r="C15" s="27">
        <v>658</v>
      </c>
      <c r="D15" s="28"/>
      <c r="E15" s="29"/>
    </row>
    <row r="16" spans="1:5" x14ac:dyDescent="0.25">
      <c r="A16" s="10" t="s">
        <v>83</v>
      </c>
      <c r="B16" s="9">
        <v>832</v>
      </c>
      <c r="C16" s="9">
        <v>832</v>
      </c>
      <c r="D16" s="31"/>
      <c r="E16" s="11"/>
    </row>
    <row r="17" spans="1:5" x14ac:dyDescent="0.25">
      <c r="A17" s="26" t="s">
        <v>4</v>
      </c>
      <c r="B17" s="27">
        <v>2496</v>
      </c>
      <c r="C17" s="27">
        <v>2496</v>
      </c>
      <c r="D17" s="28"/>
      <c r="E17" s="29"/>
    </row>
    <row r="18" spans="1:5" x14ac:dyDescent="0.25">
      <c r="B18" s="5"/>
      <c r="C18" s="5"/>
      <c r="D18" s="5"/>
    </row>
    <row r="19" spans="1:5" x14ac:dyDescent="0.25">
      <c r="A19" s="6" t="s">
        <v>8</v>
      </c>
      <c r="B19" s="5"/>
      <c r="C19" s="5"/>
      <c r="D19" s="5"/>
    </row>
    <row r="20" spans="1:5" x14ac:dyDescent="0.25">
      <c r="A20" s="4" t="s">
        <v>63</v>
      </c>
      <c r="B20" s="7">
        <f>SUM(C20:E20)</f>
        <v>423845707.98000002</v>
      </c>
      <c r="C20" s="9">
        <v>299323435.44</v>
      </c>
      <c r="D20" s="9">
        <v>0</v>
      </c>
      <c r="E20" s="23">
        <v>124522272.53999999</v>
      </c>
    </row>
    <row r="21" spans="1:5" x14ac:dyDescent="0.25">
      <c r="A21" s="4" t="s">
        <v>119</v>
      </c>
      <c r="B21" s="7">
        <f>SUM(C21:E21)</f>
        <v>308565075.50999999</v>
      </c>
      <c r="C21" s="23">
        <v>276065075.51999998</v>
      </c>
      <c r="D21" s="7">
        <v>0</v>
      </c>
      <c r="E21" s="23">
        <v>32499999.990000002</v>
      </c>
    </row>
    <row r="22" spans="1:5" x14ac:dyDescent="0.25">
      <c r="A22" s="4" t="s">
        <v>120</v>
      </c>
      <c r="B22" s="7">
        <f t="shared" ref="B22:B23" si="1">SUM(C22:E22)</f>
        <v>425422704.51999998</v>
      </c>
      <c r="C22" s="9">
        <v>354103298.41999996</v>
      </c>
      <c r="D22" s="9">
        <v>0</v>
      </c>
      <c r="E22" s="23">
        <v>71319406.099999994</v>
      </c>
    </row>
    <row r="23" spans="1:5" x14ac:dyDescent="0.25">
      <c r="A23" s="4" t="s">
        <v>86</v>
      </c>
      <c r="B23" s="7">
        <f t="shared" si="1"/>
        <v>1284260302.0400002</v>
      </c>
      <c r="C23" s="23">
        <v>1104260302.0800002</v>
      </c>
      <c r="D23" s="7">
        <v>50000000</v>
      </c>
      <c r="E23" s="7">
        <v>129999999.95999999</v>
      </c>
    </row>
    <row r="24" spans="1:5" x14ac:dyDescent="0.25">
      <c r="A24" s="4" t="s">
        <v>121</v>
      </c>
      <c r="B24" s="7">
        <f>C24</f>
        <v>354103298.41999996</v>
      </c>
      <c r="C24" s="7">
        <f>C22</f>
        <v>354103298.41999996</v>
      </c>
      <c r="D24" s="7"/>
    </row>
    <row r="25" spans="1:5" x14ac:dyDescent="0.25">
      <c r="B25" s="7"/>
      <c r="C25" s="7"/>
      <c r="D25" s="7"/>
    </row>
    <row r="26" spans="1:5" x14ac:dyDescent="0.25">
      <c r="A26" s="8" t="s">
        <v>9</v>
      </c>
      <c r="B26" s="9"/>
      <c r="C26" s="9"/>
      <c r="D26" s="9"/>
    </row>
    <row r="27" spans="1:5" x14ac:dyDescent="0.25">
      <c r="A27" s="10" t="s">
        <v>122</v>
      </c>
      <c r="B27" s="9">
        <f>B21</f>
        <v>308565075.50999999</v>
      </c>
      <c r="C27" s="9"/>
      <c r="D27" s="9"/>
    </row>
    <row r="28" spans="1:5" x14ac:dyDescent="0.25">
      <c r="A28" s="10" t="s">
        <v>123</v>
      </c>
      <c r="B28" s="9">
        <v>410105133.28999996</v>
      </c>
      <c r="C28" s="9"/>
      <c r="D28" s="9"/>
    </row>
    <row r="29" spans="1:5" x14ac:dyDescent="0.25">
      <c r="A29" s="11"/>
      <c r="B29" s="11"/>
      <c r="C29" s="11"/>
      <c r="D29" s="11"/>
    </row>
    <row r="30" spans="1:5" x14ac:dyDescent="0.25">
      <c r="A30" s="11" t="s">
        <v>10</v>
      </c>
      <c r="B30" s="11"/>
      <c r="C30" s="11"/>
      <c r="D30" s="11"/>
    </row>
    <row r="31" spans="1:5" x14ac:dyDescent="0.25">
      <c r="A31" s="10" t="s">
        <v>64</v>
      </c>
      <c r="B31" s="17">
        <v>1.6181333333333334</v>
      </c>
      <c r="C31" s="17">
        <v>1.6181333333333334</v>
      </c>
      <c r="D31" s="17">
        <v>1.6181333333333334</v>
      </c>
      <c r="E31" s="17">
        <v>1.6181333333333301</v>
      </c>
    </row>
    <row r="32" spans="1:5" x14ac:dyDescent="0.25">
      <c r="A32" s="10" t="s">
        <v>124</v>
      </c>
      <c r="B32">
        <v>1.71</v>
      </c>
      <c r="C32">
        <v>1.71</v>
      </c>
      <c r="D32">
        <v>1.71</v>
      </c>
      <c r="E32">
        <v>1.71</v>
      </c>
    </row>
    <row r="33" spans="1:8" x14ac:dyDescent="0.25">
      <c r="A33" s="10" t="s">
        <v>11</v>
      </c>
      <c r="B33" s="9">
        <v>584.5726887112404</v>
      </c>
      <c r="C33" s="9"/>
      <c r="D33" s="9"/>
    </row>
    <row r="34" spans="1:8" x14ac:dyDescent="0.25">
      <c r="A34" s="11"/>
      <c r="B34" s="11"/>
      <c r="C34" s="11"/>
      <c r="D34" s="11"/>
    </row>
    <row r="35" spans="1:8" x14ac:dyDescent="0.25">
      <c r="A35" s="12" t="s">
        <v>12</v>
      </c>
      <c r="B35" s="11"/>
      <c r="C35" s="11"/>
      <c r="D35" s="11"/>
    </row>
    <row r="36" spans="1:8" x14ac:dyDescent="0.25">
      <c r="A36" s="11" t="s">
        <v>65</v>
      </c>
      <c r="B36" s="9">
        <f>B20/B31</f>
        <v>261934971.14782465</v>
      </c>
      <c r="C36" s="9">
        <f t="shared" ref="C36:E36" si="2">C20/C31</f>
        <v>184980699.22544494</v>
      </c>
      <c r="D36" s="9">
        <f t="shared" si="2"/>
        <v>0</v>
      </c>
      <c r="E36" s="9">
        <f t="shared" si="2"/>
        <v>76954271.922379851</v>
      </c>
    </row>
    <row r="37" spans="1:8" x14ac:dyDescent="0.25">
      <c r="A37" s="11" t="s">
        <v>125</v>
      </c>
      <c r="B37" s="9">
        <f>B22/B32</f>
        <v>248785207.32163742</v>
      </c>
      <c r="C37" s="9">
        <f t="shared" ref="C37:E37" si="3">C22/C32</f>
        <v>207077952.29239765</v>
      </c>
      <c r="D37" s="9">
        <f t="shared" si="3"/>
        <v>0</v>
      </c>
      <c r="E37" s="9">
        <f t="shared" si="3"/>
        <v>41707255.029239766</v>
      </c>
    </row>
    <row r="38" spans="1:8" x14ac:dyDescent="0.25">
      <c r="A38" s="11" t="s">
        <v>66</v>
      </c>
      <c r="B38" s="9">
        <f>B36/B10</f>
        <v>818546.78483695199</v>
      </c>
      <c r="C38" s="9">
        <f t="shared" ref="C38" si="4">C36/C10</f>
        <v>578064.68507951545</v>
      </c>
      <c r="D38" s="35">
        <f>D36/C10</f>
        <v>0</v>
      </c>
      <c r="E38" s="35">
        <f>E36/C10</f>
        <v>240482.09975743704</v>
      </c>
      <c r="F38" s="19"/>
    </row>
    <row r="39" spans="1:8" x14ac:dyDescent="0.25">
      <c r="A39" s="11" t="s">
        <v>126</v>
      </c>
      <c r="B39" s="9">
        <f>B37/B14</f>
        <v>770232.84000506939</v>
      </c>
      <c r="C39" s="9">
        <f>C37/C14</f>
        <v>641108.21143157163</v>
      </c>
      <c r="D39" s="9">
        <f>D37/C14</f>
        <v>0</v>
      </c>
      <c r="E39" s="9">
        <f>E37/C14</f>
        <v>129124.62857349773</v>
      </c>
    </row>
    <row r="41" spans="1:8" x14ac:dyDescent="0.25">
      <c r="A41" s="3" t="s">
        <v>13</v>
      </c>
    </row>
    <row r="43" spans="1:8" x14ac:dyDescent="0.25">
      <c r="A43" t="s">
        <v>14</v>
      </c>
    </row>
    <row r="44" spans="1:8" x14ac:dyDescent="0.25">
      <c r="A44" t="s">
        <v>15</v>
      </c>
      <c r="B44" s="30">
        <f>(B12/B33)*100</f>
        <v>35.581545976525284</v>
      </c>
      <c r="C44" s="15"/>
      <c r="D44" s="13"/>
      <c r="E44" s="11"/>
      <c r="F44" s="11"/>
      <c r="G44" s="11"/>
      <c r="H44" s="11"/>
    </row>
    <row r="45" spans="1:8" x14ac:dyDescent="0.25">
      <c r="A45" t="s">
        <v>16</v>
      </c>
      <c r="B45" s="15">
        <f>(B14*100)/(B33)</f>
        <v>55.254035338546466</v>
      </c>
      <c r="C45" s="15"/>
      <c r="D45" s="13"/>
    </row>
    <row r="47" spans="1:8" x14ac:dyDescent="0.25">
      <c r="A47" t="s">
        <v>17</v>
      </c>
    </row>
    <row r="48" spans="1:8" x14ac:dyDescent="0.25">
      <c r="A48" t="s">
        <v>18</v>
      </c>
      <c r="B48" s="14">
        <f>(B14/B12)*100</f>
        <v>155.28846153846155</v>
      </c>
      <c r="C48" s="14">
        <f>(C14/C12)*100</f>
        <v>155.28846153846155</v>
      </c>
      <c r="D48" s="14">
        <v>0</v>
      </c>
      <c r="E48">
        <v>0</v>
      </c>
    </row>
    <row r="49" spans="1:5" x14ac:dyDescent="0.25">
      <c r="A49" t="s">
        <v>19</v>
      </c>
      <c r="B49" s="14">
        <f>B22/B21*100</f>
        <v>137.87130763805862</v>
      </c>
      <c r="C49" s="14">
        <f t="shared" ref="C49:E49" si="5">C22/C21*100</f>
        <v>128.26805337582311</v>
      </c>
      <c r="D49" s="14" t="e">
        <f t="shared" si="5"/>
        <v>#DIV/0!</v>
      </c>
      <c r="E49" s="14">
        <f t="shared" si="5"/>
        <v>219.44432652905977</v>
      </c>
    </row>
    <row r="50" spans="1:5" x14ac:dyDescent="0.25">
      <c r="A50" s="11" t="s">
        <v>20</v>
      </c>
      <c r="B50" s="13">
        <f>AVERAGE(B48:B49)</f>
        <v>146.57988458826009</v>
      </c>
      <c r="C50" s="13">
        <f t="shared" ref="C50:E50" si="6">AVERAGE(C48:C49)</f>
        <v>141.77825745714233</v>
      </c>
      <c r="D50" s="13" t="e">
        <f t="shared" si="6"/>
        <v>#DIV/0!</v>
      </c>
      <c r="E50" s="13">
        <f t="shared" si="6"/>
        <v>109.72216326452988</v>
      </c>
    </row>
    <row r="51" spans="1:5" x14ac:dyDescent="0.25">
      <c r="A51" s="11"/>
      <c r="B51" s="13"/>
      <c r="C51" s="13"/>
      <c r="D51" s="13"/>
    </row>
    <row r="52" spans="1:5" x14ac:dyDescent="0.25">
      <c r="A52" s="11" t="s">
        <v>21</v>
      </c>
      <c r="B52" s="11"/>
      <c r="C52" s="11"/>
      <c r="D52" s="11"/>
    </row>
    <row r="53" spans="1:5" x14ac:dyDescent="0.25">
      <c r="A53" s="11" t="s">
        <v>22</v>
      </c>
      <c r="B53" s="13">
        <f>(B14/B16)*100</f>
        <v>38.822115384615387</v>
      </c>
      <c r="C53" s="13">
        <f>(C14/C16)*100</f>
        <v>38.822115384615387</v>
      </c>
      <c r="D53" s="13">
        <v>0</v>
      </c>
      <c r="E53">
        <v>0</v>
      </c>
    </row>
    <row r="54" spans="1:5" x14ac:dyDescent="0.25">
      <c r="A54" s="11" t="s">
        <v>23</v>
      </c>
      <c r="B54" s="13">
        <f>B22/B23*100</f>
        <v>33.125893858451569</v>
      </c>
      <c r="C54" s="13">
        <f t="shared" ref="C54:E54" si="7">C22/C23*100</f>
        <v>32.067013343955772</v>
      </c>
      <c r="D54" s="13">
        <f t="shared" si="7"/>
        <v>0</v>
      </c>
      <c r="E54" s="13">
        <f t="shared" si="7"/>
        <v>54.861081632264941</v>
      </c>
    </row>
    <row r="55" spans="1:5" x14ac:dyDescent="0.25">
      <c r="A55" s="11" t="s">
        <v>24</v>
      </c>
      <c r="B55" s="13">
        <f>(B53+B54)/2</f>
        <v>35.974004621533481</v>
      </c>
      <c r="C55" s="13">
        <f t="shared" ref="C55:E55" si="8">(C53+C54)/2</f>
        <v>35.444564364285583</v>
      </c>
      <c r="D55" s="13">
        <f t="shared" si="8"/>
        <v>0</v>
      </c>
      <c r="E55" s="13">
        <f t="shared" si="8"/>
        <v>27.430540816132471</v>
      </c>
    </row>
    <row r="56" spans="1:5" x14ac:dyDescent="0.25">
      <c r="A56" s="11"/>
      <c r="B56" s="11"/>
      <c r="C56" s="11"/>
      <c r="D56" s="11"/>
    </row>
    <row r="57" spans="1:5" x14ac:dyDescent="0.25">
      <c r="A57" s="11" t="s">
        <v>36</v>
      </c>
      <c r="B57" s="11"/>
      <c r="C57" s="11"/>
      <c r="D57" s="11"/>
    </row>
    <row r="58" spans="1:5" x14ac:dyDescent="0.25">
      <c r="A58" s="11" t="s">
        <v>25</v>
      </c>
      <c r="B58" s="15">
        <f>(B24/B22)*100</f>
        <v>83.235637087007618</v>
      </c>
      <c r="C58" s="13"/>
      <c r="D58" s="13"/>
    </row>
    <row r="59" spans="1:5" x14ac:dyDescent="0.25">
      <c r="A59" s="11"/>
      <c r="B59" s="11"/>
      <c r="C59" s="11"/>
      <c r="D59" s="11"/>
    </row>
    <row r="60" spans="1:5" x14ac:dyDescent="0.25">
      <c r="A60" s="11" t="s">
        <v>26</v>
      </c>
      <c r="B60" s="11"/>
      <c r="C60" s="11"/>
      <c r="D60" s="11"/>
    </row>
    <row r="61" spans="1:5" x14ac:dyDescent="0.25">
      <c r="A61" s="11" t="s">
        <v>27</v>
      </c>
      <c r="B61" s="14">
        <f>((B14/B10)-1)*100</f>
        <v>0.93749999999999112</v>
      </c>
      <c r="C61" s="14">
        <f>((C14/C10)-1)*100</f>
        <v>0.93749999999999112</v>
      </c>
      <c r="D61" s="13"/>
    </row>
    <row r="62" spans="1:5" x14ac:dyDescent="0.25">
      <c r="A62" s="11" t="s">
        <v>28</v>
      </c>
      <c r="B62" s="14">
        <f>((B37/B36)-1)*100</f>
        <v>-5.0202398589862529</v>
      </c>
      <c r="C62" s="14">
        <f t="shared" ref="C62:E62" si="9">((C37/C36)-1)*100</f>
        <v>11.945707395138406</v>
      </c>
      <c r="D62" s="14" t="e">
        <f t="shared" si="9"/>
        <v>#DIV/0!</v>
      </c>
      <c r="E62" s="14">
        <f t="shared" si="9"/>
        <v>-45.802547425427001</v>
      </c>
    </row>
    <row r="63" spans="1:5" x14ac:dyDescent="0.25">
      <c r="A63" s="11" t="s">
        <v>29</v>
      </c>
      <c r="B63" s="14">
        <f>((B39/B38)-1)*100</f>
        <v>-5.902404813856343</v>
      </c>
      <c r="C63" s="14">
        <f t="shared" ref="C63:E63" si="10">((C39/C38)-1)*100</f>
        <v>10.90596398279966</v>
      </c>
      <c r="D63" s="14" t="e">
        <f t="shared" si="10"/>
        <v>#DIV/0!</v>
      </c>
      <c r="E63" s="14">
        <f t="shared" si="10"/>
        <v>-46.305929337884336</v>
      </c>
    </row>
    <row r="64" spans="1:5" x14ac:dyDescent="0.25">
      <c r="A64" s="11"/>
      <c r="B64" s="13"/>
      <c r="C64" s="13"/>
      <c r="D64" s="13"/>
    </row>
    <row r="65" spans="1:5" x14ac:dyDescent="0.25">
      <c r="A65" s="11" t="s">
        <v>30</v>
      </c>
      <c r="B65" s="11"/>
      <c r="C65" s="11"/>
      <c r="D65" s="11"/>
    </row>
    <row r="66" spans="1:5" x14ac:dyDescent="0.25">
      <c r="A66" t="s">
        <v>37</v>
      </c>
      <c r="B66" s="9">
        <f>B21/(B12*3)</f>
        <v>494495.31331730768</v>
      </c>
      <c r="C66" s="9">
        <f>C21/(C12*3)</f>
        <v>442411.98</v>
      </c>
      <c r="D66" s="9"/>
    </row>
    <row r="67" spans="1:5" x14ac:dyDescent="0.25">
      <c r="A67" t="s">
        <v>38</v>
      </c>
      <c r="B67" s="9">
        <f>B22/(B14*3)</f>
        <v>439032.71880288958</v>
      </c>
      <c r="C67" s="9">
        <f>C22/(C14*3)</f>
        <v>365431.68051599583</v>
      </c>
      <c r="D67" s="9"/>
    </row>
    <row r="68" spans="1:5" x14ac:dyDescent="0.25">
      <c r="A68" t="s">
        <v>79</v>
      </c>
      <c r="B68" s="9"/>
      <c r="C68" s="9">
        <f>C22/C15</f>
        <v>538150.90945288748</v>
      </c>
      <c r="D68" s="9"/>
    </row>
    <row r="69" spans="1:5" x14ac:dyDescent="0.25">
      <c r="A69" s="11" t="s">
        <v>31</v>
      </c>
      <c r="B69" s="9">
        <f>(B66/B67)*B50</f>
        <v>165.09718490486546</v>
      </c>
      <c r="C69" s="9">
        <f>(C66/C67)*C50</f>
        <v>171.64466833854189</v>
      </c>
      <c r="D69" s="13"/>
    </row>
    <row r="70" spans="1:5" x14ac:dyDescent="0.25">
      <c r="A70" s="13" t="s">
        <v>39</v>
      </c>
      <c r="B70" s="9">
        <f>B21/B12</f>
        <v>1483485.939951923</v>
      </c>
      <c r="C70" s="9">
        <f>C21/C12</f>
        <v>1327235.94</v>
      </c>
      <c r="D70" s="13"/>
    </row>
    <row r="71" spans="1:5" x14ac:dyDescent="0.25">
      <c r="A71" s="13" t="s">
        <v>40</v>
      </c>
      <c r="B71" s="9">
        <f>B22/(B14)</f>
        <v>1317098.1564086687</v>
      </c>
      <c r="C71" s="9">
        <f>C22/(C14)</f>
        <v>1096295.0415479874</v>
      </c>
      <c r="D71" s="13"/>
    </row>
    <row r="72" spans="1:5" x14ac:dyDescent="0.25">
      <c r="B72" s="9"/>
      <c r="C72" s="9"/>
      <c r="D72" s="14"/>
    </row>
    <row r="73" spans="1:5" x14ac:dyDescent="0.25">
      <c r="A73" t="s">
        <v>32</v>
      </c>
      <c r="B73" s="14"/>
      <c r="C73" s="14"/>
      <c r="D73" s="14"/>
    </row>
    <row r="74" spans="1:5" x14ac:dyDescent="0.25">
      <c r="A74" s="11" t="s">
        <v>33</v>
      </c>
      <c r="B74" s="13">
        <f>(B28/B27)*100</f>
        <v>132.90717772002336</v>
      </c>
      <c r="C74" s="13"/>
      <c r="D74" s="13"/>
    </row>
    <row r="75" spans="1:5" x14ac:dyDescent="0.25">
      <c r="A75" s="11" t="s">
        <v>34</v>
      </c>
      <c r="B75" s="13">
        <f>(B22/B28)*100</f>
        <v>103.73503523526209</v>
      </c>
      <c r="C75" s="13"/>
      <c r="D75" s="13"/>
    </row>
    <row r="76" spans="1:5" ht="15.75" thickBot="1" x14ac:dyDescent="0.3">
      <c r="A76" s="16"/>
      <c r="B76" s="16"/>
      <c r="C76" s="16"/>
      <c r="D76" s="16"/>
      <c r="E76" s="16"/>
    </row>
    <row r="77" spans="1:5" ht="15.75" thickTop="1" x14ac:dyDescent="0.25"/>
    <row r="78" spans="1:5" x14ac:dyDescent="0.25">
      <c r="A78" t="s">
        <v>35</v>
      </c>
    </row>
    <row r="79" spans="1:5" x14ac:dyDescent="0.25">
      <c r="A79" t="s">
        <v>161</v>
      </c>
    </row>
    <row r="80" spans="1:5" x14ac:dyDescent="0.25">
      <c r="A80" t="s">
        <v>93</v>
      </c>
      <c r="B80" s="5"/>
      <c r="C80" s="5"/>
      <c r="D80" s="5"/>
    </row>
    <row r="82" spans="1:1" x14ac:dyDescent="0.25">
      <c r="A82" t="s">
        <v>171</v>
      </c>
    </row>
    <row r="84" spans="1:1" x14ac:dyDescent="0.25">
      <c r="A84" s="20"/>
    </row>
    <row r="85" spans="1:1" x14ac:dyDescent="0.25">
      <c r="A85" s="21"/>
    </row>
    <row r="86" spans="1:1" x14ac:dyDescent="0.25">
      <c r="A86" s="21"/>
    </row>
  </sheetData>
  <mergeCells count="2">
    <mergeCell ref="A2:D2"/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6"/>
  <sheetViews>
    <sheetView topLeftCell="A67" workbookViewId="0">
      <selection activeCell="D71" sqref="D71"/>
    </sheetView>
  </sheetViews>
  <sheetFormatPr baseColWidth="10" defaultColWidth="11.42578125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2.7109375" bestFit="1" customWidth="1"/>
  </cols>
  <sheetData>
    <row r="2" spans="1:5" ht="15.75" x14ac:dyDescent="0.25">
      <c r="A2" s="36" t="s">
        <v>127</v>
      </c>
      <c r="B2" s="36"/>
      <c r="C2" s="36"/>
      <c r="D2" s="36"/>
    </row>
    <row r="4" spans="1:5" x14ac:dyDescent="0.25">
      <c r="A4" s="37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5" ht="15.75" thickBot="1" x14ac:dyDescent="0.3">
      <c r="A5" s="38"/>
      <c r="B5" s="2" t="s">
        <v>3</v>
      </c>
      <c r="C5" s="2" t="s">
        <v>4</v>
      </c>
      <c r="D5" s="2" t="s">
        <v>41</v>
      </c>
      <c r="E5" s="2" t="s">
        <v>44</v>
      </c>
    </row>
    <row r="6" spans="1:5" ht="15.75" thickTop="1" x14ac:dyDescent="0.25"/>
    <row r="7" spans="1:5" x14ac:dyDescent="0.25">
      <c r="A7" s="3" t="s">
        <v>6</v>
      </c>
    </row>
    <row r="9" spans="1:5" x14ac:dyDescent="0.25">
      <c r="A9" t="s">
        <v>7</v>
      </c>
    </row>
    <row r="10" spans="1:5" x14ac:dyDescent="0.25">
      <c r="A10" s="4" t="s">
        <v>163</v>
      </c>
      <c r="B10" s="7">
        <f>C10</f>
        <v>436</v>
      </c>
      <c r="C10" s="7">
        <v>436</v>
      </c>
      <c r="D10" s="5"/>
    </row>
    <row r="11" spans="1:5" x14ac:dyDescent="0.25">
      <c r="A11" s="26" t="s">
        <v>4</v>
      </c>
      <c r="B11" s="27">
        <f>+('I Trimestre'!B11+'II Trimestre'!B11)</f>
        <v>1140</v>
      </c>
      <c r="C11" s="27">
        <f>+('I Trimestre'!C11+'II Trimestre'!C11)</f>
        <v>1140</v>
      </c>
      <c r="D11" s="28"/>
      <c r="E11" s="29"/>
    </row>
    <row r="12" spans="1:5" x14ac:dyDescent="0.25">
      <c r="A12" s="10" t="s">
        <v>128</v>
      </c>
      <c r="B12" s="9">
        <f>C12</f>
        <v>416</v>
      </c>
      <c r="C12" s="9">
        <f>+('I Trimestre'!C12+'II Trimestre'!C12)</f>
        <v>416</v>
      </c>
      <c r="D12" s="31"/>
      <c r="E12" s="11"/>
    </row>
    <row r="13" spans="1:5" x14ac:dyDescent="0.25">
      <c r="A13" s="26" t="s">
        <v>4</v>
      </c>
      <c r="B13" s="27">
        <f>C13</f>
        <v>1248</v>
      </c>
      <c r="C13" s="27">
        <f>+('I Trimestre'!C13+'II Trimestre'!C13)</f>
        <v>1248</v>
      </c>
      <c r="D13" s="28"/>
      <c r="E13" s="29"/>
    </row>
    <row r="14" spans="1:5" x14ac:dyDescent="0.25">
      <c r="A14" s="4" t="s">
        <v>129</v>
      </c>
      <c r="B14" s="7">
        <f>C14</f>
        <v>466</v>
      </c>
      <c r="C14" s="7">
        <v>466</v>
      </c>
      <c r="D14" s="5"/>
    </row>
    <row r="15" spans="1:5" x14ac:dyDescent="0.25">
      <c r="A15" s="26" t="s">
        <v>4</v>
      </c>
      <c r="B15" s="27">
        <f>C15</f>
        <v>1153</v>
      </c>
      <c r="C15" s="27">
        <f>+('I Trimestre'!C15+'II Trimestre'!C15)</f>
        <v>1153</v>
      </c>
      <c r="D15" s="28"/>
      <c r="E15" s="29"/>
    </row>
    <row r="16" spans="1:5" x14ac:dyDescent="0.25">
      <c r="A16" s="10" t="s">
        <v>83</v>
      </c>
      <c r="B16" s="9">
        <f t="shared" ref="B16:B17" si="0">C16</f>
        <v>832</v>
      </c>
      <c r="C16" s="9">
        <f>'II Trimestre'!C16</f>
        <v>832</v>
      </c>
      <c r="D16" s="31"/>
      <c r="E16" s="11"/>
    </row>
    <row r="17" spans="1:5" x14ac:dyDescent="0.25">
      <c r="A17" s="26" t="s">
        <v>4</v>
      </c>
      <c r="B17" s="27">
        <f t="shared" si="0"/>
        <v>2496</v>
      </c>
      <c r="C17" s="27">
        <f>'II Trimestre'!C17</f>
        <v>2496</v>
      </c>
      <c r="D17" s="28"/>
      <c r="E17" s="29"/>
    </row>
    <row r="18" spans="1:5" x14ac:dyDescent="0.25">
      <c r="B18" s="5"/>
      <c r="C18" s="5"/>
      <c r="D18" s="5"/>
    </row>
    <row r="19" spans="1:5" x14ac:dyDescent="0.25">
      <c r="A19" s="6" t="s">
        <v>8</v>
      </c>
      <c r="B19" s="5"/>
      <c r="C19" s="5"/>
      <c r="D19" s="5"/>
    </row>
    <row r="20" spans="1:5" x14ac:dyDescent="0.25">
      <c r="A20" s="4" t="s">
        <v>59</v>
      </c>
      <c r="B20" s="9">
        <f>SUM(C20:E20)</f>
        <v>660918073.23000002</v>
      </c>
      <c r="C20" s="9">
        <f>+'I Trimestre'!C20+'II Trimestre'!C20</f>
        <v>539164902.77999997</v>
      </c>
      <c r="D20" s="9">
        <f>+'I Trimestre'!D20+'II Trimestre'!D20</f>
        <v>0</v>
      </c>
      <c r="E20" s="9">
        <f>+'I Trimestre'!E20+'II Trimestre'!E20</f>
        <v>121753170.45</v>
      </c>
    </row>
    <row r="21" spans="1:5" x14ac:dyDescent="0.25">
      <c r="A21" s="4" t="s">
        <v>130</v>
      </c>
      <c r="B21" s="9">
        <f>SUM(C21:E21)</f>
        <v>617130151.01999998</v>
      </c>
      <c r="C21" s="9">
        <f>+'I Trimestre'!C21+'II Trimestre'!C21</f>
        <v>552130151.03999996</v>
      </c>
      <c r="D21" s="9">
        <f>+'I Trimestre'!D21+'II Trimestre'!D21</f>
        <v>0</v>
      </c>
      <c r="E21" s="9">
        <f>+'I Trimestre'!E21+'II Trimestre'!E21</f>
        <v>64999999.980000004</v>
      </c>
    </row>
    <row r="22" spans="1:5" x14ac:dyDescent="0.25">
      <c r="A22" s="4" t="s">
        <v>131</v>
      </c>
      <c r="B22" s="9">
        <f>SUM(C22:E22)</f>
        <v>555200857.75</v>
      </c>
      <c r="C22" s="9">
        <f>+'I Trimestre'!C22+'II Trimestre'!C22</f>
        <v>555200857.75</v>
      </c>
      <c r="D22" s="9">
        <f>+'I Trimestre'!D22+'II Trimestre'!D22</f>
        <v>0</v>
      </c>
      <c r="E22" s="9">
        <f>+'I Trimestre'!E22+'II Trimestre'!E22</f>
        <v>0</v>
      </c>
    </row>
    <row r="23" spans="1:5" x14ac:dyDescent="0.25">
      <c r="A23" s="4" t="s">
        <v>86</v>
      </c>
      <c r="B23" s="7">
        <f>+'II Trimestre'!B23</f>
        <v>1284260302.0400002</v>
      </c>
      <c r="C23" s="7">
        <f>+'II Trimestre'!C23</f>
        <v>1104260302.0800002</v>
      </c>
      <c r="D23" s="7">
        <f>+'II Trimestre'!D23</f>
        <v>50000000</v>
      </c>
      <c r="E23" s="7">
        <f>+'II Trimestre'!E23</f>
        <v>129999999.95999999</v>
      </c>
    </row>
    <row r="24" spans="1:5" x14ac:dyDescent="0.25">
      <c r="A24" s="4" t="s">
        <v>132</v>
      </c>
      <c r="B24" s="7">
        <f>C24</f>
        <v>555200857.75</v>
      </c>
      <c r="C24" s="7">
        <f>C22</f>
        <v>555200857.75</v>
      </c>
      <c r="D24" s="7"/>
    </row>
    <row r="25" spans="1:5" x14ac:dyDescent="0.25">
      <c r="B25" s="7"/>
      <c r="C25" s="7"/>
      <c r="D25" s="7"/>
    </row>
    <row r="26" spans="1:5" x14ac:dyDescent="0.25">
      <c r="A26" s="8" t="s">
        <v>9</v>
      </c>
      <c r="B26" s="9"/>
      <c r="C26" s="9"/>
      <c r="D26" s="9"/>
    </row>
    <row r="27" spans="1:5" x14ac:dyDescent="0.25">
      <c r="A27" s="10" t="s">
        <v>133</v>
      </c>
      <c r="B27" s="9">
        <f>B21</f>
        <v>617130151.01999998</v>
      </c>
      <c r="C27" s="9"/>
      <c r="D27" s="9"/>
    </row>
    <row r="28" spans="1:5" x14ac:dyDescent="0.25">
      <c r="A28" s="10" t="s">
        <v>134</v>
      </c>
      <c r="B28" s="7">
        <f>'I Trimestre'!B28+'II Trimestre'!B28</f>
        <v>573836989.60000014</v>
      </c>
      <c r="C28" s="9"/>
      <c r="D28" s="9"/>
    </row>
    <row r="29" spans="1:5" x14ac:dyDescent="0.25">
      <c r="A29" s="11"/>
      <c r="B29" s="11"/>
      <c r="C29" s="11"/>
      <c r="D29" s="11"/>
    </row>
    <row r="30" spans="1:5" x14ac:dyDescent="0.25">
      <c r="A30" s="11" t="s">
        <v>10</v>
      </c>
      <c r="B30" s="11"/>
      <c r="C30" s="11"/>
      <c r="D30" s="11"/>
    </row>
    <row r="31" spans="1:5" x14ac:dyDescent="0.25">
      <c r="A31" s="10" t="s">
        <v>60</v>
      </c>
      <c r="B31" s="17">
        <v>1.6071376151833332</v>
      </c>
      <c r="C31" s="17">
        <v>1.6071376151833332</v>
      </c>
      <c r="D31" s="17">
        <v>1.6071376151833332</v>
      </c>
      <c r="E31" s="17">
        <v>1.6071376151833332</v>
      </c>
    </row>
    <row r="32" spans="1:5" x14ac:dyDescent="0.25">
      <c r="A32" s="10" t="s">
        <v>135</v>
      </c>
      <c r="B32">
        <v>1.67</v>
      </c>
      <c r="C32">
        <v>1.67</v>
      </c>
      <c r="D32">
        <v>1.67</v>
      </c>
      <c r="E32">
        <v>1.67</v>
      </c>
    </row>
    <row r="33" spans="1:8" x14ac:dyDescent="0.25">
      <c r="A33" s="10" t="s">
        <v>11</v>
      </c>
      <c r="B33" s="9">
        <v>584.5726887112404</v>
      </c>
      <c r="C33" s="9"/>
      <c r="D33" s="9"/>
    </row>
    <row r="34" spans="1:8" x14ac:dyDescent="0.25">
      <c r="A34" s="11"/>
      <c r="B34" s="11"/>
      <c r="C34" s="11"/>
      <c r="D34" s="11"/>
    </row>
    <row r="35" spans="1:8" x14ac:dyDescent="0.25">
      <c r="A35" s="12" t="s">
        <v>12</v>
      </c>
      <c r="B35" s="11"/>
      <c r="C35" s="11"/>
      <c r="D35" s="11"/>
    </row>
    <row r="36" spans="1:8" x14ac:dyDescent="0.25">
      <c r="A36" s="11" t="s">
        <v>61</v>
      </c>
      <c r="B36" s="9">
        <f>B20/B31</f>
        <v>411239253.55614692</v>
      </c>
      <c r="C36" s="9">
        <f t="shared" ref="C36:E36" si="1">C20/C31</f>
        <v>335481478.17976063</v>
      </c>
      <c r="D36" s="9">
        <f t="shared" si="1"/>
        <v>0</v>
      </c>
      <c r="E36" s="9">
        <f t="shared" si="1"/>
        <v>75757775.376386225</v>
      </c>
    </row>
    <row r="37" spans="1:8" x14ac:dyDescent="0.25">
      <c r="A37" s="11" t="s">
        <v>136</v>
      </c>
      <c r="B37" s="9">
        <f>B22/B32</f>
        <v>332455603.4431138</v>
      </c>
      <c r="C37" s="9">
        <f t="shared" ref="C37:E37" si="2">C22/C32</f>
        <v>332455603.4431138</v>
      </c>
      <c r="D37" s="9">
        <f t="shared" si="2"/>
        <v>0</v>
      </c>
      <c r="E37" s="9">
        <f t="shared" si="2"/>
        <v>0</v>
      </c>
    </row>
    <row r="38" spans="1:8" x14ac:dyDescent="0.25">
      <c r="A38" s="11" t="s">
        <v>62</v>
      </c>
      <c r="B38" s="9">
        <f>B36/B10</f>
        <v>943209.29714712594</v>
      </c>
      <c r="C38" s="9">
        <f t="shared" ref="C38:E38" si="3">C36/C10</f>
        <v>769452.93160495558</v>
      </c>
      <c r="D38" s="9" t="e">
        <f t="shared" si="3"/>
        <v>#DIV/0!</v>
      </c>
      <c r="E38" s="9" t="e">
        <f t="shared" si="3"/>
        <v>#DIV/0!</v>
      </c>
    </row>
    <row r="39" spans="1:8" x14ac:dyDescent="0.25">
      <c r="A39" s="11" t="s">
        <v>137</v>
      </c>
      <c r="B39" s="9">
        <f>B37/B14</f>
        <v>713424.04172342014</v>
      </c>
      <c r="C39" s="9">
        <f t="shared" ref="C39:E39" si="4">C37/C14</f>
        <v>713424.04172342014</v>
      </c>
      <c r="D39" s="9" t="e">
        <f t="shared" si="4"/>
        <v>#DIV/0!</v>
      </c>
      <c r="E39" s="9" t="e">
        <f t="shared" si="4"/>
        <v>#DIV/0!</v>
      </c>
    </row>
    <row r="41" spans="1:8" x14ac:dyDescent="0.25">
      <c r="A41" s="3" t="s">
        <v>13</v>
      </c>
    </row>
    <row r="43" spans="1:8" x14ac:dyDescent="0.25">
      <c r="A43" t="s">
        <v>14</v>
      </c>
    </row>
    <row r="44" spans="1:8" x14ac:dyDescent="0.25">
      <c r="A44" t="s">
        <v>15</v>
      </c>
      <c r="B44" s="30">
        <f>(B12/B33)*100</f>
        <v>71.163091953050568</v>
      </c>
      <c r="C44" s="15"/>
      <c r="D44" s="13"/>
      <c r="E44" s="11"/>
      <c r="F44" s="11"/>
      <c r="G44" s="11"/>
      <c r="H44" s="11"/>
    </row>
    <row r="45" spans="1:8" x14ac:dyDescent="0.25">
      <c r="A45" t="s">
        <v>16</v>
      </c>
      <c r="B45" s="15">
        <f>(B14*100)/(B33)</f>
        <v>79.716348197407598</v>
      </c>
      <c r="C45" s="15"/>
      <c r="D45" s="13"/>
    </row>
    <row r="47" spans="1:8" x14ac:dyDescent="0.25">
      <c r="A47" t="s">
        <v>17</v>
      </c>
    </row>
    <row r="48" spans="1:8" x14ac:dyDescent="0.25">
      <c r="A48" t="s">
        <v>18</v>
      </c>
      <c r="B48" s="14">
        <f>(B14/B12)*100</f>
        <v>112.01923076923077</v>
      </c>
      <c r="C48" s="14">
        <f>(C10/C12)*100</f>
        <v>104.80769230769231</v>
      </c>
      <c r="D48" s="14"/>
    </row>
    <row r="49" spans="1:5" x14ac:dyDescent="0.25">
      <c r="A49" t="s">
        <v>19</v>
      </c>
      <c r="B49" s="14">
        <f>B22/B21*100</f>
        <v>89.96495420493676</v>
      </c>
      <c r="C49" s="14">
        <f>C22/C21*100</f>
        <v>100.55615631644388</v>
      </c>
      <c r="D49" s="14" t="e">
        <f>D22/D21*100</f>
        <v>#DIV/0!</v>
      </c>
      <c r="E49" s="14">
        <f>E22/E21*100</f>
        <v>0</v>
      </c>
    </row>
    <row r="50" spans="1:5" x14ac:dyDescent="0.25">
      <c r="A50" s="11" t="s">
        <v>20</v>
      </c>
      <c r="B50" s="13">
        <f>AVERAGE(B48:B49)</f>
        <v>100.99209248708377</v>
      </c>
      <c r="C50" s="13">
        <f>AVERAGE(C48:C49)</f>
        <v>102.68192431206809</v>
      </c>
      <c r="D50" s="13"/>
    </row>
    <row r="51" spans="1:5" x14ac:dyDescent="0.25">
      <c r="A51" s="11"/>
      <c r="B51" s="13"/>
      <c r="C51" s="13"/>
      <c r="D51" s="13"/>
    </row>
    <row r="52" spans="1:5" x14ac:dyDescent="0.25">
      <c r="A52" s="11" t="s">
        <v>21</v>
      </c>
      <c r="B52" s="11"/>
      <c r="C52" s="11"/>
      <c r="D52" s="11"/>
    </row>
    <row r="53" spans="1:5" x14ac:dyDescent="0.25">
      <c r="A53" s="11" t="s">
        <v>22</v>
      </c>
      <c r="B53" s="13">
        <f>(B14/B16)*100</f>
        <v>56.009615384615387</v>
      </c>
      <c r="C53" s="13">
        <f>(C10/C16)*100</f>
        <v>52.403846153846153</v>
      </c>
      <c r="D53" s="13"/>
    </row>
    <row r="54" spans="1:5" x14ac:dyDescent="0.25">
      <c r="A54" s="11" t="s">
        <v>23</v>
      </c>
      <c r="B54" s="13">
        <f>B22/B23*100</f>
        <v>43.231178046077098</v>
      </c>
      <c r="C54" s="13">
        <f>C22/C23*100</f>
        <v>50.27807815822193</v>
      </c>
      <c r="D54" s="13">
        <f>D22/D23*100</f>
        <v>0</v>
      </c>
      <c r="E54" s="13">
        <f>E22/E23*100</f>
        <v>0</v>
      </c>
    </row>
    <row r="55" spans="1:5" x14ac:dyDescent="0.25">
      <c r="A55" s="11" t="s">
        <v>24</v>
      </c>
      <c r="B55" s="13">
        <f>(B53+B54)/2</f>
        <v>49.620396715346246</v>
      </c>
      <c r="C55" s="13">
        <f>(C53+C54)/2</f>
        <v>51.340962156034038</v>
      </c>
      <c r="D55" s="13"/>
    </row>
    <row r="56" spans="1:5" x14ac:dyDescent="0.25">
      <c r="A56" s="11"/>
      <c r="B56" s="11"/>
      <c r="C56" s="11"/>
      <c r="D56" s="11"/>
    </row>
    <row r="57" spans="1:5" x14ac:dyDescent="0.25">
      <c r="A57" s="11" t="s">
        <v>36</v>
      </c>
      <c r="B57" s="11"/>
      <c r="C57" s="11"/>
      <c r="D57" s="11"/>
    </row>
    <row r="58" spans="1:5" x14ac:dyDescent="0.25">
      <c r="A58" s="11" t="s">
        <v>25</v>
      </c>
      <c r="B58" s="15">
        <f>(B24/B22)*100</f>
        <v>100</v>
      </c>
      <c r="C58" s="13"/>
      <c r="D58" s="13"/>
    </row>
    <row r="59" spans="1:5" x14ac:dyDescent="0.25">
      <c r="A59" s="11"/>
      <c r="B59" s="11"/>
      <c r="C59" s="11"/>
      <c r="D59" s="11"/>
    </row>
    <row r="60" spans="1:5" x14ac:dyDescent="0.25">
      <c r="A60" s="11" t="s">
        <v>26</v>
      </c>
      <c r="B60" s="11"/>
      <c r="C60" s="11"/>
      <c r="D60" s="11"/>
    </row>
    <row r="61" spans="1:5" x14ac:dyDescent="0.25">
      <c r="A61" s="11" t="s">
        <v>27</v>
      </c>
      <c r="B61" s="14">
        <f>((B14/B10)-1)*100</f>
        <v>6.8807339449541205</v>
      </c>
      <c r="C61" s="14">
        <f t="shared" ref="C61:E61" si="5">((C14/C10)-1)*100</f>
        <v>6.8807339449541205</v>
      </c>
      <c r="D61" s="14" t="e">
        <f t="shared" si="5"/>
        <v>#DIV/0!</v>
      </c>
      <c r="E61" s="14" t="e">
        <f t="shared" si="5"/>
        <v>#DIV/0!</v>
      </c>
    </row>
    <row r="62" spans="1:5" x14ac:dyDescent="0.25">
      <c r="A62" s="11" t="s">
        <v>28</v>
      </c>
      <c r="B62" s="14">
        <f>((B37/B36)-1)*100</f>
        <v>-19.157619179531149</v>
      </c>
      <c r="C62" s="14">
        <f>((C37/C36)-1)*100</f>
        <v>-0.90194986413690836</v>
      </c>
      <c r="D62" s="14" t="e">
        <f t="shared" ref="D62:E62" si="6">((D37/D36)-1)*100</f>
        <v>#DIV/0!</v>
      </c>
      <c r="E62" s="14">
        <f t="shared" si="6"/>
        <v>-100</v>
      </c>
    </row>
    <row r="63" spans="1:5" x14ac:dyDescent="0.25">
      <c r="A63" s="11" t="s">
        <v>29</v>
      </c>
      <c r="B63" s="14">
        <f>((B39/B38)-1)*100</f>
        <v>-24.362064296728715</v>
      </c>
      <c r="C63" s="14">
        <f>((C39/C38)-1)*100</f>
        <v>-7.2816526625830269</v>
      </c>
      <c r="D63" s="13"/>
    </row>
    <row r="64" spans="1:5" x14ac:dyDescent="0.25">
      <c r="A64" s="11"/>
      <c r="B64" s="13"/>
      <c r="C64" s="13"/>
      <c r="D64" s="13"/>
    </row>
    <row r="65" spans="1:10" x14ac:dyDescent="0.25">
      <c r="A65" s="11" t="s">
        <v>30</v>
      </c>
      <c r="B65" s="11"/>
      <c r="C65" s="11"/>
      <c r="D65" s="11"/>
    </row>
    <row r="66" spans="1:10" x14ac:dyDescent="0.25">
      <c r="A66" t="s">
        <v>37</v>
      </c>
      <c r="B66" s="9">
        <f>B21/(B12*3)</f>
        <v>494495.31331730768</v>
      </c>
      <c r="C66" s="9">
        <f>C21/(C12*3)</f>
        <v>442411.98</v>
      </c>
      <c r="D66" s="34"/>
      <c r="E66" s="11"/>
      <c r="F66" s="11"/>
      <c r="G66" s="11"/>
      <c r="H66" s="11"/>
      <c r="I66" s="11"/>
      <c r="J66" s="11"/>
    </row>
    <row r="67" spans="1:10" x14ac:dyDescent="0.25">
      <c r="A67" t="s">
        <v>38</v>
      </c>
      <c r="B67" s="9">
        <f>B22/(B14*3)</f>
        <v>397139.3832260372</v>
      </c>
      <c r="C67" s="9">
        <f>C22/(C14*3)</f>
        <v>397139.3832260372</v>
      </c>
      <c r="D67" s="34"/>
      <c r="E67" s="11"/>
      <c r="F67" s="11"/>
      <c r="G67" s="11"/>
      <c r="H67" s="11"/>
      <c r="I67" s="11"/>
      <c r="J67" s="11"/>
    </row>
    <row r="68" spans="1:10" x14ac:dyDescent="0.25">
      <c r="A68" t="s">
        <v>79</v>
      </c>
      <c r="B68" s="9"/>
      <c r="C68" s="9">
        <f>C22/C15</f>
        <v>481527.19666088466</v>
      </c>
      <c r="D68" s="9"/>
    </row>
    <row r="69" spans="1:10" x14ac:dyDescent="0.25">
      <c r="A69" s="11" t="s">
        <v>31</v>
      </c>
      <c r="B69" s="9">
        <f>(B66/B67)*B50</f>
        <v>125.74959454108563</v>
      </c>
      <c r="C69" s="9">
        <f>(C66/C67)*C50</f>
        <v>114.38732939577636</v>
      </c>
      <c r="D69" s="13"/>
    </row>
    <row r="70" spans="1:10" x14ac:dyDescent="0.25">
      <c r="A70" s="13" t="s">
        <v>47</v>
      </c>
      <c r="B70" s="9">
        <f>B21/B12</f>
        <v>1483485.939951923</v>
      </c>
      <c r="C70" s="9">
        <f>C21/C12</f>
        <v>1327235.94</v>
      </c>
      <c r="D70" s="13"/>
    </row>
    <row r="71" spans="1:10" x14ac:dyDescent="0.25">
      <c r="A71" s="13" t="s">
        <v>48</v>
      </c>
      <c r="B71" s="9">
        <f>B22/(B14)</f>
        <v>1191418.1496781115</v>
      </c>
      <c r="C71" s="9">
        <f>C22/(C14)</f>
        <v>1191418.1496781115</v>
      </c>
      <c r="D71" s="34"/>
    </row>
    <row r="72" spans="1:10" x14ac:dyDescent="0.25">
      <c r="B72" s="9"/>
      <c r="C72" s="9"/>
      <c r="D72" s="14"/>
    </row>
    <row r="73" spans="1:10" x14ac:dyDescent="0.25">
      <c r="A73" t="s">
        <v>32</v>
      </c>
      <c r="B73" s="14"/>
      <c r="C73" s="14"/>
      <c r="D73" s="14"/>
    </row>
    <row r="74" spans="1:10" x14ac:dyDescent="0.25">
      <c r="A74" s="11" t="s">
        <v>33</v>
      </c>
      <c r="B74" s="13">
        <f>(B28/B27)*100</f>
        <v>92.984759965390708</v>
      </c>
      <c r="C74" s="13"/>
      <c r="D74" s="13"/>
    </row>
    <row r="75" spans="1:10" x14ac:dyDescent="0.25">
      <c r="A75" s="11" t="s">
        <v>34</v>
      </c>
      <c r="B75" s="13">
        <f>(B22/B28)*100</f>
        <v>96.752364837444389</v>
      </c>
      <c r="C75" s="13"/>
      <c r="D75" s="13"/>
    </row>
    <row r="76" spans="1:10" ht="15.75" thickBot="1" x14ac:dyDescent="0.3">
      <c r="A76" s="16"/>
      <c r="B76" s="16"/>
      <c r="C76" s="16"/>
      <c r="D76" s="16"/>
    </row>
    <row r="77" spans="1:10" ht="15.75" thickTop="1" x14ac:dyDescent="0.25"/>
    <row r="78" spans="1:10" x14ac:dyDescent="0.25">
      <c r="A78" t="s">
        <v>35</v>
      </c>
    </row>
    <row r="79" spans="1:10" x14ac:dyDescent="0.25">
      <c r="A79" t="s">
        <v>161</v>
      </c>
    </row>
    <row r="80" spans="1:10" x14ac:dyDescent="0.25">
      <c r="A80" t="s">
        <v>93</v>
      </c>
      <c r="B80" s="5"/>
      <c r="C80" s="5"/>
      <c r="D80" s="5"/>
    </row>
    <row r="82" spans="1:1" x14ac:dyDescent="0.25">
      <c r="A82" t="s">
        <v>170</v>
      </c>
    </row>
    <row r="84" spans="1:1" x14ac:dyDescent="0.25">
      <c r="A84" s="20"/>
    </row>
    <row r="85" spans="1:1" x14ac:dyDescent="0.25">
      <c r="A85" s="21"/>
    </row>
    <row r="86" spans="1:1" x14ac:dyDescent="0.25">
      <c r="A86" s="21"/>
    </row>
  </sheetData>
  <mergeCells count="2">
    <mergeCell ref="A2:D2"/>
    <mergeCell ref="A4:A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8"/>
  <sheetViews>
    <sheetView workbookViewId="0">
      <selection activeCell="G68" sqref="G68"/>
    </sheetView>
  </sheetViews>
  <sheetFormatPr baseColWidth="10" defaultColWidth="11.42578125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2.7109375" bestFit="1" customWidth="1"/>
  </cols>
  <sheetData>
    <row r="2" spans="1:5" ht="15.75" x14ac:dyDescent="0.25">
      <c r="A2" s="36" t="s">
        <v>138</v>
      </c>
      <c r="B2" s="36"/>
      <c r="C2" s="36"/>
      <c r="D2" s="36"/>
    </row>
    <row r="4" spans="1:5" x14ac:dyDescent="0.25">
      <c r="A4" s="37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5" ht="15.75" thickBot="1" x14ac:dyDescent="0.3">
      <c r="A5" s="38"/>
      <c r="B5" s="2" t="s">
        <v>3</v>
      </c>
      <c r="C5" s="2" t="s">
        <v>4</v>
      </c>
      <c r="D5" s="2" t="s">
        <v>41</v>
      </c>
      <c r="E5" s="2" t="s">
        <v>44</v>
      </c>
    </row>
    <row r="6" spans="1:5" ht="15.75" thickTop="1" x14ac:dyDescent="0.25"/>
    <row r="7" spans="1:5" x14ac:dyDescent="0.25">
      <c r="A7" s="3" t="s">
        <v>6</v>
      </c>
    </row>
    <row r="9" spans="1:5" x14ac:dyDescent="0.25">
      <c r="A9" t="s">
        <v>7</v>
      </c>
    </row>
    <row r="10" spans="1:5" x14ac:dyDescent="0.25">
      <c r="A10" s="4" t="s">
        <v>162</v>
      </c>
      <c r="B10" s="7">
        <f>C10</f>
        <v>603</v>
      </c>
      <c r="C10" s="7">
        <v>603</v>
      </c>
      <c r="D10" s="5"/>
    </row>
    <row r="11" spans="1:5" x14ac:dyDescent="0.25">
      <c r="A11" s="26" t="s">
        <v>4</v>
      </c>
      <c r="B11" s="27">
        <f t="shared" ref="B11:B17" si="0">C11</f>
        <v>1778</v>
      </c>
      <c r="C11" s="27">
        <f>+('I Trimestre'!C11+'II Trimestre'!C11+'III Trimestre'!C11)</f>
        <v>1778</v>
      </c>
      <c r="D11" s="28"/>
      <c r="E11" s="29"/>
    </row>
    <row r="12" spans="1:5" x14ac:dyDescent="0.25">
      <c r="A12" s="10" t="s">
        <v>139</v>
      </c>
      <c r="B12" s="9">
        <f t="shared" si="0"/>
        <v>624</v>
      </c>
      <c r="C12" s="9">
        <f>+('I Trimestre'!C12+'II Trimestre'!C12+'III Trimestre'!C12)</f>
        <v>624</v>
      </c>
      <c r="D12" s="31"/>
      <c r="E12" s="11"/>
    </row>
    <row r="13" spans="1:5" x14ac:dyDescent="0.25">
      <c r="A13" s="26" t="s">
        <v>4</v>
      </c>
      <c r="B13" s="27">
        <f t="shared" ref="B13" si="1">C13</f>
        <v>1872</v>
      </c>
      <c r="C13" s="27">
        <f>+('I Trimestre'!C13+'II Trimestre'!C13+'III Trimestre'!C13)</f>
        <v>1872</v>
      </c>
      <c r="D13" s="28"/>
      <c r="E13" s="29"/>
    </row>
    <row r="14" spans="1:5" x14ac:dyDescent="0.25">
      <c r="A14" s="4" t="s">
        <v>140</v>
      </c>
      <c r="B14" s="7">
        <f>C14</f>
        <v>624</v>
      </c>
      <c r="C14" s="7">
        <v>624</v>
      </c>
      <c r="D14" s="5"/>
    </row>
    <row r="15" spans="1:5" x14ac:dyDescent="0.25">
      <c r="A15" s="26" t="s">
        <v>4</v>
      </c>
      <c r="B15" s="27">
        <f t="shared" si="0"/>
        <v>1810</v>
      </c>
      <c r="C15" s="27">
        <f>+('I Trimestre'!C15+'II Trimestre'!C15+'III Trimestre'!C15)</f>
        <v>1810</v>
      </c>
      <c r="D15" s="28"/>
      <c r="E15" s="29"/>
    </row>
    <row r="16" spans="1:5" x14ac:dyDescent="0.25">
      <c r="A16" s="10" t="s">
        <v>83</v>
      </c>
      <c r="B16" s="9">
        <f t="shared" si="0"/>
        <v>832</v>
      </c>
      <c r="C16" s="9">
        <f>'III Trimestre'!C16</f>
        <v>832</v>
      </c>
      <c r="D16" s="31"/>
      <c r="E16" s="11"/>
    </row>
    <row r="17" spans="1:6" x14ac:dyDescent="0.25">
      <c r="A17" s="26" t="s">
        <v>4</v>
      </c>
      <c r="B17" s="27">
        <f t="shared" si="0"/>
        <v>2496</v>
      </c>
      <c r="C17" s="27">
        <f>'III Trimestre'!C17</f>
        <v>2496</v>
      </c>
      <c r="D17" s="28"/>
      <c r="E17" s="29"/>
    </row>
    <row r="18" spans="1:6" x14ac:dyDescent="0.25">
      <c r="B18" s="5"/>
      <c r="C18" s="7"/>
      <c r="D18" s="5"/>
    </row>
    <row r="19" spans="1:6" x14ac:dyDescent="0.25">
      <c r="A19" s="6" t="s">
        <v>8</v>
      </c>
      <c r="B19" s="5"/>
      <c r="C19" s="5"/>
      <c r="D19" s="5"/>
    </row>
    <row r="20" spans="1:6" x14ac:dyDescent="0.25">
      <c r="A20" s="4" t="s">
        <v>55</v>
      </c>
      <c r="B20" s="9">
        <f>SUM(C20:E20)</f>
        <v>1016182890.9499999</v>
      </c>
      <c r="C20" s="9">
        <f>+'I Trimestre'!C20+'II Trimestre'!C20+'III Trimestre'!C20</f>
        <v>899223847.77999997</v>
      </c>
      <c r="D20" s="9">
        <f>+'I Trimestre'!D20+'II Trimestre'!D20+'III Trimestre'!D20</f>
        <v>0</v>
      </c>
      <c r="E20" s="9">
        <f>+'I Trimestre'!E20+'II Trimestre'!E20+'III Trimestre'!E20</f>
        <v>116959043.17</v>
      </c>
    </row>
    <row r="21" spans="1:6" x14ac:dyDescent="0.25">
      <c r="A21" s="4" t="s">
        <v>141</v>
      </c>
      <c r="B21" s="9">
        <f>SUM(C21:E21)</f>
        <v>975695226.52999997</v>
      </c>
      <c r="C21" s="9">
        <f>+'I Trimestre'!C21+'II Trimestre'!C21+'III Trimestre'!C21</f>
        <v>828195226.55999994</v>
      </c>
      <c r="D21" s="9">
        <f>+'I Trimestre'!D21+'II Trimestre'!D21+'III Trimestre'!D21</f>
        <v>50000000</v>
      </c>
      <c r="E21" s="9">
        <f>+'I Trimestre'!E21+'II Trimestre'!E21+'III Trimestre'!E21</f>
        <v>97499999.969999999</v>
      </c>
    </row>
    <row r="22" spans="1:6" x14ac:dyDescent="0.25">
      <c r="A22" s="4" t="s">
        <v>142</v>
      </c>
      <c r="B22" s="9">
        <f t="shared" ref="B22" si="2">SUM(C22:E22)</f>
        <v>879444542.38999999</v>
      </c>
      <c r="C22" s="9">
        <f>+'I Trimestre'!C22+'II Trimestre'!C22+'III Trimestre'!C22</f>
        <v>879444542.38999999</v>
      </c>
      <c r="D22" s="9">
        <f>+'I Trimestre'!D22+'II Trimestre'!D22+'III Trimestre'!D22</f>
        <v>0</v>
      </c>
      <c r="E22" s="9">
        <f>+'I Trimestre'!E22+'II Trimestre'!E22+'III Trimestre'!E22</f>
        <v>0</v>
      </c>
    </row>
    <row r="23" spans="1:6" x14ac:dyDescent="0.25">
      <c r="A23" s="4" t="s">
        <v>86</v>
      </c>
      <c r="B23" s="7">
        <f>+'III Trimestre'!B23</f>
        <v>1284260302.0400002</v>
      </c>
      <c r="C23" s="7">
        <f>+'III Trimestre'!C23</f>
        <v>1104260302.0800002</v>
      </c>
      <c r="D23" s="7">
        <f>+'III Trimestre'!D23</f>
        <v>50000000</v>
      </c>
      <c r="E23" s="7">
        <f>+'III Trimestre'!E23</f>
        <v>129999999.95999999</v>
      </c>
    </row>
    <row r="24" spans="1:6" x14ac:dyDescent="0.25">
      <c r="A24" s="4" t="s">
        <v>143</v>
      </c>
      <c r="B24" s="7">
        <f>C24</f>
        <v>879444542.38999999</v>
      </c>
      <c r="C24" s="7">
        <f>C22</f>
        <v>879444542.38999999</v>
      </c>
      <c r="D24" s="7"/>
    </row>
    <row r="25" spans="1:6" x14ac:dyDescent="0.25">
      <c r="B25" s="7"/>
      <c r="C25" s="7"/>
      <c r="D25" s="7"/>
    </row>
    <row r="26" spans="1:6" x14ac:dyDescent="0.25">
      <c r="A26" s="8" t="s">
        <v>9</v>
      </c>
      <c r="B26" s="9"/>
      <c r="C26" s="9"/>
      <c r="D26" s="9"/>
    </row>
    <row r="27" spans="1:6" x14ac:dyDescent="0.25">
      <c r="A27" s="10" t="s">
        <v>144</v>
      </c>
      <c r="B27" s="9">
        <f>B21</f>
        <v>975695226.52999997</v>
      </c>
      <c r="C27" s="9"/>
      <c r="D27" s="9"/>
    </row>
    <row r="28" spans="1:6" x14ac:dyDescent="0.25">
      <c r="A28" s="10" t="s">
        <v>145</v>
      </c>
      <c r="B28" s="7">
        <f>'I Trimestre'!B28+'II Trimestre'!B28+'III Trimestre'!B28</f>
        <v>929289913.13000011</v>
      </c>
      <c r="C28" s="9"/>
      <c r="D28" s="9"/>
    </row>
    <row r="29" spans="1:6" x14ac:dyDescent="0.25">
      <c r="A29" s="11"/>
      <c r="B29" s="11"/>
      <c r="C29" s="11"/>
      <c r="D29" s="11"/>
    </row>
    <row r="30" spans="1:6" x14ac:dyDescent="0.25">
      <c r="A30" s="11" t="s">
        <v>10</v>
      </c>
      <c r="B30" s="11"/>
      <c r="C30" s="11"/>
      <c r="D30" s="11"/>
    </row>
    <row r="31" spans="1:6" x14ac:dyDescent="0.25">
      <c r="A31" s="10" t="s">
        <v>56</v>
      </c>
      <c r="B31" s="17">
        <v>1.6128472990111107</v>
      </c>
      <c r="C31" s="17">
        <v>1.6128472990111107</v>
      </c>
      <c r="D31" s="17">
        <v>1.6128472990111107</v>
      </c>
      <c r="E31" s="17">
        <v>1.6128472990111107</v>
      </c>
    </row>
    <row r="32" spans="1:6" x14ac:dyDescent="0.25">
      <c r="A32" s="10" t="s">
        <v>146</v>
      </c>
      <c r="B32" s="11">
        <v>1.68</v>
      </c>
      <c r="C32" s="11">
        <v>1.68</v>
      </c>
      <c r="D32" s="11">
        <v>1.68</v>
      </c>
      <c r="E32" s="11">
        <v>1.68</v>
      </c>
      <c r="F32" s="19"/>
    </row>
    <row r="33" spans="1:8" x14ac:dyDescent="0.25">
      <c r="A33" s="10" t="s">
        <v>11</v>
      </c>
      <c r="B33" s="9">
        <v>584.5726887112404</v>
      </c>
      <c r="C33" s="9"/>
      <c r="D33" s="9"/>
    </row>
    <row r="34" spans="1:8" x14ac:dyDescent="0.25">
      <c r="A34" s="11"/>
      <c r="B34" s="11"/>
      <c r="C34" s="11"/>
      <c r="D34" s="11"/>
    </row>
    <row r="35" spans="1:8" x14ac:dyDescent="0.25">
      <c r="A35" s="12" t="s">
        <v>12</v>
      </c>
      <c r="B35" s="11"/>
      <c r="C35" s="11"/>
      <c r="D35" s="11"/>
    </row>
    <row r="36" spans="1:8" x14ac:dyDescent="0.25">
      <c r="A36" s="11" t="s">
        <v>57</v>
      </c>
      <c r="B36" s="9">
        <f>B20/B31</f>
        <v>630055239.31066179</v>
      </c>
      <c r="C36" s="9">
        <f t="shared" ref="C36:E36" si="3">C20/C31</f>
        <v>557538118.04213798</v>
      </c>
      <c r="D36" s="9">
        <f t="shared" si="3"/>
        <v>0</v>
      </c>
      <c r="E36" s="9">
        <f t="shared" si="3"/>
        <v>72517121.268523932</v>
      </c>
    </row>
    <row r="37" spans="1:8" x14ac:dyDescent="0.25">
      <c r="A37" s="11" t="s">
        <v>147</v>
      </c>
      <c r="B37" s="9">
        <f>B22/B32</f>
        <v>523478894.27976191</v>
      </c>
      <c r="C37" s="9">
        <f t="shared" ref="C37:E37" si="4">C22/C32</f>
        <v>523478894.27976191</v>
      </c>
      <c r="D37" s="9">
        <f t="shared" si="4"/>
        <v>0</v>
      </c>
      <c r="E37" s="9">
        <f t="shared" si="4"/>
        <v>0</v>
      </c>
    </row>
    <row r="38" spans="1:8" x14ac:dyDescent="0.25">
      <c r="A38" s="11" t="s">
        <v>58</v>
      </c>
      <c r="B38" s="9">
        <f>B36/B10</f>
        <v>1044867.7268833529</v>
      </c>
      <c r="C38" s="9">
        <f t="shared" ref="C38:E38" si="5">C36/C10</f>
        <v>924607.16093223542</v>
      </c>
      <c r="D38" s="9" t="e">
        <f t="shared" si="5"/>
        <v>#DIV/0!</v>
      </c>
      <c r="E38" s="9" t="e">
        <f t="shared" si="5"/>
        <v>#DIV/0!</v>
      </c>
    </row>
    <row r="39" spans="1:8" x14ac:dyDescent="0.25">
      <c r="A39" s="11" t="s">
        <v>148</v>
      </c>
      <c r="B39" s="9">
        <f>B37/B14</f>
        <v>838908.48442269536</v>
      </c>
      <c r="C39" s="9">
        <f t="shared" ref="C39:E39" si="6">C37/C14</f>
        <v>838908.48442269536</v>
      </c>
      <c r="D39" s="9" t="e">
        <f t="shared" si="6"/>
        <v>#DIV/0!</v>
      </c>
      <c r="E39" s="9" t="e">
        <f t="shared" si="6"/>
        <v>#DIV/0!</v>
      </c>
    </row>
    <row r="41" spans="1:8" x14ac:dyDescent="0.25">
      <c r="A41" s="3" t="s">
        <v>13</v>
      </c>
    </row>
    <row r="43" spans="1:8" x14ac:dyDescent="0.25">
      <c r="A43" t="s">
        <v>14</v>
      </c>
    </row>
    <row r="44" spans="1:8" x14ac:dyDescent="0.25">
      <c r="A44" t="s">
        <v>15</v>
      </c>
      <c r="B44" s="30">
        <f>(B12/B33)*100</f>
        <v>106.74463792957583</v>
      </c>
      <c r="C44" s="15"/>
      <c r="D44" s="13"/>
      <c r="E44" s="11"/>
      <c r="F44" s="11"/>
      <c r="G44" s="11"/>
      <c r="H44" s="11"/>
    </row>
    <row r="45" spans="1:8" x14ac:dyDescent="0.25">
      <c r="A45" t="s">
        <v>16</v>
      </c>
      <c r="B45" s="15">
        <f>(B14*100)/(B33)</f>
        <v>106.74463792957583</v>
      </c>
      <c r="C45" s="15"/>
      <c r="D45" s="13"/>
    </row>
    <row r="47" spans="1:8" x14ac:dyDescent="0.25">
      <c r="A47" t="s">
        <v>17</v>
      </c>
    </row>
    <row r="48" spans="1:8" x14ac:dyDescent="0.25">
      <c r="A48" t="s">
        <v>18</v>
      </c>
      <c r="B48" s="14">
        <f>(B14/B12)*100</f>
        <v>100</v>
      </c>
      <c r="C48" s="14">
        <f>(C10/C12)*100</f>
        <v>96.634615384615387</v>
      </c>
      <c r="D48" s="14"/>
    </row>
    <row r="49" spans="1:5" x14ac:dyDescent="0.25">
      <c r="A49" t="s">
        <v>19</v>
      </c>
      <c r="B49" s="14">
        <f>B22/B21*100</f>
        <v>90.135169105796535</v>
      </c>
      <c r="C49" s="14">
        <f>C22/C21*100</f>
        <v>106.18807186837694</v>
      </c>
      <c r="D49" s="14">
        <f>D22/D21*100</f>
        <v>0</v>
      </c>
      <c r="E49" s="14">
        <f>E22/E21*100</f>
        <v>0</v>
      </c>
    </row>
    <row r="50" spans="1:5" x14ac:dyDescent="0.25">
      <c r="A50" s="11" t="s">
        <v>20</v>
      </c>
      <c r="B50" s="13">
        <f>AVERAGE(B48:B49)</f>
        <v>95.067584552898268</v>
      </c>
      <c r="C50" s="13">
        <f>AVERAGE(C48:C49)</f>
        <v>101.41134362649616</v>
      </c>
      <c r="D50" s="13"/>
    </row>
    <row r="51" spans="1:5" x14ac:dyDescent="0.25">
      <c r="A51" s="11"/>
      <c r="B51" s="13"/>
      <c r="C51" s="13"/>
      <c r="D51" s="13"/>
    </row>
    <row r="52" spans="1:5" x14ac:dyDescent="0.25">
      <c r="A52" s="11" t="s">
        <v>21</v>
      </c>
      <c r="B52" s="11"/>
      <c r="C52" s="11"/>
      <c r="D52" s="11"/>
    </row>
    <row r="53" spans="1:5" x14ac:dyDescent="0.25">
      <c r="A53" s="11" t="s">
        <v>22</v>
      </c>
      <c r="B53" s="13">
        <f>(B14/B16)*100</f>
        <v>75</v>
      </c>
      <c r="C53" s="13">
        <f>(C10/C16)*100</f>
        <v>72.475961538461547</v>
      </c>
      <c r="D53" s="13"/>
    </row>
    <row r="54" spans="1:5" x14ac:dyDescent="0.25">
      <c r="A54" s="11" t="s">
        <v>23</v>
      </c>
      <c r="B54" s="13">
        <f>B22/B23*100</f>
        <v>68.478683098203277</v>
      </c>
      <c r="C54" s="13">
        <f>C22/C23*100</f>
        <v>79.641053901282689</v>
      </c>
      <c r="D54" s="13">
        <f>D22/D23*100</f>
        <v>0</v>
      </c>
      <c r="E54" s="13">
        <f>E22/E23*100</f>
        <v>0</v>
      </c>
    </row>
    <row r="55" spans="1:5" x14ac:dyDescent="0.25">
      <c r="A55" s="11" t="s">
        <v>24</v>
      </c>
      <c r="B55" s="13">
        <f>(B53+B54)/2</f>
        <v>71.739341549101638</v>
      </c>
      <c r="C55" s="13">
        <f>(C53+C54)/2</f>
        <v>76.058507719872125</v>
      </c>
      <c r="D55" s="13"/>
    </row>
    <row r="56" spans="1:5" x14ac:dyDescent="0.25">
      <c r="A56" s="11"/>
      <c r="B56" s="11"/>
      <c r="C56" s="11"/>
      <c r="D56" s="11"/>
    </row>
    <row r="57" spans="1:5" x14ac:dyDescent="0.25">
      <c r="A57" s="11" t="s">
        <v>36</v>
      </c>
      <c r="B57" s="11"/>
      <c r="C57" s="11"/>
      <c r="D57" s="11"/>
    </row>
    <row r="58" spans="1:5" x14ac:dyDescent="0.25">
      <c r="A58" s="11" t="s">
        <v>25</v>
      </c>
      <c r="B58" s="15">
        <f>(B24/B22)*100</f>
        <v>100</v>
      </c>
      <c r="C58" s="13"/>
      <c r="D58" s="13"/>
    </row>
    <row r="59" spans="1:5" x14ac:dyDescent="0.25">
      <c r="A59" s="11"/>
      <c r="B59" s="11"/>
      <c r="C59" s="11"/>
      <c r="D59" s="11"/>
    </row>
    <row r="60" spans="1:5" x14ac:dyDescent="0.25">
      <c r="A60" s="11" t="s">
        <v>26</v>
      </c>
      <c r="B60" s="11"/>
      <c r="C60" s="11"/>
      <c r="D60" s="11"/>
    </row>
    <row r="61" spans="1:5" x14ac:dyDescent="0.25">
      <c r="A61" s="11" t="s">
        <v>27</v>
      </c>
      <c r="B61" s="14">
        <f>((B14/B10)-1)*100</f>
        <v>3.4825870646766122</v>
      </c>
      <c r="C61" s="14">
        <f>((C14/C10)-1)*100</f>
        <v>3.4825870646766122</v>
      </c>
      <c r="D61" s="13"/>
    </row>
    <row r="62" spans="1:5" x14ac:dyDescent="0.25">
      <c r="A62" s="11" t="s">
        <v>28</v>
      </c>
      <c r="B62" s="14">
        <f>((B37/B36)-1)*100</f>
        <v>-16.915396997175069</v>
      </c>
      <c r="C62" s="14">
        <f>((C37/C36)-1)*100</f>
        <v>-6.1088601227803245</v>
      </c>
      <c r="D62" s="14" t="e">
        <f t="shared" ref="D62:E62" si="7">((D37/D36)-1)*100</f>
        <v>#DIV/0!</v>
      </c>
      <c r="E62" s="14">
        <f t="shared" si="7"/>
        <v>-100</v>
      </c>
    </row>
    <row r="63" spans="1:5" x14ac:dyDescent="0.25">
      <c r="A63" s="11" t="s">
        <v>29</v>
      </c>
      <c r="B63" s="14">
        <f>((B39/B38)-1)*100</f>
        <v>-19.71151344438552</v>
      </c>
      <c r="C63" s="14">
        <f>((C39/C38)-1)*100</f>
        <v>-9.2686580994175252</v>
      </c>
      <c r="D63" s="13"/>
    </row>
    <row r="64" spans="1:5" x14ac:dyDescent="0.25">
      <c r="A64" s="11"/>
      <c r="B64" s="13"/>
      <c r="C64" s="13"/>
      <c r="D64" s="13"/>
    </row>
    <row r="65" spans="1:4" x14ac:dyDescent="0.25">
      <c r="A65" s="11" t="s">
        <v>30</v>
      </c>
      <c r="B65" s="11"/>
      <c r="C65" s="11"/>
      <c r="D65" s="11"/>
    </row>
    <row r="66" spans="1:4" x14ac:dyDescent="0.25">
      <c r="A66" t="s">
        <v>37</v>
      </c>
      <c r="B66" s="9">
        <f>B21/(B12*3)</f>
        <v>521204.71502670937</v>
      </c>
      <c r="C66" s="9">
        <f>C21/(C12*3)</f>
        <v>442411.98</v>
      </c>
      <c r="D66" s="34"/>
    </row>
    <row r="67" spans="1:4" x14ac:dyDescent="0.25">
      <c r="A67" t="s">
        <v>38</v>
      </c>
      <c r="B67" s="9">
        <f>B22/(B14*3)</f>
        <v>469788.75127670937</v>
      </c>
      <c r="C67" s="9">
        <f>C22/(C14*3)</f>
        <v>469788.75127670937</v>
      </c>
      <c r="D67" s="34"/>
    </row>
    <row r="68" spans="1:4" x14ac:dyDescent="0.25">
      <c r="A68" t="s">
        <v>79</v>
      </c>
      <c r="B68" s="9"/>
      <c r="C68" s="9">
        <f>C22/C15</f>
        <v>485880.96264640882</v>
      </c>
      <c r="D68" s="9"/>
    </row>
    <row r="69" spans="1:4" x14ac:dyDescent="0.25">
      <c r="A69" s="11" t="s">
        <v>31</v>
      </c>
      <c r="B69" s="9">
        <f>(B66/B67)*B50</f>
        <v>105.47224296135985</v>
      </c>
      <c r="C69" s="9">
        <f>(C66/C67)*C50</f>
        <v>95.501633886147161</v>
      </c>
      <c r="D69" s="13"/>
    </row>
    <row r="70" spans="1:4" x14ac:dyDescent="0.25">
      <c r="A70" s="13" t="s">
        <v>49</v>
      </c>
      <c r="B70" s="9">
        <f>B21/B12</f>
        <v>1563614.1450801282</v>
      </c>
      <c r="C70" s="9">
        <f>C21/C12</f>
        <v>1327235.94</v>
      </c>
      <c r="D70" s="13"/>
    </row>
    <row r="71" spans="1:4" x14ac:dyDescent="0.25">
      <c r="A71" s="13" t="s">
        <v>50</v>
      </c>
      <c r="B71" s="9">
        <f>B22/(B14)</f>
        <v>1409366.2538301281</v>
      </c>
      <c r="C71" s="9">
        <f>C22/C14</f>
        <v>1409366.2538301281</v>
      </c>
      <c r="D71" s="34"/>
    </row>
    <row r="72" spans="1:4" x14ac:dyDescent="0.25">
      <c r="B72" s="9"/>
      <c r="C72" s="9"/>
      <c r="D72" s="14"/>
    </row>
    <row r="73" spans="1:4" x14ac:dyDescent="0.25">
      <c r="A73" t="s">
        <v>32</v>
      </c>
      <c r="B73" s="14"/>
      <c r="C73" s="14"/>
      <c r="D73" s="14"/>
    </row>
    <row r="74" spans="1:4" x14ac:dyDescent="0.25">
      <c r="A74" s="11" t="s">
        <v>33</v>
      </c>
      <c r="B74" s="13">
        <f>(B28/B27)*100</f>
        <v>95.243872047520668</v>
      </c>
      <c r="C74" s="13"/>
      <c r="D74" s="13"/>
    </row>
    <row r="75" spans="1:4" x14ac:dyDescent="0.25">
      <c r="A75" s="11" t="s">
        <v>34</v>
      </c>
      <c r="B75" s="13">
        <f>(B22/B28)*100</f>
        <v>94.636187261291496</v>
      </c>
      <c r="C75" s="13"/>
      <c r="D75" s="13"/>
    </row>
    <row r="76" spans="1:4" ht="15.75" thickBot="1" x14ac:dyDescent="0.3">
      <c r="A76" s="16"/>
      <c r="B76" s="16"/>
      <c r="C76" s="16"/>
      <c r="D76" s="16"/>
    </row>
    <row r="77" spans="1:4" ht="15.75" thickTop="1" x14ac:dyDescent="0.25"/>
    <row r="78" spans="1:4" x14ac:dyDescent="0.25">
      <c r="A78" t="s">
        <v>35</v>
      </c>
    </row>
    <row r="79" spans="1:4" x14ac:dyDescent="0.25">
      <c r="A79" t="s">
        <v>161</v>
      </c>
    </row>
    <row r="80" spans="1:4" x14ac:dyDescent="0.25">
      <c r="A80" t="s">
        <v>93</v>
      </c>
      <c r="B80" s="5"/>
      <c r="C80" s="5"/>
      <c r="D80" s="5"/>
    </row>
    <row r="82" spans="1:2" x14ac:dyDescent="0.25">
      <c r="A82" t="s">
        <v>169</v>
      </c>
    </row>
    <row r="84" spans="1:2" x14ac:dyDescent="0.25">
      <c r="A84" s="20"/>
    </row>
    <row r="85" spans="1:2" x14ac:dyDescent="0.25">
      <c r="A85" s="21"/>
    </row>
    <row r="86" spans="1:2" x14ac:dyDescent="0.25">
      <c r="A86" s="21"/>
    </row>
    <row r="88" spans="1:2" x14ac:dyDescent="0.25">
      <c r="B88" s="33"/>
    </row>
  </sheetData>
  <mergeCells count="2">
    <mergeCell ref="A2:D2"/>
    <mergeCell ref="A4:A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6"/>
  <sheetViews>
    <sheetView tabSelected="1" zoomScale="90" zoomScaleNormal="90" workbookViewId="0">
      <selection activeCell="J18" sqref="J18"/>
    </sheetView>
  </sheetViews>
  <sheetFormatPr baseColWidth="10" defaultColWidth="11.42578125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6.85546875" bestFit="1" customWidth="1"/>
  </cols>
  <sheetData>
    <row r="2" spans="1:5" ht="15.75" x14ac:dyDescent="0.25">
      <c r="A2" s="36" t="s">
        <v>149</v>
      </c>
      <c r="B2" s="36"/>
      <c r="C2" s="36"/>
      <c r="D2" s="36"/>
    </row>
    <row r="4" spans="1:5" x14ac:dyDescent="0.25">
      <c r="A4" s="37" t="s">
        <v>0</v>
      </c>
      <c r="B4" s="39" t="s">
        <v>42</v>
      </c>
      <c r="C4" s="18" t="s">
        <v>2</v>
      </c>
      <c r="D4" s="1" t="s">
        <v>5</v>
      </c>
      <c r="E4" s="1" t="s">
        <v>43</v>
      </c>
    </row>
    <row r="5" spans="1:5" ht="15.75" thickBot="1" x14ac:dyDescent="0.3">
      <c r="A5" s="38"/>
      <c r="B5" s="40"/>
      <c r="C5" s="2" t="s">
        <v>4</v>
      </c>
      <c r="D5" s="2" t="s">
        <v>41</v>
      </c>
      <c r="E5" s="2" t="s">
        <v>44</v>
      </c>
    </row>
    <row r="6" spans="1:5" ht="15.75" thickTop="1" x14ac:dyDescent="0.25"/>
    <row r="7" spans="1:5" x14ac:dyDescent="0.25">
      <c r="A7" s="3" t="s">
        <v>6</v>
      </c>
    </row>
    <row r="9" spans="1:5" x14ac:dyDescent="0.25">
      <c r="A9" t="s">
        <v>7</v>
      </c>
    </row>
    <row r="10" spans="1:5" x14ac:dyDescent="0.25">
      <c r="A10" s="4" t="s">
        <v>160</v>
      </c>
      <c r="B10" s="7">
        <f>C10</f>
        <v>750</v>
      </c>
      <c r="C10" s="7">
        <v>750</v>
      </c>
      <c r="D10" s="5"/>
    </row>
    <row r="11" spans="1:5" x14ac:dyDescent="0.25">
      <c r="A11" s="26" t="s">
        <v>4</v>
      </c>
      <c r="B11" s="27">
        <f>+'I Trimestre'!B11+'II Trimestre'!B11+'III Trimestre'!B11+'IV Trimestre'!B11</f>
        <v>2402</v>
      </c>
      <c r="C11" s="27">
        <f>+'I Trimestre'!C11+'II Trimestre'!C11+'III Trimestre'!C11+'IV Trimestre'!C11</f>
        <v>2402</v>
      </c>
      <c r="D11" s="28"/>
      <c r="E11" s="29"/>
    </row>
    <row r="12" spans="1:5" x14ac:dyDescent="0.25">
      <c r="A12" s="10" t="s">
        <v>150</v>
      </c>
      <c r="B12" s="9">
        <f>C12</f>
        <v>832</v>
      </c>
      <c r="C12" s="9">
        <f>+('I Trimestre'!C12+'II Trimestre'!C12+'III Trimestre'!C12+'IV Trimestre'!C12)</f>
        <v>832</v>
      </c>
      <c r="D12" s="31"/>
      <c r="E12" s="11"/>
    </row>
    <row r="13" spans="1:5" x14ac:dyDescent="0.25">
      <c r="A13" s="26" t="s">
        <v>4</v>
      </c>
      <c r="B13" s="27">
        <f>C13</f>
        <v>2496</v>
      </c>
      <c r="C13" s="27">
        <f>+('I Trimestre'!C13+'II Trimestre'!C13+'III Trimestre'!C13+'IV Trimestre'!C13)</f>
        <v>2496</v>
      </c>
      <c r="D13" s="28"/>
      <c r="E13" s="29"/>
    </row>
    <row r="14" spans="1:5" x14ac:dyDescent="0.25">
      <c r="A14" s="4" t="s">
        <v>151</v>
      </c>
      <c r="B14" s="7">
        <v>779</v>
      </c>
      <c r="C14">
        <v>779</v>
      </c>
      <c r="D14" s="5"/>
    </row>
    <row r="15" spans="1:5" x14ac:dyDescent="0.25">
      <c r="A15" s="26" t="s">
        <v>4</v>
      </c>
      <c r="B15" s="27">
        <f>C15</f>
        <v>2468</v>
      </c>
      <c r="C15" s="27">
        <f>+('I Trimestre'!C15+'II Trimestre'!C15+'III Trimestre'!C15+'IV Trimestre'!C15)</f>
        <v>2468</v>
      </c>
      <c r="D15" s="28"/>
      <c r="E15" s="29"/>
    </row>
    <row r="16" spans="1:5" x14ac:dyDescent="0.25">
      <c r="A16" s="10" t="s">
        <v>83</v>
      </c>
      <c r="B16" s="9">
        <f t="shared" ref="B16:B17" si="0">C16</f>
        <v>832</v>
      </c>
      <c r="C16" s="9">
        <f>'IV Trimestre'!C16</f>
        <v>832</v>
      </c>
      <c r="D16" s="31"/>
      <c r="E16" s="11"/>
    </row>
    <row r="17" spans="1:6" x14ac:dyDescent="0.25">
      <c r="A17" s="26" t="s">
        <v>4</v>
      </c>
      <c r="B17" s="27">
        <f t="shared" si="0"/>
        <v>2496</v>
      </c>
      <c r="C17" s="27">
        <f>'IV Trimestre'!C17</f>
        <v>2496</v>
      </c>
      <c r="D17" s="28"/>
      <c r="E17" s="29"/>
    </row>
    <row r="18" spans="1:6" x14ac:dyDescent="0.25">
      <c r="B18" s="5"/>
      <c r="C18" s="5"/>
      <c r="D18" s="5"/>
    </row>
    <row r="19" spans="1:6" x14ac:dyDescent="0.25">
      <c r="A19" s="6" t="s">
        <v>8</v>
      </c>
      <c r="B19" s="5"/>
      <c r="C19" s="5"/>
      <c r="D19" s="5"/>
    </row>
    <row r="20" spans="1:6" x14ac:dyDescent="0.25">
      <c r="A20" s="4" t="s">
        <v>51</v>
      </c>
      <c r="B20" s="9">
        <f>SUM(C20:E20)</f>
        <v>1440028598.9300001</v>
      </c>
      <c r="C20" s="9">
        <f>+'I Trimestre'!C20+'II Trimestre'!C20+'III Trimestre'!C20+'IV Trimestre'!C20</f>
        <v>1198547283.22</v>
      </c>
      <c r="D20" s="9">
        <f>+'I Trimestre'!D20+'II Trimestre'!D20+'III Trimestre'!D20+'IV Trimestre'!D20</f>
        <v>0</v>
      </c>
      <c r="E20" s="9">
        <f>+'I Trimestre'!E20+'II Trimestre'!E20+'III Trimestre'!E20+'IV Trimestre'!E20</f>
        <v>241481315.70999998</v>
      </c>
      <c r="F20" s="19"/>
    </row>
    <row r="21" spans="1:6" x14ac:dyDescent="0.25">
      <c r="A21" s="4" t="s">
        <v>152</v>
      </c>
      <c r="B21" s="9">
        <f>SUM(C21:E21)</f>
        <v>1284260302.04</v>
      </c>
      <c r="C21" s="9">
        <f>+'I Trimestre'!C21+'II Trimestre'!C21+'III Trimestre'!C21+'IV Trimestre'!C21</f>
        <v>1104260302.0799999</v>
      </c>
      <c r="D21" s="9">
        <f>+'I Trimestre'!D21+'II Trimestre'!D21+'III Trimestre'!D21+'IV Trimestre'!D21</f>
        <v>50000000</v>
      </c>
      <c r="E21" s="9">
        <f>+'I Trimestre'!E21+'II Trimestre'!E21+'III Trimestre'!E21+'IV Trimestre'!E21</f>
        <v>129999999.96000001</v>
      </c>
    </row>
    <row r="22" spans="1:6" x14ac:dyDescent="0.25">
      <c r="A22" s="4" t="s">
        <v>153</v>
      </c>
      <c r="B22" s="9">
        <f t="shared" ref="B22:B23" si="1">SUM(C22:E22)</f>
        <v>1304867246.9099998</v>
      </c>
      <c r="C22" s="9">
        <f>+'I Trimestre'!C22+'II Trimestre'!C22+'III Trimestre'!C22+'IV Trimestre'!C22</f>
        <v>1233547840.8099999</v>
      </c>
      <c r="D22" s="9">
        <f>+'I Trimestre'!D22+'II Trimestre'!D22+'III Trimestre'!D22+'IV Trimestre'!D22</f>
        <v>0</v>
      </c>
      <c r="E22" s="9">
        <f>+'I Trimestre'!E22+'II Trimestre'!E22+'III Trimestre'!E22+'IV Trimestre'!E22</f>
        <v>71319406.099999994</v>
      </c>
    </row>
    <row r="23" spans="1:6" x14ac:dyDescent="0.25">
      <c r="A23" s="4" t="s">
        <v>86</v>
      </c>
      <c r="B23" s="9">
        <f t="shared" si="1"/>
        <v>1284260302.0400002</v>
      </c>
      <c r="C23" s="7">
        <f>+'IV Trimestre'!C23</f>
        <v>1104260302.0800002</v>
      </c>
      <c r="D23" s="7">
        <f>+'IV Trimestre'!D23</f>
        <v>50000000</v>
      </c>
      <c r="E23" s="7">
        <f>+'IV Trimestre'!E23</f>
        <v>129999999.95999999</v>
      </c>
    </row>
    <row r="24" spans="1:6" x14ac:dyDescent="0.25">
      <c r="A24" s="4" t="s">
        <v>154</v>
      </c>
      <c r="B24" s="7">
        <f>C24</f>
        <v>1233547840.8099999</v>
      </c>
      <c r="C24" s="7">
        <f>C22</f>
        <v>1233547840.8099999</v>
      </c>
      <c r="D24" s="7"/>
    </row>
    <row r="25" spans="1:6" x14ac:dyDescent="0.25">
      <c r="B25" s="7"/>
      <c r="C25" s="7"/>
      <c r="D25" s="7"/>
    </row>
    <row r="26" spans="1:6" x14ac:dyDescent="0.25">
      <c r="A26" s="8" t="s">
        <v>9</v>
      </c>
      <c r="B26" s="9"/>
      <c r="C26" s="9"/>
      <c r="D26" s="9"/>
    </row>
    <row r="27" spans="1:6" x14ac:dyDescent="0.25">
      <c r="A27" s="10" t="s">
        <v>155</v>
      </c>
      <c r="B27" s="9">
        <f>B21</f>
        <v>1284260302.04</v>
      </c>
      <c r="C27" s="9"/>
      <c r="D27" s="9"/>
    </row>
    <row r="28" spans="1:6" x14ac:dyDescent="0.25">
      <c r="A28" s="10" t="s">
        <v>156</v>
      </c>
      <c r="B28" s="7">
        <f>'I Trimestre'!B28+'II Trimestre'!B28+'III Trimestre'!B28+'IV Trimestre'!B28</f>
        <v>1339395046.4200001</v>
      </c>
      <c r="C28" s="9"/>
      <c r="D28" s="9"/>
    </row>
    <row r="29" spans="1:6" x14ac:dyDescent="0.25">
      <c r="A29" s="11"/>
      <c r="B29" s="11"/>
      <c r="C29" s="11"/>
      <c r="D29" s="11"/>
    </row>
    <row r="30" spans="1:6" x14ac:dyDescent="0.25">
      <c r="A30" s="11" t="s">
        <v>10</v>
      </c>
      <c r="B30" s="11"/>
      <c r="C30" s="11"/>
      <c r="D30" s="11"/>
    </row>
    <row r="31" spans="1:6" x14ac:dyDescent="0.25">
      <c r="A31" s="10" t="s">
        <v>52</v>
      </c>
      <c r="B31" s="17">
        <v>1.6141688075916665</v>
      </c>
      <c r="C31" s="17">
        <v>1.6141688075916665</v>
      </c>
      <c r="D31" s="17">
        <v>1.6141688075916665</v>
      </c>
      <c r="E31" s="17">
        <v>1.6141688075916665</v>
      </c>
    </row>
    <row r="32" spans="1:6" x14ac:dyDescent="0.25">
      <c r="A32" s="10" t="s">
        <v>157</v>
      </c>
      <c r="B32">
        <v>1.69</v>
      </c>
      <c r="C32">
        <v>1.69</v>
      </c>
      <c r="D32">
        <v>1.69</v>
      </c>
      <c r="E32">
        <v>1.69</v>
      </c>
    </row>
    <row r="33" spans="1:8" x14ac:dyDescent="0.25">
      <c r="A33" s="10" t="s">
        <v>11</v>
      </c>
      <c r="B33" s="9">
        <v>584.5726887112404</v>
      </c>
      <c r="C33" s="9"/>
      <c r="D33" s="9"/>
    </row>
    <row r="34" spans="1:8" x14ac:dyDescent="0.25">
      <c r="A34" s="11"/>
      <c r="B34" s="11"/>
      <c r="C34" s="11"/>
      <c r="D34" s="11"/>
    </row>
    <row r="35" spans="1:8" x14ac:dyDescent="0.25">
      <c r="A35" s="12" t="s">
        <v>12</v>
      </c>
      <c r="B35" s="11"/>
      <c r="C35" s="11"/>
      <c r="D35" s="11"/>
    </row>
    <row r="36" spans="1:8" x14ac:dyDescent="0.25">
      <c r="A36" s="11" t="s">
        <v>53</v>
      </c>
      <c r="B36" s="9">
        <f>B20/B31</f>
        <v>892117721.61457956</v>
      </c>
      <c r="C36" s="9">
        <f t="shared" ref="C36:E36" si="2">C20/C31</f>
        <v>742516691.92407942</v>
      </c>
      <c r="D36" s="9">
        <f t="shared" si="2"/>
        <v>0</v>
      </c>
      <c r="E36" s="9">
        <f t="shared" si="2"/>
        <v>149601029.69050005</v>
      </c>
    </row>
    <row r="37" spans="1:8" x14ac:dyDescent="0.25">
      <c r="A37" s="11" t="s">
        <v>158</v>
      </c>
      <c r="B37" s="9">
        <f>B22/B32</f>
        <v>772110796.98816562</v>
      </c>
      <c r="C37" s="9">
        <f t="shared" ref="C37:E37" si="3">C22/C32</f>
        <v>729909964.97633135</v>
      </c>
      <c r="D37" s="9">
        <f t="shared" si="3"/>
        <v>0</v>
      </c>
      <c r="E37" s="9">
        <f t="shared" si="3"/>
        <v>42200832.011834316</v>
      </c>
    </row>
    <row r="38" spans="1:8" x14ac:dyDescent="0.25">
      <c r="A38" s="11" t="s">
        <v>54</v>
      </c>
      <c r="B38" s="9">
        <f>B36/B10</f>
        <v>1189490.2954861061</v>
      </c>
      <c r="C38" s="9">
        <f t="shared" ref="C38" si="4">C36/C10</f>
        <v>990022.25589877251</v>
      </c>
      <c r="D38" s="35">
        <f>D36/C10</f>
        <v>0</v>
      </c>
      <c r="E38" s="35">
        <f>E36/C10</f>
        <v>199468.03958733339</v>
      </c>
    </row>
    <row r="39" spans="1:8" x14ac:dyDescent="0.25">
      <c r="A39" s="11" t="s">
        <v>159</v>
      </c>
      <c r="B39" s="9">
        <f>B37/B14</f>
        <v>991156.35043410223</v>
      </c>
      <c r="C39" s="9">
        <f t="shared" ref="C39" si="5">C37/C14</f>
        <v>936983.26697860251</v>
      </c>
      <c r="D39" s="9">
        <f>D37/C14</f>
        <v>0</v>
      </c>
      <c r="E39" s="9">
        <f>E37/C14</f>
        <v>54173.083455499764</v>
      </c>
    </row>
    <row r="41" spans="1:8" x14ac:dyDescent="0.25">
      <c r="A41" s="3" t="s">
        <v>13</v>
      </c>
    </row>
    <row r="43" spans="1:8" x14ac:dyDescent="0.25">
      <c r="A43" t="s">
        <v>14</v>
      </c>
    </row>
    <row r="44" spans="1:8" x14ac:dyDescent="0.25">
      <c r="A44" t="s">
        <v>15</v>
      </c>
      <c r="B44" s="30">
        <f>(B12/B33)*100</f>
        <v>142.32618390610114</v>
      </c>
      <c r="C44" s="15"/>
      <c r="D44" s="13"/>
      <c r="E44" s="11"/>
      <c r="F44" s="11"/>
      <c r="G44" s="11"/>
      <c r="H44" s="11"/>
    </row>
    <row r="45" spans="1:8" x14ac:dyDescent="0.25">
      <c r="A45" t="s">
        <v>16</v>
      </c>
      <c r="B45" s="15">
        <f>(B14*100)/(B33)</f>
        <v>133.25973228708264</v>
      </c>
      <c r="C45" s="15"/>
      <c r="D45" s="13"/>
    </row>
    <row r="47" spans="1:8" x14ac:dyDescent="0.25">
      <c r="A47" s="11" t="s">
        <v>17</v>
      </c>
    </row>
    <row r="48" spans="1:8" x14ac:dyDescent="0.25">
      <c r="A48" t="s">
        <v>18</v>
      </c>
      <c r="B48" s="14">
        <f>(B14/B12)*100</f>
        <v>93.629807692307693</v>
      </c>
      <c r="C48" s="14">
        <f>(C14/C12)*100</f>
        <v>93.629807692307693</v>
      </c>
      <c r="D48" s="14"/>
      <c r="E48">
        <v>0</v>
      </c>
    </row>
    <row r="49" spans="1:5" x14ac:dyDescent="0.25">
      <c r="A49" t="s">
        <v>19</v>
      </c>
      <c r="B49" s="14">
        <f>B22/B21*100</f>
        <v>101.60457695665485</v>
      </c>
      <c r="C49" s="14">
        <f t="shared" ref="C49:E49" si="6">C22/C21*100</f>
        <v>111.7080672452385</v>
      </c>
      <c r="D49" s="14">
        <f t="shared" si="6"/>
        <v>0</v>
      </c>
      <c r="E49" s="14">
        <f t="shared" si="6"/>
        <v>54.861081632264941</v>
      </c>
    </row>
    <row r="50" spans="1:5" x14ac:dyDescent="0.25">
      <c r="A50" s="11" t="s">
        <v>20</v>
      </c>
      <c r="B50" s="13">
        <f>AVERAGE(B48:B49)</f>
        <v>97.617192324481266</v>
      </c>
      <c r="C50" s="13">
        <f t="shared" ref="C50:E50" si="7">AVERAGE(C48:C49)</f>
        <v>102.66893746877309</v>
      </c>
      <c r="D50" s="13">
        <f t="shared" si="7"/>
        <v>0</v>
      </c>
      <c r="E50" s="13">
        <f t="shared" si="7"/>
        <v>27.430540816132471</v>
      </c>
    </row>
    <row r="51" spans="1:5" x14ac:dyDescent="0.25">
      <c r="A51" s="11"/>
      <c r="B51" s="13"/>
      <c r="C51" s="13"/>
      <c r="D51" s="13"/>
    </row>
    <row r="52" spans="1:5" x14ac:dyDescent="0.25">
      <c r="A52" s="11" t="s">
        <v>21</v>
      </c>
      <c r="B52" s="11"/>
      <c r="C52" s="11"/>
      <c r="D52" s="11"/>
    </row>
    <row r="53" spans="1:5" x14ac:dyDescent="0.25">
      <c r="A53" s="11" t="s">
        <v>22</v>
      </c>
      <c r="B53" s="13">
        <f>(B14/B16)*100</f>
        <v>93.629807692307693</v>
      </c>
      <c r="C53" s="13">
        <f>(C14/C16)*100</f>
        <v>93.629807692307693</v>
      </c>
      <c r="D53" s="13"/>
    </row>
    <row r="54" spans="1:5" x14ac:dyDescent="0.25">
      <c r="A54" s="11" t="s">
        <v>23</v>
      </c>
      <c r="B54" s="13">
        <f>B22/B23*100</f>
        <v>101.60457695665484</v>
      </c>
      <c r="C54" s="13">
        <f t="shared" ref="C54:E54" si="8">C22/C23*100</f>
        <v>111.70806724523845</v>
      </c>
      <c r="D54" s="13">
        <f t="shared" si="8"/>
        <v>0</v>
      </c>
      <c r="E54" s="13">
        <f t="shared" si="8"/>
        <v>54.861081632264941</v>
      </c>
    </row>
    <row r="55" spans="1:5" x14ac:dyDescent="0.25">
      <c r="A55" s="11" t="s">
        <v>24</v>
      </c>
      <c r="B55" s="13">
        <f>(B53+B54)/2</f>
        <v>97.617192324481266</v>
      </c>
      <c r="C55" s="13">
        <f t="shared" ref="C55:E55" si="9">(C53+C54)/2</f>
        <v>102.66893746877307</v>
      </c>
      <c r="D55" s="13">
        <f t="shared" si="9"/>
        <v>0</v>
      </c>
      <c r="E55" s="13">
        <f t="shared" si="9"/>
        <v>27.430540816132471</v>
      </c>
    </row>
    <row r="56" spans="1:5" x14ac:dyDescent="0.25">
      <c r="A56" s="11"/>
      <c r="B56" s="11"/>
      <c r="C56" s="11"/>
      <c r="D56" s="11"/>
    </row>
    <row r="57" spans="1:5" x14ac:dyDescent="0.25">
      <c r="A57" s="11" t="s">
        <v>36</v>
      </c>
      <c r="B57" s="11"/>
      <c r="C57" s="11"/>
      <c r="D57" s="11"/>
    </row>
    <row r="58" spans="1:5" x14ac:dyDescent="0.25">
      <c r="A58" s="11" t="s">
        <v>25</v>
      </c>
      <c r="B58" s="15">
        <f>(B24/B22)*100</f>
        <v>94.534355409035797</v>
      </c>
      <c r="C58" s="13"/>
      <c r="D58" s="13"/>
    </row>
    <row r="59" spans="1:5" x14ac:dyDescent="0.25">
      <c r="A59" s="11"/>
      <c r="B59" s="11"/>
      <c r="C59" s="11"/>
      <c r="D59" s="11"/>
    </row>
    <row r="60" spans="1:5" x14ac:dyDescent="0.25">
      <c r="A60" s="11" t="s">
        <v>26</v>
      </c>
      <c r="B60" s="11"/>
      <c r="C60" s="11"/>
      <c r="D60" s="11"/>
    </row>
    <row r="61" spans="1:5" x14ac:dyDescent="0.25">
      <c r="A61" s="11" t="s">
        <v>27</v>
      </c>
      <c r="B61" s="14">
        <f>((B14/B10)-1)*100</f>
        <v>3.8666666666666627</v>
      </c>
      <c r="C61" s="14">
        <f>((C14/C10)-1)*100</f>
        <v>3.8666666666666627</v>
      </c>
      <c r="D61" s="13"/>
    </row>
    <row r="62" spans="1:5" x14ac:dyDescent="0.25">
      <c r="A62" s="11" t="s">
        <v>28</v>
      </c>
      <c r="B62" s="14">
        <f>((B37/B36)-1)*100</f>
        <v>-13.451915786318203</v>
      </c>
      <c r="C62" s="14">
        <f t="shared" ref="C62:E62" si="10">((C37/C36)-1)*100</f>
        <v>-1.6978375146126767</v>
      </c>
      <c r="D62" s="14" t="e">
        <f t="shared" si="10"/>
        <v>#DIV/0!</v>
      </c>
      <c r="E62" s="14">
        <f t="shared" si="10"/>
        <v>-71.791081853419797</v>
      </c>
    </row>
    <row r="63" spans="1:5" x14ac:dyDescent="0.25">
      <c r="A63" s="11" t="s">
        <v>29</v>
      </c>
      <c r="B63" s="14">
        <f>((B39/B38)-1)*100</f>
        <v>-16.673859871294805</v>
      </c>
      <c r="C63" s="14">
        <f t="shared" ref="C63:E63" si="11">((C39/C38)-1)*100</f>
        <v>-5.3573531912188717</v>
      </c>
      <c r="D63" s="14" t="e">
        <f t="shared" si="11"/>
        <v>#DIV/0!</v>
      </c>
      <c r="E63" s="14">
        <f t="shared" si="11"/>
        <v>-72.841221296617249</v>
      </c>
    </row>
    <row r="64" spans="1:5" x14ac:dyDescent="0.25">
      <c r="A64" s="11"/>
      <c r="B64" s="13"/>
      <c r="C64" s="13"/>
      <c r="D64" s="13"/>
    </row>
    <row r="65" spans="1:4" x14ac:dyDescent="0.25">
      <c r="A65" s="11" t="s">
        <v>30</v>
      </c>
      <c r="B65" s="11"/>
      <c r="C65" s="11"/>
      <c r="D65" s="11"/>
    </row>
    <row r="66" spans="1:4" x14ac:dyDescent="0.25">
      <c r="A66" t="s">
        <v>37</v>
      </c>
      <c r="B66" s="35">
        <f>B21/(B12*3)</f>
        <v>514527.36459935893</v>
      </c>
      <c r="C66" s="35">
        <f>C21/(C12*3)</f>
        <v>442411.98</v>
      </c>
      <c r="D66" s="34"/>
    </row>
    <row r="67" spans="1:4" x14ac:dyDescent="0.25">
      <c r="A67" t="s">
        <v>38</v>
      </c>
      <c r="B67" s="35">
        <f>B22/(B14*3)</f>
        <v>558351.41074454424</v>
      </c>
      <c r="C67" s="35">
        <f>C22/(C14*3)</f>
        <v>527833.90706461272</v>
      </c>
      <c r="D67" s="9"/>
    </row>
    <row r="68" spans="1:4" x14ac:dyDescent="0.25">
      <c r="A68" t="s">
        <v>79</v>
      </c>
      <c r="B68" s="9"/>
      <c r="C68" s="9">
        <f>C22/C15</f>
        <v>499816.79125202593</v>
      </c>
      <c r="D68" s="9"/>
    </row>
    <row r="69" spans="1:4" x14ac:dyDescent="0.25">
      <c r="A69" s="11" t="s">
        <v>31</v>
      </c>
      <c r="B69" s="9">
        <f>(B66/B67)*B50</f>
        <v>89.955386052178767</v>
      </c>
      <c r="C69" s="9">
        <f>(C66/C67)*C50</f>
        <v>86.053524228211316</v>
      </c>
      <c r="D69" s="13"/>
    </row>
    <row r="70" spans="1:4" x14ac:dyDescent="0.25">
      <c r="A70" s="13" t="s">
        <v>45</v>
      </c>
      <c r="B70" s="9">
        <f>B21/B12</f>
        <v>1543582.093798077</v>
      </c>
      <c r="C70" s="9">
        <f>C21/C12</f>
        <v>1327235.94</v>
      </c>
      <c r="D70" s="13"/>
    </row>
    <row r="71" spans="1:4" x14ac:dyDescent="0.25">
      <c r="A71" s="13" t="s">
        <v>46</v>
      </c>
      <c r="B71" s="9">
        <f>B22/(B14)</f>
        <v>1675054.2322336326</v>
      </c>
      <c r="C71" s="9">
        <f>C22/(C14)</f>
        <v>1583501.7211938382</v>
      </c>
      <c r="D71" s="13"/>
    </row>
    <row r="72" spans="1:4" x14ac:dyDescent="0.25">
      <c r="B72" s="9"/>
      <c r="C72" s="9"/>
      <c r="D72" s="14"/>
    </row>
    <row r="73" spans="1:4" x14ac:dyDescent="0.25">
      <c r="A73" t="s">
        <v>32</v>
      </c>
      <c r="B73" s="14"/>
      <c r="C73" s="14"/>
      <c r="D73" s="14"/>
    </row>
    <row r="74" spans="1:4" x14ac:dyDescent="0.25">
      <c r="A74" s="11" t="s">
        <v>33</v>
      </c>
      <c r="B74" s="13">
        <f>(B28/B27)*100</f>
        <v>104.29311287535872</v>
      </c>
      <c r="C74" s="13"/>
      <c r="D74" s="13"/>
    </row>
    <row r="75" spans="1:4" x14ac:dyDescent="0.25">
      <c r="A75" s="11" t="s">
        <v>34</v>
      </c>
      <c r="B75" s="13">
        <f>(B22/B28)*100</f>
        <v>97.422134746407508</v>
      </c>
      <c r="C75" s="13"/>
      <c r="D75" s="13"/>
    </row>
    <row r="76" spans="1:4" ht="15.75" thickBot="1" x14ac:dyDescent="0.3">
      <c r="A76" s="16"/>
      <c r="B76" s="16"/>
      <c r="C76" s="16"/>
      <c r="D76" s="16"/>
    </row>
    <row r="77" spans="1:4" ht="15.75" thickTop="1" x14ac:dyDescent="0.25"/>
    <row r="78" spans="1:4" x14ac:dyDescent="0.25">
      <c r="A78" t="s">
        <v>35</v>
      </c>
    </row>
    <row r="79" spans="1:4" x14ac:dyDescent="0.25">
      <c r="A79" t="s">
        <v>161</v>
      </c>
    </row>
    <row r="80" spans="1:4" x14ac:dyDescent="0.25">
      <c r="A80" t="s">
        <v>93</v>
      </c>
      <c r="B80" s="5"/>
      <c r="C80" s="5"/>
      <c r="D80" s="5"/>
    </row>
    <row r="82" spans="1:1" x14ac:dyDescent="0.25">
      <c r="A82" t="s">
        <v>171</v>
      </c>
    </row>
    <row r="84" spans="1:1" x14ac:dyDescent="0.25">
      <c r="A84" s="20"/>
    </row>
    <row r="85" spans="1:1" x14ac:dyDescent="0.25">
      <c r="A85" s="21"/>
    </row>
    <row r="86" spans="1:1" x14ac:dyDescent="0.25">
      <c r="A86" s="21"/>
    </row>
  </sheetData>
  <mergeCells count="3">
    <mergeCell ref="A2:D2"/>
    <mergeCell ref="A4:A5"/>
    <mergeCell ref="B4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4" sqref="G3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3 Trimestre Acumulado</vt:lpstr>
      <vt:lpstr>Anual</vt:lpstr>
      <vt:lpstr>Hoja1</vt:lpstr>
    </vt:vector>
  </TitlesOfParts>
  <Company>FAM ASTORGA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NASTORGA</dc:creator>
  <cp:lastModifiedBy>Horacio Rodriguez</cp:lastModifiedBy>
  <dcterms:created xsi:type="dcterms:W3CDTF">2012-04-21T15:36:23Z</dcterms:created>
  <dcterms:modified xsi:type="dcterms:W3CDTF">2015-05-08T21:16:24Z</dcterms:modified>
</cp:coreProperties>
</file>