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scalante\Desktop\"/>
    </mc:Choice>
  </mc:AlternateContent>
  <bookViews>
    <workbookView xWindow="0" yWindow="0" windowWidth="21600" windowHeight="9735" tabRatio="708" activeTab="6"/>
  </bookViews>
  <sheets>
    <sheet name="I Trimestre" sheetId="2" r:id="rId1"/>
    <sheet name="II Trimestre" sheetId="3" r:id="rId2"/>
    <sheet name="III Trimestre" sheetId="1" r:id="rId3"/>
    <sheet name="IV Trimestre" sheetId="4" r:id="rId4"/>
    <sheet name="I Semestre" sheetId="5" r:id="rId5"/>
    <sheet name="III Trimestre Acumulado" sheetId="6" r:id="rId6"/>
    <sheet name="Anual" sheetId="7" r:id="rId7"/>
  </sheets>
  <calcPr calcId="152511"/>
</workbook>
</file>

<file path=xl/calcChain.xml><?xml version="1.0" encoding="utf-8"?>
<calcChain xmlns="http://schemas.openxmlformats.org/spreadsheetml/2006/main">
  <c r="C17" i="7" l="1"/>
  <c r="C19" i="7"/>
  <c r="D17" i="7"/>
  <c r="D19" i="7"/>
  <c r="E17" i="7"/>
  <c r="E19" i="7"/>
  <c r="F17" i="7"/>
  <c r="F19" i="7"/>
  <c r="B19" i="7"/>
  <c r="B16" i="2"/>
  <c r="B22" i="2"/>
  <c r="C17" i="5"/>
  <c r="C19" i="5"/>
  <c r="D17" i="5"/>
  <c r="D19" i="5"/>
  <c r="E17" i="5"/>
  <c r="E19" i="5"/>
  <c r="F17" i="5"/>
  <c r="F19" i="5"/>
  <c r="B19" i="5"/>
  <c r="G17" i="5"/>
  <c r="B17" i="5"/>
  <c r="B53" i="5"/>
  <c r="C48" i="4"/>
  <c r="C49" i="4"/>
  <c r="C50" i="4"/>
  <c r="L62" i="3"/>
  <c r="K62" i="3"/>
  <c r="J62" i="3"/>
  <c r="I62" i="3"/>
  <c r="L61" i="3"/>
  <c r="K61" i="3"/>
  <c r="J61" i="3"/>
  <c r="I61" i="3"/>
  <c r="L56" i="3"/>
  <c r="K56" i="3"/>
  <c r="J56" i="3"/>
  <c r="I56" i="3"/>
  <c r="M49" i="3"/>
  <c r="L49" i="3"/>
  <c r="K49" i="3"/>
  <c r="J49" i="3"/>
  <c r="I49" i="3"/>
  <c r="L48" i="3"/>
  <c r="K48" i="3"/>
  <c r="K50" i="3"/>
  <c r="J48" i="3"/>
  <c r="I48" i="3"/>
  <c r="M44" i="3"/>
  <c r="L44" i="3"/>
  <c r="K44" i="3"/>
  <c r="J44" i="3"/>
  <c r="I44" i="3"/>
  <c r="L43" i="3"/>
  <c r="L45" i="3"/>
  <c r="K43" i="3"/>
  <c r="K45" i="3"/>
  <c r="J43" i="3"/>
  <c r="J45" i="3"/>
  <c r="I43" i="3"/>
  <c r="I45" i="3"/>
  <c r="L40" i="3"/>
  <c r="K40" i="3"/>
  <c r="J40" i="3"/>
  <c r="I40" i="3"/>
  <c r="L39" i="3"/>
  <c r="K39" i="3"/>
  <c r="J39" i="3"/>
  <c r="I39" i="3"/>
  <c r="I32" i="3"/>
  <c r="I34" i="3"/>
  <c r="M32" i="3"/>
  <c r="L32" i="3"/>
  <c r="L34" i="3"/>
  <c r="K32" i="3"/>
  <c r="K34" i="3"/>
  <c r="J32" i="3"/>
  <c r="J31" i="3"/>
  <c r="J57" i="3"/>
  <c r="M31" i="3"/>
  <c r="L31" i="3"/>
  <c r="L33" i="3"/>
  <c r="K31" i="3"/>
  <c r="K33" i="3"/>
  <c r="J33" i="3"/>
  <c r="I31" i="3"/>
  <c r="I33" i="3"/>
  <c r="H28" i="3"/>
  <c r="L19" i="3"/>
  <c r="K19" i="3"/>
  <c r="J19" i="3"/>
  <c r="I19" i="3"/>
  <c r="H19" i="3"/>
  <c r="H17" i="3"/>
  <c r="H53" i="3"/>
  <c r="H18" i="3"/>
  <c r="H67" i="3"/>
  <c r="H16" i="3"/>
  <c r="H15" i="3"/>
  <c r="H31" i="3"/>
  <c r="H12" i="3"/>
  <c r="H11" i="3"/>
  <c r="H48" i="3"/>
  <c r="H10" i="3"/>
  <c r="H9" i="3"/>
  <c r="L62" i="2"/>
  <c r="K62" i="2"/>
  <c r="J62" i="2"/>
  <c r="I62" i="2"/>
  <c r="L61" i="2"/>
  <c r="K61" i="2"/>
  <c r="J61" i="2"/>
  <c r="I61" i="2"/>
  <c r="L56" i="2"/>
  <c r="K56" i="2"/>
  <c r="J56" i="2"/>
  <c r="I56" i="2"/>
  <c r="M49" i="2"/>
  <c r="L49" i="2"/>
  <c r="K49" i="2"/>
  <c r="J49" i="2"/>
  <c r="I49" i="2"/>
  <c r="L48" i="2"/>
  <c r="K48" i="2"/>
  <c r="J48" i="2"/>
  <c r="J50" i="2"/>
  <c r="I48" i="2"/>
  <c r="M44" i="2"/>
  <c r="L44" i="2"/>
  <c r="K44" i="2"/>
  <c r="J44" i="2"/>
  <c r="I44" i="2"/>
  <c r="L43" i="2"/>
  <c r="L45" i="2"/>
  <c r="K43" i="2"/>
  <c r="K45" i="2"/>
  <c r="J43" i="2"/>
  <c r="J45" i="2"/>
  <c r="I43" i="2"/>
  <c r="I45" i="2"/>
  <c r="L40" i="2"/>
  <c r="K40" i="2"/>
  <c r="J40" i="2"/>
  <c r="I40" i="2"/>
  <c r="L39" i="2"/>
  <c r="K39" i="2"/>
  <c r="J39" i="2"/>
  <c r="I39" i="2"/>
  <c r="L32" i="2"/>
  <c r="L34" i="2"/>
  <c r="L31" i="2"/>
  <c r="L33" i="2"/>
  <c r="L58" i="2"/>
  <c r="M32" i="2"/>
  <c r="K32" i="2"/>
  <c r="K34" i="2"/>
  <c r="J32" i="2"/>
  <c r="J31" i="2"/>
  <c r="J57" i="2"/>
  <c r="I32" i="2"/>
  <c r="I31" i="2"/>
  <c r="I57" i="2"/>
  <c r="M31" i="2"/>
  <c r="K31" i="2"/>
  <c r="K33" i="2"/>
  <c r="J33" i="2"/>
  <c r="I33" i="2"/>
  <c r="H28" i="2"/>
  <c r="L19" i="2"/>
  <c r="K19" i="2"/>
  <c r="J19" i="2"/>
  <c r="I19" i="2"/>
  <c r="H18" i="2"/>
  <c r="H17" i="2"/>
  <c r="H67" i="2"/>
  <c r="H16" i="2"/>
  <c r="H15" i="2"/>
  <c r="H31" i="2"/>
  <c r="H12" i="2"/>
  <c r="H11" i="2"/>
  <c r="H48" i="2"/>
  <c r="H10" i="2"/>
  <c r="H39" i="2"/>
  <c r="H9" i="2"/>
  <c r="I50" i="3"/>
  <c r="L50" i="3"/>
  <c r="H61" i="3"/>
  <c r="K50" i="2"/>
  <c r="H61" i="2"/>
  <c r="H39" i="3"/>
  <c r="J34" i="3"/>
  <c r="J58" i="3"/>
  <c r="H32" i="3"/>
  <c r="H34" i="3"/>
  <c r="H49" i="3"/>
  <c r="H50" i="3"/>
  <c r="H44" i="3"/>
  <c r="J50" i="3"/>
  <c r="L57" i="3"/>
  <c r="L58" i="3"/>
  <c r="I57" i="3"/>
  <c r="L63" i="3"/>
  <c r="K63" i="3"/>
  <c r="H56" i="3"/>
  <c r="J63" i="3"/>
  <c r="H62" i="3"/>
  <c r="H33" i="3"/>
  <c r="H19" i="2"/>
  <c r="H53" i="2"/>
  <c r="H32" i="2"/>
  <c r="I50" i="2"/>
  <c r="H49" i="2"/>
  <c r="H50" i="2"/>
  <c r="H44" i="2"/>
  <c r="L63" i="2"/>
  <c r="L50" i="2"/>
  <c r="K63" i="2"/>
  <c r="J63" i="2"/>
  <c r="H56" i="2"/>
  <c r="I63" i="2"/>
  <c r="H62" i="2"/>
  <c r="H34" i="2"/>
  <c r="I34" i="2"/>
  <c r="J34" i="2"/>
  <c r="J58" i="2"/>
  <c r="L57" i="2"/>
  <c r="H33" i="2"/>
  <c r="H58" i="2"/>
  <c r="K58" i="2"/>
  <c r="I58" i="3"/>
  <c r="I63" i="3"/>
  <c r="K58" i="3"/>
  <c r="K57" i="3"/>
  <c r="H22" i="3"/>
  <c r="H66" i="3"/>
  <c r="H40" i="3"/>
  <c r="H43" i="3"/>
  <c r="I58" i="2"/>
  <c r="H57" i="2"/>
  <c r="K57" i="2"/>
  <c r="H22" i="2"/>
  <c r="H66" i="2"/>
  <c r="H40" i="2"/>
  <c r="H43" i="2"/>
  <c r="H45" i="3"/>
  <c r="H45" i="2"/>
  <c r="H63" i="3"/>
  <c r="H57" i="3"/>
  <c r="H58" i="3"/>
  <c r="H63" i="2"/>
  <c r="C40" i="1"/>
  <c r="D40" i="1"/>
  <c r="E40" i="1"/>
  <c r="F40" i="1"/>
  <c r="C39" i="1"/>
  <c r="D39" i="1"/>
  <c r="E39" i="1"/>
  <c r="F39" i="1"/>
  <c r="C32" i="1"/>
  <c r="C34" i="1"/>
  <c r="D32" i="1"/>
  <c r="D34" i="1"/>
  <c r="E32" i="1"/>
  <c r="E34" i="1"/>
  <c r="F32" i="1"/>
  <c r="F34" i="1"/>
  <c r="C31" i="1"/>
  <c r="C33" i="1"/>
  <c r="D31" i="1"/>
  <c r="D33" i="1"/>
  <c r="E31" i="1"/>
  <c r="E33" i="1"/>
  <c r="F31" i="1"/>
  <c r="F33" i="1"/>
  <c r="G32" i="1"/>
  <c r="C62" i="2"/>
  <c r="D62" i="2"/>
  <c r="E62" i="2"/>
  <c r="F62" i="2"/>
  <c r="C61" i="2"/>
  <c r="C43" i="2"/>
  <c r="C44" i="2"/>
  <c r="C45" i="2"/>
  <c r="C63" i="2"/>
  <c r="D61" i="2"/>
  <c r="E61" i="2"/>
  <c r="E43" i="2"/>
  <c r="E44" i="2"/>
  <c r="E45" i="2"/>
  <c r="E63" i="2"/>
  <c r="F61" i="2"/>
  <c r="F43" i="2"/>
  <c r="F44" i="2"/>
  <c r="F45" i="2"/>
  <c r="F63" i="2"/>
  <c r="C32" i="2"/>
  <c r="C34" i="2"/>
  <c r="C31" i="2"/>
  <c r="C33" i="2"/>
  <c r="C58" i="2"/>
  <c r="D32" i="2"/>
  <c r="D34" i="2"/>
  <c r="D31" i="2"/>
  <c r="D33" i="2"/>
  <c r="D58" i="2"/>
  <c r="E32" i="2"/>
  <c r="E34" i="2"/>
  <c r="E31" i="2"/>
  <c r="E33" i="2"/>
  <c r="E58" i="2"/>
  <c r="F32" i="2"/>
  <c r="F34" i="2"/>
  <c r="F31" i="2"/>
  <c r="F33" i="2"/>
  <c r="F58" i="2"/>
  <c r="C57" i="2"/>
  <c r="D57" i="2"/>
  <c r="E57" i="2"/>
  <c r="F57" i="2"/>
  <c r="C56" i="2"/>
  <c r="D56" i="2"/>
  <c r="E56" i="2"/>
  <c r="F56" i="2"/>
  <c r="D48" i="2"/>
  <c r="D49" i="2"/>
  <c r="D50" i="2"/>
  <c r="C49" i="2"/>
  <c r="E49" i="2"/>
  <c r="F49" i="2"/>
  <c r="G49" i="2"/>
  <c r="C48" i="2"/>
  <c r="C50" i="2"/>
  <c r="E48" i="2"/>
  <c r="E50" i="2"/>
  <c r="F48" i="2"/>
  <c r="F50" i="2"/>
  <c r="D44" i="2"/>
  <c r="G44" i="2"/>
  <c r="D43" i="2"/>
  <c r="D45" i="2"/>
  <c r="C40" i="2"/>
  <c r="D40" i="2"/>
  <c r="E40" i="2"/>
  <c r="F40" i="2"/>
  <c r="C39" i="2"/>
  <c r="D39" i="2"/>
  <c r="E39" i="2"/>
  <c r="F39" i="2"/>
  <c r="G32" i="2"/>
  <c r="G31" i="2"/>
  <c r="D63" i="2"/>
  <c r="H28" i="7"/>
  <c r="H23" i="7"/>
  <c r="M18" i="7"/>
  <c r="L18" i="7"/>
  <c r="K18" i="7"/>
  <c r="J18" i="7"/>
  <c r="I18" i="7"/>
  <c r="M17" i="7"/>
  <c r="L17" i="7"/>
  <c r="K17" i="7"/>
  <c r="K32" i="7"/>
  <c r="J17" i="7"/>
  <c r="J19" i="7"/>
  <c r="I17" i="7"/>
  <c r="I19" i="7"/>
  <c r="M16" i="7"/>
  <c r="L16" i="7"/>
  <c r="K16" i="7"/>
  <c r="J16" i="7"/>
  <c r="I16" i="7"/>
  <c r="M15" i="7"/>
  <c r="M31" i="7"/>
  <c r="L15" i="7"/>
  <c r="L31" i="7"/>
  <c r="K15" i="7"/>
  <c r="K31" i="7"/>
  <c r="J15" i="7"/>
  <c r="J31" i="7"/>
  <c r="I15" i="7"/>
  <c r="I31" i="7"/>
  <c r="L12" i="7"/>
  <c r="K12" i="7"/>
  <c r="J12" i="7"/>
  <c r="I12" i="7"/>
  <c r="L11" i="7"/>
  <c r="K11" i="7"/>
  <c r="J11" i="7"/>
  <c r="I11" i="7"/>
  <c r="I48" i="7"/>
  <c r="L10" i="7"/>
  <c r="L39" i="7"/>
  <c r="K10" i="7"/>
  <c r="K39" i="7"/>
  <c r="J10" i="7"/>
  <c r="J39" i="7"/>
  <c r="I10" i="7"/>
  <c r="L9" i="7"/>
  <c r="K9" i="7"/>
  <c r="J9" i="7"/>
  <c r="I9" i="7"/>
  <c r="H28" i="6"/>
  <c r="H23" i="6"/>
  <c r="M18" i="6"/>
  <c r="L18" i="6"/>
  <c r="K18" i="6"/>
  <c r="J18" i="6"/>
  <c r="I18" i="6"/>
  <c r="M17" i="6"/>
  <c r="M32" i="6"/>
  <c r="L17" i="6"/>
  <c r="L32" i="6"/>
  <c r="K17" i="6"/>
  <c r="K32" i="6"/>
  <c r="J17" i="6"/>
  <c r="J19" i="6"/>
  <c r="I17" i="6"/>
  <c r="I19" i="6"/>
  <c r="M16" i="6"/>
  <c r="M44" i="6"/>
  <c r="L16" i="6"/>
  <c r="K16" i="6"/>
  <c r="J16" i="6"/>
  <c r="I16" i="6"/>
  <c r="M15" i="6"/>
  <c r="M31" i="6"/>
  <c r="L15" i="6"/>
  <c r="L31" i="6"/>
  <c r="K15" i="6"/>
  <c r="K31" i="6"/>
  <c r="J15" i="6"/>
  <c r="J31" i="6"/>
  <c r="I15" i="6"/>
  <c r="I31" i="6"/>
  <c r="L12" i="6"/>
  <c r="K12" i="6"/>
  <c r="J12" i="6"/>
  <c r="I12" i="6"/>
  <c r="L11" i="6"/>
  <c r="K11" i="6"/>
  <c r="J11" i="6"/>
  <c r="I11" i="6"/>
  <c r="I48" i="6"/>
  <c r="L10" i="6"/>
  <c r="L39" i="6"/>
  <c r="K10" i="6"/>
  <c r="K39" i="6"/>
  <c r="J10" i="6"/>
  <c r="I10" i="6"/>
  <c r="L9" i="6"/>
  <c r="K9" i="6"/>
  <c r="J9" i="6"/>
  <c r="J56" i="6"/>
  <c r="I9" i="6"/>
  <c r="H28" i="5"/>
  <c r="H23" i="5"/>
  <c r="M18" i="5"/>
  <c r="L18" i="5"/>
  <c r="K18" i="5"/>
  <c r="J18" i="5"/>
  <c r="I18" i="5"/>
  <c r="M17" i="5"/>
  <c r="L17" i="5"/>
  <c r="L32" i="5"/>
  <c r="K17" i="5"/>
  <c r="K32" i="5"/>
  <c r="J17" i="5"/>
  <c r="J19" i="5"/>
  <c r="I17" i="5"/>
  <c r="I19" i="5"/>
  <c r="M16" i="5"/>
  <c r="L16" i="5"/>
  <c r="K16" i="5"/>
  <c r="J16" i="5"/>
  <c r="I16" i="5"/>
  <c r="M15" i="5"/>
  <c r="M31" i="5"/>
  <c r="L15" i="5"/>
  <c r="L31" i="5"/>
  <c r="K15" i="5"/>
  <c r="K31" i="5"/>
  <c r="J15" i="5"/>
  <c r="J31" i="5"/>
  <c r="I15" i="5"/>
  <c r="I31" i="5"/>
  <c r="L12" i="5"/>
  <c r="K12" i="5"/>
  <c r="J12" i="5"/>
  <c r="I12" i="5"/>
  <c r="L11" i="5"/>
  <c r="K11" i="5"/>
  <c r="J11" i="5"/>
  <c r="I11" i="5"/>
  <c r="I48" i="5"/>
  <c r="L10" i="5"/>
  <c r="L39" i="5"/>
  <c r="K10" i="5"/>
  <c r="K39" i="5"/>
  <c r="J10" i="5"/>
  <c r="J39" i="5"/>
  <c r="I10" i="5"/>
  <c r="L9" i="5"/>
  <c r="K9" i="5"/>
  <c r="J9" i="5"/>
  <c r="I9" i="5"/>
  <c r="L62" i="4"/>
  <c r="K62" i="4"/>
  <c r="J62" i="4"/>
  <c r="I62" i="4"/>
  <c r="L61" i="4"/>
  <c r="K61" i="4"/>
  <c r="J61" i="4"/>
  <c r="I61" i="4"/>
  <c r="L56" i="4"/>
  <c r="K56" i="4"/>
  <c r="J56" i="4"/>
  <c r="I56" i="4"/>
  <c r="M49" i="4"/>
  <c r="L49" i="4"/>
  <c r="K49" i="4"/>
  <c r="J49" i="4"/>
  <c r="I49" i="4"/>
  <c r="L48" i="4"/>
  <c r="L50" i="4"/>
  <c r="K48" i="4"/>
  <c r="J48" i="4"/>
  <c r="I48" i="4"/>
  <c r="M44" i="4"/>
  <c r="L44" i="4"/>
  <c r="K44" i="4"/>
  <c r="J44" i="4"/>
  <c r="I44" i="4"/>
  <c r="L43" i="4"/>
  <c r="L45" i="4"/>
  <c r="K43" i="4"/>
  <c r="J43" i="4"/>
  <c r="I43" i="4"/>
  <c r="L40" i="4"/>
  <c r="K40" i="4"/>
  <c r="J40" i="4"/>
  <c r="I40" i="4"/>
  <c r="L39" i="4"/>
  <c r="K39" i="4"/>
  <c r="J39" i="4"/>
  <c r="I39" i="4"/>
  <c r="M32" i="4"/>
  <c r="L32" i="4"/>
  <c r="K32" i="4"/>
  <c r="J32" i="4"/>
  <c r="I32" i="4"/>
  <c r="I34" i="4"/>
  <c r="M31" i="4"/>
  <c r="L31" i="4"/>
  <c r="L33" i="4"/>
  <c r="K31" i="4"/>
  <c r="K33" i="4"/>
  <c r="J31" i="4"/>
  <c r="J33" i="4"/>
  <c r="I31" i="4"/>
  <c r="I33" i="4"/>
  <c r="H28" i="4"/>
  <c r="L19" i="4"/>
  <c r="K19" i="4"/>
  <c r="J19" i="4"/>
  <c r="I19" i="4"/>
  <c r="H18" i="4"/>
  <c r="H17" i="4"/>
  <c r="H16" i="4"/>
  <c r="H22" i="4"/>
  <c r="H66" i="4"/>
  <c r="H15" i="4"/>
  <c r="H31" i="4"/>
  <c r="H12" i="4"/>
  <c r="H11" i="4"/>
  <c r="H10" i="4"/>
  <c r="H9" i="4"/>
  <c r="L62" i="1"/>
  <c r="K62" i="1"/>
  <c r="J62" i="1"/>
  <c r="I62" i="1"/>
  <c r="L61" i="1"/>
  <c r="K61" i="1"/>
  <c r="J61" i="1"/>
  <c r="I61" i="1"/>
  <c r="L56" i="1"/>
  <c r="K56" i="1"/>
  <c r="J56" i="1"/>
  <c r="I56" i="1"/>
  <c r="M49" i="1"/>
  <c r="L49" i="1"/>
  <c r="K49" i="1"/>
  <c r="J49" i="1"/>
  <c r="I49" i="1"/>
  <c r="L48" i="1"/>
  <c r="K48" i="1"/>
  <c r="J48" i="1"/>
  <c r="I48" i="1"/>
  <c r="I50" i="1"/>
  <c r="M44" i="1"/>
  <c r="L44" i="1"/>
  <c r="K44" i="1"/>
  <c r="J44" i="1"/>
  <c r="I44" i="1"/>
  <c r="L43" i="1"/>
  <c r="K43" i="1"/>
  <c r="K45" i="1"/>
  <c r="J43" i="1"/>
  <c r="J45" i="1"/>
  <c r="I43" i="1"/>
  <c r="L40" i="1"/>
  <c r="K40" i="1"/>
  <c r="J40" i="1"/>
  <c r="I40" i="1"/>
  <c r="L39" i="1"/>
  <c r="K39" i="1"/>
  <c r="J39" i="1"/>
  <c r="I39" i="1"/>
  <c r="M32" i="1"/>
  <c r="L32" i="1"/>
  <c r="K32" i="1"/>
  <c r="J32" i="1"/>
  <c r="I32" i="1"/>
  <c r="I34" i="1"/>
  <c r="M31" i="1"/>
  <c r="L31" i="1"/>
  <c r="L33" i="1"/>
  <c r="K31" i="1"/>
  <c r="K33" i="1"/>
  <c r="J31" i="1"/>
  <c r="J33" i="1"/>
  <c r="I31" i="1"/>
  <c r="I33" i="1"/>
  <c r="H28" i="1"/>
  <c r="L19" i="1"/>
  <c r="K19" i="1"/>
  <c r="J19" i="1"/>
  <c r="I19" i="1"/>
  <c r="H18" i="1"/>
  <c r="H17" i="1"/>
  <c r="H16" i="1"/>
  <c r="H22" i="1"/>
  <c r="H66" i="1"/>
  <c r="H15" i="1"/>
  <c r="H31" i="1"/>
  <c r="H12" i="1"/>
  <c r="H11" i="1"/>
  <c r="H10" i="1"/>
  <c r="H9" i="1"/>
  <c r="C19" i="1"/>
  <c r="D19" i="3"/>
  <c r="E19" i="3"/>
  <c r="F19" i="3"/>
  <c r="C19" i="3"/>
  <c r="J61" i="6"/>
  <c r="M49" i="7"/>
  <c r="L44" i="6"/>
  <c r="H39" i="1"/>
  <c r="H39" i="4"/>
  <c r="L57" i="4"/>
  <c r="H12" i="5"/>
  <c r="L57" i="5"/>
  <c r="K50" i="4"/>
  <c r="K57" i="4"/>
  <c r="J57" i="4"/>
  <c r="H33" i="4"/>
  <c r="H56" i="4"/>
  <c r="L45" i="1"/>
  <c r="L63" i="1"/>
  <c r="K50" i="1"/>
  <c r="K57" i="1"/>
  <c r="H62" i="1"/>
  <c r="H33" i="1"/>
  <c r="J44" i="7"/>
  <c r="H11" i="6"/>
  <c r="H40" i="6"/>
  <c r="H9" i="5"/>
  <c r="H9" i="7"/>
  <c r="H18" i="5"/>
  <c r="M49" i="5"/>
  <c r="I50" i="4"/>
  <c r="H18" i="7"/>
  <c r="L50" i="1"/>
  <c r="H18" i="6"/>
  <c r="J45" i="4"/>
  <c r="J63" i="4"/>
  <c r="I45" i="4"/>
  <c r="I63" i="4"/>
  <c r="K45" i="4"/>
  <c r="K63" i="4"/>
  <c r="J48" i="7"/>
  <c r="L48" i="6"/>
  <c r="K48" i="6"/>
  <c r="I45" i="1"/>
  <c r="I63" i="1"/>
  <c r="J50" i="4"/>
  <c r="H12" i="7"/>
  <c r="I58" i="4"/>
  <c r="J34" i="4"/>
  <c r="J58" i="4"/>
  <c r="L63" i="4"/>
  <c r="L48" i="7"/>
  <c r="H19" i="4"/>
  <c r="H53" i="4"/>
  <c r="K48" i="7"/>
  <c r="H62" i="4"/>
  <c r="L57" i="6"/>
  <c r="L57" i="1"/>
  <c r="J50" i="1"/>
  <c r="J57" i="1"/>
  <c r="H56" i="1"/>
  <c r="I58" i="1"/>
  <c r="L34" i="1"/>
  <c r="H19" i="1"/>
  <c r="H53" i="1"/>
  <c r="J34" i="1"/>
  <c r="J58" i="1"/>
  <c r="J48" i="5"/>
  <c r="H9" i="6"/>
  <c r="M49" i="6"/>
  <c r="J49" i="7"/>
  <c r="H16" i="6"/>
  <c r="H22" i="6"/>
  <c r="H66" i="6"/>
  <c r="I32" i="7"/>
  <c r="I34" i="7"/>
  <c r="L48" i="5"/>
  <c r="K48" i="5"/>
  <c r="H10" i="5"/>
  <c r="H39" i="5"/>
  <c r="H10" i="7"/>
  <c r="H39" i="7"/>
  <c r="H10" i="6"/>
  <c r="H39" i="6"/>
  <c r="M32" i="5"/>
  <c r="K49" i="7"/>
  <c r="K19" i="6"/>
  <c r="K44" i="7"/>
  <c r="H15" i="7"/>
  <c r="H31" i="7"/>
  <c r="J32" i="7"/>
  <c r="J57" i="7"/>
  <c r="J61" i="5"/>
  <c r="J48" i="6"/>
  <c r="I33" i="7"/>
  <c r="L61" i="7"/>
  <c r="I39" i="7"/>
  <c r="I61" i="5"/>
  <c r="L62" i="5"/>
  <c r="K61" i="7"/>
  <c r="L33" i="6"/>
  <c r="K62" i="7"/>
  <c r="L33" i="5"/>
  <c r="K33" i="6"/>
  <c r="J40" i="6"/>
  <c r="I61" i="7"/>
  <c r="L62" i="7"/>
  <c r="K33" i="5"/>
  <c r="J33" i="6"/>
  <c r="J33" i="5"/>
  <c r="I33" i="6"/>
  <c r="K61" i="6"/>
  <c r="L33" i="7"/>
  <c r="I33" i="5"/>
  <c r="L61" i="5"/>
  <c r="K33" i="7"/>
  <c r="L40" i="7"/>
  <c r="K61" i="5"/>
  <c r="I61" i="6"/>
  <c r="L62" i="6"/>
  <c r="J33" i="7"/>
  <c r="K57" i="7"/>
  <c r="K34" i="7"/>
  <c r="H11" i="7"/>
  <c r="H16" i="7"/>
  <c r="K40" i="7"/>
  <c r="I44" i="7"/>
  <c r="I49" i="7"/>
  <c r="I50" i="7"/>
  <c r="I62" i="7"/>
  <c r="J62" i="7"/>
  <c r="J40" i="7"/>
  <c r="L56" i="7"/>
  <c r="H17" i="7"/>
  <c r="L19" i="7"/>
  <c r="I40" i="7"/>
  <c r="L43" i="7"/>
  <c r="K56" i="7"/>
  <c r="K19" i="7"/>
  <c r="M32" i="7"/>
  <c r="K43" i="7"/>
  <c r="J56" i="7"/>
  <c r="L32" i="7"/>
  <c r="J43" i="7"/>
  <c r="M44" i="7"/>
  <c r="I56" i="7"/>
  <c r="J61" i="7"/>
  <c r="I43" i="7"/>
  <c r="L44" i="7"/>
  <c r="L49" i="7"/>
  <c r="K57" i="6"/>
  <c r="K34" i="6"/>
  <c r="H15" i="6"/>
  <c r="H31" i="6"/>
  <c r="J32" i="6"/>
  <c r="J39" i="6"/>
  <c r="K44" i="6"/>
  <c r="K49" i="6"/>
  <c r="K62" i="6"/>
  <c r="I32" i="6"/>
  <c r="I39" i="6"/>
  <c r="L40" i="6"/>
  <c r="J44" i="6"/>
  <c r="J49" i="6"/>
  <c r="J50" i="6"/>
  <c r="J62" i="6"/>
  <c r="K40" i="6"/>
  <c r="I44" i="6"/>
  <c r="I49" i="6"/>
  <c r="I50" i="6"/>
  <c r="I62" i="6"/>
  <c r="L34" i="6"/>
  <c r="L56" i="6"/>
  <c r="H17" i="6"/>
  <c r="L19" i="6"/>
  <c r="I40" i="6"/>
  <c r="L43" i="6"/>
  <c r="L45" i="6"/>
  <c r="K56" i="6"/>
  <c r="L61" i="6"/>
  <c r="H12" i="6"/>
  <c r="K43" i="6"/>
  <c r="J43" i="6"/>
  <c r="I56" i="6"/>
  <c r="I43" i="6"/>
  <c r="L49" i="6"/>
  <c r="K57" i="5"/>
  <c r="K34" i="5"/>
  <c r="H15" i="5"/>
  <c r="H31" i="5"/>
  <c r="J32" i="5"/>
  <c r="K44" i="5"/>
  <c r="K49" i="5"/>
  <c r="K62" i="5"/>
  <c r="I32" i="5"/>
  <c r="I39" i="5"/>
  <c r="L40" i="5"/>
  <c r="J44" i="5"/>
  <c r="J49" i="5"/>
  <c r="J62" i="5"/>
  <c r="H11" i="5"/>
  <c r="H16" i="5"/>
  <c r="K40" i="5"/>
  <c r="I44" i="5"/>
  <c r="I49" i="5"/>
  <c r="I50" i="5"/>
  <c r="I62" i="5"/>
  <c r="L34" i="5"/>
  <c r="J40" i="5"/>
  <c r="L56" i="5"/>
  <c r="H17" i="5"/>
  <c r="L19" i="5"/>
  <c r="I40" i="5"/>
  <c r="L43" i="5"/>
  <c r="K56" i="5"/>
  <c r="K19" i="5"/>
  <c r="K43" i="5"/>
  <c r="K45" i="5"/>
  <c r="J56" i="5"/>
  <c r="J43" i="5"/>
  <c r="M44" i="5"/>
  <c r="I56" i="5"/>
  <c r="I43" i="5"/>
  <c r="L44" i="5"/>
  <c r="L49" i="5"/>
  <c r="H43" i="4"/>
  <c r="H48" i="4"/>
  <c r="H61" i="4"/>
  <c r="H67" i="4"/>
  <c r="I57" i="4"/>
  <c r="H32" i="4"/>
  <c r="L34" i="4"/>
  <c r="L58" i="4"/>
  <c r="H44" i="4"/>
  <c r="H49" i="4"/>
  <c r="K34" i="4"/>
  <c r="K58" i="4"/>
  <c r="H40" i="4"/>
  <c r="K63" i="1"/>
  <c r="L58" i="1"/>
  <c r="J63" i="1"/>
  <c r="H43" i="1"/>
  <c r="H48" i="1"/>
  <c r="H61" i="1"/>
  <c r="H67" i="1"/>
  <c r="I57" i="1"/>
  <c r="H32" i="1"/>
  <c r="H44" i="1"/>
  <c r="H49" i="1"/>
  <c r="K34" i="1"/>
  <c r="K58" i="1"/>
  <c r="H40" i="1"/>
  <c r="D19" i="2"/>
  <c r="E19" i="2"/>
  <c r="F19" i="2"/>
  <c r="C19" i="2"/>
  <c r="J45" i="7"/>
  <c r="J63" i="7"/>
  <c r="H33" i="5"/>
  <c r="J50" i="5"/>
  <c r="I57" i="7"/>
  <c r="L50" i="5"/>
  <c r="L50" i="6"/>
  <c r="K50" i="6"/>
  <c r="I45" i="6"/>
  <c r="I63" i="6"/>
  <c r="J50" i="7"/>
  <c r="H48" i="6"/>
  <c r="H19" i="7"/>
  <c r="H53" i="7"/>
  <c r="K58" i="6"/>
  <c r="H56" i="6"/>
  <c r="H33" i="6"/>
  <c r="L58" i="5"/>
  <c r="H33" i="7"/>
  <c r="H45" i="4"/>
  <c r="H63" i="4"/>
  <c r="I45" i="7"/>
  <c r="I63" i="7"/>
  <c r="K50" i="7"/>
  <c r="L50" i="7"/>
  <c r="K50" i="5"/>
  <c r="H61" i="6"/>
  <c r="I58" i="7"/>
  <c r="H19" i="6"/>
  <c r="H53" i="6"/>
  <c r="J34" i="7"/>
  <c r="J58" i="7"/>
  <c r="H43" i="6"/>
  <c r="K58" i="5"/>
  <c r="L45" i="5"/>
  <c r="L63" i="5"/>
  <c r="K63" i="5"/>
  <c r="K45" i="7"/>
  <c r="K63" i="7"/>
  <c r="L58" i="6"/>
  <c r="J45" i="6"/>
  <c r="J63" i="6"/>
  <c r="H19" i="5"/>
  <c r="H53" i="5"/>
  <c r="L45" i="7"/>
  <c r="L63" i="7"/>
  <c r="K58" i="7"/>
  <c r="H56" i="7"/>
  <c r="H40" i="7"/>
  <c r="H43" i="7"/>
  <c r="H48" i="7"/>
  <c r="H67" i="7"/>
  <c r="H62" i="7"/>
  <c r="H49" i="7"/>
  <c r="H44" i="7"/>
  <c r="H32" i="7"/>
  <c r="H61" i="7"/>
  <c r="H22" i="7"/>
  <c r="H66" i="7"/>
  <c r="L57" i="7"/>
  <c r="L34" i="7"/>
  <c r="L58" i="7"/>
  <c r="J34" i="6"/>
  <c r="J58" i="6"/>
  <c r="J57" i="6"/>
  <c r="H62" i="6"/>
  <c r="H49" i="6"/>
  <c r="H44" i="6"/>
  <c r="H32" i="6"/>
  <c r="H67" i="6"/>
  <c r="L63" i="6"/>
  <c r="K45" i="6"/>
  <c r="K63" i="6"/>
  <c r="I34" i="6"/>
  <c r="I58" i="6"/>
  <c r="I57" i="6"/>
  <c r="J34" i="5"/>
  <c r="J58" i="5"/>
  <c r="J57" i="5"/>
  <c r="H62" i="5"/>
  <c r="H49" i="5"/>
  <c r="H44" i="5"/>
  <c r="H32" i="5"/>
  <c r="H67" i="5"/>
  <c r="H22" i="5"/>
  <c r="H66" i="5"/>
  <c r="H61" i="5"/>
  <c r="I45" i="5"/>
  <c r="I63" i="5"/>
  <c r="J45" i="5"/>
  <c r="J63" i="5"/>
  <c r="H56" i="5"/>
  <c r="H40" i="5"/>
  <c r="H48" i="5"/>
  <c r="H43" i="5"/>
  <c r="I34" i="5"/>
  <c r="I58" i="5"/>
  <c r="I57" i="5"/>
  <c r="H34" i="4"/>
  <c r="H58" i="4"/>
  <c r="H57" i="4"/>
  <c r="H50" i="4"/>
  <c r="H45" i="1"/>
  <c r="H63" i="1"/>
  <c r="H50" i="1"/>
  <c r="H34" i="1"/>
  <c r="H58" i="1"/>
  <c r="H57" i="1"/>
  <c r="D19" i="4"/>
  <c r="E19" i="4"/>
  <c r="F19" i="4"/>
  <c r="C19" i="4"/>
  <c r="D19" i="1"/>
  <c r="E19" i="1"/>
  <c r="F19" i="1"/>
  <c r="H50" i="6"/>
  <c r="H45" i="6"/>
  <c r="H63" i="6"/>
  <c r="H45" i="5"/>
  <c r="H63" i="5"/>
  <c r="H45" i="7"/>
  <c r="H63" i="7"/>
  <c r="H50" i="7"/>
  <c r="H34" i="7"/>
  <c r="H58" i="7"/>
  <c r="H57" i="7"/>
  <c r="H34" i="6"/>
  <c r="H58" i="6"/>
  <c r="H57" i="6"/>
  <c r="H34" i="5"/>
  <c r="H58" i="5"/>
  <c r="H57" i="5"/>
  <c r="H50" i="5"/>
  <c r="D18" i="7"/>
  <c r="E18" i="7"/>
  <c r="F18" i="7"/>
  <c r="G18" i="7"/>
  <c r="C18" i="7"/>
  <c r="D15" i="7"/>
  <c r="E15" i="7"/>
  <c r="F15" i="7"/>
  <c r="G15" i="7"/>
  <c r="D16" i="7"/>
  <c r="E16" i="7"/>
  <c r="F16" i="7"/>
  <c r="G16" i="7"/>
  <c r="G17" i="7"/>
  <c r="C16" i="7"/>
  <c r="D12" i="7"/>
  <c r="E12" i="7"/>
  <c r="F12" i="7"/>
  <c r="C12" i="7"/>
  <c r="D9" i="7"/>
  <c r="E9" i="7"/>
  <c r="F9" i="7"/>
  <c r="D10" i="7"/>
  <c r="E10" i="7"/>
  <c r="F10" i="7"/>
  <c r="D11" i="7"/>
  <c r="E11" i="7"/>
  <c r="F11" i="7"/>
  <c r="C10" i="7"/>
  <c r="C11" i="7"/>
  <c r="D18" i="6"/>
  <c r="E18" i="6"/>
  <c r="F18" i="6"/>
  <c r="G18" i="6"/>
  <c r="C18" i="6"/>
  <c r="D15" i="6"/>
  <c r="E15" i="6"/>
  <c r="F15" i="6"/>
  <c r="G15" i="6"/>
  <c r="D16" i="6"/>
  <c r="E16" i="6"/>
  <c r="F16" i="6"/>
  <c r="G16" i="6"/>
  <c r="D17" i="6"/>
  <c r="E17" i="6"/>
  <c r="F17" i="6"/>
  <c r="G17" i="6"/>
  <c r="C16" i="6"/>
  <c r="C17" i="6"/>
  <c r="D12" i="6"/>
  <c r="E12" i="6"/>
  <c r="F12" i="6"/>
  <c r="C12" i="6"/>
  <c r="D9" i="6"/>
  <c r="E9" i="6"/>
  <c r="F9" i="6"/>
  <c r="D10" i="6"/>
  <c r="E10" i="6"/>
  <c r="F10" i="6"/>
  <c r="D11" i="6"/>
  <c r="E11" i="6"/>
  <c r="F11" i="6"/>
  <c r="C10" i="6"/>
  <c r="C11" i="6"/>
  <c r="D18" i="5"/>
  <c r="E18" i="5"/>
  <c r="F18" i="5"/>
  <c r="G18" i="5"/>
  <c r="C18" i="5"/>
  <c r="D15" i="5"/>
  <c r="E15" i="5"/>
  <c r="F15" i="5"/>
  <c r="G15" i="5"/>
  <c r="D16" i="5"/>
  <c r="E16" i="5"/>
  <c r="F16" i="5"/>
  <c r="G16" i="5"/>
  <c r="C16" i="5"/>
  <c r="D12" i="5"/>
  <c r="E12" i="5"/>
  <c r="F12" i="5"/>
  <c r="C12" i="5"/>
  <c r="F11" i="5"/>
  <c r="E11" i="5"/>
  <c r="D11" i="5"/>
  <c r="F10" i="5"/>
  <c r="E10" i="5"/>
  <c r="D10" i="5"/>
  <c r="F9" i="5"/>
  <c r="E9" i="5"/>
  <c r="D9" i="5"/>
  <c r="C10" i="5"/>
  <c r="C11" i="5"/>
  <c r="B17" i="7"/>
  <c r="C15" i="5"/>
  <c r="C9" i="6"/>
  <c r="C9" i="7"/>
  <c r="C15" i="6"/>
  <c r="F19" i="6"/>
  <c r="E19" i="6"/>
  <c r="D19" i="6"/>
  <c r="C19" i="6"/>
  <c r="C15" i="7"/>
  <c r="C9" i="5"/>
  <c r="B18" i="7"/>
  <c r="B16" i="7"/>
  <c r="B15" i="7"/>
  <c r="B12" i="7"/>
  <c r="B11" i="7"/>
  <c r="B10" i="7"/>
  <c r="B9" i="7"/>
  <c r="B19" i="6"/>
  <c r="B18" i="6"/>
  <c r="B17" i="6"/>
  <c r="B16" i="6"/>
  <c r="B15" i="6"/>
  <c r="B12" i="6"/>
  <c r="B11" i="6"/>
  <c r="B10" i="6"/>
  <c r="B9" i="6"/>
  <c r="B18" i="5"/>
  <c r="B16" i="5"/>
  <c r="B15" i="5"/>
  <c r="B12" i="5"/>
  <c r="B11" i="5"/>
  <c r="B10" i="5"/>
  <c r="B9" i="5"/>
  <c r="B19" i="4"/>
  <c r="B18" i="4"/>
  <c r="B17" i="4"/>
  <c r="B16" i="4"/>
  <c r="B15" i="4"/>
  <c r="B12" i="4"/>
  <c r="B11" i="4"/>
  <c r="B10" i="4"/>
  <c r="B9" i="4"/>
  <c r="B19" i="1"/>
  <c r="B18" i="1"/>
  <c r="B17" i="1"/>
  <c r="B16" i="1"/>
  <c r="B15" i="1"/>
  <c r="B12" i="1"/>
  <c r="B11" i="1"/>
  <c r="B10" i="1"/>
  <c r="B9" i="1"/>
  <c r="B19" i="3"/>
  <c r="B18" i="3"/>
  <c r="B17" i="3"/>
  <c r="B16" i="3"/>
  <c r="B15" i="3"/>
  <c r="B12" i="3"/>
  <c r="B11" i="3"/>
  <c r="B10" i="3"/>
  <c r="B9" i="3"/>
  <c r="B19" i="2"/>
  <c r="B18" i="2"/>
  <c r="B17" i="2"/>
  <c r="B15" i="2"/>
  <c r="B12" i="2"/>
  <c r="B11" i="2"/>
  <c r="B10" i="2"/>
  <c r="B9" i="2"/>
  <c r="B53" i="2"/>
  <c r="B43" i="2"/>
  <c r="B56" i="2"/>
  <c r="B44" i="2"/>
  <c r="B28" i="7"/>
  <c r="B28" i="6"/>
  <c r="B28" i="5"/>
  <c r="B28" i="4"/>
  <c r="B28" i="1"/>
  <c r="B40" i="1"/>
  <c r="B28" i="3"/>
  <c r="B28" i="2"/>
  <c r="B39" i="2"/>
  <c r="B40" i="2"/>
  <c r="B44" i="7"/>
  <c r="B40" i="7"/>
  <c r="G49" i="3"/>
  <c r="G49" i="1"/>
  <c r="G49" i="4"/>
  <c r="G44" i="3"/>
  <c r="G44" i="1"/>
  <c r="G44" i="4"/>
  <c r="C39" i="3"/>
  <c r="C39" i="4"/>
  <c r="G31" i="1"/>
  <c r="G31" i="4"/>
  <c r="G32" i="4"/>
  <c r="G31" i="3"/>
  <c r="G32" i="3"/>
  <c r="B23" i="6"/>
  <c r="B23" i="5"/>
  <c r="D31" i="5"/>
  <c r="F31" i="5"/>
  <c r="G31" i="5"/>
  <c r="C39" i="5"/>
  <c r="D39" i="5"/>
  <c r="F39" i="5"/>
  <c r="D43" i="5"/>
  <c r="F43" i="5"/>
  <c r="E31" i="5"/>
  <c r="E39" i="5"/>
  <c r="G31" i="6"/>
  <c r="E39" i="6"/>
  <c r="D43" i="6"/>
  <c r="C39" i="6"/>
  <c r="D61" i="6"/>
  <c r="F31" i="6"/>
  <c r="E31" i="6"/>
  <c r="D31" i="6"/>
  <c r="F39" i="6"/>
  <c r="D39" i="6"/>
  <c r="G49" i="6"/>
  <c r="G32" i="6"/>
  <c r="G44" i="6"/>
  <c r="G44" i="5"/>
  <c r="G32" i="5"/>
  <c r="G49" i="5"/>
  <c r="B39" i="6"/>
  <c r="C62" i="6"/>
  <c r="F61" i="6"/>
  <c r="B31" i="6"/>
  <c r="F43" i="6"/>
  <c r="F61" i="5"/>
  <c r="B39" i="5"/>
  <c r="E62" i="5"/>
  <c r="C62" i="5"/>
  <c r="D61" i="5"/>
  <c r="E62" i="6"/>
  <c r="B31" i="5"/>
  <c r="C31" i="5"/>
  <c r="D32" i="5"/>
  <c r="D57" i="5"/>
  <c r="F32" i="5"/>
  <c r="F57" i="5"/>
  <c r="D40" i="5"/>
  <c r="F40" i="5"/>
  <c r="C43" i="5"/>
  <c r="E43" i="5"/>
  <c r="D44" i="5"/>
  <c r="D45" i="5"/>
  <c r="F44" i="5"/>
  <c r="F45" i="5"/>
  <c r="D48" i="5"/>
  <c r="F48" i="5"/>
  <c r="C49" i="5"/>
  <c r="E49" i="5"/>
  <c r="C61" i="5"/>
  <c r="E61" i="5"/>
  <c r="D62" i="5"/>
  <c r="F62" i="5"/>
  <c r="C32" i="5"/>
  <c r="E32" i="5"/>
  <c r="E57" i="5"/>
  <c r="C40" i="5"/>
  <c r="E40" i="5"/>
  <c r="C44" i="5"/>
  <c r="E44" i="5"/>
  <c r="C48" i="5"/>
  <c r="E48" i="5"/>
  <c r="D49" i="5"/>
  <c r="F49" i="5"/>
  <c r="C31" i="6"/>
  <c r="D32" i="6"/>
  <c r="D57" i="6"/>
  <c r="F32" i="6"/>
  <c r="F57" i="6"/>
  <c r="D40" i="6"/>
  <c r="F40" i="6"/>
  <c r="C43" i="6"/>
  <c r="E43" i="6"/>
  <c r="D44" i="6"/>
  <c r="D45" i="6"/>
  <c r="F44" i="6"/>
  <c r="D48" i="6"/>
  <c r="F48" i="6"/>
  <c r="C49" i="6"/>
  <c r="E49" i="6"/>
  <c r="C61" i="6"/>
  <c r="E61" i="6"/>
  <c r="D62" i="6"/>
  <c r="F62" i="6"/>
  <c r="C32" i="6"/>
  <c r="E32" i="6"/>
  <c r="E57" i="6"/>
  <c r="C40" i="6"/>
  <c r="E40" i="6"/>
  <c r="C44" i="6"/>
  <c r="E44" i="6"/>
  <c r="C48" i="6"/>
  <c r="E48" i="6"/>
  <c r="D49" i="6"/>
  <c r="F49" i="6"/>
  <c r="F45" i="6"/>
  <c r="F63" i="6"/>
  <c r="D63" i="6"/>
  <c r="F63" i="5"/>
  <c r="C57" i="6"/>
  <c r="C57" i="5"/>
  <c r="C50" i="5"/>
  <c r="D63" i="5"/>
  <c r="C50" i="6"/>
  <c r="E50" i="5"/>
  <c r="E34" i="5"/>
  <c r="B67" i="5"/>
  <c r="B49" i="5"/>
  <c r="B62" i="5"/>
  <c r="B44" i="5"/>
  <c r="B32" i="5"/>
  <c r="B57" i="5"/>
  <c r="B43" i="5"/>
  <c r="B48" i="5"/>
  <c r="B40" i="5"/>
  <c r="D50" i="5"/>
  <c r="C45" i="5"/>
  <c r="C63" i="5"/>
  <c r="D34" i="5"/>
  <c r="C34" i="5"/>
  <c r="B61" i="5"/>
  <c r="B22" i="5"/>
  <c r="B66" i="5"/>
  <c r="F50" i="5"/>
  <c r="E45" i="5"/>
  <c r="E63" i="5"/>
  <c r="F34" i="5"/>
  <c r="E50" i="6"/>
  <c r="E34" i="6"/>
  <c r="B67" i="6"/>
  <c r="B53" i="6"/>
  <c r="B49" i="6"/>
  <c r="B62" i="6"/>
  <c r="B44" i="6"/>
  <c r="B32" i="6"/>
  <c r="B57" i="6"/>
  <c r="B43" i="6"/>
  <c r="B48" i="6"/>
  <c r="B40" i="6"/>
  <c r="D50" i="6"/>
  <c r="C45" i="6"/>
  <c r="C63" i="6"/>
  <c r="D34" i="6"/>
  <c r="C34" i="6"/>
  <c r="B61" i="6"/>
  <c r="B22" i="6"/>
  <c r="B66" i="6"/>
  <c r="F50" i="6"/>
  <c r="E45" i="6"/>
  <c r="E63" i="6"/>
  <c r="F34" i="6"/>
  <c r="B45" i="5"/>
  <c r="B63" i="5"/>
  <c r="B45" i="6"/>
  <c r="B63" i="6"/>
  <c r="B50" i="6"/>
  <c r="B50" i="5"/>
  <c r="B34" i="5"/>
  <c r="B34" i="6"/>
  <c r="B23" i="7"/>
  <c r="G31" i="7"/>
  <c r="E31" i="7"/>
  <c r="D31" i="7"/>
  <c r="C31" i="7"/>
  <c r="E48" i="7"/>
  <c r="D43" i="7"/>
  <c r="C39" i="7"/>
  <c r="C62" i="7"/>
  <c r="E61" i="7"/>
  <c r="C61" i="7"/>
  <c r="F49" i="7"/>
  <c r="E49" i="7"/>
  <c r="D49" i="7"/>
  <c r="C49" i="7"/>
  <c r="F48" i="7"/>
  <c r="D48" i="7"/>
  <c r="C48" i="7"/>
  <c r="F44" i="7"/>
  <c r="E44" i="7"/>
  <c r="D44" i="7"/>
  <c r="C44" i="7"/>
  <c r="E43" i="7"/>
  <c r="F40" i="7"/>
  <c r="D40" i="7"/>
  <c r="C40" i="7"/>
  <c r="E39" i="7"/>
  <c r="F32" i="7"/>
  <c r="E32" i="7"/>
  <c r="D32" i="7"/>
  <c r="C32" i="7"/>
  <c r="F31" i="7"/>
  <c r="F50" i="7"/>
  <c r="E57" i="7"/>
  <c r="D57" i="7"/>
  <c r="C34" i="7"/>
  <c r="C57" i="7"/>
  <c r="G44" i="7"/>
  <c r="G32" i="7"/>
  <c r="G49" i="7"/>
  <c r="F57" i="7"/>
  <c r="C50" i="7"/>
  <c r="F43" i="7"/>
  <c r="F45" i="7"/>
  <c r="E50" i="7"/>
  <c r="F62" i="7"/>
  <c r="D62" i="7"/>
  <c r="F61" i="7"/>
  <c r="D61" i="7"/>
  <c r="E45" i="7"/>
  <c r="D50" i="7"/>
  <c r="E62" i="7"/>
  <c r="C43" i="7"/>
  <c r="C45" i="7"/>
  <c r="C63" i="7"/>
  <c r="B32" i="7"/>
  <c r="E34" i="7"/>
  <c r="E40" i="7"/>
  <c r="B31" i="7"/>
  <c r="B67" i="7"/>
  <c r="D45" i="7"/>
  <c r="B48" i="7"/>
  <c r="B39" i="7"/>
  <c r="D39" i="7"/>
  <c r="F39" i="7"/>
  <c r="D34" i="7"/>
  <c r="F34" i="7"/>
  <c r="B22" i="7"/>
  <c r="B66" i="7"/>
  <c r="B53" i="7"/>
  <c r="F63" i="7"/>
  <c r="D63" i="7"/>
  <c r="E63" i="7"/>
  <c r="B57" i="7"/>
  <c r="B62" i="7"/>
  <c r="B34" i="7"/>
  <c r="B49" i="7"/>
  <c r="B50" i="7"/>
  <c r="B61" i="7"/>
  <c r="B43" i="7"/>
  <c r="B45" i="7"/>
  <c r="B63" i="7"/>
  <c r="F62" i="4"/>
  <c r="E62" i="4"/>
  <c r="D62" i="4"/>
  <c r="C62" i="4"/>
  <c r="F61" i="4"/>
  <c r="E61" i="4"/>
  <c r="D61" i="4"/>
  <c r="C61" i="4"/>
  <c r="F56" i="4"/>
  <c r="E56" i="4"/>
  <c r="D56" i="4"/>
  <c r="C56" i="4"/>
  <c r="F49" i="4"/>
  <c r="E49" i="4"/>
  <c r="D49" i="4"/>
  <c r="F48" i="4"/>
  <c r="F50" i="4"/>
  <c r="E48" i="4"/>
  <c r="D48" i="4"/>
  <c r="F44" i="4"/>
  <c r="E44" i="4"/>
  <c r="D44" i="4"/>
  <c r="C44" i="4"/>
  <c r="F43" i="4"/>
  <c r="F45" i="4"/>
  <c r="E43" i="4"/>
  <c r="E45" i="4"/>
  <c r="D43" i="4"/>
  <c r="C43" i="4"/>
  <c r="F40" i="4"/>
  <c r="E40" i="4"/>
  <c r="D40" i="4"/>
  <c r="C40" i="4"/>
  <c r="F39" i="4"/>
  <c r="E39" i="4"/>
  <c r="D39" i="4"/>
  <c r="F32" i="4"/>
  <c r="E32" i="4"/>
  <c r="D32" i="4"/>
  <c r="C32" i="4"/>
  <c r="F31" i="4"/>
  <c r="F33" i="4"/>
  <c r="E31" i="4"/>
  <c r="E33" i="4"/>
  <c r="D31" i="4"/>
  <c r="D33" i="4"/>
  <c r="C31" i="4"/>
  <c r="C33" i="4"/>
  <c r="B67" i="4"/>
  <c r="B31" i="4"/>
  <c r="B39" i="4"/>
  <c r="B49" i="3"/>
  <c r="B22" i="3"/>
  <c r="B66" i="3"/>
  <c r="B67" i="3"/>
  <c r="F62" i="3"/>
  <c r="E62" i="3"/>
  <c r="D62" i="3"/>
  <c r="C62" i="3"/>
  <c r="F61" i="3"/>
  <c r="E61" i="3"/>
  <c r="D61" i="3"/>
  <c r="C61" i="3"/>
  <c r="F56" i="3"/>
  <c r="E56" i="3"/>
  <c r="D56" i="3"/>
  <c r="C56" i="3"/>
  <c r="B53" i="3"/>
  <c r="F49" i="3"/>
  <c r="E49" i="3"/>
  <c r="D49" i="3"/>
  <c r="C49" i="3"/>
  <c r="F48" i="3"/>
  <c r="E48" i="3"/>
  <c r="D48" i="3"/>
  <c r="C48" i="3"/>
  <c r="F44" i="3"/>
  <c r="E44" i="3"/>
  <c r="D44" i="3"/>
  <c r="C44" i="3"/>
  <c r="B44" i="3"/>
  <c r="F43" i="3"/>
  <c r="E43" i="3"/>
  <c r="D43" i="3"/>
  <c r="C43" i="3"/>
  <c r="F40" i="3"/>
  <c r="E40" i="3"/>
  <c r="D40" i="3"/>
  <c r="C40" i="3"/>
  <c r="F39" i="3"/>
  <c r="E39" i="3"/>
  <c r="D39" i="3"/>
  <c r="B39" i="3"/>
  <c r="B62" i="3"/>
  <c r="F63" i="4"/>
  <c r="D50" i="4"/>
  <c r="D45" i="4"/>
  <c r="D63" i="4"/>
  <c r="C45" i="4"/>
  <c r="E50" i="4"/>
  <c r="C34" i="4"/>
  <c r="C58" i="4"/>
  <c r="C57" i="4"/>
  <c r="E34" i="4"/>
  <c r="E58" i="4"/>
  <c r="E57" i="4"/>
  <c r="C50" i="3"/>
  <c r="E50" i="3"/>
  <c r="D57" i="4"/>
  <c r="F57" i="4"/>
  <c r="C45" i="3"/>
  <c r="C63" i="3"/>
  <c r="E45" i="3"/>
  <c r="E63" i="3"/>
  <c r="B61" i="3"/>
  <c r="B40" i="3"/>
  <c r="B56" i="3"/>
  <c r="B43" i="3"/>
  <c r="B45" i="3"/>
  <c r="D45" i="3"/>
  <c r="D63" i="3"/>
  <c r="F45" i="3"/>
  <c r="F63" i="3"/>
  <c r="B48" i="3"/>
  <c r="B50" i="3"/>
  <c r="D50" i="3"/>
  <c r="F50" i="3"/>
  <c r="B61" i="4"/>
  <c r="B43" i="4"/>
  <c r="B33" i="4"/>
  <c r="C63" i="4"/>
  <c r="E63" i="4"/>
  <c r="B32" i="4"/>
  <c r="B57" i="4"/>
  <c r="D34" i="4"/>
  <c r="D58" i="4"/>
  <c r="F34" i="4"/>
  <c r="F58" i="4"/>
  <c r="B40" i="4"/>
  <c r="B44" i="4"/>
  <c r="B48" i="4"/>
  <c r="B56" i="4"/>
  <c r="B62" i="4"/>
  <c r="B22" i="4"/>
  <c r="B66" i="4"/>
  <c r="B49" i="4"/>
  <c r="B53" i="4"/>
  <c r="B45" i="4"/>
  <c r="B63" i="4"/>
  <c r="B63" i="3"/>
  <c r="B50" i="4"/>
  <c r="B34" i="4"/>
  <c r="B58" i="4"/>
  <c r="B67" i="2"/>
  <c r="B66" i="2"/>
  <c r="B62" i="2"/>
  <c r="B61" i="2"/>
  <c r="B49" i="2"/>
  <c r="B48" i="2"/>
  <c r="B32" i="2"/>
  <c r="B34" i="2"/>
  <c r="E56" i="7"/>
  <c r="E33" i="7"/>
  <c r="E58" i="7"/>
  <c r="E56" i="6"/>
  <c r="E33" i="6"/>
  <c r="E58" i="6"/>
  <c r="F56" i="7"/>
  <c r="F33" i="7"/>
  <c r="F58" i="7"/>
  <c r="F56" i="5"/>
  <c r="F33" i="5"/>
  <c r="F58" i="5"/>
  <c r="D33" i="6"/>
  <c r="D58" i="6"/>
  <c r="D56" i="6"/>
  <c r="C56" i="7"/>
  <c r="C33" i="7"/>
  <c r="C58" i="7"/>
  <c r="C56" i="6"/>
  <c r="C33" i="6"/>
  <c r="C58" i="6"/>
  <c r="E56" i="5"/>
  <c r="E33" i="5"/>
  <c r="E58" i="5"/>
  <c r="F33" i="6"/>
  <c r="F58" i="6"/>
  <c r="F56" i="6"/>
  <c r="D56" i="7"/>
  <c r="D33" i="7"/>
  <c r="D58" i="7"/>
  <c r="D33" i="5"/>
  <c r="D58" i="5"/>
  <c r="D56" i="5"/>
  <c r="C56" i="5"/>
  <c r="C33" i="5"/>
  <c r="C58" i="5"/>
  <c r="B45" i="2"/>
  <c r="B63" i="2"/>
  <c r="B50" i="2"/>
  <c r="B31" i="2"/>
  <c r="B33" i="2"/>
  <c r="B58" i="2"/>
  <c r="B57" i="2"/>
  <c r="B56" i="6"/>
  <c r="B33" i="6"/>
  <c r="B58" i="6"/>
  <c r="B33" i="5"/>
  <c r="B58" i="5"/>
  <c r="B56" i="5"/>
  <c r="B33" i="7"/>
  <c r="B58" i="7"/>
  <c r="B56" i="7"/>
  <c r="F32" i="3"/>
  <c r="E32" i="3"/>
  <c r="D32" i="3"/>
  <c r="C32" i="3"/>
  <c r="D34" i="3"/>
  <c r="F34" i="3"/>
  <c r="C34" i="3"/>
  <c r="E34" i="3"/>
  <c r="D31" i="3"/>
  <c r="D33" i="3"/>
  <c r="F31" i="3"/>
  <c r="F33" i="3"/>
  <c r="C31" i="3"/>
  <c r="C33" i="3"/>
  <c r="E31" i="3"/>
  <c r="E33" i="3"/>
  <c r="B31" i="3"/>
  <c r="B33" i="3"/>
  <c r="B32" i="3"/>
  <c r="F58" i="3"/>
  <c r="C58" i="3"/>
  <c r="D58" i="3"/>
  <c r="E58" i="3"/>
  <c r="E57" i="3"/>
  <c r="C57" i="3"/>
  <c r="F57" i="3"/>
  <c r="D57" i="3"/>
  <c r="B34" i="3"/>
  <c r="B58" i="3"/>
  <c r="B57" i="3"/>
  <c r="F62" i="1"/>
  <c r="E62" i="1"/>
  <c r="D62" i="1"/>
  <c r="C62" i="1"/>
  <c r="F61" i="1"/>
  <c r="E61" i="1"/>
  <c r="D61" i="1"/>
  <c r="C61" i="1"/>
  <c r="F56" i="1"/>
  <c r="E56" i="1"/>
  <c r="D56" i="1"/>
  <c r="C56" i="1"/>
  <c r="F49" i="1"/>
  <c r="E49" i="1"/>
  <c r="D49" i="1"/>
  <c r="C49" i="1"/>
  <c r="F48" i="1"/>
  <c r="F50" i="1"/>
  <c r="E48" i="1"/>
  <c r="E50" i="1"/>
  <c r="D48" i="1"/>
  <c r="C48" i="1"/>
  <c r="F44" i="1"/>
  <c r="E44" i="1"/>
  <c r="D44" i="1"/>
  <c r="C44" i="1"/>
  <c r="F43" i="1"/>
  <c r="F45" i="1"/>
  <c r="E43" i="1"/>
  <c r="E45" i="1"/>
  <c r="D43" i="1"/>
  <c r="C43" i="1"/>
  <c r="B67" i="1"/>
  <c r="B31" i="1"/>
  <c r="B33" i="1"/>
  <c r="B39" i="1"/>
  <c r="F63" i="1"/>
  <c r="D45" i="1"/>
  <c r="D63" i="1"/>
  <c r="C45" i="1"/>
  <c r="C63" i="1"/>
  <c r="D50" i="1"/>
  <c r="C50" i="1"/>
  <c r="D57" i="1"/>
  <c r="F57" i="1"/>
  <c r="C58" i="1"/>
  <c r="C57" i="1"/>
  <c r="E58" i="1"/>
  <c r="E57" i="1"/>
  <c r="B43" i="1"/>
  <c r="B61" i="1"/>
  <c r="E63" i="1"/>
  <c r="B32" i="1"/>
  <c r="B57" i="1"/>
  <c r="D58" i="1"/>
  <c r="F58" i="1"/>
  <c r="B44" i="1"/>
  <c r="B48" i="1"/>
  <c r="B56" i="1"/>
  <c r="B62" i="1"/>
  <c r="B22" i="1"/>
  <c r="B66" i="1"/>
  <c r="B49" i="1"/>
  <c r="B53" i="1"/>
  <c r="B45" i="1"/>
  <c r="B63" i="1"/>
  <c r="B50" i="1"/>
  <c r="B34" i="1"/>
  <c r="B58" i="1"/>
</calcChain>
</file>

<file path=xl/sharedStrings.xml><?xml version="1.0" encoding="utf-8"?>
<sst xmlns="http://schemas.openxmlformats.org/spreadsheetml/2006/main" count="525" uniqueCount="129">
  <si>
    <t>CLP</t>
  </si>
  <si>
    <t>LyC</t>
  </si>
  <si>
    <t>CVE</t>
  </si>
  <si>
    <t>Otros Gastos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</si>
  <si>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</si>
  <si>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</si>
  <si>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</si>
  <si>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</si>
  <si>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</si>
  <si>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</si>
  <si>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</si>
  <si>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</si>
  <si>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</si>
  <si>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</si>
  <si>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</si>
  <si>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</si>
  <si>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</si>
  <si>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</si>
  <si>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</si>
  <si>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</si>
  <si>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</si>
  <si>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</si>
  <si>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</si>
  <si>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</si>
  <si>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</si>
  <si>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</si>
  <si>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</si>
  <si>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</si>
  <si>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</si>
  <si>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</si>
  <si>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</si>
  <si>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</si>
  <si>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</si>
  <si>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</si>
  <si>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</si>
  <si>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Notas:</t>
  </si>
  <si>
    <t>CLP= Subsidio para Construcción en Lote Propio</t>
  </si>
  <si>
    <t>LyC= Subsidio para Compra de Lote y Construcción de Vivienda</t>
  </si>
  <si>
    <t>CVE= Subsidio para Compra de Vivienda existente</t>
  </si>
  <si>
    <t>RAMTE= Subsidio para Reparación o Ampliación de Vivienda Propia</t>
  </si>
  <si>
    <t>Fuentes:</t>
  </si>
  <si>
    <t>Beneficiarios: familias</t>
  </si>
  <si>
    <t xml:space="preserve">Beneficiarios: familias </t>
  </si>
  <si>
    <t>Total</t>
  </si>
  <si>
    <t>RAMT</t>
  </si>
  <si>
    <t>Efectivos 1T 2013</t>
  </si>
  <si>
    <t>Programados año 2013</t>
  </si>
  <si>
    <t>IPC (1T 2013)</t>
  </si>
  <si>
    <t>Gasto efectivo real 1T 2013</t>
  </si>
  <si>
    <t>Gasto efectivo real por beneficiario 1T 2013</t>
  </si>
  <si>
    <t>Efectivos 2T 2013</t>
  </si>
  <si>
    <t>IPC (2T 2013)</t>
  </si>
  <si>
    <t>Efectivos 3T 2013</t>
  </si>
  <si>
    <t>IPC (3T 2013)</t>
  </si>
  <si>
    <t>Gasto efectivo real 3T 2013</t>
  </si>
  <si>
    <t>Gasto efectivo real por beneficiario 3T 2013</t>
  </si>
  <si>
    <t>Efectivos 4T 2013</t>
  </si>
  <si>
    <t>IPC (4T 2013)</t>
  </si>
  <si>
    <t>Gasto efectivo real 4T 2013</t>
  </si>
  <si>
    <t>Gasto efectivo real por beneficiario 4T 2013</t>
  </si>
  <si>
    <t>Programados 2S 2013</t>
  </si>
  <si>
    <t>Efectivos 2S 2013</t>
  </si>
  <si>
    <t>En transferencias 2S 2013</t>
  </si>
  <si>
    <t>IPC (2S 2013)</t>
  </si>
  <si>
    <t>Gasto efectivo real 2S 2013</t>
  </si>
  <si>
    <t>Gasto efectivo real por beneficiario 2S 2013</t>
  </si>
  <si>
    <t>Efectivos 3TA 2013</t>
  </si>
  <si>
    <t>IPC (3TA 2013)</t>
  </si>
  <si>
    <t>Gasto efectivo real 3TA 2013</t>
  </si>
  <si>
    <t>Gasto efectivo real por beneficiario 3TA 2013</t>
  </si>
  <si>
    <t>Efectivos  2013</t>
  </si>
  <si>
    <t>IPC ( 2013)</t>
  </si>
  <si>
    <t>Gasto efectivo real  2013</t>
  </si>
  <si>
    <t>Gasto efectivo real por beneficiario  2013</t>
  </si>
  <si>
    <t>Productos: bonos entregados</t>
  </si>
  <si>
    <t>Bonos Entregados</t>
  </si>
  <si>
    <t>Productos: bonos formalizados</t>
  </si>
  <si>
    <t>Bonos Formalizados</t>
  </si>
  <si>
    <t>Indicadores propuestos aplicado a BANHVI. Primer trimestre 2014</t>
  </si>
  <si>
    <t>Programados 1T 2014</t>
  </si>
  <si>
    <t>Efectivos 1T 2014</t>
  </si>
  <si>
    <t>Programados año 2014</t>
  </si>
  <si>
    <t>En transferencias 1T 2014</t>
  </si>
  <si>
    <t>IPC (1T 2014)</t>
  </si>
  <si>
    <t>Gasto efectivo real 1T 2014</t>
  </si>
  <si>
    <t>Gasto efectivo real por beneficiario 1T 2014</t>
  </si>
  <si>
    <t>Informes Trimestrales Fosuvi 2013 y 2014</t>
  </si>
  <si>
    <t>Metas y Modificaciones BANHVI, Desaf 2014</t>
  </si>
  <si>
    <t>Indicadores propuestos aplicado a FOSUVI. Segundo trimestre 2014</t>
  </si>
  <si>
    <t>Programados 2T 2014</t>
  </si>
  <si>
    <t>Efectivos 2T 2014</t>
  </si>
  <si>
    <t>En transferencias 2T 2014</t>
  </si>
  <si>
    <t>IPC (2T 2014)</t>
  </si>
  <si>
    <t>Indicadores propuestos aplicado a FOSUVI. Tercer trimestre 2014</t>
  </si>
  <si>
    <t>Programados 3T 2014</t>
  </si>
  <si>
    <t>Efectivos 3T 2014</t>
  </si>
  <si>
    <t>En transferencias 3T 2014</t>
  </si>
  <si>
    <t>IPC (3T 2014)</t>
  </si>
  <si>
    <t>Gasto efectivo real 3T 2014</t>
  </si>
  <si>
    <t>Gasto efectivo real por beneficiario 3T 2014</t>
  </si>
  <si>
    <t>Indicadores propuestos aplicado a FOSUVI. Cuarto trimestre 2014</t>
  </si>
  <si>
    <t>Indicadores propuestos aplicado a FOSUVI. Primer Semestre 2014</t>
  </si>
  <si>
    <t>Programados 2S 2014</t>
  </si>
  <si>
    <t>Efectivos 2S 2014</t>
  </si>
  <si>
    <t>IPC (2S 2014)</t>
  </si>
  <si>
    <t>Gasto efectivo real 2S 2014</t>
  </si>
  <si>
    <t>Gasto efectivo real por beneficiario 2S 2014</t>
  </si>
  <si>
    <t>Indicadores propuestos aplicado a FOSUVI. Tercer Trimestre Acumulado 2014</t>
  </si>
  <si>
    <t>Programados 3TA 2014</t>
  </si>
  <si>
    <t>Efectivos 3TA 2014</t>
  </si>
  <si>
    <t>En transferencias 3TA 2014</t>
  </si>
  <si>
    <t>IPC (3TA 2014)</t>
  </si>
  <si>
    <t>Gasto efectivo real 3TA 2014</t>
  </si>
  <si>
    <t>Gasto efectivo real por beneficiario 3TA 2014</t>
  </si>
  <si>
    <t>Indicadores propuestos aplicado a FOSUVI. Anual 2014</t>
  </si>
  <si>
    <t>Programados  2014</t>
  </si>
  <si>
    <t>Efectivos  2014</t>
  </si>
  <si>
    <t>En transferencias  2014</t>
  </si>
  <si>
    <t>IPC ( 2014)</t>
  </si>
  <si>
    <t>Gasto efectivo real  2014</t>
  </si>
  <si>
    <t>Gasto efectivo real por beneficiario  2014</t>
  </si>
  <si>
    <t>Fecha de actualización: 11/05/2015</t>
  </si>
  <si>
    <t>Programados 4T 2014</t>
  </si>
  <si>
    <t>Efectivos 4T 2014</t>
  </si>
  <si>
    <t>En transferencias 4T 2014</t>
  </si>
  <si>
    <t>IPC (4T 2014)</t>
  </si>
  <si>
    <t>Gasto efectivo real 4T 2014</t>
  </si>
  <si>
    <t>Gasto efectivo real por beneficiario 4T 2014</t>
  </si>
  <si>
    <t>Fecha de actualización: 23/06/2015 debido al cambio realizado por la Unidad Ejecutora.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</si>
</sst>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39" fontId="0" fillId="0" borderId="0" xfId="1" applyNumberFormat="1" applyFont="1" applyFill="1"/>
    <xf numFmtId="0" fontId="0" fillId="0" borderId="3" xfId="0" applyFill="1" applyBorder="1"/>
    <xf numFmtId="0" fontId="0" fillId="0" borderId="3" xfId="0" applyFill="1" applyBorder="1" applyAlignment="1">
      <alignment horizontal="left" indent="1"/>
    </xf>
    <xf numFmtId="0" fontId="2" fillId="0" borderId="3" xfId="0" applyFont="1" applyFill="1" applyBorder="1"/>
    <xf numFmtId="39" fontId="0" fillId="0" borderId="0" xfId="1" applyNumberFormat="1" applyFont="1" applyFill="1" applyBorder="1"/>
    <xf numFmtId="0" fontId="0" fillId="0" borderId="3" xfId="0" applyFill="1" applyBorder="1" applyAlignment="1">
      <alignment horizontal="left"/>
    </xf>
    <xf numFmtId="2" fontId="0" fillId="0" borderId="0" xfId="1" applyNumberFormat="1" applyFont="1" applyFill="1"/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0" xfId="0" applyFill="1" applyBorder="1"/>
    <xf numFmtId="2" fontId="0" fillId="0" borderId="0" xfId="1" applyNumberFormat="1" applyFont="1" applyFill="1" applyBorder="1"/>
    <xf numFmtId="4" fontId="0" fillId="0" borderId="0" xfId="1" applyNumberFormat="1" applyFont="1" applyFill="1" applyBorder="1"/>
    <xf numFmtId="4" fontId="0" fillId="0" borderId="0" xfId="1" applyNumberFormat="1" applyFont="1" applyFill="1"/>
    <xf numFmtId="39" fontId="1" fillId="0" borderId="0" xfId="1" applyNumberFormat="1" applyFont="1" applyFill="1" applyBorder="1"/>
    <xf numFmtId="0" fontId="0" fillId="0" borderId="4" xfId="0" applyFill="1" applyBorder="1"/>
    <xf numFmtId="39" fontId="0" fillId="0" borderId="5" xfId="1" applyNumberFormat="1" applyFont="1" applyFill="1" applyBorder="1"/>
    <xf numFmtId="37" fontId="0" fillId="0" borderId="0" xfId="1" applyNumberFormat="1" applyFont="1" applyFill="1" applyBorder="1"/>
    <xf numFmtId="37" fontId="0" fillId="0" borderId="0" xfId="1" applyNumberFormat="1" applyFont="1" applyFill="1"/>
    <xf numFmtId="37" fontId="0" fillId="0" borderId="0" xfId="1" applyNumberFormat="1" applyFont="1" applyFill="1" applyBorder="1" applyAlignment="1">
      <alignment horizontal="center"/>
    </xf>
    <xf numFmtId="37" fontId="0" fillId="0" borderId="0" xfId="1" applyNumberFormat="1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Border="1"/>
    <xf numFmtId="0" fontId="4" fillId="0" borderId="0" xfId="0" applyFont="1" applyFill="1"/>
    <xf numFmtId="2" fontId="0" fillId="0" borderId="0" xfId="0" applyNumberFormat="1" applyFill="1"/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9" fontId="0" fillId="0" borderId="0" xfId="0" applyNumberFormat="1" applyFill="1"/>
    <xf numFmtId="37" fontId="5" fillId="0" borderId="0" xfId="1" applyNumberFormat="1" applyFont="1" applyFill="1" applyBorder="1"/>
    <xf numFmtId="37" fontId="5" fillId="0" borderId="0" xfId="1" applyNumberFormat="1" applyFont="1" applyFill="1"/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 b="1"/>
              <a:t>BANHVI: Indicadores de cobertura </a:t>
            </a:r>
            <a:r>
              <a:rPr lang="es-CR" sz="1400" b="1" baseline="0"/>
              <a:t> potencial 2014</a:t>
            </a:r>
            <a:endParaRPr lang="es-CR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Anual!$A$39</c:f>
              <c:strCache>
                <c:ptCount val="1"/>
                <c:pt idx="0">
                  <c:v>Cobertura Programada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Anual!$B$39:$F$39</c:f>
              <c:numCache>
                <c:formatCode>#,##0.00_);\(#,##0.00\)</c:formatCode>
                <c:ptCount val="5"/>
                <c:pt idx="0">
                  <c:v>6.9514052513050153</c:v>
                </c:pt>
                <c:pt idx="1">
                  <c:v>6.8054517435798063</c:v>
                </c:pt>
                <c:pt idx="2">
                  <c:v>1.0962544639149574</c:v>
                </c:pt>
                <c:pt idx="3">
                  <c:v>1.1829951369856695</c:v>
                </c:pt>
                <c:pt idx="4">
                  <c:v>1.8445293688837836</c:v>
                </c:pt>
              </c:numCache>
            </c:numRef>
          </c:val>
        </c:ser>
        <c:ser>
          <c:idx val="1"/>
          <c:order val="1"/>
          <c:tx>
            <c:strRef>
              <c:f>Anual!$A$40</c:f>
              <c:strCache>
                <c:ptCount val="1"/>
                <c:pt idx="0">
                  <c:v>Cobertura Efectiva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Anual!$B$40:$F$40</c:f>
              <c:numCache>
                <c:formatCode>#,##0.00_);\(#,##0.00\)</c:formatCode>
                <c:ptCount val="5"/>
                <c:pt idx="0">
                  <c:v>6.1143727463257784</c:v>
                </c:pt>
                <c:pt idx="1">
                  <c:v>6.008175769823473</c:v>
                </c:pt>
                <c:pt idx="2">
                  <c:v>1.2614308519964197</c:v>
                </c:pt>
                <c:pt idx="3">
                  <c:v>0.74375513292546758</c:v>
                </c:pt>
                <c:pt idx="4">
                  <c:v>1.568402217853277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2814168"/>
        <c:axId val="432814560"/>
      </c:barChart>
      <c:catAx>
        <c:axId val="432814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2814560"/>
        <c:crosses val="autoZero"/>
        <c:auto val="1"/>
        <c:lblAlgn val="ctr"/>
        <c:lblOffset val="100"/>
        <c:noMultiLvlLbl val="0"/>
      </c:catAx>
      <c:valAx>
        <c:axId val="432814560"/>
        <c:scaling>
          <c:orientation val="minMax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spPr>
          <a:ln w="9525">
            <a:noFill/>
          </a:ln>
        </c:spPr>
        <c:crossAx val="432814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BANHVI: Índice de eficiencia 2014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eficiencia (IE)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Anual!$H$63:$L$63</c:f>
              <c:numCache>
                <c:formatCode>#,##0.00_);\(#,##0.00\)</c:formatCode>
                <c:ptCount val="5"/>
                <c:pt idx="0">
                  <c:v>94.087766104870838</c:v>
                </c:pt>
                <c:pt idx="1">
                  <c:v>93.575170735008143</c:v>
                </c:pt>
                <c:pt idx="2">
                  <c:v>100.42284982071439</c:v>
                </c:pt>
                <c:pt idx="3">
                  <c:v>72.706537611868782</c:v>
                </c:pt>
                <c:pt idx="4">
                  <c:v>94.806070050740061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92336176"/>
        <c:axId val="592336568"/>
      </c:barChart>
      <c:catAx>
        <c:axId val="59233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92336568"/>
        <c:crosses val="autoZero"/>
        <c:auto val="1"/>
        <c:lblAlgn val="ctr"/>
        <c:lblOffset val="100"/>
        <c:noMultiLvlLbl val="0"/>
      </c:catAx>
      <c:valAx>
        <c:axId val="592336568"/>
        <c:scaling>
          <c:orientation val="minMax"/>
        </c:scaling>
        <c:delete val="1"/>
        <c:axPos val="l"/>
        <c:numFmt formatCode="#,##0.00_);\(#,##0.00\)" sourceLinked="1"/>
        <c:majorTickMark val="out"/>
        <c:minorTickMark val="none"/>
        <c:tickLblPos val="none"/>
        <c:crossAx val="59233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BANHVI: Indicadores de giro de recursos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Anual!$A$66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Anual!$H$5</c:f>
              <c:strCache>
                <c:ptCount val="1"/>
                <c:pt idx="0">
                  <c:v>Bonos Formalizados</c:v>
                </c:pt>
              </c:strCache>
            </c:strRef>
          </c:cat>
          <c:val>
            <c:numRef>
              <c:f>Anual!$H$66</c:f>
              <c:numCache>
                <c:formatCode>#,##0.00_);\(#,##0.00\)</c:formatCode>
                <c:ptCount val="1"/>
                <c:pt idx="0">
                  <c:v>103.80084238044702</c:v>
                </c:pt>
              </c:numCache>
            </c:numRef>
          </c:val>
        </c:ser>
        <c:ser>
          <c:idx val="1"/>
          <c:order val="1"/>
          <c:tx>
            <c:strRef>
              <c:f>Anual!$A$67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Anual!$H$5</c:f>
              <c:strCache>
                <c:ptCount val="1"/>
                <c:pt idx="0">
                  <c:v>Bonos Formalizados</c:v>
                </c:pt>
              </c:strCache>
            </c:strRef>
          </c:cat>
          <c:val>
            <c:numRef>
              <c:f>Anual!$H$67</c:f>
              <c:numCache>
                <c:formatCode>#,##0.00_);\(#,##0.00\)</c:formatCode>
                <c:ptCount val="1"/>
                <c:pt idx="0">
                  <c:v>82.250478430502142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92337352"/>
        <c:axId val="691973240"/>
      </c:barChart>
      <c:catAx>
        <c:axId val="592337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1973240"/>
        <c:crosses val="autoZero"/>
        <c:auto val="1"/>
        <c:lblAlgn val="ctr"/>
        <c:lblOffset val="100"/>
        <c:noMultiLvlLbl val="0"/>
      </c:catAx>
      <c:valAx>
        <c:axId val="691973240"/>
        <c:scaling>
          <c:orientation val="minMax"/>
        </c:scaling>
        <c:delete val="1"/>
        <c:axPos val="l"/>
        <c:numFmt formatCode="#,##0.00_);\(#,##0.00\)" sourceLinked="1"/>
        <c:majorTickMark val="out"/>
        <c:minorTickMark val="none"/>
        <c:tickLblPos val="none"/>
        <c:crossAx val="5923373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BANHVI:</a:t>
            </a:r>
          </a:p>
          <a:p>
            <a:pPr>
              <a:defRPr/>
            </a:pPr>
            <a:r>
              <a:rPr lang="en-US"/>
              <a:t>Índice transferencia efectiva del gasto (ITG)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</c:f>
              <c:strCache>
                <c:ptCount val="1"/>
                <c:pt idx="0">
                  <c:v>Bonos Entregados</c:v>
                </c:pt>
              </c:strCache>
            </c:strRef>
          </c:cat>
          <c:val>
            <c:numRef>
              <c:f>Anual!$B$53</c:f>
              <c:numCache>
                <c:formatCode>#,##0.00_);\(#,##0.00\)</c:formatCode>
                <c:ptCount val="1"/>
                <c:pt idx="0">
                  <c:v>95.530541992861842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5722928"/>
        <c:axId val="591665584"/>
      </c:barChart>
      <c:catAx>
        <c:axId val="4257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1665584"/>
        <c:crosses val="autoZero"/>
        <c:auto val="1"/>
        <c:lblAlgn val="ctr"/>
        <c:lblOffset val="100"/>
        <c:noMultiLvlLbl val="0"/>
      </c:catAx>
      <c:valAx>
        <c:axId val="59166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257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BANHVI: Indicadores de gasto medio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Anual!$A$61</c:f>
              <c:strCache>
                <c:ptCount val="1"/>
                <c:pt idx="0">
                  <c:v>Gasto programado por beneficiario (GPB)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(Anual!$B$5,Anual!$C$5:$F$5)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Anual!$B$61:$F$61</c:f>
              <c:numCache>
                <c:formatCode>#,##0.00_);\(#,##0.00\)</c:formatCode>
                <c:ptCount val="5"/>
                <c:pt idx="0">
                  <c:v>8357311.8903557807</c:v>
                </c:pt>
                <c:pt idx="1">
                  <c:v>6409861.2668992402</c:v>
                </c:pt>
                <c:pt idx="2">
                  <c:v>12675012.698551701</c:v>
                </c:pt>
                <c:pt idx="3">
                  <c:v>13482521.4314782</c:v>
                </c:pt>
                <c:pt idx="4">
                  <c:v>5495359.304393149</c:v>
                </c:pt>
              </c:numCache>
            </c:numRef>
          </c:val>
        </c:ser>
        <c:ser>
          <c:idx val="1"/>
          <c:order val="1"/>
          <c:tx>
            <c:strRef>
              <c:f>Anual!$A$62</c:f>
              <c:strCache>
                <c:ptCount val="1"/>
                <c:pt idx="0">
                  <c:v>Gasto efectivo por beneficiario (GEB)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(Anual!$B$5,Anual!$C$5:$F$5)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Anual!$B$62:$F$62</c:f>
              <c:numCache>
                <c:formatCode>#,##0.00_);\(#,##0.00\)</c:formatCode>
                <c:ptCount val="5"/>
                <c:pt idx="0">
                  <c:v>7878510.6005604099</c:v>
                </c:pt>
                <c:pt idx="1">
                  <c:v>6257682.9255198892</c:v>
                </c:pt>
                <c:pt idx="2">
                  <c:v>13033337.347527431</c:v>
                </c:pt>
                <c:pt idx="3">
                  <c:v>10261042.760297766</c:v>
                </c:pt>
                <c:pt idx="4">
                  <c:v>5453667.6056338027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3037800"/>
        <c:axId val="423035840"/>
      </c:barChart>
      <c:catAx>
        <c:axId val="42303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23035840"/>
        <c:crosses val="autoZero"/>
        <c:auto val="1"/>
        <c:lblAlgn val="ctr"/>
        <c:lblOffset val="100"/>
        <c:noMultiLvlLbl val="0"/>
      </c:catAx>
      <c:valAx>
        <c:axId val="4230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23037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BANHVI: Índice de eficiencia (IE) 2014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(Anual!$B$5,Anual!$C$5:$F$5)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Anual!$B$63:$F$63</c:f>
              <c:numCache>
                <c:formatCode>#,##0.00_);\(#,##0.00\)</c:formatCode>
                <c:ptCount val="5"/>
                <c:pt idx="0">
                  <c:v>90.631564774168538</c:v>
                </c:pt>
                <c:pt idx="1">
                  <c:v>89.358228259282356</c:v>
                </c:pt>
                <c:pt idx="2">
                  <c:v>113.48557082670798</c:v>
                </c:pt>
                <c:pt idx="3">
                  <c:v>72.739688318452593</c:v>
                </c:pt>
                <c:pt idx="4">
                  <c:v>85.35495467009136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88112688"/>
        <c:axId val="588113864"/>
      </c:barChart>
      <c:catAx>
        <c:axId val="5881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88113864"/>
        <c:crosses val="autoZero"/>
        <c:auto val="1"/>
        <c:lblAlgn val="ctr"/>
        <c:lblOffset val="100"/>
        <c:noMultiLvlLbl val="0"/>
      </c:catAx>
      <c:valAx>
        <c:axId val="58811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8811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</a:t>
            </a:r>
            <a:r>
              <a:rPr lang="es-CR" baseline="0"/>
              <a:t> </a:t>
            </a:r>
            <a:r>
              <a:rPr lang="es-CR"/>
              <a:t>Indicadores de resultado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Anual!$A$43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Anual!$B$43:$F$43</c:f>
              <c:numCache>
                <c:formatCode>#,##0.00_);\(#,##0.00\)</c:formatCode>
                <c:ptCount val="5"/>
                <c:pt idx="0">
                  <c:v>87.958801498127343</c:v>
                </c:pt>
                <c:pt idx="1">
                  <c:v>88.284745762711864</c:v>
                </c:pt>
                <c:pt idx="2">
                  <c:v>115.06734006734007</c:v>
                </c:pt>
                <c:pt idx="3">
                  <c:v>62.870514820592824</c:v>
                </c:pt>
                <c:pt idx="4">
                  <c:v>85.029940119760482</c:v>
                </c:pt>
              </c:numCache>
            </c:numRef>
          </c:val>
        </c:ser>
        <c:ser>
          <c:idx val="1"/>
          <c:order val="1"/>
          <c:tx>
            <c:strRef>
              <c:f>Anual!$A$44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Anual!$B$44:$F$44</c:f>
              <c:numCache>
                <c:formatCode>#,##0.00_);\(#,##0.00\)</c:formatCode>
                <c:ptCount val="5"/>
                <c:pt idx="0">
                  <c:v>82.919527128726543</c:v>
                </c:pt>
                <c:pt idx="1">
                  <c:v>86.1887524767657</c:v>
                </c:pt>
                <c:pt idx="2">
                  <c:v>118.32031229062723</c:v>
                </c:pt>
                <c:pt idx="3">
                  <c:v>47.848397216699837</c:v>
                </c:pt>
                <c:pt idx="4">
                  <c:v>84.384842601539191</c:v>
                </c:pt>
              </c:numCache>
            </c:numRef>
          </c:val>
        </c:ser>
        <c:ser>
          <c:idx val="2"/>
          <c:order val="2"/>
          <c:tx>
            <c:strRef>
              <c:f>Anual!$A$45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Anual!$B$45:$F$45</c:f>
              <c:numCache>
                <c:formatCode>#,##0.00_);\(#,##0.00\)</c:formatCode>
                <c:ptCount val="5"/>
                <c:pt idx="0">
                  <c:v>85.439164313426943</c:v>
                </c:pt>
                <c:pt idx="1">
                  <c:v>87.236749119738789</c:v>
                </c:pt>
                <c:pt idx="2">
                  <c:v>116.69382617898364</c:v>
                </c:pt>
                <c:pt idx="3">
                  <c:v>55.359456018646327</c:v>
                </c:pt>
                <c:pt idx="4">
                  <c:v>84.707391360649837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815344"/>
        <c:axId val="432561528"/>
      </c:barChart>
      <c:catAx>
        <c:axId val="43281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2561528"/>
        <c:crosses val="autoZero"/>
        <c:auto val="1"/>
        <c:lblAlgn val="ctr"/>
        <c:lblOffset val="100"/>
        <c:noMultiLvlLbl val="0"/>
      </c:catAx>
      <c:valAx>
        <c:axId val="432561528"/>
        <c:scaling>
          <c:orientation val="minMax"/>
        </c:scaling>
        <c:delete val="0"/>
        <c:axPos val="l"/>
        <c:majorGridlines/>
        <c:numFmt formatCode="#,##0_);\(#,##0\)" sourceLinked="0"/>
        <c:majorTickMark val="none"/>
        <c:minorTickMark val="none"/>
        <c:tickLblPos val="nextTo"/>
        <c:crossAx val="432815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 b="1"/>
              <a:t>BANHVI: Indicadores de avance 2014</a:t>
            </a:r>
            <a:endParaRPr lang="es-CR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Anual!$A$48</c:f>
              <c:strCache>
                <c:ptCount val="1"/>
                <c:pt idx="0">
                  <c:v>Índice avance beneficiarios (IAB) 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Anual!$B$48:$F$48</c:f>
              <c:numCache>
                <c:formatCode>#,##0.00_);\(#,##0.00\)</c:formatCode>
                <c:ptCount val="5"/>
                <c:pt idx="0">
                  <c:v>87.958801498127343</c:v>
                </c:pt>
                <c:pt idx="1">
                  <c:v>88.284745762711864</c:v>
                </c:pt>
                <c:pt idx="2">
                  <c:v>115.06734006734007</c:v>
                </c:pt>
                <c:pt idx="3">
                  <c:v>62.870514820592824</c:v>
                </c:pt>
                <c:pt idx="4">
                  <c:v>85.029940119760482</c:v>
                </c:pt>
              </c:numCache>
            </c:numRef>
          </c:val>
        </c:ser>
        <c:ser>
          <c:idx val="1"/>
          <c:order val="1"/>
          <c:tx>
            <c:strRef>
              <c:f>Anual!$A$49</c:f>
              <c:strCache>
                <c:ptCount val="1"/>
                <c:pt idx="0">
                  <c:v>Índice avance gasto (IAG)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Anual!$B$49:$F$49</c:f>
              <c:numCache>
                <c:formatCode>#,##0.00_);\(#,##0.00\)</c:formatCode>
                <c:ptCount val="5"/>
                <c:pt idx="0">
                  <c:v>82.919527128726543</c:v>
                </c:pt>
                <c:pt idx="1">
                  <c:v>86.1887524767657</c:v>
                </c:pt>
                <c:pt idx="2">
                  <c:v>118.32031229062723</c:v>
                </c:pt>
                <c:pt idx="3">
                  <c:v>47.848397216699837</c:v>
                </c:pt>
                <c:pt idx="4">
                  <c:v>84.384842601539191</c:v>
                </c:pt>
              </c:numCache>
            </c:numRef>
          </c:val>
        </c:ser>
        <c:ser>
          <c:idx val="2"/>
          <c:order val="2"/>
          <c:tx>
            <c:strRef>
              <c:f>Anual!$A$50</c:f>
              <c:strCache>
                <c:ptCount val="1"/>
                <c:pt idx="0">
                  <c:v>Índice avance total (IAT) 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Anual!$B$50:$F$50</c:f>
              <c:numCache>
                <c:formatCode>#,##0.00_);\(#,##0.00\)</c:formatCode>
                <c:ptCount val="5"/>
                <c:pt idx="0">
                  <c:v>85.439164313426943</c:v>
                </c:pt>
                <c:pt idx="1">
                  <c:v>87.236749119738789</c:v>
                </c:pt>
                <c:pt idx="2">
                  <c:v>116.69382617898364</c:v>
                </c:pt>
                <c:pt idx="3">
                  <c:v>55.359456018646327</c:v>
                </c:pt>
                <c:pt idx="4">
                  <c:v>84.707391360649837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562312"/>
        <c:axId val="432562704"/>
      </c:barChart>
      <c:catAx>
        <c:axId val="432562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2562704"/>
        <c:crosses val="autoZero"/>
        <c:auto val="1"/>
        <c:lblAlgn val="ctr"/>
        <c:lblOffset val="100"/>
        <c:noMultiLvlLbl val="0"/>
      </c:catAx>
      <c:valAx>
        <c:axId val="432562704"/>
        <c:scaling>
          <c:orientation val="minMax"/>
        </c:scaling>
        <c:delete val="0"/>
        <c:axPos val="l"/>
        <c:majorGridlines/>
        <c:numFmt formatCode="#,##0_);\(#,##0\)" sourceLinked="0"/>
        <c:majorTickMark val="none"/>
        <c:minorTickMark val="none"/>
        <c:tickLblPos val="nextTo"/>
        <c:crossAx val="432562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 b="1"/>
              <a:t>BANHVI: Indicadores de expansión 2014</a:t>
            </a:r>
            <a:endParaRPr lang="es-CR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Anual!$B$56:$F$56</c:f>
              <c:numCache>
                <c:formatCode>0.00</c:formatCode>
                <c:ptCount val="5"/>
                <c:pt idx="0">
                  <c:v>5.2195340501792087</c:v>
                </c:pt>
                <c:pt idx="1">
                  <c:v>6.3541326363933281</c:v>
                </c:pt>
                <c:pt idx="2">
                  <c:v>36.700000000000003</c:v>
                </c:pt>
                <c:pt idx="3">
                  <c:v>-32.211942809083261</c:v>
                </c:pt>
                <c:pt idx="4">
                  <c:v>15.072933549432733</c:v>
                </c:pt>
              </c:numCache>
            </c:numRef>
          </c:val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Anual!$B$57:$F$57</c:f>
              <c:numCache>
                <c:formatCode>#,##0.00</c:formatCode>
                <c:ptCount val="5"/>
                <c:pt idx="0">
                  <c:v>8.4543503571736558</c:v>
                </c:pt>
                <c:pt idx="1">
                  <c:v>7.9805859263706536</c:v>
                </c:pt>
                <c:pt idx="2">
                  <c:v>73.813629466668345</c:v>
                </c:pt>
                <c:pt idx="3">
                  <c:v>-40.914737843717198</c:v>
                </c:pt>
                <c:pt idx="4">
                  <c:v>18.33050882492071</c:v>
                </c:pt>
              </c:numCache>
            </c:numRef>
          </c:val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Anual!$B$58:$F$58</c:f>
              <c:numCache>
                <c:formatCode>#,##0.00_);\(#,##0.00\)</c:formatCode>
                <c:ptCount val="5"/>
                <c:pt idx="0">
                  <c:v>3.0743495836540902</c:v>
                </c:pt>
                <c:pt idx="1">
                  <c:v>1.5292807619783577</c:v>
                </c:pt>
                <c:pt idx="2">
                  <c:v>27.149692367716405</c:v>
                </c:pt>
                <c:pt idx="3">
                  <c:v>-12.838242302952541</c:v>
                </c:pt>
                <c:pt idx="4">
                  <c:v>2.8308787957409542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95370672"/>
        <c:axId val="695371064"/>
      </c:barChart>
      <c:catAx>
        <c:axId val="695370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5371064"/>
        <c:crosses val="autoZero"/>
        <c:auto val="1"/>
        <c:lblAlgn val="ctr"/>
        <c:lblOffset val="100"/>
        <c:noMultiLvlLbl val="0"/>
      </c:catAx>
      <c:valAx>
        <c:axId val="69537106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695370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BANHVI:</a:t>
            </a:r>
            <a:r>
              <a:rPr lang="es-CR" sz="1400" baseline="0"/>
              <a:t> I</a:t>
            </a:r>
            <a:r>
              <a:rPr lang="es-CR" sz="1400"/>
              <a:t>ndicadores de giro de recursos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Anual!$A$66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Anual!$B$66</c:f>
              <c:numCache>
                <c:formatCode>#,##0.00_);\(#,##0.00\)</c:formatCode>
                <c:ptCount val="1"/>
                <c:pt idx="0">
                  <c:v>103.80084238044702</c:v>
                </c:pt>
              </c:numCache>
            </c:numRef>
          </c:val>
        </c:ser>
        <c:ser>
          <c:idx val="2"/>
          <c:order val="2"/>
          <c:tx>
            <c:strRef>
              <c:f>Anual!$A$67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Anual!$B$5:$F$5</c:f>
              <c:strCache>
                <c:ptCount val="5"/>
                <c:pt idx="0">
                  <c:v>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Anual!$B$67</c:f>
              <c:numCache>
                <c:formatCode>#,##0.00_);\(#,##0.00\)</c:formatCode>
                <c:ptCount val="1"/>
                <c:pt idx="0">
                  <c:v>79.88328921726179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95371848"/>
        <c:axId val="584659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Anual!$A$63</c15:sqref>
                        </c15:formulaRef>
                      </c:ext>
                    </c:extLst>
                    <c:strCache>
                      <c:ptCount val="1"/>
                      <c:pt idx="0">
                        <c:v>Índice de eficiencia (IE) 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Anual!$B$5:$F$5</c15:sqref>
                        </c15:formulaRef>
                      </c:ext>
                    </c:extLst>
                    <c:strCache>
                      <c:ptCount val="5"/>
                      <c:pt idx="0">
                        <c:v>Bonos Entregados</c:v>
                      </c:pt>
                      <c:pt idx="1">
                        <c:v>CLP</c:v>
                      </c:pt>
                      <c:pt idx="2">
                        <c:v>LyC</c:v>
                      </c:pt>
                      <c:pt idx="3">
                        <c:v>CVE</c:v>
                      </c:pt>
                      <c:pt idx="4">
                        <c:v>RAMT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Anual!$B$63:$F$63</c15:sqref>
                        </c15:formulaRef>
                      </c:ext>
                    </c:extLst>
                    <c:numCache>
                      <c:formatCode>#,##0.00_);\(#,##0.00\)</c:formatCode>
                      <c:ptCount val="5"/>
                      <c:pt idx="0">
                        <c:v>90.631564774168538</c:v>
                      </c:pt>
                      <c:pt idx="1">
                        <c:v>89.358228259282356</c:v>
                      </c:pt>
                      <c:pt idx="2">
                        <c:v>113.48557082670798</c:v>
                      </c:pt>
                      <c:pt idx="3">
                        <c:v>72.739688318452593</c:v>
                      </c:pt>
                      <c:pt idx="4">
                        <c:v>85.35495467009136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695371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4659824"/>
        <c:crosses val="autoZero"/>
        <c:auto val="1"/>
        <c:lblAlgn val="ctr"/>
        <c:lblOffset val="100"/>
        <c:noMultiLvlLbl val="0"/>
      </c:catAx>
      <c:valAx>
        <c:axId val="584659824"/>
        <c:scaling>
          <c:orientation val="minMax"/>
        </c:scaling>
        <c:delete val="0"/>
        <c:axPos val="l"/>
        <c:majorGridlines/>
        <c:numFmt formatCode="#,##0_);\(#,##0\)" sourceLinked="0"/>
        <c:majorTickMark val="none"/>
        <c:minorTickMark val="none"/>
        <c:tickLblPos val="nextTo"/>
        <c:spPr>
          <a:ln w="9525">
            <a:noFill/>
          </a:ln>
        </c:spPr>
        <c:crossAx val="695371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BANHVI:</a:t>
            </a:r>
            <a:r>
              <a:rPr lang="es-CR" sz="1400" baseline="0"/>
              <a:t> Indicadores de cobertura potencial 2014</a:t>
            </a:r>
            <a:endParaRPr lang="es-CR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Anual!$A$39</c:f>
              <c:strCache>
                <c:ptCount val="1"/>
                <c:pt idx="0">
                  <c:v>Cobertura Programada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Anual!$H$39:$L$39</c:f>
              <c:numCache>
                <c:formatCode>#,##0.00_);\(#,##0.00\)</c:formatCode>
                <c:ptCount val="5"/>
                <c:pt idx="0">
                  <c:v>6.9514052513050153</c:v>
                </c:pt>
                <c:pt idx="1">
                  <c:v>6.8054517435798063</c:v>
                </c:pt>
                <c:pt idx="2">
                  <c:v>1.0962544639149574</c:v>
                </c:pt>
                <c:pt idx="3">
                  <c:v>1.1829951369856695</c:v>
                </c:pt>
                <c:pt idx="4">
                  <c:v>1.8445293688837836</c:v>
                </c:pt>
              </c:numCache>
            </c:numRef>
          </c:val>
        </c:ser>
        <c:ser>
          <c:idx val="1"/>
          <c:order val="1"/>
          <c:tx>
            <c:strRef>
              <c:f>Anual!$A$40</c:f>
              <c:strCache>
                <c:ptCount val="1"/>
                <c:pt idx="0">
                  <c:v>Cobertura Efectiva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Anual!$H$40:$L$40</c:f>
              <c:numCache>
                <c:formatCode>#,##0.00_);\(#,##0.00\)</c:formatCode>
                <c:ptCount val="5"/>
                <c:pt idx="0">
                  <c:v>6.3298142386649134</c:v>
                </c:pt>
                <c:pt idx="1">
                  <c:v>6.3846672018750743</c:v>
                </c:pt>
                <c:pt idx="2">
                  <c:v>1.1045594219749191</c:v>
                </c:pt>
                <c:pt idx="3">
                  <c:v>0.74375513292546758</c:v>
                </c:pt>
                <c:pt idx="4">
                  <c:v>1.7738408182199739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4660608"/>
        <c:axId val="697213712"/>
      </c:barChart>
      <c:catAx>
        <c:axId val="584660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213712"/>
        <c:crosses val="autoZero"/>
        <c:auto val="1"/>
        <c:lblAlgn val="ctr"/>
        <c:lblOffset val="100"/>
        <c:noMultiLvlLbl val="0"/>
      </c:catAx>
      <c:valAx>
        <c:axId val="697213712"/>
        <c:scaling>
          <c:orientation val="minMax"/>
        </c:scaling>
        <c:delete val="1"/>
        <c:axPos val="l"/>
        <c:numFmt formatCode="#,##0.00_);\(#,##0.00\)" sourceLinked="1"/>
        <c:majorTickMark val="out"/>
        <c:minorTickMark val="none"/>
        <c:tickLblPos val="none"/>
        <c:crossAx val="5846606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BANHVI: Indicadores de resultado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Anual!$A$43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Anual!$H$43:$L$43</c:f>
              <c:numCache>
                <c:formatCode>#,##0.00_);\(#,##0.00\)</c:formatCode>
                <c:ptCount val="5"/>
                <c:pt idx="0">
                  <c:v>91.058052434456926</c:v>
                </c:pt>
                <c:pt idx="1">
                  <c:v>93.816949152542378</c:v>
                </c:pt>
                <c:pt idx="2">
                  <c:v>100.75757575757575</c:v>
                </c:pt>
                <c:pt idx="3">
                  <c:v>62.870514820592824</c:v>
                </c:pt>
                <c:pt idx="4">
                  <c:v>96.167664670658681</c:v>
                </c:pt>
              </c:numCache>
            </c:numRef>
          </c:val>
        </c:ser>
        <c:ser>
          <c:idx val="1"/>
          <c:order val="1"/>
          <c:tx>
            <c:strRef>
              <c:f>Anual!$A$44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Anual!$H$44:$M$44</c:f>
              <c:numCache>
                <c:formatCode>#,##0.00_);\(#,##0.00\)</c:formatCode>
                <c:ptCount val="6"/>
                <c:pt idx="0">
                  <c:v>85.376689472809105</c:v>
                </c:pt>
                <c:pt idx="1">
                  <c:v>94.303011277592645</c:v>
                </c:pt>
                <c:pt idx="2">
                  <c:v>101.43150534347691</c:v>
                </c:pt>
                <c:pt idx="3">
                  <c:v>47.886830920934109</c:v>
                </c:pt>
                <c:pt idx="4">
                  <c:v>98.970213975409024</c:v>
                </c:pt>
                <c:pt idx="5">
                  <c:v>69.917721471582055</c:v>
                </c:pt>
              </c:numCache>
            </c:numRef>
          </c:val>
        </c:ser>
        <c:ser>
          <c:idx val="2"/>
          <c:order val="2"/>
          <c:tx>
            <c:strRef>
              <c:f>Anual!$A$45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Anual!$H$45:$L$45</c:f>
              <c:numCache>
                <c:formatCode>#,##0.00_);\(#,##0.00\)</c:formatCode>
                <c:ptCount val="5"/>
                <c:pt idx="0">
                  <c:v>88.217370953633008</c:v>
                </c:pt>
                <c:pt idx="1">
                  <c:v>94.059980215067512</c:v>
                </c:pt>
                <c:pt idx="2">
                  <c:v>101.09454055052633</c:v>
                </c:pt>
                <c:pt idx="3">
                  <c:v>55.378672870763467</c:v>
                </c:pt>
                <c:pt idx="4">
                  <c:v>97.568939323033845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97214496"/>
        <c:axId val="697214888"/>
      </c:barChart>
      <c:catAx>
        <c:axId val="69721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214888"/>
        <c:crosses val="autoZero"/>
        <c:auto val="1"/>
        <c:lblAlgn val="ctr"/>
        <c:lblOffset val="100"/>
        <c:noMultiLvlLbl val="0"/>
      </c:catAx>
      <c:valAx>
        <c:axId val="697214888"/>
        <c:scaling>
          <c:orientation val="minMax"/>
          <c:max val="150"/>
          <c:min val="0"/>
        </c:scaling>
        <c:delete val="0"/>
        <c:axPos val="l"/>
        <c:majorGridlines/>
        <c:numFmt formatCode="#,##0_);\(#,##0\)" sourceLinked="0"/>
        <c:majorTickMark val="none"/>
        <c:minorTickMark val="none"/>
        <c:tickLblPos val="nextTo"/>
        <c:crossAx val="697214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BANHVI: Indicadores de expansión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Anual!$H$56:$L$56</c:f>
              <c:numCache>
                <c:formatCode>0.00</c:formatCode>
                <c:ptCount val="5"/>
                <c:pt idx="0">
                  <c:v>-2.5355782721988351</c:v>
                </c:pt>
                <c:pt idx="1">
                  <c:v>-1.7466628798636696</c:v>
                </c:pt>
                <c:pt idx="2">
                  <c:v>-8.3460949464012284</c:v>
                </c:pt>
                <c:pt idx="3">
                  <c:v>-11.816192560175054</c:v>
                </c:pt>
                <c:pt idx="4">
                  <c:v>12.150837988826812</c:v>
                </c:pt>
              </c:numCache>
            </c:numRef>
          </c:val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Anual!$H$57:$L$57</c:f>
              <c:numCache>
                <c:formatCode>#,##0.00</c:formatCode>
                <c:ptCount val="5"/>
                <c:pt idx="0">
                  <c:v>-4.6032848901283341</c:v>
                </c:pt>
                <c:pt idx="1">
                  <c:v>-1.8846919414246432</c:v>
                </c:pt>
                <c:pt idx="2">
                  <c:v>-7.6634424742761613</c:v>
                </c:pt>
                <c:pt idx="3">
                  <c:v>-23.168531570287865</c:v>
                </c:pt>
                <c:pt idx="4">
                  <c:v>13.058429319352571</c:v>
                </c:pt>
              </c:numCache>
            </c:numRef>
          </c:val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Anual!$H$58:$L$58</c:f>
              <c:numCache>
                <c:formatCode>#,##0.00_);\(#,##0.00\)</c:formatCode>
                <c:ptCount val="5"/>
                <c:pt idx="0">
                  <c:v>-2.1214988826427361</c:v>
                </c:pt>
                <c:pt idx="1">
                  <c:v>-0.14048282288082747</c:v>
                </c:pt>
                <c:pt idx="2">
                  <c:v>0.74481547919409419</c:v>
                </c:pt>
                <c:pt idx="3">
                  <c:v>-12.873496098316506</c:v>
                </c:pt>
                <c:pt idx="4">
                  <c:v>0.80925951762942372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9453032"/>
        <c:axId val="589453424"/>
      </c:barChart>
      <c:catAx>
        <c:axId val="589453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9453424"/>
        <c:crosses val="autoZero"/>
        <c:auto val="1"/>
        <c:lblAlgn val="ctr"/>
        <c:lblOffset val="100"/>
        <c:noMultiLvlLbl val="0"/>
      </c:catAx>
      <c:valAx>
        <c:axId val="58945342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589453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/>
              <a:t>BANHVI: Indicadores de gasto medio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Anual!$A$61</c:f>
              <c:strCache>
                <c:ptCount val="1"/>
                <c:pt idx="0">
                  <c:v>Gasto programado por beneficiario (GPB) 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Anual!$H$61:$L$61</c:f>
              <c:numCache>
                <c:formatCode>#,##0.00_);\(#,##0.00\)</c:formatCode>
                <c:ptCount val="5"/>
                <c:pt idx="0">
                  <c:v>8357311.8903557807</c:v>
                </c:pt>
                <c:pt idx="1">
                  <c:v>6409861.2668992402</c:v>
                </c:pt>
                <c:pt idx="2">
                  <c:v>12675012.698551701</c:v>
                </c:pt>
                <c:pt idx="3">
                  <c:v>13482521.4314782</c:v>
                </c:pt>
                <c:pt idx="4">
                  <c:v>5495359.304393149</c:v>
                </c:pt>
              </c:numCache>
            </c:numRef>
          </c:val>
        </c:ser>
        <c:ser>
          <c:idx val="1"/>
          <c:order val="1"/>
          <c:tx>
            <c:strRef>
              <c:f>Anual!$A$62</c:f>
              <c:strCache>
                <c:ptCount val="1"/>
                <c:pt idx="0">
                  <c:v>Gasto efectivo por beneficiario (GEB) </c:v>
                </c:pt>
              </c:strCache>
            </c:strRef>
          </c:tx>
          <c:invertIfNegative val="0"/>
          <c:cat>
            <c:strRef>
              <c:f>Anual!$H$5:$L$5</c:f>
              <c:strCache>
                <c:ptCount val="5"/>
                <c:pt idx="0">
                  <c:v>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Anual!$H$62:$L$62</c:f>
              <c:numCache>
                <c:formatCode>#,##0.00_);\(#,##0.00\)</c:formatCode>
                <c:ptCount val="5"/>
                <c:pt idx="0">
                  <c:v>7835876.1582772508</c:v>
                </c:pt>
                <c:pt idx="1">
                  <c:v>6443070.5197774237</c:v>
                </c:pt>
                <c:pt idx="2">
                  <c:v>12759791.098538013</c:v>
                </c:pt>
                <c:pt idx="3">
                  <c:v>10269284.831203474</c:v>
                </c:pt>
                <c:pt idx="4">
                  <c:v>5655506.8493150687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9454208"/>
        <c:axId val="589454600"/>
      </c:barChart>
      <c:catAx>
        <c:axId val="589454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9454600"/>
        <c:crosses val="autoZero"/>
        <c:auto val="1"/>
        <c:lblAlgn val="ctr"/>
        <c:lblOffset val="100"/>
        <c:noMultiLvlLbl val="0"/>
      </c:catAx>
      <c:valAx>
        <c:axId val="589454600"/>
        <c:scaling>
          <c:orientation val="minMax"/>
        </c:scaling>
        <c:delete val="0"/>
        <c:axPos val="l"/>
        <c:majorGridlines/>
        <c:numFmt formatCode="#,##0_);\(#,##0\)" sourceLinked="0"/>
        <c:majorTickMark val="none"/>
        <c:minorTickMark val="none"/>
        <c:tickLblPos val="nextTo"/>
        <c:crossAx val="589454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709613</xdr:colOff>
      <xdr:row>0</xdr:row>
      <xdr:rowOff>138114</xdr:rowOff>
    </xdr:from>
    <xdr:to>
      <xdr:col>30</xdr:col>
      <xdr:colOff>690562</xdr:colOff>
      <xdr:row>16</xdr:row>
      <xdr:rowOff>7145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619126</xdr:colOff>
      <xdr:row>16</xdr:row>
      <xdr:rowOff>71437</xdr:rowOff>
    </xdr:from>
    <xdr:to>
      <xdr:col>30</xdr:col>
      <xdr:colOff>683419</xdr:colOff>
      <xdr:row>32</xdr:row>
      <xdr:rowOff>79771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733425</xdr:colOff>
      <xdr:row>32</xdr:row>
      <xdr:rowOff>188119</xdr:rowOff>
    </xdr:from>
    <xdr:to>
      <xdr:col>31</xdr:col>
      <xdr:colOff>119062</xdr:colOff>
      <xdr:row>49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42863</xdr:colOff>
      <xdr:row>49</xdr:row>
      <xdr:rowOff>103582</xdr:rowOff>
    </xdr:from>
    <xdr:to>
      <xdr:col>31</xdr:col>
      <xdr:colOff>190500</xdr:colOff>
      <xdr:row>64</xdr:row>
      <xdr:rowOff>183355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702469</xdr:colOff>
      <xdr:row>73</xdr:row>
      <xdr:rowOff>170259</xdr:rowOff>
    </xdr:from>
    <xdr:to>
      <xdr:col>6</xdr:col>
      <xdr:colOff>547688</xdr:colOff>
      <xdr:row>88</xdr:row>
      <xdr:rowOff>55959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409575</xdr:colOff>
      <xdr:row>5</xdr:row>
      <xdr:rowOff>180975</xdr:rowOff>
    </xdr:from>
    <xdr:to>
      <xdr:col>19</xdr:col>
      <xdr:colOff>619125</xdr:colOff>
      <xdr:row>20</xdr:row>
      <xdr:rowOff>57150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571499</xdr:colOff>
      <xdr:row>21</xdr:row>
      <xdr:rowOff>57150</xdr:rowOff>
    </xdr:from>
    <xdr:to>
      <xdr:col>20</xdr:col>
      <xdr:colOff>314324</xdr:colOff>
      <xdr:row>35</xdr:row>
      <xdr:rowOff>133350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247650</xdr:colOff>
      <xdr:row>36</xdr:row>
      <xdr:rowOff>123825</xdr:rowOff>
    </xdr:from>
    <xdr:to>
      <xdr:col>20</xdr:col>
      <xdr:colOff>247650</xdr:colOff>
      <xdr:row>51</xdr:row>
      <xdr:rowOff>9525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152400</xdr:colOff>
      <xdr:row>51</xdr:row>
      <xdr:rowOff>104775</xdr:rowOff>
    </xdr:from>
    <xdr:to>
      <xdr:col>20</xdr:col>
      <xdr:colOff>152400</xdr:colOff>
      <xdr:row>65</xdr:row>
      <xdr:rowOff>180975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38100</xdr:colOff>
      <xdr:row>66</xdr:row>
      <xdr:rowOff>180975</xdr:rowOff>
    </xdr:from>
    <xdr:to>
      <xdr:col>20</xdr:col>
      <xdr:colOff>38100</xdr:colOff>
      <xdr:row>81</xdr:row>
      <xdr:rowOff>47625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83</xdr:row>
      <xdr:rowOff>0</xdr:rowOff>
    </xdr:from>
    <xdr:to>
      <xdr:col>20</xdr:col>
      <xdr:colOff>0</xdr:colOff>
      <xdr:row>97</xdr:row>
      <xdr:rowOff>76200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201090</xdr:colOff>
      <xdr:row>75</xdr:row>
      <xdr:rowOff>67732</xdr:rowOff>
    </xdr:from>
    <xdr:to>
      <xdr:col>13</xdr:col>
      <xdr:colOff>127007</xdr:colOff>
      <xdr:row>89</xdr:row>
      <xdr:rowOff>143932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21172</xdr:colOff>
      <xdr:row>67</xdr:row>
      <xdr:rowOff>14816</xdr:rowOff>
    </xdr:from>
    <xdr:to>
      <xdr:col>30</xdr:col>
      <xdr:colOff>21172</xdr:colOff>
      <xdr:row>81</xdr:row>
      <xdr:rowOff>69849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899590</xdr:colOff>
      <xdr:row>90</xdr:row>
      <xdr:rowOff>14816</xdr:rowOff>
    </xdr:from>
    <xdr:to>
      <xdr:col>6</xdr:col>
      <xdr:colOff>762006</xdr:colOff>
      <xdr:row>104</xdr:row>
      <xdr:rowOff>91016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4"/>
  <sheetViews>
    <sheetView zoomScale="70" zoomScaleNormal="7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A83" sqref="A83"/>
    </sheetView>
  </sheetViews>
  <sheetFormatPr baseColWidth="10" defaultColWidth="11.42578125" defaultRowHeight="15" x14ac:dyDescent="0.25"/>
  <cols>
    <col min="1" max="1" width="62" style="8" customWidth="1"/>
    <col min="2" max="2" width="19" style="8" customWidth="1"/>
    <col min="3" max="3" width="18.140625" style="8" bestFit="1" customWidth="1"/>
    <col min="4" max="4" width="17.140625" style="8" bestFit="1" customWidth="1"/>
    <col min="5" max="5" width="18.140625" style="8" bestFit="1" customWidth="1"/>
    <col min="6" max="6" width="17.28515625" style="8" bestFit="1" customWidth="1"/>
    <col min="7" max="7" width="17.140625" style="8" bestFit="1" customWidth="1"/>
    <col min="8" max="8" width="19" style="8" customWidth="1"/>
    <col min="9" max="9" width="18.140625" style="8" bestFit="1" customWidth="1"/>
    <col min="10" max="10" width="17.140625" style="8" bestFit="1" customWidth="1"/>
    <col min="11" max="11" width="18.140625" style="8" bestFit="1" customWidth="1"/>
    <col min="12" max="12" width="17.28515625" style="8" bestFit="1" customWidth="1"/>
    <col min="13" max="13" width="17.140625" style="8" bestFit="1" customWidth="1"/>
    <col min="14" max="16384" width="11.42578125" style="8"/>
  </cols>
  <sheetData>
    <row r="2" spans="1:13" ht="15.75" x14ac:dyDescent="0.25">
      <c r="A2" s="35" t="s">
        <v>78</v>
      </c>
      <c r="B2" s="35"/>
      <c r="C2" s="35"/>
      <c r="D2" s="35"/>
      <c r="E2" s="35"/>
      <c r="F2" s="35"/>
      <c r="G2" s="35"/>
    </row>
    <row r="4" spans="1:13" x14ac:dyDescent="0.25">
      <c r="A4" s="32"/>
      <c r="B4" s="25" t="s">
        <v>43</v>
      </c>
      <c r="C4" s="34" t="s">
        <v>74</v>
      </c>
      <c r="D4" s="34"/>
      <c r="E4" s="34"/>
      <c r="F4" s="34"/>
      <c r="G4" s="30" t="s">
        <v>3</v>
      </c>
      <c r="H4" s="25" t="s">
        <v>43</v>
      </c>
      <c r="I4" s="36" t="s">
        <v>76</v>
      </c>
      <c r="J4" s="36"/>
      <c r="K4" s="36"/>
      <c r="L4" s="36"/>
      <c r="M4" s="30" t="s">
        <v>3</v>
      </c>
    </row>
    <row r="5" spans="1:13" ht="15.75" thickBot="1" x14ac:dyDescent="0.3">
      <c r="A5" s="33"/>
      <c r="B5" s="26" t="s">
        <v>75</v>
      </c>
      <c r="C5" s="9" t="s">
        <v>0</v>
      </c>
      <c r="D5" s="9" t="s">
        <v>1</v>
      </c>
      <c r="E5" s="9" t="s">
        <v>2</v>
      </c>
      <c r="F5" s="9" t="s">
        <v>44</v>
      </c>
      <c r="G5" s="31"/>
      <c r="H5" s="26" t="s">
        <v>77</v>
      </c>
      <c r="I5" s="9" t="s">
        <v>0</v>
      </c>
      <c r="J5" s="9" t="s">
        <v>1</v>
      </c>
      <c r="K5" s="9" t="s">
        <v>2</v>
      </c>
      <c r="L5" s="9" t="s">
        <v>44</v>
      </c>
      <c r="M5" s="31"/>
    </row>
    <row r="6" spans="1:13" ht="15.75" thickTop="1" x14ac:dyDescent="0.25">
      <c r="A6" s="4" t="s">
        <v>4</v>
      </c>
      <c r="B6" s="10"/>
      <c r="H6" s="10"/>
      <c r="I6" s="10"/>
      <c r="J6" s="10"/>
      <c r="K6" s="10"/>
      <c r="L6" s="10"/>
      <c r="M6" s="10"/>
    </row>
    <row r="7" spans="1:13" x14ac:dyDescent="0.25">
      <c r="A7" s="2"/>
      <c r="B7" s="5"/>
      <c r="C7" s="1"/>
      <c r="D7" s="1"/>
      <c r="E7" s="1"/>
      <c r="F7" s="1"/>
      <c r="G7" s="1"/>
      <c r="H7" s="5"/>
      <c r="I7" s="5"/>
      <c r="J7" s="5"/>
      <c r="K7" s="5"/>
      <c r="L7" s="5"/>
      <c r="M7" s="5"/>
    </row>
    <row r="8" spans="1:13" x14ac:dyDescent="0.25">
      <c r="A8" s="2" t="s">
        <v>41</v>
      </c>
      <c r="B8" s="5"/>
      <c r="C8" s="1"/>
      <c r="D8" s="1"/>
      <c r="E8" s="1"/>
      <c r="F8" s="1"/>
      <c r="G8" s="1"/>
      <c r="H8" s="5"/>
      <c r="I8" s="5"/>
      <c r="J8" s="5"/>
      <c r="K8" s="5"/>
      <c r="L8" s="5"/>
      <c r="M8" s="5"/>
    </row>
    <row r="9" spans="1:13" x14ac:dyDescent="0.25">
      <c r="A9" s="3" t="s">
        <v>45</v>
      </c>
      <c r="B9" s="17">
        <f>SUM(C9:F9)</f>
        <v>2685</v>
      </c>
      <c r="C9" s="18">
        <v>1788</v>
      </c>
      <c r="D9" s="18">
        <v>376</v>
      </c>
      <c r="E9" s="18">
        <v>361</v>
      </c>
      <c r="F9" s="18">
        <v>160</v>
      </c>
      <c r="G9" s="18"/>
      <c r="H9" s="17">
        <f>SUM(I9:L9)</f>
        <v>1887</v>
      </c>
      <c r="I9" s="17">
        <v>1360</v>
      </c>
      <c r="J9" s="17">
        <v>171</v>
      </c>
      <c r="K9" s="17">
        <v>209</v>
      </c>
      <c r="L9" s="17">
        <v>147</v>
      </c>
      <c r="M9" s="17"/>
    </row>
    <row r="10" spans="1:13" x14ac:dyDescent="0.25">
      <c r="A10" s="3" t="s">
        <v>79</v>
      </c>
      <c r="B10" s="17">
        <f t="shared" ref="B10:B12" si="0">SUM(C10:F10)</f>
        <v>1717</v>
      </c>
      <c r="C10" s="18">
        <v>1183</v>
      </c>
      <c r="D10" s="18">
        <v>159</v>
      </c>
      <c r="E10" s="18">
        <v>242</v>
      </c>
      <c r="F10" s="17">
        <v>133</v>
      </c>
      <c r="G10" s="18"/>
      <c r="H10" s="17">
        <f t="shared" ref="H10" si="1">SUM(I10:L10)</f>
        <v>1717</v>
      </c>
      <c r="I10" s="17">
        <v>1183</v>
      </c>
      <c r="J10" s="17">
        <v>159</v>
      </c>
      <c r="K10" s="17">
        <v>242</v>
      </c>
      <c r="L10" s="17">
        <v>133</v>
      </c>
      <c r="M10" s="17"/>
    </row>
    <row r="11" spans="1:13" x14ac:dyDescent="0.25">
      <c r="A11" s="3" t="s">
        <v>80</v>
      </c>
      <c r="B11" s="17">
        <f t="shared" si="0"/>
        <v>2788</v>
      </c>
      <c r="C11" s="18">
        <v>1706</v>
      </c>
      <c r="D11" s="18">
        <v>762</v>
      </c>
      <c r="E11" s="18">
        <v>148</v>
      </c>
      <c r="F11" s="18">
        <v>172</v>
      </c>
      <c r="G11" s="18"/>
      <c r="H11" s="17">
        <f>SUM(I11:L11)</f>
        <v>2463</v>
      </c>
      <c r="I11" s="17">
        <v>1602</v>
      </c>
      <c r="J11" s="17">
        <v>492</v>
      </c>
      <c r="K11" s="17">
        <v>157</v>
      </c>
      <c r="L11" s="17">
        <v>212</v>
      </c>
      <c r="M11" s="17"/>
    </row>
    <row r="12" spans="1:13" x14ac:dyDescent="0.25">
      <c r="A12" s="3" t="s">
        <v>81</v>
      </c>
      <c r="B12" s="17">
        <f t="shared" si="0"/>
        <v>10680</v>
      </c>
      <c r="C12" s="18">
        <v>7375</v>
      </c>
      <c r="D12" s="18">
        <v>1188</v>
      </c>
      <c r="E12" s="18">
        <v>1282</v>
      </c>
      <c r="F12" s="17">
        <v>835</v>
      </c>
      <c r="G12" s="18"/>
      <c r="H12" s="17">
        <f>SUM(I12:L12)</f>
        <v>10680</v>
      </c>
      <c r="I12" s="17">
        <v>7375</v>
      </c>
      <c r="J12" s="17">
        <v>1188</v>
      </c>
      <c r="K12" s="17">
        <v>1282</v>
      </c>
      <c r="L12" s="17">
        <v>835</v>
      </c>
      <c r="M12" s="17"/>
    </row>
    <row r="13" spans="1:13" x14ac:dyDescent="0.25">
      <c r="A13" s="2"/>
      <c r="B13" s="17"/>
      <c r="C13" s="18"/>
      <c r="D13" s="18"/>
      <c r="E13" s="18"/>
      <c r="F13" s="18"/>
      <c r="G13" s="18"/>
      <c r="H13" s="17"/>
      <c r="I13" s="17"/>
      <c r="J13" s="17"/>
      <c r="K13" s="17"/>
      <c r="L13" s="17"/>
      <c r="M13" s="17"/>
    </row>
    <row r="14" spans="1:13" x14ac:dyDescent="0.25">
      <c r="A14" s="6" t="s">
        <v>5</v>
      </c>
      <c r="B14" s="17"/>
      <c r="C14" s="18"/>
      <c r="D14" s="18"/>
      <c r="E14" s="18"/>
      <c r="F14" s="18"/>
      <c r="G14" s="18"/>
      <c r="H14" s="17"/>
      <c r="I14" s="17"/>
      <c r="J14" s="17"/>
      <c r="K14" s="17"/>
      <c r="L14" s="17"/>
      <c r="M14" s="17"/>
    </row>
    <row r="15" spans="1:13" x14ac:dyDescent="0.25">
      <c r="A15" s="3" t="s">
        <v>45</v>
      </c>
      <c r="B15" s="18">
        <f>SUM(C15:G15)</f>
        <v>19298182979.315289</v>
      </c>
      <c r="C15" s="17">
        <v>10101836352.209999</v>
      </c>
      <c r="D15" s="17">
        <v>3419449931.8000002</v>
      </c>
      <c r="E15" s="17">
        <v>3921570021.52</v>
      </c>
      <c r="F15" s="17">
        <v>728781000</v>
      </c>
      <c r="G15" s="17">
        <v>1126545673.7852912</v>
      </c>
      <c r="H15" s="17">
        <f>SUM(I15:M15)</f>
        <v>13616593015.111368</v>
      </c>
      <c r="I15" s="17">
        <v>8259838575.9099998</v>
      </c>
      <c r="J15" s="17">
        <v>1539407069.95</v>
      </c>
      <c r="K15" s="17">
        <v>2352057276.9200001</v>
      </c>
      <c r="L15" s="17">
        <v>751972274.18000007</v>
      </c>
      <c r="M15" s="17">
        <v>713317818.15136778</v>
      </c>
    </row>
    <row r="16" spans="1:13" x14ac:dyDescent="0.25">
      <c r="A16" s="3" t="s">
        <v>79</v>
      </c>
      <c r="B16" s="18">
        <f>SUM(C16:G16)</f>
        <v>14018774040.88415</v>
      </c>
      <c r="C16" s="18">
        <v>7389792164.3519268</v>
      </c>
      <c r="D16" s="18">
        <v>1967005590.7884235</v>
      </c>
      <c r="E16" s="18">
        <v>3157442955.7835813</v>
      </c>
      <c r="F16" s="17">
        <v>711017818.21205926</v>
      </c>
      <c r="G16" s="17">
        <v>793515511.74815953</v>
      </c>
      <c r="H16" s="17">
        <f>SUM(I16:M16)</f>
        <v>14018774040.88415</v>
      </c>
      <c r="I16" s="17">
        <v>7389792164.3519268</v>
      </c>
      <c r="J16" s="17">
        <v>1967005590.7884235</v>
      </c>
      <c r="K16" s="17">
        <v>3157442955.7835813</v>
      </c>
      <c r="L16" s="17">
        <v>711017818.21205926</v>
      </c>
      <c r="M16" s="17">
        <v>793515511.74815953</v>
      </c>
    </row>
    <row r="17" spans="1:13" x14ac:dyDescent="0.25">
      <c r="A17" s="3" t="s">
        <v>80</v>
      </c>
      <c r="B17" s="18">
        <f t="shared" ref="B17:B18" si="2">SUM(C17:G17)</f>
        <v>25035068194.583004</v>
      </c>
      <c r="C17" s="17">
        <v>10816892331.15</v>
      </c>
      <c r="D17" s="17">
        <v>11079940947.01</v>
      </c>
      <c r="E17" s="17">
        <v>1275615229.6799998</v>
      </c>
      <c r="F17" s="17">
        <v>928529000</v>
      </c>
      <c r="G17" s="17">
        <v>934090686.74300385</v>
      </c>
      <c r="H17" s="17">
        <f t="shared" ref="H17:H18" si="3">SUM(I17:M17)</f>
        <v>20762703537.157154</v>
      </c>
      <c r="I17" s="17">
        <v>10235696723.049999</v>
      </c>
      <c r="J17" s="17">
        <v>7181302663.8000002</v>
      </c>
      <c r="K17" s="17">
        <v>1352280320.6500001</v>
      </c>
      <c r="L17" s="17">
        <v>1178448000</v>
      </c>
      <c r="M17" s="17">
        <v>814975829.65715265</v>
      </c>
    </row>
    <row r="18" spans="1:13" x14ac:dyDescent="0.25">
      <c r="A18" s="3" t="s">
        <v>81</v>
      </c>
      <c r="B18" s="18">
        <f t="shared" si="2"/>
        <v>89256090988.999741</v>
      </c>
      <c r="C18" s="18">
        <v>47272726843.381897</v>
      </c>
      <c r="D18" s="18">
        <v>15057915085.879421</v>
      </c>
      <c r="E18" s="18">
        <v>17284592475.155052</v>
      </c>
      <c r="F18" s="17">
        <v>4588625019.1682796</v>
      </c>
      <c r="G18" s="17">
        <v>5052231565.4150791</v>
      </c>
      <c r="H18" s="17">
        <f t="shared" si="3"/>
        <v>89256090988.999741</v>
      </c>
      <c r="I18" s="17">
        <v>47272726843.381897</v>
      </c>
      <c r="J18" s="17">
        <v>15057915085.879421</v>
      </c>
      <c r="K18" s="17">
        <v>17284592475.155052</v>
      </c>
      <c r="L18" s="17">
        <v>4588625019.1682796</v>
      </c>
      <c r="M18" s="17">
        <v>5052231565.4150791</v>
      </c>
    </row>
    <row r="19" spans="1:13" x14ac:dyDescent="0.25">
      <c r="A19" s="3" t="s">
        <v>82</v>
      </c>
      <c r="B19" s="18">
        <f>SUM(C19:F19)</f>
        <v>24100977507.84</v>
      </c>
      <c r="C19" s="18">
        <f>C17</f>
        <v>10816892331.15</v>
      </c>
      <c r="D19" s="18">
        <f t="shared" ref="D19:F19" si="4">D17</f>
        <v>11079940947.01</v>
      </c>
      <c r="E19" s="18">
        <f t="shared" si="4"/>
        <v>1275615229.6799998</v>
      </c>
      <c r="F19" s="18">
        <f t="shared" si="4"/>
        <v>928529000</v>
      </c>
      <c r="G19" s="18"/>
      <c r="H19" s="17">
        <f>SUM(I19:L19)</f>
        <v>19947727707.5</v>
      </c>
      <c r="I19" s="17">
        <f>I17</f>
        <v>10235696723.049999</v>
      </c>
      <c r="J19" s="17">
        <f t="shared" ref="J19:L19" si="5">J17</f>
        <v>7181302663.8000002</v>
      </c>
      <c r="K19" s="17">
        <f t="shared" si="5"/>
        <v>1352280320.6500001</v>
      </c>
      <c r="L19" s="17">
        <f t="shared" si="5"/>
        <v>1178448000</v>
      </c>
      <c r="M19" s="17"/>
    </row>
    <row r="20" spans="1:13" x14ac:dyDescent="0.25">
      <c r="A20" s="2"/>
      <c r="B20" s="17"/>
      <c r="C20" s="18"/>
      <c r="D20" s="18"/>
      <c r="E20" s="18"/>
      <c r="F20" s="18"/>
      <c r="G20" s="18"/>
      <c r="H20" s="17"/>
      <c r="I20" s="17"/>
      <c r="J20" s="17"/>
      <c r="K20" s="17"/>
      <c r="L20" s="17"/>
      <c r="M20" s="17"/>
    </row>
    <row r="21" spans="1:13" x14ac:dyDescent="0.25">
      <c r="A21" s="6" t="s">
        <v>6</v>
      </c>
      <c r="B21" s="17"/>
      <c r="C21" s="18"/>
      <c r="D21" s="18"/>
      <c r="E21" s="18"/>
      <c r="F21" s="18"/>
      <c r="G21" s="18"/>
      <c r="H21" s="17"/>
      <c r="I21" s="17"/>
      <c r="J21" s="17"/>
      <c r="K21" s="17"/>
      <c r="L21" s="17"/>
      <c r="M21" s="17"/>
    </row>
    <row r="22" spans="1:13" x14ac:dyDescent="0.25">
      <c r="A22" s="3" t="s">
        <v>79</v>
      </c>
      <c r="B22" s="18">
        <f>B16</f>
        <v>14018774040.88415</v>
      </c>
      <c r="C22" s="18"/>
      <c r="D22" s="18"/>
      <c r="E22" s="18"/>
      <c r="F22" s="17"/>
      <c r="G22" s="17"/>
      <c r="H22" s="17">
        <f t="shared" ref="H22" si="6">H16</f>
        <v>14018774040.88415</v>
      </c>
      <c r="I22" s="17"/>
      <c r="J22" s="17"/>
      <c r="K22" s="17"/>
      <c r="L22" s="17"/>
      <c r="M22" s="17"/>
    </row>
    <row r="23" spans="1:13" x14ac:dyDescent="0.25">
      <c r="A23" s="3" t="s">
        <v>80</v>
      </c>
      <c r="B23" s="18">
        <v>18609806856.75</v>
      </c>
      <c r="C23" s="18"/>
      <c r="D23" s="18"/>
      <c r="E23" s="18"/>
      <c r="F23" s="17"/>
      <c r="G23" s="17"/>
      <c r="H23" s="17">
        <v>18609806856.75</v>
      </c>
      <c r="I23" s="17"/>
      <c r="J23" s="17"/>
      <c r="K23" s="17"/>
      <c r="L23" s="17"/>
      <c r="M23" s="17"/>
    </row>
    <row r="24" spans="1:13" x14ac:dyDescent="0.25">
      <c r="A24" s="2"/>
      <c r="B24" s="17"/>
      <c r="C24" s="18"/>
      <c r="D24" s="18"/>
      <c r="E24" s="18"/>
      <c r="F24" s="18"/>
      <c r="G24" s="18"/>
      <c r="H24" s="17"/>
      <c r="I24" s="17"/>
      <c r="J24" s="17"/>
      <c r="K24" s="17"/>
      <c r="L24" s="17"/>
      <c r="M24" s="17"/>
    </row>
    <row r="25" spans="1:13" x14ac:dyDescent="0.25">
      <c r="A25" s="2" t="s">
        <v>7</v>
      </c>
      <c r="B25" s="19"/>
      <c r="C25" s="20"/>
      <c r="D25" s="20"/>
      <c r="E25" s="20"/>
      <c r="F25" s="20"/>
      <c r="G25" s="20"/>
      <c r="H25" s="19"/>
      <c r="I25" s="19"/>
      <c r="J25" s="19"/>
      <c r="K25" s="19"/>
      <c r="L25" s="19"/>
      <c r="M25" s="19"/>
    </row>
    <row r="26" spans="1:13" x14ac:dyDescent="0.25">
      <c r="A26" s="3" t="s">
        <v>47</v>
      </c>
      <c r="B26" s="21">
        <v>1.598743668</v>
      </c>
      <c r="C26" s="21">
        <v>1.598743668</v>
      </c>
      <c r="D26" s="21">
        <v>1.598743668</v>
      </c>
      <c r="E26" s="21">
        <v>1.598743668</v>
      </c>
      <c r="F26" s="21">
        <v>1.598743668</v>
      </c>
      <c r="G26" s="21">
        <v>1.598743668</v>
      </c>
      <c r="H26" s="21">
        <v>1.598743668</v>
      </c>
      <c r="I26" s="21">
        <v>1.598743668</v>
      </c>
      <c r="J26" s="21">
        <v>1.598743668</v>
      </c>
      <c r="K26" s="21">
        <v>1.598743668</v>
      </c>
      <c r="L26" s="21">
        <v>1.598743668</v>
      </c>
      <c r="M26" s="21">
        <v>1.598743668</v>
      </c>
    </row>
    <row r="27" spans="1:13" x14ac:dyDescent="0.25">
      <c r="A27" s="3" t="s">
        <v>83</v>
      </c>
      <c r="B27" s="21">
        <v>1.65</v>
      </c>
      <c r="C27" s="21">
        <v>1.65</v>
      </c>
      <c r="D27" s="21">
        <v>1.65</v>
      </c>
      <c r="E27" s="21">
        <v>1.65</v>
      </c>
      <c r="F27" s="21">
        <v>1.65</v>
      </c>
      <c r="G27" s="21">
        <v>1.65</v>
      </c>
      <c r="H27" s="21">
        <v>1.65</v>
      </c>
      <c r="I27" s="21">
        <v>1.65</v>
      </c>
      <c r="J27" s="21">
        <v>1.65</v>
      </c>
      <c r="K27" s="21">
        <v>1.65</v>
      </c>
      <c r="L27" s="21">
        <v>1.65</v>
      </c>
      <c r="M27" s="21">
        <v>1.65</v>
      </c>
    </row>
    <row r="28" spans="1:13" x14ac:dyDescent="0.25">
      <c r="A28" s="3" t="s">
        <v>8</v>
      </c>
      <c r="B28" s="19">
        <f>+C28+F28</f>
        <v>153638</v>
      </c>
      <c r="C28" s="20">
        <v>108369</v>
      </c>
      <c r="D28" s="20">
        <v>108369</v>
      </c>
      <c r="E28" s="20">
        <v>108369</v>
      </c>
      <c r="F28" s="20">
        <v>45269</v>
      </c>
      <c r="G28" s="20"/>
      <c r="H28" s="19">
        <f>+I28+L28</f>
        <v>153638</v>
      </c>
      <c r="I28" s="19">
        <v>108369</v>
      </c>
      <c r="J28" s="19">
        <v>108369</v>
      </c>
      <c r="K28" s="19">
        <v>108369</v>
      </c>
      <c r="L28" s="19">
        <v>45269</v>
      </c>
      <c r="M28" s="19"/>
    </row>
    <row r="29" spans="1:13" x14ac:dyDescent="0.25">
      <c r="A29" s="2"/>
      <c r="B29" s="17"/>
      <c r="C29" s="18"/>
      <c r="D29" s="18"/>
      <c r="E29" s="18"/>
      <c r="F29" s="18"/>
      <c r="G29" s="18"/>
      <c r="H29" s="17"/>
      <c r="I29" s="17"/>
      <c r="J29" s="17"/>
      <c r="K29" s="17"/>
      <c r="L29" s="17"/>
      <c r="M29" s="17"/>
    </row>
    <row r="30" spans="1:13" x14ac:dyDescent="0.25">
      <c r="A30" s="4" t="s">
        <v>9</v>
      </c>
      <c r="B30" s="17"/>
      <c r="C30" s="18"/>
      <c r="D30" s="18"/>
      <c r="E30" s="18"/>
      <c r="F30" s="18"/>
      <c r="G30" s="18"/>
      <c r="H30" s="17"/>
      <c r="I30" s="17"/>
      <c r="J30" s="17"/>
      <c r="K30" s="17"/>
      <c r="L30" s="17"/>
      <c r="M30" s="17"/>
    </row>
    <row r="31" spans="1:13" x14ac:dyDescent="0.25">
      <c r="A31" s="2" t="s">
        <v>48</v>
      </c>
      <c r="B31" s="17">
        <f t="shared" ref="B31:M31" si="7">B15/B26</f>
        <v>12070842478.117191</v>
      </c>
      <c r="C31" s="17">
        <f t="shared" si="7"/>
        <v>6318609139.4170885</v>
      </c>
      <c r="D31" s="17">
        <f t="shared" si="7"/>
        <v>2138835637.1585643</v>
      </c>
      <c r="E31" s="17">
        <f t="shared" si="7"/>
        <v>2452907304.6624255</v>
      </c>
      <c r="F31" s="17">
        <f t="shared" si="7"/>
        <v>455846058.74417138</v>
      </c>
      <c r="G31" s="17">
        <f t="shared" si="7"/>
        <v>704644338.13494313</v>
      </c>
      <c r="H31" s="17">
        <f t="shared" si="7"/>
        <v>8517058292.4938087</v>
      </c>
      <c r="I31" s="17">
        <f t="shared" si="7"/>
        <v>5166455849.8254519</v>
      </c>
      <c r="J31" s="17">
        <f t="shared" si="7"/>
        <v>962885483.62213123</v>
      </c>
      <c r="K31" s="17">
        <f t="shared" si="7"/>
        <v>1471190988.2729244</v>
      </c>
      <c r="L31" s="17">
        <f t="shared" si="7"/>
        <v>470351995.27683139</v>
      </c>
      <c r="M31" s="17">
        <f t="shared" si="7"/>
        <v>446173975.4964695</v>
      </c>
    </row>
    <row r="32" spans="1:13" x14ac:dyDescent="0.25">
      <c r="A32" s="2" t="s">
        <v>84</v>
      </c>
      <c r="B32" s="17">
        <f t="shared" ref="B32:H32" si="8">B17/B27</f>
        <v>15172768602.777578</v>
      </c>
      <c r="C32" s="17">
        <f t="shared" si="8"/>
        <v>6555692321.909091</v>
      </c>
      <c r="D32" s="17">
        <f t="shared" si="8"/>
        <v>6715115725.4606066</v>
      </c>
      <c r="E32" s="17">
        <f t="shared" si="8"/>
        <v>773100139.19999993</v>
      </c>
      <c r="F32" s="17">
        <f t="shared" si="8"/>
        <v>562744848.4848485</v>
      </c>
      <c r="G32" s="17">
        <f t="shared" si="8"/>
        <v>566115567.72303271</v>
      </c>
      <c r="H32" s="17">
        <f t="shared" si="8"/>
        <v>12583456689.186155</v>
      </c>
      <c r="I32" s="17">
        <f>I17/I27</f>
        <v>6203452559.424242</v>
      </c>
      <c r="J32" s="17">
        <f t="shared" ref="J32:M32" si="9">J17/J27</f>
        <v>4352304644.727273</v>
      </c>
      <c r="K32" s="17">
        <f t="shared" si="9"/>
        <v>819563830.69696975</v>
      </c>
      <c r="L32" s="17">
        <f t="shared" si="9"/>
        <v>714210909.09090912</v>
      </c>
      <c r="M32" s="17">
        <f t="shared" si="9"/>
        <v>493924745.24675924</v>
      </c>
    </row>
    <row r="33" spans="1:13" x14ac:dyDescent="0.25">
      <c r="A33" s="2" t="s">
        <v>49</v>
      </c>
      <c r="B33" s="17">
        <f t="shared" ref="B33:F33" si="10">B31/B9</f>
        <v>4495658.2786283763</v>
      </c>
      <c r="C33" s="17">
        <f t="shared" si="10"/>
        <v>3533897.7289804746</v>
      </c>
      <c r="D33" s="17">
        <f t="shared" si="10"/>
        <v>5688392.6520174583</v>
      </c>
      <c r="E33" s="17">
        <f t="shared" si="10"/>
        <v>6794757.0766272172</v>
      </c>
      <c r="F33" s="17">
        <f t="shared" si="10"/>
        <v>2849037.8671510713</v>
      </c>
      <c r="G33" s="17"/>
      <c r="H33" s="17">
        <f t="shared" ref="H33:L33" si="11">H31/H9</f>
        <v>4513544.4051371533</v>
      </c>
      <c r="I33" s="17">
        <f t="shared" si="11"/>
        <v>3798864.595459891</v>
      </c>
      <c r="J33" s="17">
        <f t="shared" si="11"/>
        <v>5630909.2609481355</v>
      </c>
      <c r="K33" s="17">
        <f t="shared" si="11"/>
        <v>7039191.3314493988</v>
      </c>
      <c r="L33" s="17">
        <f t="shared" si="11"/>
        <v>3199673.4372573565</v>
      </c>
      <c r="M33" s="17"/>
    </row>
    <row r="34" spans="1:13" x14ac:dyDescent="0.25">
      <c r="A34" s="2" t="s">
        <v>85</v>
      </c>
      <c r="B34" s="17">
        <f>B32/B11</f>
        <v>5442169.5131913843</v>
      </c>
      <c r="C34" s="17">
        <f t="shared" ref="C34:F34" si="12">C32/C11</f>
        <v>3842727.0351167005</v>
      </c>
      <c r="D34" s="17">
        <f t="shared" si="12"/>
        <v>8812487.8286884595</v>
      </c>
      <c r="E34" s="17">
        <f t="shared" si="12"/>
        <v>5223649.5891891886</v>
      </c>
      <c r="F34" s="17">
        <f t="shared" si="12"/>
        <v>3271772.3749119099</v>
      </c>
      <c r="G34" s="18"/>
      <c r="H34" s="17">
        <f t="shared" ref="H34:L34" si="13">H32/H11</f>
        <v>5108995.8137174807</v>
      </c>
      <c r="I34" s="17">
        <f t="shared" si="13"/>
        <v>3872317.4528241213</v>
      </c>
      <c r="J34" s="17">
        <f t="shared" si="13"/>
        <v>8846147.6518847011</v>
      </c>
      <c r="K34" s="17">
        <f t="shared" si="13"/>
        <v>5220151.7878787881</v>
      </c>
      <c r="L34" s="17">
        <f t="shared" si="13"/>
        <v>3368919.3825042881</v>
      </c>
      <c r="M34" s="17"/>
    </row>
    <row r="35" spans="1:13" x14ac:dyDescent="0.25">
      <c r="A35" s="2"/>
      <c r="B35" s="5"/>
      <c r="C35" s="1"/>
      <c r="D35" s="1"/>
      <c r="E35" s="1"/>
      <c r="F35" s="1"/>
      <c r="G35" s="1"/>
      <c r="H35" s="5"/>
      <c r="I35" s="5"/>
      <c r="J35" s="5"/>
      <c r="K35" s="5"/>
      <c r="L35" s="5"/>
      <c r="M35" s="5"/>
    </row>
    <row r="36" spans="1:13" x14ac:dyDescent="0.25">
      <c r="A36" s="4" t="s">
        <v>10</v>
      </c>
      <c r="B36" s="5"/>
      <c r="C36" s="1"/>
      <c r="D36" s="1"/>
      <c r="E36" s="1"/>
      <c r="F36" s="1"/>
      <c r="G36" s="1"/>
      <c r="H36" s="5"/>
      <c r="I36" s="5"/>
      <c r="J36" s="5"/>
      <c r="K36" s="5"/>
      <c r="L36" s="5"/>
      <c r="M36" s="5"/>
    </row>
    <row r="37" spans="1:13" x14ac:dyDescent="0.25">
      <c r="A37" s="2"/>
      <c r="B37" s="5"/>
      <c r="C37" s="1"/>
      <c r="D37" s="1"/>
      <c r="E37" s="1"/>
      <c r="F37" s="1"/>
      <c r="G37" s="1"/>
      <c r="H37" s="5"/>
      <c r="I37" s="5"/>
      <c r="J37" s="5"/>
      <c r="K37" s="5"/>
      <c r="L37" s="5"/>
      <c r="M37" s="5"/>
    </row>
    <row r="38" spans="1:13" x14ac:dyDescent="0.25">
      <c r="A38" s="2" t="s">
        <v>11</v>
      </c>
      <c r="B38" s="5"/>
      <c r="C38" s="1"/>
      <c r="D38" s="1"/>
      <c r="E38" s="1"/>
      <c r="F38" s="1"/>
      <c r="G38" s="1"/>
      <c r="H38" s="5"/>
      <c r="I38" s="5"/>
      <c r="J38" s="5"/>
      <c r="K38" s="5"/>
      <c r="L38" s="5"/>
      <c r="M38" s="5"/>
    </row>
    <row r="39" spans="1:13" x14ac:dyDescent="0.25">
      <c r="A39" s="2" t="s">
        <v>12</v>
      </c>
      <c r="B39" s="5">
        <f>B10/B28*100</f>
        <v>1.1175620614691679</v>
      </c>
      <c r="C39" s="5">
        <f t="shared" ref="C39:F39" si="14">C10/C28*100</f>
        <v>1.0916405983260895</v>
      </c>
      <c r="D39" s="5">
        <f t="shared" si="14"/>
        <v>0.14672092572599174</v>
      </c>
      <c r="E39" s="5">
        <f t="shared" si="14"/>
        <v>0.22331109450119496</v>
      </c>
      <c r="F39" s="5">
        <f t="shared" si="14"/>
        <v>0.29379928869645894</v>
      </c>
      <c r="G39" s="1"/>
      <c r="H39" s="5">
        <f t="shared" ref="H39" si="15">H10/H28*100</f>
        <v>1.1175620614691679</v>
      </c>
      <c r="I39" s="5">
        <f>I10/I28*100</f>
        <v>1.0916405983260895</v>
      </c>
      <c r="J39" s="5">
        <f t="shared" ref="J39:L39" si="16">J10/J28*100</f>
        <v>0.14672092572599174</v>
      </c>
      <c r="K39" s="5">
        <f t="shared" si="16"/>
        <v>0.22331109450119496</v>
      </c>
      <c r="L39" s="5">
        <f t="shared" si="16"/>
        <v>0.29379928869645894</v>
      </c>
      <c r="M39" s="5"/>
    </row>
    <row r="40" spans="1:13" x14ac:dyDescent="0.25">
      <c r="A40" s="2" t="s">
        <v>13</v>
      </c>
      <c r="B40" s="5">
        <f>B11/B28*100</f>
        <v>1.8146552285241935</v>
      </c>
      <c r="C40" s="5">
        <f t="shared" ref="C40:F40" si="17">C11/C28*100</f>
        <v>1.5742509389216472</v>
      </c>
      <c r="D40" s="5">
        <f t="shared" si="17"/>
        <v>0.70315311574343209</v>
      </c>
      <c r="E40" s="5">
        <f t="shared" si="17"/>
        <v>0.13657042143048287</v>
      </c>
      <c r="F40" s="5">
        <f t="shared" si="17"/>
        <v>0.379950959817977</v>
      </c>
      <c r="G40" s="1"/>
      <c r="H40" s="5">
        <f t="shared" ref="H40:L40" si="18">H11/H28*100</f>
        <v>1.6031190200341061</v>
      </c>
      <c r="I40" s="5">
        <f t="shared" si="18"/>
        <v>1.4782825346731998</v>
      </c>
      <c r="J40" s="5">
        <f t="shared" si="18"/>
        <v>0.45400437394457821</v>
      </c>
      <c r="K40" s="5">
        <f t="shared" si="18"/>
        <v>0.14487537949044468</v>
      </c>
      <c r="L40" s="5">
        <f t="shared" si="18"/>
        <v>0.46831164814773912</v>
      </c>
      <c r="M40" s="5"/>
    </row>
    <row r="41" spans="1:13" x14ac:dyDescent="0.25">
      <c r="A41" s="2"/>
      <c r="B41" s="5"/>
      <c r="C41" s="1"/>
      <c r="D41" s="1"/>
      <c r="E41" s="1"/>
      <c r="F41" s="1"/>
      <c r="G41" s="1"/>
      <c r="H41" s="5"/>
      <c r="I41" s="5"/>
      <c r="J41" s="5"/>
      <c r="K41" s="5"/>
      <c r="L41" s="5"/>
      <c r="M41" s="5"/>
    </row>
    <row r="42" spans="1:13" x14ac:dyDescent="0.25">
      <c r="A42" s="2" t="s">
        <v>14</v>
      </c>
      <c r="B42" s="5"/>
      <c r="C42" s="1"/>
      <c r="D42" s="1"/>
      <c r="E42" s="1"/>
      <c r="F42" s="1"/>
      <c r="G42" s="1"/>
      <c r="H42" s="5"/>
      <c r="I42" s="5"/>
      <c r="J42" s="5"/>
      <c r="K42" s="5"/>
      <c r="L42" s="5"/>
      <c r="M42" s="5"/>
    </row>
    <row r="43" spans="1:13" x14ac:dyDescent="0.25">
      <c r="A43" s="2" t="s">
        <v>15</v>
      </c>
      <c r="B43" s="5">
        <f>B11/B10*100</f>
        <v>162.37623762376239</v>
      </c>
      <c r="C43" s="5">
        <f t="shared" ref="C43:F43" si="19">C11/C10*100</f>
        <v>144.20963651732882</v>
      </c>
      <c r="D43" s="5">
        <f t="shared" si="19"/>
        <v>479.24528301886795</v>
      </c>
      <c r="E43" s="5">
        <f t="shared" si="19"/>
        <v>61.157024793388423</v>
      </c>
      <c r="F43" s="5">
        <f t="shared" si="19"/>
        <v>129.32330827067668</v>
      </c>
      <c r="G43" s="1"/>
      <c r="H43" s="5">
        <f t="shared" ref="H43:L43" si="20">H11/H10*100</f>
        <v>143.44787419918464</v>
      </c>
      <c r="I43" s="5">
        <f t="shared" si="20"/>
        <v>135.41842772612003</v>
      </c>
      <c r="J43" s="5">
        <f t="shared" si="20"/>
        <v>309.43396226415098</v>
      </c>
      <c r="K43" s="5">
        <f t="shared" si="20"/>
        <v>64.876033057851231</v>
      </c>
      <c r="L43" s="5">
        <f t="shared" si="20"/>
        <v>159.3984962406015</v>
      </c>
      <c r="M43" s="5"/>
    </row>
    <row r="44" spans="1:13" x14ac:dyDescent="0.25">
      <c r="A44" s="2" t="s">
        <v>16</v>
      </c>
      <c r="B44" s="5">
        <f>B17/B16*100</f>
        <v>178.58243610725941</v>
      </c>
      <c r="C44" s="5">
        <f t="shared" ref="C44:G44" si="21">C17/C16*100</f>
        <v>146.37613738760166</v>
      </c>
      <c r="D44" s="5">
        <f t="shared" si="21"/>
        <v>563.28975366912357</v>
      </c>
      <c r="E44" s="5">
        <f t="shared" si="21"/>
        <v>40.400262096371939</v>
      </c>
      <c r="F44" s="5">
        <f t="shared" si="21"/>
        <v>130.59152333691145</v>
      </c>
      <c r="G44" s="5">
        <f t="shared" si="21"/>
        <v>117.71549174699172</v>
      </c>
      <c r="H44" s="5">
        <f>H17/H16*100</f>
        <v>148.1064141315432</v>
      </c>
      <c r="I44" s="5">
        <f>I17/I16*100</f>
        <v>138.51129362509823</v>
      </c>
      <c r="J44" s="5">
        <f t="shared" ref="J44:M44" si="22">J17/J16*100</f>
        <v>365.08806570913504</v>
      </c>
      <c r="K44" s="5">
        <f t="shared" si="22"/>
        <v>42.82833734725083</v>
      </c>
      <c r="L44" s="5">
        <f t="shared" si="22"/>
        <v>165.74099408132287</v>
      </c>
      <c r="M44" s="5">
        <f t="shared" si="22"/>
        <v>102.70446104597437</v>
      </c>
    </row>
    <row r="45" spans="1:13" x14ac:dyDescent="0.25">
      <c r="A45" s="2" t="s">
        <v>17</v>
      </c>
      <c r="B45" s="5">
        <f t="shared" ref="B45:F45" si="23">AVERAGE(B43:B44)</f>
        <v>170.4793368655109</v>
      </c>
      <c r="C45" s="5">
        <f t="shared" si="23"/>
        <v>145.29288695246524</v>
      </c>
      <c r="D45" s="5">
        <f t="shared" si="23"/>
        <v>521.26751834399579</v>
      </c>
      <c r="E45" s="5">
        <f t="shared" si="23"/>
        <v>50.778643444880181</v>
      </c>
      <c r="F45" s="5">
        <f t="shared" si="23"/>
        <v>129.95741580379405</v>
      </c>
      <c r="G45" s="1"/>
      <c r="H45" s="5">
        <f t="shared" ref="H45:L45" si="24">AVERAGE(H43:H44)</f>
        <v>145.77714416536392</v>
      </c>
      <c r="I45" s="5">
        <f t="shared" si="24"/>
        <v>136.96486067560915</v>
      </c>
      <c r="J45" s="5">
        <f t="shared" si="24"/>
        <v>337.26101398664298</v>
      </c>
      <c r="K45" s="5">
        <f t="shared" si="24"/>
        <v>53.852185202551027</v>
      </c>
      <c r="L45" s="5">
        <f t="shared" si="24"/>
        <v>162.56974516096219</v>
      </c>
      <c r="M45" s="5"/>
    </row>
    <row r="46" spans="1:13" x14ac:dyDescent="0.25">
      <c r="A46" s="2"/>
      <c r="B46" s="5"/>
      <c r="C46" s="1"/>
      <c r="D46" s="1"/>
      <c r="E46" s="1"/>
      <c r="F46" s="1"/>
      <c r="G46" s="1"/>
      <c r="H46" s="5"/>
      <c r="I46" s="5"/>
      <c r="J46" s="5"/>
      <c r="K46" s="5"/>
      <c r="L46" s="5"/>
      <c r="M46" s="5"/>
    </row>
    <row r="47" spans="1:13" x14ac:dyDescent="0.25">
      <c r="A47" s="2" t="s">
        <v>18</v>
      </c>
      <c r="B47" s="5"/>
      <c r="C47" s="1"/>
      <c r="D47" s="1"/>
      <c r="E47" s="1"/>
      <c r="F47" s="1"/>
      <c r="G47" s="1"/>
      <c r="H47" s="5"/>
      <c r="I47" s="5"/>
      <c r="J47" s="5"/>
      <c r="K47" s="5"/>
      <c r="L47" s="5"/>
      <c r="M47" s="5"/>
    </row>
    <row r="48" spans="1:13" x14ac:dyDescent="0.25">
      <c r="A48" s="2" t="s">
        <v>19</v>
      </c>
      <c r="B48" s="5">
        <f t="shared" ref="B48:F48" si="25">B11/B12*100</f>
        <v>26.104868913857675</v>
      </c>
      <c r="C48" s="5">
        <f t="shared" si="25"/>
        <v>23.132203389830508</v>
      </c>
      <c r="D48" s="5">
        <f t="shared" si="25"/>
        <v>64.141414141414145</v>
      </c>
      <c r="E48" s="5">
        <f t="shared" si="25"/>
        <v>11.54446177847114</v>
      </c>
      <c r="F48" s="5">
        <f t="shared" si="25"/>
        <v>20.598802395209582</v>
      </c>
      <c r="G48" s="1"/>
      <c r="H48" s="5">
        <f t="shared" ref="H48:L48" si="26">H11/H12*100</f>
        <v>23.061797752808989</v>
      </c>
      <c r="I48" s="5">
        <f t="shared" si="26"/>
        <v>21.722033898305085</v>
      </c>
      <c r="J48" s="5">
        <f t="shared" si="26"/>
        <v>41.414141414141412</v>
      </c>
      <c r="K48" s="5">
        <f t="shared" si="26"/>
        <v>12.246489859594384</v>
      </c>
      <c r="L48" s="5">
        <f t="shared" si="26"/>
        <v>25.389221556886227</v>
      </c>
      <c r="M48" s="5"/>
    </row>
    <row r="49" spans="1:13" x14ac:dyDescent="0.25">
      <c r="A49" s="2" t="s">
        <v>20</v>
      </c>
      <c r="B49" s="5">
        <f t="shared" ref="B49:G49" si="27">B17/B18*100</f>
        <v>28.048582362483721</v>
      </c>
      <c r="C49" s="5">
        <f t="shared" si="27"/>
        <v>22.881887831406843</v>
      </c>
      <c r="D49" s="5">
        <f t="shared" si="27"/>
        <v>73.582171793492364</v>
      </c>
      <c r="E49" s="5">
        <f t="shared" si="27"/>
        <v>7.380071190648982</v>
      </c>
      <c r="F49" s="5">
        <f t="shared" si="27"/>
        <v>20.235451712031644</v>
      </c>
      <c r="G49" s="5">
        <f t="shared" si="27"/>
        <v>18.48867524476308</v>
      </c>
      <c r="H49" s="5">
        <f>H17/H18*100</f>
        <v>23.261945831479476</v>
      </c>
      <c r="I49" s="5">
        <f t="shared" ref="I49:M49" si="28">I17/I18*100</f>
        <v>21.652435572336735</v>
      </c>
      <c r="J49" s="5">
        <f t="shared" si="28"/>
        <v>47.691215037693205</v>
      </c>
      <c r="K49" s="5">
        <f t="shared" si="28"/>
        <v>7.8236170311436242</v>
      </c>
      <c r="L49" s="5">
        <f t="shared" si="28"/>
        <v>25.681941650869568</v>
      </c>
      <c r="M49" s="5">
        <f t="shared" si="28"/>
        <v>16.131007043225189</v>
      </c>
    </row>
    <row r="50" spans="1:13" x14ac:dyDescent="0.25">
      <c r="A50" s="2" t="s">
        <v>21</v>
      </c>
      <c r="B50" s="5">
        <f t="shared" ref="B50:F50" si="29">(B48+B49)/2</f>
        <v>27.0767256381707</v>
      </c>
      <c r="C50" s="5">
        <f t="shared" si="29"/>
        <v>23.007045610618675</v>
      </c>
      <c r="D50" s="5">
        <f t="shared" si="29"/>
        <v>68.861792967453255</v>
      </c>
      <c r="E50" s="5">
        <f t="shared" si="29"/>
        <v>9.462266484560061</v>
      </c>
      <c r="F50" s="5">
        <f t="shared" si="29"/>
        <v>20.417127053620611</v>
      </c>
      <c r="G50" s="1"/>
      <c r="H50" s="5">
        <f t="shared" ref="H50:L50" si="30">(H48+H49)/2</f>
        <v>23.161871792144233</v>
      </c>
      <c r="I50" s="5">
        <f t="shared" si="30"/>
        <v>21.68723473532091</v>
      </c>
      <c r="J50" s="5">
        <f t="shared" si="30"/>
        <v>44.552678225917305</v>
      </c>
      <c r="K50" s="5">
        <f t="shared" si="30"/>
        <v>10.035053445369003</v>
      </c>
      <c r="L50" s="5">
        <f t="shared" si="30"/>
        <v>25.535581603877898</v>
      </c>
      <c r="M50" s="5"/>
    </row>
    <row r="51" spans="1:13" x14ac:dyDescent="0.25">
      <c r="A51" s="2"/>
      <c r="B51" s="5"/>
      <c r="C51" s="1"/>
      <c r="D51" s="1"/>
      <c r="E51" s="1"/>
      <c r="F51" s="1"/>
      <c r="G51" s="1"/>
      <c r="H51" s="5"/>
      <c r="I51" s="5"/>
      <c r="J51" s="5"/>
      <c r="K51" s="5"/>
      <c r="L51" s="5"/>
      <c r="M51" s="5"/>
    </row>
    <row r="52" spans="1:13" x14ac:dyDescent="0.25">
      <c r="A52" s="2" t="s">
        <v>34</v>
      </c>
      <c r="B52" s="5"/>
      <c r="C52" s="1"/>
      <c r="D52" s="1"/>
      <c r="E52" s="1"/>
      <c r="F52" s="1"/>
      <c r="G52" s="1"/>
      <c r="H52" s="5"/>
      <c r="I52" s="5"/>
      <c r="J52" s="5"/>
      <c r="K52" s="5"/>
      <c r="L52" s="5"/>
      <c r="M52" s="5"/>
    </row>
    <row r="53" spans="1:13" x14ac:dyDescent="0.25">
      <c r="A53" s="2" t="s">
        <v>22</v>
      </c>
      <c r="B53" s="5">
        <f>B19/B17*100</f>
        <v>96.268871011323554</v>
      </c>
      <c r="C53" s="5"/>
      <c r="D53" s="5"/>
      <c r="E53" s="5"/>
      <c r="F53" s="5"/>
      <c r="G53" s="5"/>
      <c r="H53" s="5">
        <f>H19/H17*100</f>
        <v>96.074808715547746</v>
      </c>
      <c r="I53" s="5"/>
      <c r="J53" s="5"/>
      <c r="K53" s="5"/>
      <c r="L53" s="5"/>
      <c r="M53" s="5"/>
    </row>
    <row r="54" spans="1:13" x14ac:dyDescent="0.25">
      <c r="A54" s="2"/>
      <c r="B54" s="5"/>
      <c r="C54" s="1"/>
      <c r="D54" s="1"/>
      <c r="E54" s="1"/>
      <c r="F54" s="1"/>
      <c r="G54" s="1"/>
      <c r="H54" s="5"/>
      <c r="I54" s="5"/>
      <c r="J54" s="5"/>
      <c r="K54" s="5"/>
      <c r="L54" s="5"/>
      <c r="M54" s="5"/>
    </row>
    <row r="55" spans="1:13" x14ac:dyDescent="0.25">
      <c r="A55" s="2" t="s">
        <v>23</v>
      </c>
      <c r="B55" s="5"/>
      <c r="C55" s="1"/>
      <c r="D55" s="1"/>
      <c r="E55" s="1"/>
      <c r="F55" s="1"/>
      <c r="G55" s="1"/>
      <c r="H55" s="5"/>
      <c r="I55" s="5"/>
      <c r="J55" s="5"/>
      <c r="K55" s="5"/>
      <c r="L55" s="5"/>
      <c r="M55" s="5"/>
    </row>
    <row r="56" spans="1:13" x14ac:dyDescent="0.25">
      <c r="A56" s="2" t="s">
        <v>24</v>
      </c>
      <c r="B56" s="11">
        <f>((B11/B9)-1)*100</f>
        <v>3.8361266294227203</v>
      </c>
      <c r="C56" s="11">
        <f t="shared" ref="C56:F56" si="31">((C11/C9)-1)*100</f>
        <v>-4.5861297539149914</v>
      </c>
      <c r="D56" s="11">
        <f t="shared" si="31"/>
        <v>102.65957446808511</v>
      </c>
      <c r="E56" s="11">
        <f t="shared" si="31"/>
        <v>-59.002770083102483</v>
      </c>
      <c r="F56" s="11">
        <f t="shared" si="31"/>
        <v>7.4999999999999956</v>
      </c>
      <c r="G56" s="1"/>
      <c r="H56" s="11">
        <f>((H11/H9)-1)*100</f>
        <v>30.524642289348169</v>
      </c>
      <c r="I56" s="11">
        <f t="shared" ref="I56:L56" si="32">((I11/I9)-1)*100</f>
        <v>17.794117647058826</v>
      </c>
      <c r="J56" s="11">
        <f t="shared" si="32"/>
        <v>187.71929824561403</v>
      </c>
      <c r="K56" s="11">
        <f t="shared" si="32"/>
        <v>-24.880382775119614</v>
      </c>
      <c r="L56" s="11">
        <f t="shared" si="32"/>
        <v>44.217687074829939</v>
      </c>
      <c r="M56" s="5"/>
    </row>
    <row r="57" spans="1:13" x14ac:dyDescent="0.25">
      <c r="A57" s="2" t="s">
        <v>25</v>
      </c>
      <c r="B57" s="12">
        <f>((B32/B31)-1)*100</f>
        <v>25.697677111467243</v>
      </c>
      <c r="C57" s="12">
        <f t="shared" ref="C57:F57" si="33">((C32/C31)-1)*100</f>
        <v>3.7521419233390585</v>
      </c>
      <c r="D57" s="12">
        <f t="shared" si="33"/>
        <v>213.96127915568184</v>
      </c>
      <c r="E57" s="12">
        <f t="shared" si="33"/>
        <v>-68.482292921118116</v>
      </c>
      <c r="F57" s="12">
        <f t="shared" si="33"/>
        <v>23.450633758944161</v>
      </c>
      <c r="G57" s="13"/>
      <c r="H57" s="12">
        <f>((H32/H31)-1)*100</f>
        <v>47.744165380153781</v>
      </c>
      <c r="I57" s="12">
        <f t="shared" ref="I57:L57" si="34">((I32/I31)-1)*100</f>
        <v>20.071723048476752</v>
      </c>
      <c r="J57" s="12">
        <f t="shared" si="34"/>
        <v>352.00646585251303</v>
      </c>
      <c r="K57" s="12">
        <f t="shared" si="34"/>
        <v>-44.292492461561331</v>
      </c>
      <c r="L57" s="12">
        <f t="shared" si="34"/>
        <v>51.846046421159883</v>
      </c>
      <c r="M57" s="12"/>
    </row>
    <row r="58" spans="1:13" x14ac:dyDescent="0.25">
      <c r="A58" s="2" t="s">
        <v>26</v>
      </c>
      <c r="B58" s="5">
        <f>((B34/B33)-1)*100</f>
        <v>21.053896357349199</v>
      </c>
      <c r="C58" s="5">
        <f t="shared" ref="C58:F58" si="35">((C34/C33)-1)*100</f>
        <v>8.7390561306742285</v>
      </c>
      <c r="D58" s="5">
        <f t="shared" si="35"/>
        <v>54.920526197554274</v>
      </c>
      <c r="E58" s="5">
        <f t="shared" si="35"/>
        <v>-23.122349625159742</v>
      </c>
      <c r="F58" s="5">
        <f t="shared" si="35"/>
        <v>14.837798845529448</v>
      </c>
      <c r="G58" s="1"/>
      <c r="H58" s="5">
        <f>((H34/H33)-1)*100</f>
        <v>13.192545705379711</v>
      </c>
      <c r="I58" s="5">
        <f t="shared" ref="I58:L58" si="36">((I34/I33)-1)*100</f>
        <v>1.9335476566344489</v>
      </c>
      <c r="J58" s="5">
        <f t="shared" si="36"/>
        <v>57.099808253617311</v>
      </c>
      <c r="K58" s="5">
        <f t="shared" si="36"/>
        <v>-25.841598245008392</v>
      </c>
      <c r="L58" s="5">
        <f t="shared" si="36"/>
        <v>5.289475584483494</v>
      </c>
      <c r="M58" s="5"/>
    </row>
    <row r="59" spans="1:13" x14ac:dyDescent="0.25">
      <c r="A59" s="2"/>
      <c r="B59" s="5"/>
      <c r="C59" s="1"/>
      <c r="D59" s="1"/>
      <c r="E59" s="1"/>
      <c r="F59" s="1"/>
      <c r="G59" s="1"/>
      <c r="H59" s="5"/>
      <c r="I59" s="5"/>
      <c r="J59" s="5"/>
      <c r="K59" s="5"/>
      <c r="L59" s="5"/>
      <c r="M59" s="5"/>
    </row>
    <row r="60" spans="1:13" x14ac:dyDescent="0.25">
      <c r="A60" s="2" t="s">
        <v>27</v>
      </c>
      <c r="B60" s="5"/>
      <c r="C60" s="1"/>
      <c r="D60" s="1"/>
      <c r="E60" s="1"/>
      <c r="F60" s="1"/>
      <c r="G60" s="1"/>
      <c r="H60" s="5"/>
      <c r="I60" s="5"/>
      <c r="J60" s="5"/>
      <c r="K60" s="5"/>
      <c r="L60" s="5"/>
      <c r="M60" s="5"/>
    </row>
    <row r="61" spans="1:13" x14ac:dyDescent="0.25">
      <c r="A61" s="2" t="s">
        <v>28</v>
      </c>
      <c r="B61" s="5">
        <f t="shared" ref="B61:F62" si="37">B16/B10</f>
        <v>8164690.7634735871</v>
      </c>
      <c r="C61" s="5">
        <f t="shared" si="37"/>
        <v>6246654.4077362018</v>
      </c>
      <c r="D61" s="5">
        <f t="shared" si="37"/>
        <v>12371104.34458128</v>
      </c>
      <c r="E61" s="5">
        <f t="shared" si="37"/>
        <v>13047284.941254469</v>
      </c>
      <c r="F61" s="5">
        <f t="shared" si="37"/>
        <v>5345998.6331733782</v>
      </c>
      <c r="G61" s="1"/>
      <c r="H61" s="5">
        <f t="shared" ref="H61:L62" si="38">H16/H10</f>
        <v>8164690.7634735871</v>
      </c>
      <c r="I61" s="5">
        <f t="shared" si="38"/>
        <v>6246654.4077362018</v>
      </c>
      <c r="J61" s="5">
        <f t="shared" si="38"/>
        <v>12371104.34458128</v>
      </c>
      <c r="K61" s="5">
        <f t="shared" si="38"/>
        <v>13047284.941254469</v>
      </c>
      <c r="L61" s="5">
        <f t="shared" si="38"/>
        <v>5345998.6331733782</v>
      </c>
      <c r="M61" s="5"/>
    </row>
    <row r="62" spans="1:13" x14ac:dyDescent="0.25">
      <c r="A62" s="2" t="s">
        <v>29</v>
      </c>
      <c r="B62" s="5">
        <f t="shared" si="37"/>
        <v>8979579.6967657842</v>
      </c>
      <c r="C62" s="5">
        <f t="shared" si="37"/>
        <v>6340499.6079425551</v>
      </c>
      <c r="D62" s="5">
        <f t="shared" si="37"/>
        <v>14540604.917335959</v>
      </c>
      <c r="E62" s="5">
        <f t="shared" si="37"/>
        <v>8619021.8221621606</v>
      </c>
      <c r="F62" s="5">
        <f t="shared" si="37"/>
        <v>5398424.4186046515</v>
      </c>
      <c r="G62" s="1"/>
      <c r="H62" s="5">
        <f t="shared" si="38"/>
        <v>8429843.0926338434</v>
      </c>
      <c r="I62" s="5">
        <f t="shared" si="38"/>
        <v>6389323.7971597994</v>
      </c>
      <c r="J62" s="5">
        <f t="shared" si="38"/>
        <v>14596143.625609757</v>
      </c>
      <c r="K62" s="5">
        <f t="shared" si="38"/>
        <v>8613250.4500000011</v>
      </c>
      <c r="L62" s="5">
        <f t="shared" si="38"/>
        <v>5558716.9811320752</v>
      </c>
      <c r="M62" s="5"/>
    </row>
    <row r="63" spans="1:13" x14ac:dyDescent="0.25">
      <c r="A63" s="2" t="s">
        <v>30</v>
      </c>
      <c r="B63" s="5">
        <f>(B61/B62)*B45</f>
        <v>155.00848748747893</v>
      </c>
      <c r="C63" s="5">
        <f t="shared" ref="C63:F63" si="39">(C61/C62)*C45</f>
        <v>143.14241918056712</v>
      </c>
      <c r="D63" s="5">
        <f t="shared" si="39"/>
        <v>443.49288750608542</v>
      </c>
      <c r="E63" s="5">
        <f t="shared" si="39"/>
        <v>76.867589342002049</v>
      </c>
      <c r="F63" s="5">
        <f t="shared" si="39"/>
        <v>128.69535875384216</v>
      </c>
      <c r="G63" s="1"/>
      <c r="H63" s="5">
        <f>(H61/H62)*H45</f>
        <v>141.1918691028242</v>
      </c>
      <c r="I63" s="5">
        <f>(I61/I62)*I45</f>
        <v>133.90652560519629</v>
      </c>
      <c r="J63" s="5">
        <f t="shared" ref="J63:K63" si="40">(J61/J62)*J45</f>
        <v>285.84887230538936</v>
      </c>
      <c r="K63" s="5">
        <f t="shared" si="40"/>
        <v>81.574872241975811</v>
      </c>
      <c r="L63" s="5">
        <f>(L61/L62)*L45</f>
        <v>156.34860317152717</v>
      </c>
      <c r="M63" s="5"/>
    </row>
    <row r="64" spans="1:13" x14ac:dyDescent="0.25">
      <c r="A64" s="2"/>
      <c r="B64" s="5"/>
      <c r="C64" s="1"/>
      <c r="D64" s="1"/>
      <c r="E64" s="1"/>
      <c r="F64" s="1"/>
      <c r="G64" s="1"/>
      <c r="H64" s="5"/>
      <c r="I64" s="5"/>
      <c r="J64" s="5"/>
      <c r="K64" s="5"/>
      <c r="L64" s="5"/>
      <c r="M64" s="5"/>
    </row>
    <row r="65" spans="1:13" x14ac:dyDescent="0.25">
      <c r="A65" s="2" t="s">
        <v>31</v>
      </c>
      <c r="B65" s="5"/>
      <c r="C65" s="1"/>
      <c r="D65" s="1"/>
      <c r="E65" s="1"/>
      <c r="F65" s="1"/>
      <c r="G65" s="1"/>
      <c r="H65" s="5"/>
      <c r="I65" s="5"/>
      <c r="J65" s="5"/>
      <c r="K65" s="5"/>
      <c r="L65" s="5"/>
      <c r="M65" s="5"/>
    </row>
    <row r="66" spans="1:13" x14ac:dyDescent="0.25">
      <c r="A66" s="2" t="s">
        <v>32</v>
      </c>
      <c r="B66" s="14">
        <f t="shared" ref="B66" si="41">(B23/B22)*100</f>
        <v>132.74917480285103</v>
      </c>
      <c r="C66" s="1"/>
      <c r="D66" s="1"/>
      <c r="E66" s="1"/>
      <c r="F66" s="1"/>
      <c r="G66" s="1"/>
      <c r="H66" s="14">
        <f t="shared" ref="H66" si="42">(H23/H22)*100</f>
        <v>132.74917480285103</v>
      </c>
      <c r="I66" s="5"/>
      <c r="J66" s="5"/>
      <c r="K66" s="5"/>
      <c r="L66" s="5"/>
      <c r="M66" s="5"/>
    </row>
    <row r="67" spans="1:13" x14ac:dyDescent="0.25">
      <c r="A67" s="2" t="s">
        <v>33</v>
      </c>
      <c r="B67" s="14">
        <f t="shared" ref="B67" si="43">(B17/B23)*100</f>
        <v>134.52621183708033</v>
      </c>
      <c r="C67" s="1"/>
      <c r="D67" s="1"/>
      <c r="E67" s="1"/>
      <c r="F67" s="1"/>
      <c r="G67" s="1"/>
      <c r="H67" s="14">
        <f t="shared" ref="H67" si="44">(H17/H23)*100</f>
        <v>111.5686137797087</v>
      </c>
      <c r="I67" s="5"/>
      <c r="J67" s="5"/>
      <c r="K67" s="5"/>
      <c r="L67" s="5"/>
      <c r="M67" s="5"/>
    </row>
    <row r="68" spans="1:13" ht="15.75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thickTop="1" x14ac:dyDescent="0.25"/>
    <row r="70" spans="1:13" x14ac:dyDescent="0.25">
      <c r="A70" s="10" t="s">
        <v>40</v>
      </c>
    </row>
    <row r="71" spans="1:13" x14ac:dyDescent="0.25">
      <c r="A71" s="10" t="s">
        <v>86</v>
      </c>
    </row>
    <row r="72" spans="1:13" x14ac:dyDescent="0.25">
      <c r="A72" s="10" t="s">
        <v>87</v>
      </c>
    </row>
    <row r="73" spans="1:13" x14ac:dyDescent="0.25">
      <c r="A73" s="10"/>
    </row>
    <row r="76" spans="1:13" x14ac:dyDescent="0.25">
      <c r="A76" s="8" t="s">
        <v>35</v>
      </c>
    </row>
    <row r="77" spans="1:13" x14ac:dyDescent="0.25">
      <c r="A77" s="8" t="s">
        <v>36</v>
      </c>
    </row>
    <row r="78" spans="1:13" x14ac:dyDescent="0.25">
      <c r="A78" s="8" t="s">
        <v>37</v>
      </c>
    </row>
    <row r="79" spans="1:13" x14ac:dyDescent="0.25">
      <c r="A79" s="8" t="s">
        <v>38</v>
      </c>
    </row>
    <row r="80" spans="1:13" x14ac:dyDescent="0.25">
      <c r="A80" s="8" t="s">
        <v>39</v>
      </c>
    </row>
    <row r="83" spans="1:1" x14ac:dyDescent="0.25">
      <c r="A83" t="s">
        <v>128</v>
      </c>
    </row>
    <row r="131" spans="15:19" x14ac:dyDescent="0.25">
      <c r="O131" s="2"/>
      <c r="P131" s="27"/>
      <c r="Q131" s="27"/>
      <c r="R131" s="27"/>
      <c r="S131" s="27"/>
    </row>
    <row r="132" spans="15:19" x14ac:dyDescent="0.25">
      <c r="O132" s="2"/>
      <c r="P132" s="27"/>
      <c r="Q132" s="27"/>
      <c r="R132" s="27"/>
      <c r="S132" s="27"/>
    </row>
    <row r="163" spans="3:13" x14ac:dyDescent="0.25">
      <c r="C163" s="2"/>
      <c r="D163" s="24"/>
      <c r="E163" s="24"/>
      <c r="F163" s="24"/>
      <c r="G163" s="24"/>
      <c r="I163" s="2"/>
      <c r="J163" s="24"/>
      <c r="K163" s="24"/>
      <c r="L163" s="24"/>
      <c r="M163" s="24"/>
    </row>
    <row r="164" spans="3:13" x14ac:dyDescent="0.25">
      <c r="C164" s="2"/>
      <c r="D164" s="24"/>
      <c r="E164" s="24"/>
      <c r="F164" s="24"/>
      <c r="G164" s="24"/>
      <c r="I164" s="2"/>
      <c r="J164" s="24"/>
      <c r="K164" s="24"/>
      <c r="L164" s="24"/>
      <c r="M164" s="24"/>
    </row>
  </sheetData>
  <mergeCells count="6">
    <mergeCell ref="M4:M5"/>
    <mergeCell ref="A4:A5"/>
    <mergeCell ref="C4:F4"/>
    <mergeCell ref="A2:G2"/>
    <mergeCell ref="G4:G5"/>
    <mergeCell ref="I4:L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3"/>
  <sheetViews>
    <sheetView zoomScale="80" zoomScaleNormal="80"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A83" sqref="A83"/>
    </sheetView>
  </sheetViews>
  <sheetFormatPr baseColWidth="10" defaultColWidth="11.42578125" defaultRowHeight="15" x14ac:dyDescent="0.25"/>
  <cols>
    <col min="1" max="1" width="62" style="8" customWidth="1"/>
    <col min="2" max="2" width="19" style="8" customWidth="1"/>
    <col min="3" max="3" width="18.140625" style="8" bestFit="1" customWidth="1"/>
    <col min="4" max="4" width="17.140625" style="8" bestFit="1" customWidth="1"/>
    <col min="5" max="5" width="18.140625" style="8" bestFit="1" customWidth="1"/>
    <col min="6" max="6" width="17.28515625" style="8" bestFit="1" customWidth="1"/>
    <col min="7" max="7" width="17.140625" style="8" bestFit="1" customWidth="1"/>
    <col min="8" max="8" width="19" style="8" customWidth="1"/>
    <col min="9" max="9" width="18.140625" style="8" bestFit="1" customWidth="1"/>
    <col min="10" max="10" width="17.140625" style="8" bestFit="1" customWidth="1"/>
    <col min="11" max="11" width="18.140625" style="8" bestFit="1" customWidth="1"/>
    <col min="12" max="12" width="17.28515625" style="8" bestFit="1" customWidth="1"/>
    <col min="13" max="13" width="17.140625" style="8" bestFit="1" customWidth="1"/>
    <col min="14" max="16384" width="11.42578125" style="8"/>
  </cols>
  <sheetData>
    <row r="2" spans="1:13" ht="15.75" x14ac:dyDescent="0.25">
      <c r="A2" s="35" t="s">
        <v>88</v>
      </c>
      <c r="B2" s="35"/>
      <c r="C2" s="35"/>
      <c r="D2" s="35"/>
      <c r="E2" s="35"/>
      <c r="F2" s="35"/>
      <c r="G2" s="35"/>
    </row>
    <row r="4" spans="1:13" x14ac:dyDescent="0.25">
      <c r="A4" s="32"/>
      <c r="B4" s="25" t="s">
        <v>43</v>
      </c>
      <c r="C4" s="34" t="s">
        <v>74</v>
      </c>
      <c r="D4" s="34"/>
      <c r="E4" s="34"/>
      <c r="F4" s="34"/>
      <c r="G4" s="30" t="s">
        <v>3</v>
      </c>
      <c r="H4" s="25" t="s">
        <v>43</v>
      </c>
      <c r="I4" s="36" t="s">
        <v>76</v>
      </c>
      <c r="J4" s="36"/>
      <c r="K4" s="36"/>
      <c r="L4" s="36"/>
      <c r="M4" s="30" t="s">
        <v>3</v>
      </c>
    </row>
    <row r="5" spans="1:13" ht="15.75" thickBot="1" x14ac:dyDescent="0.3">
      <c r="A5" s="33"/>
      <c r="B5" s="26" t="s">
        <v>75</v>
      </c>
      <c r="C5" s="9" t="s">
        <v>0</v>
      </c>
      <c r="D5" s="9" t="s">
        <v>1</v>
      </c>
      <c r="E5" s="9" t="s">
        <v>2</v>
      </c>
      <c r="F5" s="9" t="s">
        <v>44</v>
      </c>
      <c r="G5" s="31"/>
      <c r="H5" s="26" t="s">
        <v>77</v>
      </c>
      <c r="I5" s="9" t="s">
        <v>0</v>
      </c>
      <c r="J5" s="9" t="s">
        <v>1</v>
      </c>
      <c r="K5" s="9" t="s">
        <v>2</v>
      </c>
      <c r="L5" s="9" t="s">
        <v>44</v>
      </c>
      <c r="M5" s="31"/>
    </row>
    <row r="6" spans="1:13" ht="15.75" thickTop="1" x14ac:dyDescent="0.25">
      <c r="A6" s="4" t="s">
        <v>4</v>
      </c>
      <c r="B6" s="10"/>
      <c r="H6" s="10"/>
      <c r="I6" s="10"/>
      <c r="J6" s="10"/>
      <c r="K6" s="10"/>
      <c r="L6" s="10"/>
      <c r="M6" s="10"/>
    </row>
    <row r="7" spans="1:13" x14ac:dyDescent="0.25">
      <c r="A7" s="2"/>
      <c r="B7" s="5"/>
      <c r="C7" s="1"/>
      <c r="D7" s="1"/>
      <c r="E7" s="1"/>
      <c r="F7" s="1"/>
      <c r="G7" s="1"/>
      <c r="H7" s="5"/>
      <c r="I7" s="5"/>
      <c r="J7" s="5"/>
      <c r="K7" s="5"/>
      <c r="L7" s="5"/>
      <c r="M7" s="5"/>
    </row>
    <row r="8" spans="1:13" x14ac:dyDescent="0.25">
      <c r="A8" s="2" t="s">
        <v>42</v>
      </c>
      <c r="B8" s="5"/>
      <c r="C8" s="1"/>
      <c r="D8" s="1"/>
      <c r="E8" s="1"/>
      <c r="F8" s="1"/>
      <c r="G8" s="1"/>
      <c r="H8" s="5"/>
      <c r="I8" s="5"/>
      <c r="J8" s="5"/>
      <c r="K8" s="5"/>
      <c r="L8" s="5"/>
      <c r="M8" s="5"/>
    </row>
    <row r="9" spans="1:13" x14ac:dyDescent="0.25">
      <c r="A9" s="3" t="s">
        <v>50</v>
      </c>
      <c r="B9" s="17">
        <f>SUM(C9:F9)</f>
        <v>2241</v>
      </c>
      <c r="C9" s="18">
        <v>1594</v>
      </c>
      <c r="D9" s="18">
        <v>196</v>
      </c>
      <c r="E9" s="18">
        <v>289</v>
      </c>
      <c r="F9" s="18">
        <v>162</v>
      </c>
      <c r="G9" s="18"/>
      <c r="H9" s="17">
        <f>SUM(I9:L9)</f>
        <v>2392</v>
      </c>
      <c r="I9" s="17">
        <v>1606</v>
      </c>
      <c r="J9" s="17">
        <v>391</v>
      </c>
      <c r="K9" s="17">
        <v>240</v>
      </c>
      <c r="L9" s="17">
        <v>155</v>
      </c>
      <c r="M9" s="17"/>
    </row>
    <row r="10" spans="1:13" x14ac:dyDescent="0.25">
      <c r="A10" s="3" t="s">
        <v>89</v>
      </c>
      <c r="B10" s="17">
        <f t="shared" ref="B10:B12" si="0">SUM(C10:F10)</f>
        <v>2777</v>
      </c>
      <c r="C10" s="18">
        <v>1954</v>
      </c>
      <c r="D10" s="18">
        <v>243</v>
      </c>
      <c r="E10" s="18">
        <v>317</v>
      </c>
      <c r="F10" s="17">
        <v>263</v>
      </c>
      <c r="G10" s="18"/>
      <c r="H10" s="17">
        <f t="shared" ref="H10" si="1">SUM(I10:L10)</f>
        <v>2777</v>
      </c>
      <c r="I10" s="17">
        <v>1954</v>
      </c>
      <c r="J10" s="17">
        <v>243</v>
      </c>
      <c r="K10" s="17">
        <v>317</v>
      </c>
      <c r="L10" s="17">
        <v>263</v>
      </c>
      <c r="M10" s="17"/>
    </row>
    <row r="11" spans="1:13" x14ac:dyDescent="0.25">
      <c r="A11" s="3" t="s">
        <v>90</v>
      </c>
      <c r="B11" s="17">
        <f t="shared" si="0"/>
        <v>2824</v>
      </c>
      <c r="C11" s="18">
        <v>2191</v>
      </c>
      <c r="D11" s="18">
        <v>189</v>
      </c>
      <c r="E11" s="18">
        <v>197</v>
      </c>
      <c r="F11" s="18">
        <v>247</v>
      </c>
      <c r="G11" s="18"/>
      <c r="H11" s="17">
        <f>SUM(I11:L11)</f>
        <v>2381</v>
      </c>
      <c r="I11" s="17">
        <v>1718</v>
      </c>
      <c r="J11" s="17">
        <v>221</v>
      </c>
      <c r="K11" s="17">
        <v>271</v>
      </c>
      <c r="L11" s="17">
        <v>171</v>
      </c>
      <c r="M11" s="17"/>
    </row>
    <row r="12" spans="1:13" x14ac:dyDescent="0.25">
      <c r="A12" s="3" t="s">
        <v>81</v>
      </c>
      <c r="B12" s="17">
        <f t="shared" si="0"/>
        <v>10680</v>
      </c>
      <c r="C12" s="18">
        <v>7375</v>
      </c>
      <c r="D12" s="18">
        <v>1188</v>
      </c>
      <c r="E12" s="18">
        <v>1282</v>
      </c>
      <c r="F12" s="17">
        <v>835</v>
      </c>
      <c r="G12" s="18"/>
      <c r="H12" s="17">
        <f>SUM(I12:L12)</f>
        <v>10680</v>
      </c>
      <c r="I12" s="17">
        <v>7375</v>
      </c>
      <c r="J12" s="17">
        <v>1188</v>
      </c>
      <c r="K12" s="17">
        <v>1282</v>
      </c>
      <c r="L12" s="17">
        <v>835</v>
      </c>
      <c r="M12" s="17"/>
    </row>
    <row r="13" spans="1:13" x14ac:dyDescent="0.25">
      <c r="A13" s="2"/>
      <c r="B13" s="17"/>
      <c r="C13" s="18"/>
      <c r="D13" s="18"/>
      <c r="E13" s="18"/>
      <c r="F13" s="18"/>
      <c r="G13" s="18"/>
      <c r="H13" s="17"/>
      <c r="I13" s="17"/>
      <c r="J13" s="17"/>
      <c r="K13" s="17"/>
      <c r="L13" s="17"/>
      <c r="M13" s="17"/>
    </row>
    <row r="14" spans="1:13" x14ac:dyDescent="0.25">
      <c r="A14" s="6" t="s">
        <v>5</v>
      </c>
      <c r="B14" s="17"/>
      <c r="C14" s="18"/>
      <c r="D14" s="18"/>
      <c r="E14" s="18"/>
      <c r="F14" s="18"/>
      <c r="G14" s="18"/>
      <c r="H14" s="17"/>
      <c r="I14" s="17"/>
      <c r="J14" s="17"/>
      <c r="K14" s="17"/>
      <c r="L14" s="17"/>
      <c r="M14" s="17"/>
    </row>
    <row r="15" spans="1:13" x14ac:dyDescent="0.25">
      <c r="A15" s="3" t="s">
        <v>50</v>
      </c>
      <c r="B15" s="18">
        <f>SUM(C15:G15)</f>
        <v>16320836316.217859</v>
      </c>
      <c r="C15" s="17">
        <v>9277091795.3899994</v>
      </c>
      <c r="D15" s="17">
        <v>1791911850.8</v>
      </c>
      <c r="E15" s="17">
        <v>3803263562.8600001</v>
      </c>
      <c r="F15" s="17">
        <v>822181000</v>
      </c>
      <c r="G15" s="17">
        <v>626388107.16785967</v>
      </c>
      <c r="H15" s="17">
        <f>SUM(I15:M15)</f>
        <v>19364718262.201683</v>
      </c>
      <c r="I15" s="17">
        <v>9656208308.6300011</v>
      </c>
      <c r="J15" s="17">
        <v>4990813577.8000002</v>
      </c>
      <c r="K15" s="17">
        <v>3215692527.6700001</v>
      </c>
      <c r="L15" s="17">
        <v>828672000</v>
      </c>
      <c r="M15" s="17">
        <v>673331848.10168386</v>
      </c>
    </row>
    <row r="16" spans="1:13" x14ac:dyDescent="0.25">
      <c r="A16" s="3" t="s">
        <v>89</v>
      </c>
      <c r="B16" s="18">
        <f>SUM(C16:G16)</f>
        <v>22415295807.619267</v>
      </c>
      <c r="C16" s="18">
        <v>12415383064.428169</v>
      </c>
      <c r="D16" s="18">
        <v>3046916672.7050285</v>
      </c>
      <c r="E16" s="18">
        <v>4244473539.142333</v>
      </c>
      <c r="F16" s="17">
        <v>1439732202.610568</v>
      </c>
      <c r="G16" s="17">
        <v>1268790328.733166</v>
      </c>
      <c r="H16" s="17">
        <f>SUM(I16:M16)</f>
        <v>22415295807.619267</v>
      </c>
      <c r="I16" s="17">
        <v>12415383064.428169</v>
      </c>
      <c r="J16" s="17">
        <v>3046916672.7050285</v>
      </c>
      <c r="K16" s="17">
        <v>4244473539.142333</v>
      </c>
      <c r="L16" s="17">
        <v>1439732202.610568</v>
      </c>
      <c r="M16" s="17">
        <v>1268790328.733166</v>
      </c>
    </row>
    <row r="17" spans="1:13" x14ac:dyDescent="0.25">
      <c r="A17" s="3" t="s">
        <v>90</v>
      </c>
      <c r="B17" s="18">
        <f t="shared" ref="B17:B18" si="2">SUM(C17:G17)</f>
        <v>19516891251.312767</v>
      </c>
      <c r="C17" s="17">
        <v>13555221931.369999</v>
      </c>
      <c r="D17" s="17">
        <v>1849498995.04</v>
      </c>
      <c r="E17" s="17">
        <v>1887194724.52</v>
      </c>
      <c r="F17" s="17">
        <v>1345086000</v>
      </c>
      <c r="G17" s="17">
        <v>879889600.38276815</v>
      </c>
      <c r="H17" s="17">
        <f t="shared" ref="H17:H18" si="3">SUM(I17:M17)</f>
        <v>17679871212.263077</v>
      </c>
      <c r="I17" s="17">
        <v>10737831711.880001</v>
      </c>
      <c r="J17" s="17">
        <v>2426861918.1600003</v>
      </c>
      <c r="K17" s="17">
        <v>2876081942.6999998</v>
      </c>
      <c r="L17" s="17">
        <v>927764000</v>
      </c>
      <c r="M17" s="17">
        <v>711331639.52307665</v>
      </c>
    </row>
    <row r="18" spans="1:13" x14ac:dyDescent="0.25">
      <c r="A18" s="3" t="s">
        <v>81</v>
      </c>
      <c r="B18" s="18">
        <f t="shared" si="2"/>
        <v>89256090988.999741</v>
      </c>
      <c r="C18" s="18">
        <v>47272726843.381897</v>
      </c>
      <c r="D18" s="18">
        <v>15057915085.879421</v>
      </c>
      <c r="E18" s="18">
        <v>17284592475.155052</v>
      </c>
      <c r="F18" s="17">
        <v>4588625019.1682796</v>
      </c>
      <c r="G18" s="17">
        <v>5052231565.4150791</v>
      </c>
      <c r="H18" s="17">
        <f t="shared" si="3"/>
        <v>89256090988.999741</v>
      </c>
      <c r="I18" s="17">
        <v>47272726843.381897</v>
      </c>
      <c r="J18" s="17">
        <v>15057915085.879421</v>
      </c>
      <c r="K18" s="17">
        <v>17284592475.155052</v>
      </c>
      <c r="L18" s="17">
        <v>4588625019.1682796</v>
      </c>
      <c r="M18" s="17">
        <v>5052231565.4150791</v>
      </c>
    </row>
    <row r="19" spans="1:13" x14ac:dyDescent="0.25">
      <c r="A19" s="3" t="s">
        <v>91</v>
      </c>
      <c r="B19" s="18">
        <f>SUM(C19:F19)</f>
        <v>18637001650.93</v>
      </c>
      <c r="C19" s="18">
        <f>C17</f>
        <v>13555221931.369999</v>
      </c>
      <c r="D19" s="18">
        <f t="shared" ref="D19:F19" si="4">D17</f>
        <v>1849498995.04</v>
      </c>
      <c r="E19" s="18">
        <f t="shared" si="4"/>
        <v>1887194724.52</v>
      </c>
      <c r="F19" s="18">
        <f t="shared" si="4"/>
        <v>1345086000</v>
      </c>
      <c r="G19" s="18"/>
      <c r="H19" s="17">
        <f>SUM(I19:L19)</f>
        <v>16968539572.740002</v>
      </c>
      <c r="I19" s="17">
        <f>I17</f>
        <v>10737831711.880001</v>
      </c>
      <c r="J19" s="17">
        <f t="shared" ref="J19:L19" si="5">J17</f>
        <v>2426861918.1600003</v>
      </c>
      <c r="K19" s="17">
        <f t="shared" si="5"/>
        <v>2876081942.6999998</v>
      </c>
      <c r="L19" s="17">
        <f t="shared" si="5"/>
        <v>927764000</v>
      </c>
      <c r="M19" s="17"/>
    </row>
    <row r="20" spans="1:13" x14ac:dyDescent="0.25">
      <c r="A20" s="2"/>
      <c r="B20" s="17"/>
      <c r="C20" s="18"/>
      <c r="D20" s="18"/>
      <c r="E20" s="18"/>
      <c r="F20" s="18"/>
      <c r="G20" s="18"/>
      <c r="H20" s="17"/>
      <c r="I20" s="17"/>
      <c r="J20" s="17"/>
      <c r="K20" s="17"/>
      <c r="L20" s="17"/>
      <c r="M20" s="17"/>
    </row>
    <row r="21" spans="1:13" x14ac:dyDescent="0.25">
      <c r="A21" s="6" t="s">
        <v>6</v>
      </c>
      <c r="B21" s="17"/>
      <c r="C21" s="18"/>
      <c r="D21" s="18"/>
      <c r="E21" s="18"/>
      <c r="F21" s="18"/>
      <c r="G21" s="18"/>
      <c r="H21" s="17"/>
      <c r="I21" s="17"/>
      <c r="J21" s="17"/>
      <c r="K21" s="17"/>
      <c r="L21" s="17"/>
      <c r="M21" s="17"/>
    </row>
    <row r="22" spans="1:13" x14ac:dyDescent="0.25">
      <c r="A22" s="3" t="s">
        <v>89</v>
      </c>
      <c r="B22" s="18">
        <f>B16</f>
        <v>22415295807.619267</v>
      </c>
      <c r="C22" s="18"/>
      <c r="D22" s="18"/>
      <c r="E22" s="18"/>
      <c r="F22" s="17"/>
      <c r="G22" s="17"/>
      <c r="H22" s="17">
        <f t="shared" ref="H22" si="6">H16</f>
        <v>22415295807.619267</v>
      </c>
      <c r="I22" s="17"/>
      <c r="J22" s="17"/>
      <c r="K22" s="17"/>
      <c r="L22" s="17"/>
      <c r="M22" s="17"/>
    </row>
    <row r="23" spans="1:13" x14ac:dyDescent="0.25">
      <c r="A23" s="3" t="s">
        <v>90</v>
      </c>
      <c r="B23" s="18">
        <v>24697768843.529999</v>
      </c>
      <c r="C23" s="18"/>
      <c r="D23" s="18"/>
      <c r="E23" s="18"/>
      <c r="F23" s="17"/>
      <c r="G23" s="17"/>
      <c r="H23" s="17">
        <v>24697768843.529999</v>
      </c>
      <c r="I23" s="17"/>
      <c r="J23" s="17"/>
      <c r="K23" s="17"/>
      <c r="L23" s="17"/>
      <c r="M23" s="17"/>
    </row>
    <row r="24" spans="1:13" x14ac:dyDescent="0.25">
      <c r="A24" s="2"/>
      <c r="B24" s="17"/>
      <c r="C24" s="18"/>
      <c r="D24" s="18"/>
      <c r="E24" s="18"/>
      <c r="F24" s="18"/>
      <c r="G24" s="18"/>
      <c r="H24" s="17"/>
      <c r="I24" s="17"/>
      <c r="J24" s="17"/>
      <c r="K24" s="17"/>
      <c r="L24" s="17"/>
      <c r="M24" s="17"/>
    </row>
    <row r="25" spans="1:13" x14ac:dyDescent="0.25">
      <c r="A25" s="2" t="s">
        <v>7</v>
      </c>
      <c r="B25" s="17"/>
      <c r="C25" s="18"/>
      <c r="D25" s="18"/>
      <c r="E25" s="18"/>
      <c r="F25" s="18"/>
      <c r="G25" s="18"/>
      <c r="H25" s="17"/>
      <c r="I25" s="17"/>
      <c r="J25" s="17"/>
      <c r="K25" s="17"/>
      <c r="L25" s="17"/>
      <c r="M25" s="17"/>
    </row>
    <row r="26" spans="1:13" x14ac:dyDescent="0.25">
      <c r="A26" s="3" t="s">
        <v>51</v>
      </c>
      <c r="B26" s="22">
        <v>1.62</v>
      </c>
      <c r="C26" s="22">
        <v>1.62</v>
      </c>
      <c r="D26" s="22">
        <v>1.62</v>
      </c>
      <c r="E26" s="22">
        <v>1.62</v>
      </c>
      <c r="F26" s="22">
        <v>1.62</v>
      </c>
      <c r="G26" s="22">
        <v>1.62</v>
      </c>
      <c r="H26" s="22">
        <v>1.62</v>
      </c>
      <c r="I26" s="22">
        <v>1.62</v>
      </c>
      <c r="J26" s="22">
        <v>1.62</v>
      </c>
      <c r="K26" s="22">
        <v>1.62</v>
      </c>
      <c r="L26" s="22">
        <v>1.62</v>
      </c>
      <c r="M26" s="22">
        <v>1.62</v>
      </c>
    </row>
    <row r="27" spans="1:13" x14ac:dyDescent="0.25">
      <c r="A27" s="3" t="s">
        <v>92</v>
      </c>
      <c r="B27" s="22">
        <v>1.68</v>
      </c>
      <c r="C27" s="22">
        <v>1.68</v>
      </c>
      <c r="D27" s="22">
        <v>1.68</v>
      </c>
      <c r="E27" s="22">
        <v>1.68</v>
      </c>
      <c r="F27" s="22">
        <v>1.68</v>
      </c>
      <c r="G27" s="22">
        <v>1.68</v>
      </c>
      <c r="H27" s="22">
        <v>1.68</v>
      </c>
      <c r="I27" s="22">
        <v>1.68</v>
      </c>
      <c r="J27" s="22">
        <v>1.68</v>
      </c>
      <c r="K27" s="22">
        <v>1.68</v>
      </c>
      <c r="L27" s="22">
        <v>1.68</v>
      </c>
      <c r="M27" s="22">
        <v>1.68</v>
      </c>
    </row>
    <row r="28" spans="1:13" x14ac:dyDescent="0.25">
      <c r="A28" s="3" t="s">
        <v>8</v>
      </c>
      <c r="B28" s="19">
        <f>+C28+F28</f>
        <v>153638</v>
      </c>
      <c r="C28" s="20">
        <v>108369</v>
      </c>
      <c r="D28" s="20">
        <v>108369</v>
      </c>
      <c r="E28" s="20">
        <v>108369</v>
      </c>
      <c r="F28" s="20">
        <v>45269</v>
      </c>
      <c r="G28" s="18"/>
      <c r="H28" s="19">
        <f>+I28+L28</f>
        <v>153638</v>
      </c>
      <c r="I28" s="19">
        <v>108369</v>
      </c>
      <c r="J28" s="19">
        <v>108369</v>
      </c>
      <c r="K28" s="19">
        <v>108369</v>
      </c>
      <c r="L28" s="19">
        <v>45269</v>
      </c>
      <c r="M28" s="17"/>
    </row>
    <row r="29" spans="1:13" x14ac:dyDescent="0.25">
      <c r="A29" s="2"/>
      <c r="B29" s="17"/>
      <c r="C29" s="18"/>
      <c r="D29" s="18"/>
      <c r="E29" s="18"/>
      <c r="F29" s="18"/>
      <c r="G29" s="18"/>
      <c r="H29" s="17"/>
      <c r="I29" s="17"/>
      <c r="J29" s="17"/>
      <c r="K29" s="17"/>
      <c r="L29" s="17"/>
      <c r="M29" s="17"/>
    </row>
    <row r="30" spans="1:13" x14ac:dyDescent="0.25">
      <c r="A30" s="4" t="s">
        <v>9</v>
      </c>
      <c r="B30" s="17"/>
      <c r="C30" s="18"/>
      <c r="D30" s="18"/>
      <c r="E30" s="18"/>
      <c r="F30" s="18"/>
      <c r="G30" s="18"/>
      <c r="H30" s="17"/>
      <c r="I30" s="17"/>
      <c r="J30" s="17"/>
      <c r="K30" s="17"/>
      <c r="L30" s="17"/>
      <c r="M30" s="17"/>
    </row>
    <row r="31" spans="1:13" x14ac:dyDescent="0.25">
      <c r="A31" s="2" t="s">
        <v>48</v>
      </c>
      <c r="B31" s="17">
        <f t="shared" ref="B31:F31" si="7">B15/B26</f>
        <v>10074590318.652998</v>
      </c>
      <c r="C31" s="18">
        <f t="shared" si="7"/>
        <v>5726599873.6975298</v>
      </c>
      <c r="D31" s="18">
        <f t="shared" si="7"/>
        <v>1106118426.4197531</v>
      </c>
      <c r="E31" s="18">
        <f t="shared" si="7"/>
        <v>2347693557.3209877</v>
      </c>
      <c r="F31" s="18">
        <f t="shared" si="7"/>
        <v>507519135.80246907</v>
      </c>
      <c r="G31" s="18">
        <f t="shared" ref="G31:M31" si="8">G15/G26</f>
        <v>386659325.41225904</v>
      </c>
      <c r="H31" s="17">
        <f t="shared" si="8"/>
        <v>11953529791.482519</v>
      </c>
      <c r="I31" s="17">
        <f t="shared" si="8"/>
        <v>5960622412.7345686</v>
      </c>
      <c r="J31" s="17">
        <f t="shared" si="8"/>
        <v>3080749122.0987654</v>
      </c>
      <c r="K31" s="17">
        <f t="shared" si="8"/>
        <v>1984995387.4506173</v>
      </c>
      <c r="L31" s="17">
        <f t="shared" si="8"/>
        <v>511525925.92592591</v>
      </c>
      <c r="M31" s="17">
        <f t="shared" si="8"/>
        <v>415636943.27264434</v>
      </c>
    </row>
    <row r="32" spans="1:13" x14ac:dyDescent="0.25">
      <c r="A32" s="2" t="s">
        <v>84</v>
      </c>
      <c r="B32" s="17">
        <f t="shared" ref="B32:F32" si="9">B17/B27</f>
        <v>11617197173.400457</v>
      </c>
      <c r="C32" s="18">
        <f t="shared" si="9"/>
        <v>8068584482.958333</v>
      </c>
      <c r="D32" s="18">
        <f t="shared" si="9"/>
        <v>1100892258.9523809</v>
      </c>
      <c r="E32" s="18">
        <f t="shared" si="9"/>
        <v>1123330193.1666667</v>
      </c>
      <c r="F32" s="18">
        <f t="shared" si="9"/>
        <v>800646428.57142866</v>
      </c>
      <c r="G32" s="18">
        <f t="shared" ref="G32:H32" si="10">G17/G27</f>
        <v>523743809.75164771</v>
      </c>
      <c r="H32" s="17">
        <f t="shared" si="10"/>
        <v>10523732864.442308</v>
      </c>
      <c r="I32" s="17">
        <f>I17/I27</f>
        <v>6391566495.1666679</v>
      </c>
      <c r="J32" s="17">
        <f t="shared" ref="J32:M32" si="11">J17/J27</f>
        <v>1444560665.5714288</v>
      </c>
      <c r="K32" s="17">
        <f t="shared" si="11"/>
        <v>1711953537.3214285</v>
      </c>
      <c r="L32" s="17">
        <f t="shared" si="11"/>
        <v>552240476.19047618</v>
      </c>
      <c r="M32" s="17">
        <f t="shared" si="11"/>
        <v>423411690.19230753</v>
      </c>
    </row>
    <row r="33" spans="1:13" x14ac:dyDescent="0.25">
      <c r="A33" s="2" t="s">
        <v>49</v>
      </c>
      <c r="B33" s="17">
        <f>B31/B9</f>
        <v>4495578.0092159742</v>
      </c>
      <c r="C33" s="18">
        <f>C31/C9</f>
        <v>3592597.1604125029</v>
      </c>
      <c r="D33" s="18">
        <f>D31/D9</f>
        <v>5643461.359284454</v>
      </c>
      <c r="E33" s="18">
        <f>E31/E9</f>
        <v>8123507.1187577425</v>
      </c>
      <c r="F33" s="18">
        <f>F31/F9</f>
        <v>3132834.1716201794</v>
      </c>
      <c r="G33" s="18"/>
      <c r="H33" s="17">
        <f t="shared" ref="H33:L33" si="12">H31/H9</f>
        <v>4997295.0633288119</v>
      </c>
      <c r="I33" s="17">
        <f t="shared" si="12"/>
        <v>3711470.9917400801</v>
      </c>
      <c r="J33" s="17">
        <f t="shared" si="12"/>
        <v>7879153.7649584794</v>
      </c>
      <c r="K33" s="17">
        <f t="shared" si="12"/>
        <v>8270814.1143775722</v>
      </c>
      <c r="L33" s="17">
        <f t="shared" si="12"/>
        <v>3300167.2640382317</v>
      </c>
      <c r="M33" s="17"/>
    </row>
    <row r="34" spans="1:13" x14ac:dyDescent="0.25">
      <c r="A34" s="2" t="s">
        <v>85</v>
      </c>
      <c r="B34" s="17">
        <f>B32/B11</f>
        <v>4113738.3758500204</v>
      </c>
      <c r="C34" s="18">
        <f t="shared" ref="C34:F34" si="13">C32/C11</f>
        <v>3682603.5978814848</v>
      </c>
      <c r="D34" s="18">
        <f t="shared" si="13"/>
        <v>5824826.7669438142</v>
      </c>
      <c r="E34" s="18">
        <f t="shared" si="13"/>
        <v>5702183.7216582065</v>
      </c>
      <c r="F34" s="18">
        <f t="shared" si="13"/>
        <v>3241483.5164835169</v>
      </c>
      <c r="G34" s="18"/>
      <c r="H34" s="17">
        <f t="shared" ref="H34:L34" si="14">H32/H11</f>
        <v>4419879.4054776598</v>
      </c>
      <c r="I34" s="17">
        <f t="shared" si="14"/>
        <v>3720353.023961972</v>
      </c>
      <c r="J34" s="17">
        <f t="shared" si="14"/>
        <v>6536473.5998707181</v>
      </c>
      <c r="K34" s="17">
        <f t="shared" si="14"/>
        <v>6317171.7244333159</v>
      </c>
      <c r="L34" s="17">
        <f t="shared" si="14"/>
        <v>3229476.4689501529</v>
      </c>
      <c r="M34" s="17"/>
    </row>
    <row r="35" spans="1:13" x14ac:dyDescent="0.25">
      <c r="A35" s="2"/>
      <c r="B35" s="5"/>
      <c r="C35" s="1"/>
      <c r="D35" s="1"/>
      <c r="E35" s="1"/>
      <c r="F35" s="1"/>
      <c r="G35" s="1"/>
      <c r="H35" s="5"/>
      <c r="I35" s="5"/>
      <c r="J35" s="5"/>
      <c r="K35" s="5"/>
      <c r="L35" s="5"/>
      <c r="M35" s="5"/>
    </row>
    <row r="36" spans="1:13" x14ac:dyDescent="0.25">
      <c r="A36" s="4" t="s">
        <v>10</v>
      </c>
      <c r="B36" s="5"/>
      <c r="C36" s="1"/>
      <c r="D36" s="1"/>
      <c r="E36" s="1"/>
      <c r="F36" s="1"/>
      <c r="G36" s="1"/>
      <c r="H36" s="5"/>
      <c r="I36" s="5"/>
      <c r="J36" s="5"/>
      <c r="K36" s="5"/>
      <c r="L36" s="5"/>
      <c r="M36" s="5"/>
    </row>
    <row r="37" spans="1:13" x14ac:dyDescent="0.25">
      <c r="A37" s="2"/>
      <c r="B37" s="5"/>
      <c r="C37" s="1"/>
      <c r="D37" s="1"/>
      <c r="E37" s="1"/>
      <c r="F37" s="1"/>
      <c r="G37" s="1"/>
      <c r="H37" s="5"/>
      <c r="I37" s="5"/>
      <c r="J37" s="5"/>
      <c r="K37" s="5"/>
      <c r="L37" s="5"/>
      <c r="M37" s="5"/>
    </row>
    <row r="38" spans="1:13" x14ac:dyDescent="0.25">
      <c r="A38" s="2" t="s">
        <v>11</v>
      </c>
      <c r="B38" s="5"/>
      <c r="C38" s="1"/>
      <c r="D38" s="1"/>
      <c r="E38" s="1"/>
      <c r="F38" s="1"/>
      <c r="G38" s="1"/>
      <c r="H38" s="5"/>
      <c r="I38" s="5"/>
      <c r="J38" s="5"/>
      <c r="K38" s="5"/>
      <c r="L38" s="5"/>
      <c r="M38" s="5"/>
    </row>
    <row r="39" spans="1:13" x14ac:dyDescent="0.25">
      <c r="A39" s="2" t="s">
        <v>12</v>
      </c>
      <c r="B39" s="5">
        <f>B10/B28*100</f>
        <v>1.8074955414676057</v>
      </c>
      <c r="C39" s="1">
        <f>C10/C28*100</f>
        <v>1.8030986721294835</v>
      </c>
      <c r="D39" s="1">
        <f t="shared" ref="D39:F39" si="15">D10/D28*100</f>
        <v>0.22423386761896855</v>
      </c>
      <c r="E39" s="1">
        <f t="shared" si="15"/>
        <v>0.29251907833420998</v>
      </c>
      <c r="F39" s="1">
        <f t="shared" si="15"/>
        <v>0.58097152576818578</v>
      </c>
      <c r="G39" s="1"/>
      <c r="H39" s="5">
        <f t="shared" ref="H39" si="16">H10/H28*100</f>
        <v>1.8074955414676057</v>
      </c>
      <c r="I39" s="5">
        <f>I10/I28*100</f>
        <v>1.8030986721294835</v>
      </c>
      <c r="J39" s="5">
        <f t="shared" ref="J39:L39" si="17">J10/J28*100</f>
        <v>0.22423386761896855</v>
      </c>
      <c r="K39" s="5">
        <f t="shared" si="17"/>
        <v>0.29251907833420998</v>
      </c>
      <c r="L39" s="5">
        <f t="shared" si="17"/>
        <v>0.58097152576818578</v>
      </c>
      <c r="M39" s="5"/>
    </row>
    <row r="40" spans="1:13" x14ac:dyDescent="0.25">
      <c r="A40" s="2" t="s">
        <v>13</v>
      </c>
      <c r="B40" s="5">
        <f t="shared" ref="B40:F40" si="18">B11/B28*100</f>
        <v>1.8380869316184798</v>
      </c>
      <c r="C40" s="1">
        <f t="shared" si="18"/>
        <v>2.021795901041811</v>
      </c>
      <c r="D40" s="1">
        <f t="shared" si="18"/>
        <v>0.17440411925919774</v>
      </c>
      <c r="E40" s="1">
        <f t="shared" si="18"/>
        <v>0.181786304201386</v>
      </c>
      <c r="F40" s="1">
        <f t="shared" si="18"/>
        <v>0.54562725043628091</v>
      </c>
      <c r="G40" s="1"/>
      <c r="H40" s="5">
        <f t="shared" ref="H40:L40" si="19">H11/H28*100</f>
        <v>1.5497468074304532</v>
      </c>
      <c r="I40" s="5">
        <f t="shared" si="19"/>
        <v>1.5853242163349295</v>
      </c>
      <c r="J40" s="5">
        <f t="shared" si="19"/>
        <v>0.2039328590279508</v>
      </c>
      <c r="K40" s="5">
        <f t="shared" si="19"/>
        <v>0.25007151491662744</v>
      </c>
      <c r="L40" s="5">
        <f t="shared" si="19"/>
        <v>0.37774194260973293</v>
      </c>
      <c r="M40" s="5"/>
    </row>
    <row r="41" spans="1:13" x14ac:dyDescent="0.25">
      <c r="A41" s="2"/>
      <c r="B41" s="5"/>
      <c r="C41" s="1"/>
      <c r="D41" s="1"/>
      <c r="E41" s="1"/>
      <c r="F41" s="1"/>
      <c r="G41" s="1"/>
      <c r="H41" s="5"/>
      <c r="I41" s="5"/>
      <c r="J41" s="5"/>
      <c r="K41" s="5"/>
      <c r="L41" s="5"/>
      <c r="M41" s="5"/>
    </row>
    <row r="42" spans="1:13" x14ac:dyDescent="0.25">
      <c r="A42" s="2" t="s">
        <v>14</v>
      </c>
      <c r="B42" s="5"/>
      <c r="C42" s="1"/>
      <c r="D42" s="1"/>
      <c r="E42" s="1"/>
      <c r="F42" s="1"/>
      <c r="G42" s="1"/>
      <c r="H42" s="5"/>
      <c r="I42" s="5"/>
      <c r="J42" s="5"/>
      <c r="K42" s="5"/>
      <c r="L42" s="5"/>
      <c r="M42" s="5"/>
    </row>
    <row r="43" spans="1:13" x14ac:dyDescent="0.25">
      <c r="A43" s="2" t="s">
        <v>15</v>
      </c>
      <c r="B43" s="5">
        <f t="shared" ref="B43:F43" si="20">B11/B10*100</f>
        <v>101.69247389268996</v>
      </c>
      <c r="C43" s="1">
        <f t="shared" si="20"/>
        <v>112.12896622313204</v>
      </c>
      <c r="D43" s="1">
        <f t="shared" si="20"/>
        <v>77.777777777777786</v>
      </c>
      <c r="E43" s="1">
        <f t="shared" si="20"/>
        <v>62.145110410094638</v>
      </c>
      <c r="F43" s="1">
        <f t="shared" si="20"/>
        <v>93.916349809885929</v>
      </c>
      <c r="G43" s="1"/>
      <c r="H43" s="5">
        <f t="shared" ref="H43:L43" si="21">H11/H10*100</f>
        <v>85.740007202016571</v>
      </c>
      <c r="I43" s="5">
        <f t="shared" si="21"/>
        <v>87.922210849539411</v>
      </c>
      <c r="J43" s="5">
        <f t="shared" si="21"/>
        <v>90.946502057613159</v>
      </c>
      <c r="K43" s="5">
        <f t="shared" si="21"/>
        <v>85.488958990536275</v>
      </c>
      <c r="L43" s="5">
        <f t="shared" si="21"/>
        <v>65.019011406844101</v>
      </c>
      <c r="M43" s="5"/>
    </row>
    <row r="44" spans="1:13" x14ac:dyDescent="0.25">
      <c r="A44" s="2" t="s">
        <v>16</v>
      </c>
      <c r="B44" s="5">
        <f t="shared" ref="B44:G44" si="22">B17/B16*100</f>
        <v>87.069523502244877</v>
      </c>
      <c r="C44" s="5">
        <f t="shared" si="22"/>
        <v>109.1808594308107</v>
      </c>
      <c r="D44" s="5">
        <f t="shared" si="22"/>
        <v>60.700675263233549</v>
      </c>
      <c r="E44" s="5">
        <f t="shared" si="22"/>
        <v>44.462398154126305</v>
      </c>
      <c r="F44" s="5">
        <f t="shared" si="22"/>
        <v>93.426124494614172</v>
      </c>
      <c r="G44" s="5">
        <f t="shared" si="22"/>
        <v>69.348700132456173</v>
      </c>
      <c r="H44" s="5">
        <f>H17/H16*100</f>
        <v>78.874137392616731</v>
      </c>
      <c r="I44" s="5">
        <f>I17/I16*100</f>
        <v>86.488122486090731</v>
      </c>
      <c r="J44" s="5">
        <f t="shared" ref="J44:M44" si="23">J17/J16*100</f>
        <v>79.649763313200538</v>
      </c>
      <c r="K44" s="5">
        <f t="shared" si="23"/>
        <v>67.760628407196066</v>
      </c>
      <c r="L44" s="5">
        <f t="shared" si="23"/>
        <v>64.440039496077745</v>
      </c>
      <c r="M44" s="5">
        <f t="shared" si="23"/>
        <v>56.063765888987469</v>
      </c>
    </row>
    <row r="45" spans="1:13" x14ac:dyDescent="0.25">
      <c r="A45" s="2" t="s">
        <v>17</v>
      </c>
      <c r="B45" s="5">
        <f t="shared" ref="B45:F45" si="24">AVERAGE(B43:B44)</f>
        <v>94.380998697467419</v>
      </c>
      <c r="C45" s="1">
        <f t="shared" si="24"/>
        <v>110.65491282697137</v>
      </c>
      <c r="D45" s="1">
        <f t="shared" si="24"/>
        <v>69.239226520505667</v>
      </c>
      <c r="E45" s="1">
        <f t="shared" si="24"/>
        <v>53.303754282110475</v>
      </c>
      <c r="F45" s="1">
        <f t="shared" si="24"/>
        <v>93.671237152250058</v>
      </c>
      <c r="G45" s="1"/>
      <c r="H45" s="5">
        <f t="shared" ref="H45:L45" si="25">AVERAGE(H43:H44)</f>
        <v>82.307072297316651</v>
      </c>
      <c r="I45" s="5">
        <f t="shared" si="25"/>
        <v>87.205166667815064</v>
      </c>
      <c r="J45" s="5">
        <f t="shared" si="25"/>
        <v>85.298132685406841</v>
      </c>
      <c r="K45" s="5">
        <f t="shared" si="25"/>
        <v>76.624793698866171</v>
      </c>
      <c r="L45" s="5">
        <f t="shared" si="25"/>
        <v>64.729525451460916</v>
      </c>
      <c r="M45" s="5"/>
    </row>
    <row r="46" spans="1:13" x14ac:dyDescent="0.25">
      <c r="A46" s="2"/>
      <c r="B46" s="5"/>
      <c r="C46" s="1"/>
      <c r="D46" s="1"/>
      <c r="E46" s="1"/>
      <c r="F46" s="1"/>
      <c r="G46" s="1"/>
      <c r="H46" s="5"/>
      <c r="I46" s="5"/>
      <c r="J46" s="5"/>
      <c r="K46" s="5"/>
      <c r="L46" s="5"/>
      <c r="M46" s="5"/>
    </row>
    <row r="47" spans="1:13" x14ac:dyDescent="0.25">
      <c r="A47" s="2" t="s">
        <v>18</v>
      </c>
      <c r="B47" s="5"/>
      <c r="C47" s="1"/>
      <c r="D47" s="1"/>
      <c r="E47" s="1"/>
      <c r="F47" s="1"/>
      <c r="G47" s="1"/>
      <c r="H47" s="5"/>
      <c r="I47" s="5"/>
      <c r="J47" s="5"/>
      <c r="K47" s="5"/>
      <c r="L47" s="5"/>
      <c r="M47" s="5"/>
    </row>
    <row r="48" spans="1:13" x14ac:dyDescent="0.25">
      <c r="A48" s="2" t="s">
        <v>19</v>
      </c>
      <c r="B48" s="5">
        <f t="shared" ref="B48:F48" si="26">B11/B12*100</f>
        <v>26.441947565543071</v>
      </c>
      <c r="C48" s="1">
        <f t="shared" si="26"/>
        <v>29.708474576271186</v>
      </c>
      <c r="D48" s="1">
        <f t="shared" si="26"/>
        <v>15.909090909090908</v>
      </c>
      <c r="E48" s="1">
        <f t="shared" si="26"/>
        <v>15.366614664586583</v>
      </c>
      <c r="F48" s="1">
        <f t="shared" si="26"/>
        <v>29.580838323353291</v>
      </c>
      <c r="G48" s="1"/>
      <c r="H48" s="5">
        <f t="shared" ref="H48:L48" si="27">H11/H12*100</f>
        <v>22.294007490636705</v>
      </c>
      <c r="I48" s="5">
        <f t="shared" si="27"/>
        <v>23.294915254237289</v>
      </c>
      <c r="J48" s="5">
        <f t="shared" si="27"/>
        <v>18.602693602693606</v>
      </c>
      <c r="K48" s="5">
        <f t="shared" si="27"/>
        <v>21.138845553822154</v>
      </c>
      <c r="L48" s="5">
        <f t="shared" si="27"/>
        <v>20.479041916167663</v>
      </c>
      <c r="M48" s="5"/>
    </row>
    <row r="49" spans="1:13" x14ac:dyDescent="0.25">
      <c r="A49" s="2" t="s">
        <v>20</v>
      </c>
      <c r="B49" s="5">
        <f t="shared" ref="B49:G49" si="28">B17/B18*100</f>
        <v>21.866172980528692</v>
      </c>
      <c r="C49" s="5">
        <f t="shared" si="28"/>
        <v>28.674508192174887</v>
      </c>
      <c r="D49" s="5">
        <f t="shared" si="28"/>
        <v>12.282570226301582</v>
      </c>
      <c r="E49" s="5">
        <f t="shared" si="28"/>
        <v>10.918364012531171</v>
      </c>
      <c r="F49" s="5">
        <f t="shared" si="28"/>
        <v>29.313487033285764</v>
      </c>
      <c r="G49" s="5">
        <f t="shared" si="28"/>
        <v>17.415860476507643</v>
      </c>
      <c r="H49" s="5">
        <f>H17/H18*100</f>
        <v>19.808027683446287</v>
      </c>
      <c r="I49" s="5">
        <f t="shared" ref="I49:M49" si="29">I17/I18*100</f>
        <v>22.71464421220135</v>
      </c>
      <c r="J49" s="5">
        <f t="shared" si="29"/>
        <v>16.116852195798295</v>
      </c>
      <c r="K49" s="5">
        <f t="shared" si="29"/>
        <v>16.639570454635205</v>
      </c>
      <c r="L49" s="5">
        <f t="shared" si="29"/>
        <v>20.218780051200692</v>
      </c>
      <c r="M49" s="5">
        <f t="shared" si="29"/>
        <v>14.079553367911302</v>
      </c>
    </row>
    <row r="50" spans="1:13" x14ac:dyDescent="0.25">
      <c r="A50" s="2" t="s">
        <v>21</v>
      </c>
      <c r="B50" s="5">
        <f t="shared" ref="B50:F50" si="30">(B48+B49)/2</f>
        <v>24.154060273035881</v>
      </c>
      <c r="C50" s="1">
        <f t="shared" si="30"/>
        <v>29.191491384223035</v>
      </c>
      <c r="D50" s="1">
        <f t="shared" si="30"/>
        <v>14.095830567696245</v>
      </c>
      <c r="E50" s="1">
        <f t="shared" si="30"/>
        <v>13.142489338558878</v>
      </c>
      <c r="F50" s="1">
        <f t="shared" si="30"/>
        <v>29.447162678319529</v>
      </c>
      <c r="G50" s="1"/>
      <c r="H50" s="5">
        <f t="shared" ref="H50:L50" si="31">(H48+H49)/2</f>
        <v>21.051017587041496</v>
      </c>
      <c r="I50" s="5">
        <f t="shared" si="31"/>
        <v>23.004779733219319</v>
      </c>
      <c r="J50" s="5">
        <f t="shared" si="31"/>
        <v>17.35977289924595</v>
      </c>
      <c r="K50" s="5">
        <f t="shared" si="31"/>
        <v>18.889208004228678</v>
      </c>
      <c r="L50" s="5">
        <f t="shared" si="31"/>
        <v>20.348910983684178</v>
      </c>
      <c r="M50" s="5"/>
    </row>
    <row r="51" spans="1:13" x14ac:dyDescent="0.25">
      <c r="A51" s="2"/>
      <c r="B51" s="5"/>
      <c r="C51" s="1"/>
      <c r="D51" s="1"/>
      <c r="E51" s="1"/>
      <c r="F51" s="1"/>
      <c r="G51" s="1"/>
      <c r="H51" s="5"/>
      <c r="I51" s="5"/>
      <c r="J51" s="5"/>
      <c r="K51" s="5"/>
      <c r="L51" s="5"/>
      <c r="M51" s="5"/>
    </row>
    <row r="52" spans="1:13" x14ac:dyDescent="0.25">
      <c r="A52" s="2" t="s">
        <v>34</v>
      </c>
      <c r="B52" s="5"/>
      <c r="C52" s="1"/>
      <c r="D52" s="1"/>
      <c r="E52" s="1"/>
      <c r="F52" s="1"/>
      <c r="G52" s="1"/>
      <c r="H52" s="5"/>
      <c r="I52" s="5"/>
      <c r="J52" s="5"/>
      <c r="K52" s="5"/>
      <c r="L52" s="5"/>
      <c r="M52" s="5"/>
    </row>
    <row r="53" spans="1:13" x14ac:dyDescent="0.25">
      <c r="A53" s="2" t="s">
        <v>22</v>
      </c>
      <c r="B53" s="5">
        <f t="shared" ref="B53" si="32">B19/B17*100</f>
        <v>95.491650852317051</v>
      </c>
      <c r="C53" s="5"/>
      <c r="D53" s="5"/>
      <c r="E53" s="5"/>
      <c r="F53" s="5"/>
      <c r="G53" s="5"/>
      <c r="H53" s="5">
        <f>H19/H17*100</f>
        <v>95.976601690233565</v>
      </c>
      <c r="I53" s="5"/>
      <c r="J53" s="5"/>
      <c r="K53" s="5"/>
      <c r="L53" s="5"/>
      <c r="M53" s="5"/>
    </row>
    <row r="54" spans="1:13" x14ac:dyDescent="0.25">
      <c r="A54" s="2"/>
      <c r="B54" s="5"/>
      <c r="C54" s="1"/>
      <c r="D54" s="1"/>
      <c r="E54" s="1"/>
      <c r="F54" s="1"/>
      <c r="G54" s="1"/>
      <c r="H54" s="5"/>
      <c r="I54" s="5"/>
      <c r="J54" s="5"/>
      <c r="K54" s="5"/>
      <c r="L54" s="5"/>
      <c r="M54" s="5"/>
    </row>
    <row r="55" spans="1:13" x14ac:dyDescent="0.25">
      <c r="A55" s="2" t="s">
        <v>23</v>
      </c>
      <c r="B55" s="5"/>
      <c r="C55" s="1"/>
      <c r="D55" s="1"/>
      <c r="E55" s="1"/>
      <c r="F55" s="1"/>
      <c r="G55" s="1"/>
      <c r="H55" s="5"/>
      <c r="I55" s="5"/>
      <c r="J55" s="5"/>
      <c r="K55" s="5"/>
      <c r="L55" s="5"/>
      <c r="M55" s="5"/>
    </row>
    <row r="56" spans="1:13" x14ac:dyDescent="0.25">
      <c r="A56" s="2" t="s">
        <v>24</v>
      </c>
      <c r="B56" s="11">
        <f t="shared" ref="B56:F56" si="33">((B11/B9)-1)*100</f>
        <v>26.015171798304326</v>
      </c>
      <c r="C56" s="7">
        <f t="shared" si="33"/>
        <v>37.452948557089094</v>
      </c>
      <c r="D56" s="7">
        <f t="shared" si="33"/>
        <v>-3.5714285714285698</v>
      </c>
      <c r="E56" s="7">
        <f t="shared" si="33"/>
        <v>-31.833910034602077</v>
      </c>
      <c r="F56" s="7">
        <f t="shared" si="33"/>
        <v>52.469135802469147</v>
      </c>
      <c r="G56" s="1"/>
      <c r="H56" s="11">
        <f>((H11/H9)-1)*100</f>
        <v>-0.45986622073578287</v>
      </c>
      <c r="I56" s="11">
        <f t="shared" ref="I56:L56" si="34">((I11/I9)-1)*100</f>
        <v>6.9738480697384864</v>
      </c>
      <c r="J56" s="11">
        <f t="shared" si="34"/>
        <v>-43.478260869565219</v>
      </c>
      <c r="K56" s="11">
        <f t="shared" si="34"/>
        <v>12.916666666666664</v>
      </c>
      <c r="L56" s="11">
        <f t="shared" si="34"/>
        <v>10.322580645161295</v>
      </c>
      <c r="M56" s="5"/>
    </row>
    <row r="57" spans="1:13" x14ac:dyDescent="0.25">
      <c r="A57" s="2" t="s">
        <v>25</v>
      </c>
      <c r="B57" s="12">
        <f>((B32/B31)-1)*100</f>
        <v>15.311856918800348</v>
      </c>
      <c r="C57" s="12">
        <f t="shared" ref="C57:F57" si="35">((C32/C31)-1)*100</f>
        <v>40.896599394304104</v>
      </c>
      <c r="D57" s="12">
        <f t="shared" si="35"/>
        <v>-0.47247811288055885</v>
      </c>
      <c r="E57" s="12">
        <f t="shared" si="35"/>
        <v>-52.151753806892621</v>
      </c>
      <c r="F57" s="12">
        <f t="shared" si="35"/>
        <v>57.756894684469053</v>
      </c>
      <c r="G57" s="13"/>
      <c r="H57" s="12">
        <f>((H32/H31)-1)*100</f>
        <v>-11.961294713625193</v>
      </c>
      <c r="I57" s="12">
        <f t="shared" ref="I57:L57" si="36">((I32/I31)-1)*100</f>
        <v>7.229850384607639</v>
      </c>
      <c r="J57" s="12">
        <f t="shared" si="36"/>
        <v>-53.110084323019478</v>
      </c>
      <c r="K57" s="12">
        <f t="shared" si="36"/>
        <v>-13.755288896659035</v>
      </c>
      <c r="L57" s="12">
        <f t="shared" si="36"/>
        <v>7.9594304415464112</v>
      </c>
      <c r="M57" s="12"/>
    </row>
    <row r="58" spans="1:13" x14ac:dyDescent="0.25">
      <c r="A58" s="2" t="s">
        <v>26</v>
      </c>
      <c r="B58" s="5">
        <f>((B34/B33)-1)*100</f>
        <v>-8.4936716164902286</v>
      </c>
      <c r="C58" s="1">
        <f t="shared" ref="C58:F58" si="37">((C34/C33)-1)*100</f>
        <v>2.5053306410409482</v>
      </c>
      <c r="D58" s="1">
        <f t="shared" si="37"/>
        <v>3.2137264014572064</v>
      </c>
      <c r="E58" s="1">
        <f t="shared" si="37"/>
        <v>-29.806379950213024</v>
      </c>
      <c r="F58" s="1">
        <f t="shared" si="37"/>
        <v>3.4680847728096653</v>
      </c>
      <c r="G58" s="1"/>
      <c r="H58" s="5">
        <f>((H34/H33)-1)*100</f>
        <v>-11.554564029815806</v>
      </c>
      <c r="I58" s="5">
        <f t="shared" ref="I58:L58" si="38">((I34/I33)-1)*100</f>
        <v>0.23931299050050647</v>
      </c>
      <c r="J58" s="5">
        <f t="shared" si="38"/>
        <v>-17.040918417649852</v>
      </c>
      <c r="K58" s="5">
        <f t="shared" si="38"/>
        <v>-23.620920056081797</v>
      </c>
      <c r="L58" s="5">
        <f t="shared" si="38"/>
        <v>-2.1420367342708135</v>
      </c>
      <c r="M58" s="5"/>
    </row>
    <row r="59" spans="1:13" x14ac:dyDescent="0.25">
      <c r="A59" s="2"/>
      <c r="B59" s="5"/>
      <c r="C59" s="1"/>
      <c r="D59" s="1"/>
      <c r="E59" s="1"/>
      <c r="F59" s="1"/>
      <c r="G59" s="1"/>
      <c r="H59" s="5"/>
      <c r="I59" s="5"/>
      <c r="J59" s="5"/>
      <c r="K59" s="5"/>
      <c r="L59" s="5"/>
      <c r="M59" s="5"/>
    </row>
    <row r="60" spans="1:13" x14ac:dyDescent="0.25">
      <c r="A60" s="2" t="s">
        <v>27</v>
      </c>
      <c r="B60" s="5"/>
      <c r="C60" s="1"/>
      <c r="D60" s="1"/>
      <c r="E60" s="1"/>
      <c r="F60" s="1"/>
      <c r="G60" s="1"/>
      <c r="H60" s="5"/>
      <c r="I60" s="5"/>
      <c r="J60" s="5"/>
      <c r="K60" s="5"/>
      <c r="L60" s="5"/>
      <c r="M60" s="5"/>
    </row>
    <row r="61" spans="1:13" x14ac:dyDescent="0.25">
      <c r="A61" s="2" t="s">
        <v>28</v>
      </c>
      <c r="B61" s="5">
        <f t="shared" ref="B61:F62" si="39">B16/B10</f>
        <v>8071766.5853868444</v>
      </c>
      <c r="C61" s="1">
        <f t="shared" si="39"/>
        <v>6353829.613320455</v>
      </c>
      <c r="D61" s="1">
        <f t="shared" si="39"/>
        <v>12538751.739526866</v>
      </c>
      <c r="E61" s="1">
        <f t="shared" si="39"/>
        <v>13389506.432625657</v>
      </c>
      <c r="F61" s="1">
        <f t="shared" si="39"/>
        <v>5474266.9300782057</v>
      </c>
      <c r="G61" s="1"/>
      <c r="H61" s="5">
        <f t="shared" ref="H61:L62" si="40">H16/H10</f>
        <v>8071766.5853868444</v>
      </c>
      <c r="I61" s="5">
        <f t="shared" si="40"/>
        <v>6353829.613320455</v>
      </c>
      <c r="J61" s="5">
        <f t="shared" si="40"/>
        <v>12538751.739526866</v>
      </c>
      <c r="K61" s="5">
        <f t="shared" si="40"/>
        <v>13389506.432625657</v>
      </c>
      <c r="L61" s="5">
        <f t="shared" si="40"/>
        <v>5474266.9300782057</v>
      </c>
      <c r="M61" s="5"/>
    </row>
    <row r="62" spans="1:13" x14ac:dyDescent="0.25">
      <c r="A62" s="2" t="s">
        <v>29</v>
      </c>
      <c r="B62" s="5">
        <f t="shared" si="39"/>
        <v>6911080.4714280339</v>
      </c>
      <c r="C62" s="5">
        <f t="shared" si="39"/>
        <v>6186774.0444408944</v>
      </c>
      <c r="D62" s="5">
        <f t="shared" si="39"/>
        <v>9785708.9684656076</v>
      </c>
      <c r="E62" s="5">
        <f t="shared" si="39"/>
        <v>9579668.6523857862</v>
      </c>
      <c r="F62" s="5">
        <f t="shared" si="39"/>
        <v>5445692.307692308</v>
      </c>
      <c r="G62" s="1"/>
      <c r="H62" s="5">
        <f t="shared" si="40"/>
        <v>7425397.4012024682</v>
      </c>
      <c r="I62" s="5">
        <f t="shared" si="40"/>
        <v>6250193.0802561119</v>
      </c>
      <c r="J62" s="5">
        <f t="shared" si="40"/>
        <v>10981275.647782806</v>
      </c>
      <c r="K62" s="5">
        <f t="shared" si="40"/>
        <v>10612848.49704797</v>
      </c>
      <c r="L62" s="5">
        <f t="shared" si="40"/>
        <v>5425520.4678362571</v>
      </c>
      <c r="M62" s="5"/>
    </row>
    <row r="63" spans="1:13" x14ac:dyDescent="0.25">
      <c r="A63" s="2" t="s">
        <v>30</v>
      </c>
      <c r="B63" s="5">
        <f>(B61/B62)*B45</f>
        <v>110.2318797662968</v>
      </c>
      <c r="C63" s="1">
        <f>(C61/C62)*C45</f>
        <v>113.64282207965176</v>
      </c>
      <c r="D63" s="1">
        <f t="shared" ref="D63:E63" si="41">(D61/D62)*D45</f>
        <v>88.718505197239082</v>
      </c>
      <c r="E63" s="1">
        <f t="shared" si="41"/>
        <v>74.502677153209063</v>
      </c>
      <c r="F63" s="1">
        <f>(F61/F62)*F45</f>
        <v>94.162748622015727</v>
      </c>
      <c r="G63" s="1"/>
      <c r="H63" s="5">
        <f>(H61/H62)*H45</f>
        <v>89.471773699669299</v>
      </c>
      <c r="I63" s="5">
        <f>(I61/I62)*I45</f>
        <v>88.651144579649468</v>
      </c>
      <c r="J63" s="5">
        <f t="shared" ref="J63:K63" si="42">(J61/J62)*J45</f>
        <v>97.395980566564162</v>
      </c>
      <c r="K63" s="5">
        <f t="shared" si="42"/>
        <v>96.67227120173834</v>
      </c>
      <c r="L63" s="5">
        <f>(L61/L62)*L45</f>
        <v>65.311098295405458</v>
      </c>
      <c r="M63" s="5"/>
    </row>
    <row r="64" spans="1:13" x14ac:dyDescent="0.25">
      <c r="A64" s="2"/>
      <c r="B64" s="5"/>
      <c r="C64" s="1"/>
      <c r="D64" s="1"/>
      <c r="E64" s="1"/>
      <c r="F64" s="1"/>
      <c r="G64" s="1"/>
      <c r="H64" s="5"/>
      <c r="I64" s="5"/>
      <c r="J64" s="5"/>
      <c r="K64" s="5"/>
      <c r="L64" s="5"/>
      <c r="M64" s="5"/>
    </row>
    <row r="65" spans="1:13" x14ac:dyDescent="0.25">
      <c r="A65" s="2" t="s">
        <v>31</v>
      </c>
      <c r="B65" s="5"/>
      <c r="C65" s="1"/>
      <c r="D65" s="1"/>
      <c r="E65" s="1"/>
      <c r="F65" s="1"/>
      <c r="G65" s="1"/>
      <c r="H65" s="5"/>
      <c r="I65" s="5"/>
      <c r="J65" s="5"/>
      <c r="K65" s="5"/>
      <c r="L65" s="5"/>
      <c r="M65" s="5"/>
    </row>
    <row r="66" spans="1:13" x14ac:dyDescent="0.25">
      <c r="A66" s="2" t="s">
        <v>32</v>
      </c>
      <c r="B66" s="14">
        <f t="shared" ref="B66" si="43">(B23/B22)*100</f>
        <v>110.1826585537849</v>
      </c>
      <c r="C66" s="1"/>
      <c r="D66" s="1"/>
      <c r="E66" s="1"/>
      <c r="F66" s="1"/>
      <c r="G66" s="1"/>
      <c r="H66" s="14">
        <f t="shared" ref="H66" si="44">(H23/H22)*100</f>
        <v>110.1826585537849</v>
      </c>
      <c r="I66" s="5"/>
      <c r="J66" s="5"/>
      <c r="K66" s="5"/>
      <c r="L66" s="5"/>
      <c r="M66" s="5"/>
    </row>
    <row r="67" spans="1:13" x14ac:dyDescent="0.25">
      <c r="A67" s="2" t="s">
        <v>33</v>
      </c>
      <c r="B67" s="14">
        <f t="shared" ref="B67" si="45">(B17/B23)*100</f>
        <v>79.02289220925131</v>
      </c>
      <c r="C67" s="1"/>
      <c r="D67" s="1"/>
      <c r="E67" s="1"/>
      <c r="F67" s="1"/>
      <c r="G67" s="1"/>
      <c r="H67" s="14">
        <f t="shared" ref="H67" si="46">(H17/H23)*100</f>
        <v>71.584892239748285</v>
      </c>
      <c r="I67" s="5"/>
      <c r="J67" s="5"/>
      <c r="K67" s="5"/>
      <c r="L67" s="5"/>
      <c r="M67" s="5"/>
    </row>
    <row r="68" spans="1:13" ht="15.75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5"/>
    </row>
    <row r="69" spans="1:13" ht="15.75" thickTop="1" x14ac:dyDescent="0.25"/>
    <row r="70" spans="1:13" x14ac:dyDescent="0.25">
      <c r="A70" s="10" t="s">
        <v>40</v>
      </c>
    </row>
    <row r="71" spans="1:13" x14ac:dyDescent="0.25">
      <c r="A71" s="10" t="s">
        <v>86</v>
      </c>
    </row>
    <row r="72" spans="1:13" x14ac:dyDescent="0.25">
      <c r="A72" s="10" t="s">
        <v>87</v>
      </c>
    </row>
    <row r="73" spans="1:13" x14ac:dyDescent="0.25">
      <c r="A73" s="10"/>
    </row>
    <row r="76" spans="1:13" x14ac:dyDescent="0.25">
      <c r="A76" s="8" t="s">
        <v>35</v>
      </c>
    </row>
    <row r="77" spans="1:13" x14ac:dyDescent="0.25">
      <c r="A77" s="8" t="s">
        <v>36</v>
      </c>
    </row>
    <row r="78" spans="1:13" x14ac:dyDescent="0.25">
      <c r="A78" s="8" t="s">
        <v>37</v>
      </c>
    </row>
    <row r="79" spans="1:13" x14ac:dyDescent="0.25">
      <c r="A79" s="8" t="s">
        <v>38</v>
      </c>
    </row>
    <row r="80" spans="1:13" x14ac:dyDescent="0.25">
      <c r="A80" s="8" t="s">
        <v>39</v>
      </c>
    </row>
    <row r="83" spans="1:1" x14ac:dyDescent="0.25">
      <c r="A83" t="s">
        <v>128</v>
      </c>
    </row>
  </sheetData>
  <mergeCells count="6">
    <mergeCell ref="M4:M5"/>
    <mergeCell ref="A2:G2"/>
    <mergeCell ref="A4:A5"/>
    <mergeCell ref="C4:F4"/>
    <mergeCell ref="G4:G5"/>
    <mergeCell ref="I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3"/>
  <sheetViews>
    <sheetView zoomScale="70" zoomScaleNormal="70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A83" sqref="A83"/>
    </sheetView>
  </sheetViews>
  <sheetFormatPr baseColWidth="10" defaultColWidth="11.42578125" defaultRowHeight="15" x14ac:dyDescent="0.25"/>
  <cols>
    <col min="1" max="1" width="62" style="8" customWidth="1"/>
    <col min="2" max="2" width="19" style="8" customWidth="1"/>
    <col min="3" max="3" width="18.140625" style="8" bestFit="1" customWidth="1"/>
    <col min="4" max="4" width="17.140625" style="8" bestFit="1" customWidth="1"/>
    <col min="5" max="5" width="18.140625" style="8" bestFit="1" customWidth="1"/>
    <col min="6" max="6" width="17.28515625" style="8" bestFit="1" customWidth="1"/>
    <col min="7" max="7" width="17.140625" style="8" bestFit="1" customWidth="1"/>
    <col min="8" max="8" width="19" style="8" customWidth="1"/>
    <col min="9" max="9" width="18.140625" style="8" bestFit="1" customWidth="1"/>
    <col min="10" max="10" width="17.140625" style="8" bestFit="1" customWidth="1"/>
    <col min="11" max="11" width="18.140625" style="8" bestFit="1" customWidth="1"/>
    <col min="12" max="12" width="17.28515625" style="8" bestFit="1" customWidth="1"/>
    <col min="13" max="13" width="17.140625" style="8" bestFit="1" customWidth="1"/>
    <col min="14" max="16384" width="11.42578125" style="8"/>
  </cols>
  <sheetData>
    <row r="2" spans="1:14" ht="15.75" x14ac:dyDescent="0.25">
      <c r="A2" s="35" t="s">
        <v>93</v>
      </c>
      <c r="B2" s="35"/>
      <c r="C2" s="35"/>
      <c r="D2" s="35"/>
      <c r="E2" s="35"/>
      <c r="F2" s="35"/>
      <c r="G2" s="35"/>
    </row>
    <row r="4" spans="1:14" x14ac:dyDescent="0.25">
      <c r="A4" s="32"/>
      <c r="B4" s="25" t="s">
        <v>43</v>
      </c>
      <c r="C4" s="34" t="s">
        <v>74</v>
      </c>
      <c r="D4" s="34"/>
      <c r="E4" s="34"/>
      <c r="F4" s="34"/>
      <c r="G4" s="30" t="s">
        <v>3</v>
      </c>
      <c r="H4" s="25" t="s">
        <v>43</v>
      </c>
      <c r="I4" s="34" t="s">
        <v>76</v>
      </c>
      <c r="J4" s="34"/>
      <c r="K4" s="34"/>
      <c r="L4" s="34"/>
      <c r="M4" s="30" t="s">
        <v>3</v>
      </c>
    </row>
    <row r="5" spans="1:14" ht="15.75" thickBot="1" x14ac:dyDescent="0.3">
      <c r="A5" s="33"/>
      <c r="B5" s="26" t="s">
        <v>75</v>
      </c>
      <c r="C5" s="9" t="s">
        <v>0</v>
      </c>
      <c r="D5" s="9" t="s">
        <v>1</v>
      </c>
      <c r="E5" s="9" t="s">
        <v>2</v>
      </c>
      <c r="F5" s="9" t="s">
        <v>44</v>
      </c>
      <c r="G5" s="31"/>
      <c r="H5" s="26" t="s">
        <v>77</v>
      </c>
      <c r="I5" s="9" t="s">
        <v>0</v>
      </c>
      <c r="J5" s="9" t="s">
        <v>1</v>
      </c>
      <c r="K5" s="9" t="s">
        <v>2</v>
      </c>
      <c r="L5" s="9" t="s">
        <v>44</v>
      </c>
      <c r="M5" s="31"/>
    </row>
    <row r="6" spans="1:14" ht="15.75" thickTop="1" x14ac:dyDescent="0.25">
      <c r="A6" s="4" t="s">
        <v>4</v>
      </c>
      <c r="B6" s="10"/>
      <c r="H6" s="10"/>
    </row>
    <row r="7" spans="1:14" x14ac:dyDescent="0.25">
      <c r="A7" s="2"/>
      <c r="B7" s="5"/>
      <c r="C7" s="1"/>
      <c r="D7" s="1"/>
      <c r="E7" s="1"/>
      <c r="F7" s="1"/>
      <c r="G7" s="1"/>
      <c r="H7" s="5"/>
      <c r="I7" s="1"/>
      <c r="J7" s="1"/>
      <c r="K7" s="1"/>
      <c r="L7" s="1"/>
      <c r="M7" s="1"/>
    </row>
    <row r="8" spans="1:14" x14ac:dyDescent="0.25">
      <c r="A8" s="2" t="s">
        <v>42</v>
      </c>
      <c r="B8" s="5"/>
      <c r="C8" s="1"/>
      <c r="D8" s="1"/>
      <c r="E8" s="1"/>
      <c r="F8" s="1"/>
      <c r="G8" s="1"/>
      <c r="H8" s="5"/>
      <c r="I8" s="1"/>
      <c r="J8" s="1"/>
      <c r="K8" s="1"/>
      <c r="L8" s="1"/>
      <c r="M8" s="1"/>
    </row>
    <row r="9" spans="1:14" x14ac:dyDescent="0.25">
      <c r="A9" s="3" t="s">
        <v>52</v>
      </c>
      <c r="B9" s="17">
        <f>SUM(C9:F9)</f>
        <v>2045</v>
      </c>
      <c r="C9" s="18">
        <v>1349</v>
      </c>
      <c r="D9" s="18">
        <v>306</v>
      </c>
      <c r="E9" s="18">
        <v>247</v>
      </c>
      <c r="F9" s="18">
        <v>143</v>
      </c>
      <c r="G9" s="18"/>
      <c r="H9" s="28">
        <f>SUM(I9:L9)</f>
        <v>2512</v>
      </c>
      <c r="I9" s="29">
        <v>1805</v>
      </c>
      <c r="J9" s="29">
        <v>324</v>
      </c>
      <c r="K9" s="29">
        <v>186</v>
      </c>
      <c r="L9" s="29">
        <v>197</v>
      </c>
      <c r="M9" s="18"/>
      <c r="N9" s="23"/>
    </row>
    <row r="10" spans="1:14" x14ac:dyDescent="0.25">
      <c r="A10" s="3" t="s">
        <v>94</v>
      </c>
      <c r="B10" s="17">
        <f t="shared" ref="B10" si="0">SUM(C10:F10)</f>
        <v>2854</v>
      </c>
      <c r="C10" s="18">
        <v>1858</v>
      </c>
      <c r="D10" s="18">
        <v>451</v>
      </c>
      <c r="E10" s="18">
        <v>338</v>
      </c>
      <c r="F10" s="17">
        <v>207</v>
      </c>
      <c r="G10" s="18"/>
      <c r="H10" s="17">
        <f t="shared" ref="H10" si="1">SUM(I10:L10)</f>
        <v>2854</v>
      </c>
      <c r="I10" s="18">
        <v>1858</v>
      </c>
      <c r="J10" s="18">
        <v>451</v>
      </c>
      <c r="K10" s="18">
        <v>338</v>
      </c>
      <c r="L10" s="17">
        <v>207</v>
      </c>
      <c r="M10" s="18"/>
    </row>
    <row r="11" spans="1:14" x14ac:dyDescent="0.25">
      <c r="A11" s="3" t="s">
        <v>95</v>
      </c>
      <c r="B11" s="17">
        <f>SUM(C11:F11)</f>
        <v>1939</v>
      </c>
      <c r="C11" s="18">
        <v>1379</v>
      </c>
      <c r="D11" s="18">
        <v>181</v>
      </c>
      <c r="E11" s="18">
        <v>222</v>
      </c>
      <c r="F11" s="18">
        <v>157</v>
      </c>
      <c r="G11" s="18"/>
      <c r="H11" s="17">
        <f>SUM(I11:L11)</f>
        <v>2055</v>
      </c>
      <c r="I11" s="18">
        <v>1560</v>
      </c>
      <c r="J11" s="18">
        <v>181</v>
      </c>
      <c r="K11" s="18">
        <v>143</v>
      </c>
      <c r="L11" s="18">
        <v>171</v>
      </c>
      <c r="M11" s="18"/>
    </row>
    <row r="12" spans="1:14" x14ac:dyDescent="0.25">
      <c r="A12" s="3" t="s">
        <v>81</v>
      </c>
      <c r="B12" s="17">
        <f>SUM(C12:F12)</f>
        <v>10680</v>
      </c>
      <c r="C12" s="18">
        <v>7375</v>
      </c>
      <c r="D12" s="18">
        <v>1188</v>
      </c>
      <c r="E12" s="18">
        <v>1282</v>
      </c>
      <c r="F12" s="17">
        <v>835</v>
      </c>
      <c r="G12" s="18"/>
      <c r="H12" s="17">
        <f>SUM(I12:L12)</f>
        <v>10680</v>
      </c>
      <c r="I12" s="18">
        <v>7375</v>
      </c>
      <c r="J12" s="18">
        <v>1188</v>
      </c>
      <c r="K12" s="18">
        <v>1282</v>
      </c>
      <c r="L12" s="17">
        <v>835</v>
      </c>
      <c r="M12" s="18"/>
    </row>
    <row r="13" spans="1:14" x14ac:dyDescent="0.25">
      <c r="A13" s="2"/>
      <c r="B13" s="17"/>
      <c r="C13" s="18"/>
      <c r="D13" s="18"/>
      <c r="E13" s="18"/>
      <c r="F13" s="18"/>
      <c r="G13" s="18"/>
      <c r="H13" s="17"/>
      <c r="I13" s="18"/>
      <c r="J13" s="18"/>
      <c r="K13" s="18"/>
      <c r="L13" s="18"/>
      <c r="M13" s="18"/>
    </row>
    <row r="14" spans="1:14" x14ac:dyDescent="0.25">
      <c r="A14" s="6" t="s">
        <v>5</v>
      </c>
      <c r="B14" s="17"/>
      <c r="C14" s="18"/>
      <c r="D14" s="18"/>
      <c r="E14" s="18"/>
      <c r="F14" s="18"/>
      <c r="G14" s="18"/>
      <c r="H14" s="28"/>
      <c r="I14" s="29"/>
      <c r="J14" s="29"/>
      <c r="K14" s="29"/>
      <c r="L14" s="29"/>
      <c r="M14" s="29"/>
    </row>
    <row r="15" spans="1:14" x14ac:dyDescent="0.25">
      <c r="A15" s="3" t="s">
        <v>52</v>
      </c>
      <c r="B15" s="18">
        <f>SUM(C15:G15)</f>
        <v>15603157987.411621</v>
      </c>
      <c r="C15" s="17">
        <v>8147087943.0799999</v>
      </c>
      <c r="D15" s="17">
        <v>3546881970.79</v>
      </c>
      <c r="E15" s="17">
        <v>2602078053.0700002</v>
      </c>
      <c r="F15" s="17">
        <v>750510000</v>
      </c>
      <c r="G15" s="17">
        <v>556600020.47162294</v>
      </c>
      <c r="H15" s="29">
        <f>SUM(I15:M15)</f>
        <v>18282803667.625385</v>
      </c>
      <c r="I15" s="28">
        <v>10918773342.93</v>
      </c>
      <c r="J15" s="28">
        <v>3827726675.8600001</v>
      </c>
      <c r="K15" s="28">
        <v>1782926927.29</v>
      </c>
      <c r="L15" s="28">
        <v>1056842904.25</v>
      </c>
      <c r="M15" s="28">
        <v>696533817.29538405</v>
      </c>
      <c r="N15" s="23"/>
    </row>
    <row r="16" spans="1:14" x14ac:dyDescent="0.25">
      <c r="A16" s="3" t="s">
        <v>94</v>
      </c>
      <c r="B16" s="18">
        <f>SUM(C16:G16)</f>
        <v>24848489547.123173</v>
      </c>
      <c r="C16" s="18">
        <v>11962065672.755663</v>
      </c>
      <c r="D16" s="18">
        <v>5733723065.7998409</v>
      </c>
      <c r="E16" s="18">
        <v>4600656685.821003</v>
      </c>
      <c r="F16" s="17">
        <v>1145525846.4944096</v>
      </c>
      <c r="G16" s="17">
        <v>1406518276.2522547</v>
      </c>
      <c r="H16" s="18">
        <f>SUM(I16:M16)</f>
        <v>24848489547.123173</v>
      </c>
      <c r="I16" s="18">
        <v>11962065672.755663</v>
      </c>
      <c r="J16" s="18">
        <v>5733723065.7998409</v>
      </c>
      <c r="K16" s="18">
        <v>4600656685.821003</v>
      </c>
      <c r="L16" s="17">
        <v>1145525846.4944096</v>
      </c>
      <c r="M16" s="17">
        <v>1406518276.2522547</v>
      </c>
    </row>
    <row r="17" spans="1:13" x14ac:dyDescent="0.25">
      <c r="A17" s="3" t="s">
        <v>95</v>
      </c>
      <c r="B17" s="18">
        <f t="shared" ref="B17:B18" si="2">SUM(C17:G17)</f>
        <v>14263913124.072748</v>
      </c>
      <c r="C17" s="17">
        <v>8510179000</v>
      </c>
      <c r="D17" s="17">
        <v>1869548139.8499999</v>
      </c>
      <c r="E17" s="17">
        <v>2413879389.5099998</v>
      </c>
      <c r="F17" s="17">
        <v>848836000</v>
      </c>
      <c r="G17" s="17">
        <v>621470594.71274745</v>
      </c>
      <c r="H17" s="18">
        <f t="shared" ref="H17:H18" si="3">SUM(I17:M17)</f>
        <v>14914259584.775734</v>
      </c>
      <c r="I17" s="17">
        <v>10264780842.73</v>
      </c>
      <c r="J17" s="17">
        <v>1693398575.6799998</v>
      </c>
      <c r="K17" s="17">
        <v>1327393420.4299998</v>
      </c>
      <c r="L17" s="17">
        <v>976973000</v>
      </c>
      <c r="M17" s="17">
        <v>651713745.93573451</v>
      </c>
    </row>
    <row r="18" spans="1:13" x14ac:dyDescent="0.25">
      <c r="A18" s="3" t="s">
        <v>81</v>
      </c>
      <c r="B18" s="18">
        <f t="shared" si="2"/>
        <v>89256090988.999741</v>
      </c>
      <c r="C18" s="18">
        <v>47272726843.381897</v>
      </c>
      <c r="D18" s="18">
        <v>15057915085.879421</v>
      </c>
      <c r="E18" s="18">
        <v>17284592475.155052</v>
      </c>
      <c r="F18" s="17">
        <v>4588625019.1682796</v>
      </c>
      <c r="G18" s="17">
        <v>5052231565.4150791</v>
      </c>
      <c r="H18" s="18">
        <f t="shared" si="3"/>
        <v>89256090988.999741</v>
      </c>
      <c r="I18" s="18">
        <v>47272726843.381897</v>
      </c>
      <c r="J18" s="18">
        <v>15057915085.879421</v>
      </c>
      <c r="K18" s="18">
        <v>17284592475.155052</v>
      </c>
      <c r="L18" s="17">
        <v>4588625019.1682796</v>
      </c>
      <c r="M18" s="17">
        <v>5052231565.4150791</v>
      </c>
    </row>
    <row r="19" spans="1:13" x14ac:dyDescent="0.25">
      <c r="A19" s="3" t="s">
        <v>96</v>
      </c>
      <c r="B19" s="18">
        <f>SUM(C19:F19)</f>
        <v>13642442529.360001</v>
      </c>
      <c r="C19" s="18">
        <f>C17</f>
        <v>8510179000</v>
      </c>
      <c r="D19" s="18">
        <f t="shared" ref="D19:F19" si="4">D17</f>
        <v>1869548139.8499999</v>
      </c>
      <c r="E19" s="18">
        <f t="shared" si="4"/>
        <v>2413879389.5099998</v>
      </c>
      <c r="F19" s="18">
        <f t="shared" si="4"/>
        <v>848836000</v>
      </c>
      <c r="G19" s="18"/>
      <c r="H19" s="18">
        <f>SUM(I19:L19)</f>
        <v>14262545838.84</v>
      </c>
      <c r="I19" s="18">
        <f>I17</f>
        <v>10264780842.73</v>
      </c>
      <c r="J19" s="18">
        <f t="shared" ref="J19:L19" si="5">J17</f>
        <v>1693398575.6799998</v>
      </c>
      <c r="K19" s="18">
        <f t="shared" si="5"/>
        <v>1327393420.4299998</v>
      </c>
      <c r="L19" s="18">
        <f t="shared" si="5"/>
        <v>976973000</v>
      </c>
      <c r="M19" s="18"/>
    </row>
    <row r="20" spans="1:13" x14ac:dyDescent="0.25">
      <c r="A20" s="2"/>
      <c r="B20" s="17"/>
      <c r="C20" s="18"/>
      <c r="D20" s="18"/>
      <c r="E20" s="18"/>
      <c r="F20" s="18"/>
      <c r="G20" s="18"/>
      <c r="H20" s="17"/>
      <c r="I20" s="18"/>
      <c r="J20" s="18"/>
      <c r="K20" s="18"/>
      <c r="L20" s="18"/>
      <c r="M20" s="18"/>
    </row>
    <row r="21" spans="1:13" x14ac:dyDescent="0.25">
      <c r="A21" s="6" t="s">
        <v>6</v>
      </c>
      <c r="B21" s="17"/>
      <c r="C21" s="18"/>
      <c r="D21" s="18"/>
      <c r="E21" s="18"/>
      <c r="F21" s="18"/>
      <c r="G21" s="18"/>
      <c r="H21" s="17"/>
      <c r="I21" s="18"/>
      <c r="J21" s="18"/>
      <c r="K21" s="18"/>
      <c r="L21" s="18"/>
      <c r="M21" s="18"/>
    </row>
    <row r="22" spans="1:13" x14ac:dyDescent="0.25">
      <c r="A22" s="3" t="s">
        <v>94</v>
      </c>
      <c r="B22" s="18">
        <f t="shared" ref="B22" si="6">B16</f>
        <v>24848489547.123173</v>
      </c>
      <c r="C22" s="18"/>
      <c r="D22" s="18"/>
      <c r="E22" s="18"/>
      <c r="F22" s="17"/>
      <c r="G22" s="17"/>
      <c r="H22" s="18">
        <f t="shared" ref="H22" si="7">H16</f>
        <v>24848489547.123173</v>
      </c>
      <c r="I22" s="18"/>
      <c r="J22" s="18"/>
      <c r="K22" s="18"/>
      <c r="L22" s="17"/>
      <c r="M22" s="17"/>
    </row>
    <row r="23" spans="1:13" x14ac:dyDescent="0.25">
      <c r="A23" s="3" t="s">
        <v>95</v>
      </c>
      <c r="B23" s="18">
        <v>24445544905.699997</v>
      </c>
      <c r="C23" s="18"/>
      <c r="D23" s="18"/>
      <c r="E23" s="18"/>
      <c r="F23" s="17"/>
      <c r="G23" s="17"/>
      <c r="H23" s="18">
        <v>24445544905.699997</v>
      </c>
      <c r="I23" s="18"/>
      <c r="J23" s="18"/>
      <c r="K23" s="18"/>
      <c r="L23" s="17"/>
      <c r="M23" s="17"/>
    </row>
    <row r="24" spans="1:13" x14ac:dyDescent="0.25">
      <c r="A24" s="2"/>
      <c r="B24" s="17"/>
      <c r="C24" s="18"/>
      <c r="D24" s="18"/>
      <c r="E24" s="18"/>
      <c r="F24" s="18"/>
      <c r="G24" s="18"/>
      <c r="H24" s="17"/>
      <c r="I24" s="18"/>
      <c r="J24" s="18"/>
      <c r="K24" s="18"/>
      <c r="L24" s="18"/>
      <c r="M24" s="18"/>
    </row>
    <row r="25" spans="1:13" x14ac:dyDescent="0.25">
      <c r="A25" s="2" t="s">
        <v>7</v>
      </c>
      <c r="B25" s="17"/>
      <c r="C25" s="18"/>
      <c r="D25" s="18"/>
      <c r="E25" s="18"/>
      <c r="F25" s="18"/>
      <c r="G25" s="18"/>
      <c r="H25" s="17"/>
      <c r="I25" s="18"/>
      <c r="J25" s="18"/>
      <c r="K25" s="18"/>
      <c r="L25" s="18"/>
      <c r="M25" s="18"/>
    </row>
    <row r="26" spans="1:13" x14ac:dyDescent="0.25">
      <c r="A26" s="3" t="s">
        <v>53</v>
      </c>
      <c r="B26" s="22">
        <v>1.62</v>
      </c>
      <c r="C26" s="22">
        <v>1.62</v>
      </c>
      <c r="D26" s="22">
        <v>1.62</v>
      </c>
      <c r="E26" s="22">
        <v>1.62</v>
      </c>
      <c r="F26" s="22">
        <v>1.62</v>
      </c>
      <c r="G26" s="22">
        <v>1.62</v>
      </c>
      <c r="H26" s="22">
        <v>1.62</v>
      </c>
      <c r="I26" s="22">
        <v>1.62</v>
      </c>
      <c r="J26" s="22">
        <v>1.62</v>
      </c>
      <c r="K26" s="22">
        <v>1.62</v>
      </c>
      <c r="L26" s="22">
        <v>1.62</v>
      </c>
      <c r="M26" s="22">
        <v>1.62</v>
      </c>
    </row>
    <row r="27" spans="1:13" x14ac:dyDescent="0.25">
      <c r="A27" s="3" t="s">
        <v>97</v>
      </c>
      <c r="B27" s="22">
        <v>1.71</v>
      </c>
      <c r="C27" s="22">
        <v>1.71</v>
      </c>
      <c r="D27" s="22">
        <v>1.71</v>
      </c>
      <c r="E27" s="22">
        <v>1.71</v>
      </c>
      <c r="F27" s="22">
        <v>1.71</v>
      </c>
      <c r="G27" s="22">
        <v>1.71</v>
      </c>
      <c r="H27" s="22">
        <v>1.71</v>
      </c>
      <c r="I27" s="22">
        <v>1.71</v>
      </c>
      <c r="J27" s="22">
        <v>1.71</v>
      </c>
      <c r="K27" s="22">
        <v>1.71</v>
      </c>
      <c r="L27" s="22">
        <v>1.71</v>
      </c>
      <c r="M27" s="22">
        <v>1.71</v>
      </c>
    </row>
    <row r="28" spans="1:13" x14ac:dyDescent="0.25">
      <c r="A28" s="3" t="s">
        <v>8</v>
      </c>
      <c r="B28" s="19">
        <f>+C28+F28</f>
        <v>153638</v>
      </c>
      <c r="C28" s="20">
        <v>108369</v>
      </c>
      <c r="D28" s="20">
        <v>108369</v>
      </c>
      <c r="E28" s="20">
        <v>108369</v>
      </c>
      <c r="F28" s="20">
        <v>45269</v>
      </c>
      <c r="G28" s="18"/>
      <c r="H28" s="19">
        <f>+I28+L28</f>
        <v>153638</v>
      </c>
      <c r="I28" s="20">
        <v>108369</v>
      </c>
      <c r="J28" s="20">
        <v>108369</v>
      </c>
      <c r="K28" s="20">
        <v>108369</v>
      </c>
      <c r="L28" s="20">
        <v>45269</v>
      </c>
      <c r="M28" s="18"/>
    </row>
    <row r="29" spans="1:13" x14ac:dyDescent="0.25">
      <c r="A29" s="2"/>
      <c r="B29" s="17"/>
      <c r="C29" s="18"/>
      <c r="D29" s="18"/>
      <c r="E29" s="18"/>
      <c r="F29" s="18"/>
      <c r="G29" s="18"/>
      <c r="H29" s="17"/>
      <c r="I29" s="18"/>
      <c r="J29" s="18"/>
      <c r="K29" s="18"/>
      <c r="L29" s="18"/>
      <c r="M29" s="18"/>
    </row>
    <row r="30" spans="1:13" x14ac:dyDescent="0.25">
      <c r="A30" s="4" t="s">
        <v>9</v>
      </c>
      <c r="B30" s="17"/>
      <c r="C30" s="18"/>
      <c r="D30" s="18"/>
      <c r="E30" s="18"/>
      <c r="F30" s="18"/>
      <c r="G30" s="18"/>
      <c r="H30" s="17"/>
      <c r="I30" s="18"/>
      <c r="J30" s="18"/>
      <c r="K30" s="18"/>
      <c r="L30" s="18"/>
      <c r="M30" s="18"/>
    </row>
    <row r="31" spans="1:13" x14ac:dyDescent="0.25">
      <c r="A31" s="2" t="s">
        <v>54</v>
      </c>
      <c r="B31" s="17">
        <f t="shared" ref="B31:F31" si="8">B15/B26</f>
        <v>9631579004.5750732</v>
      </c>
      <c r="C31" s="17">
        <f t="shared" si="8"/>
        <v>5029066631.5308638</v>
      </c>
      <c r="D31" s="17">
        <f t="shared" si="8"/>
        <v>2189433315.3024688</v>
      </c>
      <c r="E31" s="17">
        <f t="shared" si="8"/>
        <v>1606221020.4135802</v>
      </c>
      <c r="F31" s="17">
        <f t="shared" si="8"/>
        <v>463277777.77777773</v>
      </c>
      <c r="G31" s="18">
        <f t="shared" ref="G31:L31" si="9">G15/G26</f>
        <v>343580259.55038452</v>
      </c>
      <c r="H31" s="17">
        <f t="shared" si="9"/>
        <v>11285681276.311966</v>
      </c>
      <c r="I31" s="18">
        <f t="shared" si="9"/>
        <v>6739983545.0185184</v>
      </c>
      <c r="J31" s="18">
        <f t="shared" si="9"/>
        <v>2362794244.3580246</v>
      </c>
      <c r="K31" s="18">
        <f t="shared" si="9"/>
        <v>1100572177.3395061</v>
      </c>
      <c r="L31" s="18">
        <f t="shared" si="9"/>
        <v>652372163.11728394</v>
      </c>
      <c r="M31" s="18">
        <f t="shared" ref="M31" si="10">M15/M26</f>
        <v>429959146.47863209</v>
      </c>
    </row>
    <row r="32" spans="1:13" x14ac:dyDescent="0.25">
      <c r="A32" s="2" t="s">
        <v>98</v>
      </c>
      <c r="B32" s="17">
        <f t="shared" ref="B32:G32" si="11">B17/B27</f>
        <v>8341469663.2004375</v>
      </c>
      <c r="C32" s="17">
        <f t="shared" si="11"/>
        <v>4976712865.497076</v>
      </c>
      <c r="D32" s="17">
        <f t="shared" si="11"/>
        <v>1093303005.7602339</v>
      </c>
      <c r="E32" s="17">
        <f t="shared" si="11"/>
        <v>1411625373.982456</v>
      </c>
      <c r="F32" s="17">
        <f t="shared" si="11"/>
        <v>496395321.63742691</v>
      </c>
      <c r="G32" s="17">
        <f t="shared" si="11"/>
        <v>363433096.32324415</v>
      </c>
      <c r="H32" s="17">
        <f t="shared" ref="H32" si="12">H17/H27</f>
        <v>8721789230.8630028</v>
      </c>
      <c r="I32" s="18">
        <f>I17/I27</f>
        <v>6002795814.4619884</v>
      </c>
      <c r="J32" s="18">
        <f t="shared" ref="J32:M32" si="13">J17/J27</f>
        <v>990291564.72514617</v>
      </c>
      <c r="K32" s="18">
        <f t="shared" si="13"/>
        <v>776253462.239766</v>
      </c>
      <c r="L32" s="18">
        <f t="shared" si="13"/>
        <v>571329239.76608193</v>
      </c>
      <c r="M32" s="18">
        <f t="shared" si="13"/>
        <v>381119149.67002016</v>
      </c>
    </row>
    <row r="33" spans="1:13" x14ac:dyDescent="0.25">
      <c r="A33" s="2" t="s">
        <v>55</v>
      </c>
      <c r="B33" s="17">
        <f t="shared" ref="B33:F33" si="14">B31/B9</f>
        <v>4709818.5841442905</v>
      </c>
      <c r="C33" s="17">
        <f t="shared" si="14"/>
        <v>3727996.0204083496</v>
      </c>
      <c r="D33" s="17">
        <f t="shared" si="14"/>
        <v>7155010.8343217932</v>
      </c>
      <c r="E33" s="17">
        <f t="shared" si="14"/>
        <v>6502919.1109861545</v>
      </c>
      <c r="F33" s="17">
        <f t="shared" si="14"/>
        <v>3239704.7397047393</v>
      </c>
      <c r="G33" s="18"/>
      <c r="H33" s="17">
        <f t="shared" ref="H33:L33" si="15">H31/H9</f>
        <v>4492707.5144554004</v>
      </c>
      <c r="I33" s="18">
        <f t="shared" si="15"/>
        <v>3734062.9058274343</v>
      </c>
      <c r="J33" s="18">
        <f t="shared" si="15"/>
        <v>7292574.8282655077</v>
      </c>
      <c r="K33" s="18">
        <f t="shared" si="15"/>
        <v>5917054.7168790651</v>
      </c>
      <c r="L33" s="18">
        <f t="shared" si="15"/>
        <v>3311533.8229303751</v>
      </c>
      <c r="M33" s="18"/>
    </row>
    <row r="34" spans="1:13" x14ac:dyDescent="0.25">
      <c r="A34" s="2" t="s">
        <v>99</v>
      </c>
      <c r="B34" s="17">
        <f t="shared" ref="B34:F34" si="16">B32/B11</f>
        <v>4301944.1274886215</v>
      </c>
      <c r="C34" s="17">
        <f t="shared" si="16"/>
        <v>3608928.8364735865</v>
      </c>
      <c r="D34" s="17">
        <f t="shared" si="16"/>
        <v>6040348.0981228389</v>
      </c>
      <c r="E34" s="17">
        <f t="shared" si="16"/>
        <v>6358672.8557768287</v>
      </c>
      <c r="F34" s="17">
        <f t="shared" si="16"/>
        <v>3161753.6410027193</v>
      </c>
      <c r="G34" s="18"/>
      <c r="H34" s="17">
        <f t="shared" ref="H34:L34" si="17">H32/H11</f>
        <v>4244179.6743858894</v>
      </c>
      <c r="I34" s="18">
        <f t="shared" si="17"/>
        <v>3847946.034911531</v>
      </c>
      <c r="J34" s="18">
        <f t="shared" si="17"/>
        <v>5471224.1145035699</v>
      </c>
      <c r="K34" s="18">
        <f t="shared" si="17"/>
        <v>5428345.8897885736</v>
      </c>
      <c r="L34" s="18">
        <f t="shared" si="17"/>
        <v>3341106.6652987245</v>
      </c>
      <c r="M34" s="18"/>
    </row>
    <row r="35" spans="1:13" x14ac:dyDescent="0.25">
      <c r="A35" s="2"/>
      <c r="B35" s="5"/>
      <c r="C35" s="1"/>
      <c r="D35" s="1"/>
      <c r="E35" s="1"/>
      <c r="F35" s="1"/>
      <c r="G35" s="1"/>
      <c r="H35" s="5"/>
      <c r="I35" s="1"/>
      <c r="J35" s="1"/>
      <c r="K35" s="1"/>
      <c r="L35" s="1"/>
      <c r="M35" s="1"/>
    </row>
    <row r="36" spans="1:13" x14ac:dyDescent="0.25">
      <c r="A36" s="4" t="s">
        <v>10</v>
      </c>
      <c r="B36" s="5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</row>
    <row r="37" spans="1:13" x14ac:dyDescent="0.25">
      <c r="A37" s="2"/>
      <c r="B37" s="5"/>
      <c r="C37" s="1"/>
      <c r="D37" s="1"/>
      <c r="E37" s="1"/>
      <c r="F37" s="1"/>
      <c r="G37" s="1"/>
      <c r="H37" s="5"/>
      <c r="I37" s="1"/>
      <c r="J37" s="1"/>
      <c r="K37" s="1"/>
      <c r="L37" s="1"/>
      <c r="M37" s="1"/>
    </row>
    <row r="38" spans="1:13" x14ac:dyDescent="0.25">
      <c r="A38" s="2" t="s">
        <v>11</v>
      </c>
      <c r="B38" s="5"/>
      <c r="C38" s="1"/>
      <c r="D38" s="1"/>
      <c r="E38" s="1"/>
      <c r="F38" s="1"/>
      <c r="G38" s="1"/>
      <c r="H38" s="5"/>
      <c r="I38" s="1"/>
      <c r="J38" s="1"/>
      <c r="K38" s="1"/>
      <c r="L38" s="1"/>
      <c r="M38" s="1"/>
    </row>
    <row r="39" spans="1:13" x14ac:dyDescent="0.25">
      <c r="A39" s="2" t="s">
        <v>12</v>
      </c>
      <c r="B39" s="5">
        <f t="shared" ref="B39:F39" si="18">B10/B28*100</f>
        <v>1.8576133508637187</v>
      </c>
      <c r="C39" s="5">
        <f t="shared" si="18"/>
        <v>1.7145124528232243</v>
      </c>
      <c r="D39" s="5">
        <f t="shared" si="18"/>
        <v>0.41617067611586339</v>
      </c>
      <c r="E39" s="5">
        <f t="shared" si="18"/>
        <v>0.31189731380745417</v>
      </c>
      <c r="F39" s="5">
        <f t="shared" si="18"/>
        <v>0.45726656210651878</v>
      </c>
      <c r="G39" s="1"/>
      <c r="H39" s="5">
        <f t="shared" ref="H39" si="19">H10/H28*100</f>
        <v>1.8576133508637187</v>
      </c>
      <c r="I39" s="1">
        <f>I10/I28*100</f>
        <v>1.7145124528232243</v>
      </c>
      <c r="J39" s="1">
        <f t="shared" ref="J39:L39" si="20">J10/J28*100</f>
        <v>0.41617067611586339</v>
      </c>
      <c r="K39" s="1">
        <f t="shared" si="20"/>
        <v>0.31189731380745417</v>
      </c>
      <c r="L39" s="1">
        <f t="shared" si="20"/>
        <v>0.45726656210651878</v>
      </c>
      <c r="M39" s="1"/>
    </row>
    <row r="40" spans="1:13" x14ac:dyDescent="0.25">
      <c r="A40" s="2" t="s">
        <v>13</v>
      </c>
      <c r="B40" s="1">
        <f t="shared" ref="B40:F40" si="21">B11/B28*100</f>
        <v>1.2620575638839349</v>
      </c>
      <c r="C40" s="1">
        <f t="shared" si="21"/>
        <v>1.2725041294097021</v>
      </c>
      <c r="D40" s="1">
        <f t="shared" si="21"/>
        <v>0.16702193431700946</v>
      </c>
      <c r="E40" s="1">
        <f t="shared" si="21"/>
        <v>0.20485563214572433</v>
      </c>
      <c r="F40" s="1">
        <f t="shared" si="21"/>
        <v>0.34681570169431619</v>
      </c>
      <c r="G40" s="1"/>
      <c r="H40" s="1">
        <f t="shared" ref="H40:L40" si="22">H11/H28*100</f>
        <v>1.3375597182988583</v>
      </c>
      <c r="I40" s="1">
        <f t="shared" si="22"/>
        <v>1.4395260637267115</v>
      </c>
      <c r="J40" s="1">
        <f t="shared" si="22"/>
        <v>0.16702193431700946</v>
      </c>
      <c r="K40" s="1">
        <f t="shared" si="22"/>
        <v>0.13195655584161523</v>
      </c>
      <c r="L40" s="1">
        <f t="shared" si="22"/>
        <v>0.37774194260973293</v>
      </c>
      <c r="M40" s="1"/>
    </row>
    <row r="41" spans="1:13" x14ac:dyDescent="0.25">
      <c r="A41" s="2"/>
      <c r="B41" s="5"/>
      <c r="C41" s="1"/>
      <c r="D41" s="1"/>
      <c r="E41" s="1"/>
      <c r="F41" s="1"/>
      <c r="G41" s="1"/>
      <c r="H41" s="5"/>
      <c r="I41" s="1"/>
      <c r="J41" s="1"/>
      <c r="K41" s="1"/>
      <c r="L41" s="1"/>
      <c r="M41" s="1"/>
    </row>
    <row r="42" spans="1:13" x14ac:dyDescent="0.25">
      <c r="A42" s="2" t="s">
        <v>14</v>
      </c>
      <c r="B42" s="5"/>
      <c r="C42" s="1"/>
      <c r="D42" s="1"/>
      <c r="E42" s="1"/>
      <c r="F42" s="1"/>
      <c r="G42" s="1"/>
      <c r="H42" s="5"/>
      <c r="I42" s="1"/>
      <c r="J42" s="1"/>
      <c r="K42" s="1"/>
      <c r="L42" s="1"/>
      <c r="M42" s="1"/>
    </row>
    <row r="43" spans="1:13" x14ac:dyDescent="0.25">
      <c r="A43" s="2" t="s">
        <v>15</v>
      </c>
      <c r="B43" s="5">
        <f t="shared" ref="B43:F43" si="23">B11/B10*100</f>
        <v>67.939733707077792</v>
      </c>
      <c r="C43" s="1">
        <f t="shared" si="23"/>
        <v>74.219590958019381</v>
      </c>
      <c r="D43" s="1">
        <f t="shared" si="23"/>
        <v>40.133037694013304</v>
      </c>
      <c r="E43" s="1">
        <f t="shared" si="23"/>
        <v>65.680473372781066</v>
      </c>
      <c r="F43" s="1">
        <f t="shared" si="23"/>
        <v>75.845410628019323</v>
      </c>
      <c r="G43" s="1"/>
      <c r="H43" s="5">
        <f t="shared" ref="H43:L43" si="24">H11/H10*100</f>
        <v>72.004204625087596</v>
      </c>
      <c r="I43" s="1">
        <f t="shared" si="24"/>
        <v>83.96124865446717</v>
      </c>
      <c r="J43" s="1">
        <f t="shared" si="24"/>
        <v>40.133037694013304</v>
      </c>
      <c r="K43" s="1">
        <f t="shared" si="24"/>
        <v>42.307692307692307</v>
      </c>
      <c r="L43" s="1">
        <f t="shared" si="24"/>
        <v>82.608695652173907</v>
      </c>
      <c r="M43" s="1"/>
    </row>
    <row r="44" spans="1:13" x14ac:dyDescent="0.25">
      <c r="A44" s="2" t="s">
        <v>16</v>
      </c>
      <c r="B44" s="5">
        <f>B17/B16*100</f>
        <v>57.403541961866047</v>
      </c>
      <c r="C44" s="5">
        <f>C17/C16*100</f>
        <v>71.143055328499443</v>
      </c>
      <c r="D44" s="5">
        <f t="shared" ref="D44:G44" si="25">D17/D16*100</f>
        <v>32.606181330963921</v>
      </c>
      <c r="E44" s="5">
        <f t="shared" si="25"/>
        <v>52.468148665590654</v>
      </c>
      <c r="F44" s="5">
        <f t="shared" si="25"/>
        <v>74.100117653184924</v>
      </c>
      <c r="G44" s="5">
        <f t="shared" si="25"/>
        <v>44.185035147121589</v>
      </c>
      <c r="H44" s="5">
        <f>H17/H16*100</f>
        <v>60.020789418576257</v>
      </c>
      <c r="I44" s="5">
        <f>I17/I16*100</f>
        <v>85.811105903796076</v>
      </c>
      <c r="J44" s="5">
        <f t="shared" ref="J44:M44" si="26">J17/J16*100</f>
        <v>29.534014047184797</v>
      </c>
      <c r="K44" s="5">
        <f t="shared" si="26"/>
        <v>28.852259820233073</v>
      </c>
      <c r="L44" s="5">
        <f t="shared" si="26"/>
        <v>85.285984859248458</v>
      </c>
      <c r="M44" s="5">
        <f t="shared" si="26"/>
        <v>46.335249028705242</v>
      </c>
    </row>
    <row r="45" spans="1:13" x14ac:dyDescent="0.25">
      <c r="A45" s="2" t="s">
        <v>17</v>
      </c>
      <c r="B45" s="5">
        <f t="shared" ref="B45:F45" si="27">AVERAGE(B43:B44)</f>
        <v>62.671637834471923</v>
      </c>
      <c r="C45" s="1">
        <f t="shared" si="27"/>
        <v>72.681323143259419</v>
      </c>
      <c r="D45" s="1">
        <f t="shared" si="27"/>
        <v>36.369609512488609</v>
      </c>
      <c r="E45" s="1">
        <f t="shared" si="27"/>
        <v>59.074311019185856</v>
      </c>
      <c r="F45" s="1">
        <f t="shared" si="27"/>
        <v>74.972764140602123</v>
      </c>
      <c r="G45" s="1"/>
      <c r="H45" s="5">
        <f t="shared" ref="H45:L45" si="28">AVERAGE(H43:H44)</f>
        <v>66.012497021831933</v>
      </c>
      <c r="I45" s="1">
        <f t="shared" si="28"/>
        <v>84.88617727913163</v>
      </c>
      <c r="J45" s="1">
        <f t="shared" si="28"/>
        <v>34.833525870599047</v>
      </c>
      <c r="K45" s="1">
        <f t="shared" si="28"/>
        <v>35.57997606396269</v>
      </c>
      <c r="L45" s="1">
        <f t="shared" si="28"/>
        <v>83.947340255711183</v>
      </c>
      <c r="M45" s="1"/>
    </row>
    <row r="46" spans="1:13" x14ac:dyDescent="0.25">
      <c r="A46" s="2"/>
      <c r="B46" s="5"/>
      <c r="C46" s="1"/>
      <c r="D46" s="1"/>
      <c r="E46" s="1"/>
      <c r="F46" s="1"/>
      <c r="G46" s="1"/>
      <c r="H46" s="5"/>
      <c r="I46" s="1"/>
      <c r="J46" s="1"/>
      <c r="K46" s="1"/>
      <c r="L46" s="1"/>
      <c r="M46" s="1"/>
    </row>
    <row r="47" spans="1:13" x14ac:dyDescent="0.25">
      <c r="A47" s="2" t="s">
        <v>18</v>
      </c>
      <c r="B47" s="5"/>
      <c r="C47" s="1"/>
      <c r="D47" s="1"/>
      <c r="E47" s="1"/>
      <c r="F47" s="1"/>
      <c r="G47" s="1"/>
      <c r="H47" s="5"/>
      <c r="I47" s="1"/>
      <c r="J47" s="1"/>
      <c r="K47" s="1"/>
      <c r="L47" s="1"/>
      <c r="M47" s="1"/>
    </row>
    <row r="48" spans="1:13" x14ac:dyDescent="0.25">
      <c r="A48" s="2" t="s">
        <v>19</v>
      </c>
      <c r="B48" s="5">
        <f t="shared" ref="B48:F48" si="29">B11/B12*100</f>
        <v>18.155430711610489</v>
      </c>
      <c r="C48" s="1">
        <f t="shared" si="29"/>
        <v>18.698305084745762</v>
      </c>
      <c r="D48" s="1">
        <f t="shared" si="29"/>
        <v>15.235690235690235</v>
      </c>
      <c r="E48" s="1">
        <f t="shared" si="29"/>
        <v>17.316692667706711</v>
      </c>
      <c r="F48" s="1">
        <f t="shared" si="29"/>
        <v>18.802395209580837</v>
      </c>
      <c r="G48" s="1"/>
      <c r="H48" s="5">
        <f t="shared" ref="H48:L48" si="30">H11/H12*100</f>
        <v>19.241573033707866</v>
      </c>
      <c r="I48" s="1">
        <f t="shared" si="30"/>
        <v>21.152542372881356</v>
      </c>
      <c r="J48" s="1">
        <f t="shared" si="30"/>
        <v>15.235690235690235</v>
      </c>
      <c r="K48" s="1">
        <f t="shared" si="30"/>
        <v>11.154446177847113</v>
      </c>
      <c r="L48" s="1">
        <f t="shared" si="30"/>
        <v>20.479041916167663</v>
      </c>
      <c r="M48" s="1"/>
    </row>
    <row r="49" spans="1:13" x14ac:dyDescent="0.25">
      <c r="A49" s="2" t="s">
        <v>20</v>
      </c>
      <c r="B49" s="5">
        <f>B17/B18*100</f>
        <v>15.980884851691171</v>
      </c>
      <c r="C49" s="5">
        <f t="shared" ref="C49:G49" si="31">C17/C18*100</f>
        <v>18.002301894271646</v>
      </c>
      <c r="D49" s="5">
        <f t="shared" si="31"/>
        <v>12.415717110818157</v>
      </c>
      <c r="E49" s="5">
        <f t="shared" si="31"/>
        <v>13.965497844277905</v>
      </c>
      <c r="F49" s="5">
        <f t="shared" si="31"/>
        <v>18.498700513860193</v>
      </c>
      <c r="G49" s="5">
        <f t="shared" si="31"/>
        <v>12.300912708891024</v>
      </c>
      <c r="H49" s="5">
        <f>H17/H18*100</f>
        <v>16.709514633140078</v>
      </c>
      <c r="I49" s="5">
        <f t="shared" ref="I49:M49" si="32">I17/I18*100</f>
        <v>21.713959672218593</v>
      </c>
      <c r="J49" s="5">
        <f t="shared" si="32"/>
        <v>11.24590334068218</v>
      </c>
      <c r="K49" s="5">
        <f t="shared" si="32"/>
        <v>7.679633883980781</v>
      </c>
      <c r="L49" s="5">
        <f t="shared" si="32"/>
        <v>21.291192806534522</v>
      </c>
      <c r="M49" s="5">
        <f t="shared" si="32"/>
        <v>12.899522468388508</v>
      </c>
    </row>
    <row r="50" spans="1:13" x14ac:dyDescent="0.25">
      <c r="A50" s="2" t="s">
        <v>21</v>
      </c>
      <c r="B50" s="5">
        <f t="shared" ref="B50:F50" si="33">(B48+B49)/2</f>
        <v>17.068157781650829</v>
      </c>
      <c r="C50" s="1">
        <f t="shared" si="33"/>
        <v>18.350303489508704</v>
      </c>
      <c r="D50" s="1">
        <f t="shared" si="33"/>
        <v>13.825703673254196</v>
      </c>
      <c r="E50" s="1">
        <f t="shared" si="33"/>
        <v>15.641095255992308</v>
      </c>
      <c r="F50" s="1">
        <f t="shared" si="33"/>
        <v>18.650547861720515</v>
      </c>
      <c r="G50" s="1"/>
      <c r="H50" s="5">
        <f t="shared" ref="H50:L50" si="34">(H48+H49)/2</f>
        <v>17.97554383342397</v>
      </c>
      <c r="I50" s="1">
        <f t="shared" si="34"/>
        <v>21.433251022549975</v>
      </c>
      <c r="J50" s="1">
        <f t="shared" si="34"/>
        <v>13.240796788186207</v>
      </c>
      <c r="K50" s="1">
        <f t="shared" si="34"/>
        <v>9.417040030913947</v>
      </c>
      <c r="L50" s="1">
        <f t="shared" si="34"/>
        <v>20.885117361351092</v>
      </c>
      <c r="M50" s="1"/>
    </row>
    <row r="51" spans="1:13" x14ac:dyDescent="0.25">
      <c r="A51" s="2"/>
      <c r="B51" s="5"/>
      <c r="C51" s="1"/>
      <c r="D51" s="1"/>
      <c r="E51" s="1"/>
      <c r="F51" s="1"/>
      <c r="G51" s="1"/>
      <c r="H51" s="5"/>
      <c r="I51" s="1"/>
      <c r="J51" s="1"/>
      <c r="K51" s="1"/>
      <c r="L51" s="1"/>
      <c r="M51" s="1"/>
    </row>
    <row r="52" spans="1:13" x14ac:dyDescent="0.25">
      <c r="A52" s="2" t="s">
        <v>34</v>
      </c>
      <c r="B52" s="5"/>
      <c r="C52" s="1"/>
      <c r="D52" s="1"/>
      <c r="E52" s="1"/>
      <c r="F52" s="1"/>
      <c r="G52" s="1"/>
      <c r="H52" s="5"/>
      <c r="I52" s="1"/>
      <c r="J52" s="1"/>
      <c r="K52" s="1"/>
      <c r="L52" s="1"/>
      <c r="M52" s="1"/>
    </row>
    <row r="53" spans="1:13" x14ac:dyDescent="0.25">
      <c r="A53" s="2" t="s">
        <v>22</v>
      </c>
      <c r="B53" s="5">
        <f>B19/B17*100</f>
        <v>95.643056787383884</v>
      </c>
      <c r="C53" s="5"/>
      <c r="D53" s="5"/>
      <c r="E53" s="5"/>
      <c r="F53" s="5"/>
      <c r="G53" s="5"/>
      <c r="H53" s="5">
        <f>H19/H17*100</f>
        <v>95.630264162754713</v>
      </c>
      <c r="I53" s="5"/>
      <c r="J53" s="5"/>
      <c r="K53" s="5"/>
      <c r="L53" s="5"/>
      <c r="M53" s="5"/>
    </row>
    <row r="54" spans="1:13" x14ac:dyDescent="0.25">
      <c r="A54" s="2"/>
      <c r="B54" s="5"/>
      <c r="C54" s="1"/>
      <c r="D54" s="1"/>
      <c r="E54" s="1"/>
      <c r="F54" s="1"/>
      <c r="G54" s="1"/>
      <c r="H54" s="5"/>
      <c r="I54" s="1"/>
      <c r="J54" s="1"/>
      <c r="K54" s="1"/>
      <c r="L54" s="1"/>
      <c r="M54" s="1"/>
    </row>
    <row r="55" spans="1:13" x14ac:dyDescent="0.25">
      <c r="A55" s="2" t="s">
        <v>23</v>
      </c>
      <c r="B55" s="5"/>
      <c r="C55" s="1"/>
      <c r="D55" s="1"/>
      <c r="E55" s="1"/>
      <c r="F55" s="1"/>
      <c r="G55" s="1"/>
      <c r="H55" s="5"/>
      <c r="I55" s="1"/>
      <c r="J55" s="1"/>
      <c r="K55" s="1"/>
      <c r="L55" s="1"/>
      <c r="M55" s="1"/>
    </row>
    <row r="56" spans="1:13" x14ac:dyDescent="0.25">
      <c r="A56" s="2" t="s">
        <v>24</v>
      </c>
      <c r="B56" s="11">
        <f>((B11/B9)-1)*100</f>
        <v>-5.1833740831295883</v>
      </c>
      <c r="C56" s="7">
        <f t="shared" ref="C56:F56" si="35">((C11/C9)-1)*100</f>
        <v>2.2238695329873881</v>
      </c>
      <c r="D56" s="7">
        <f t="shared" si="35"/>
        <v>-40.849673202614376</v>
      </c>
      <c r="E56" s="7">
        <f t="shared" si="35"/>
        <v>-10.121457489878537</v>
      </c>
      <c r="F56" s="7">
        <f t="shared" si="35"/>
        <v>9.7902097902097918</v>
      </c>
      <c r="G56" s="1"/>
      <c r="H56" s="11">
        <f>((H11/H9)-1)*100</f>
        <v>-18.192675159235673</v>
      </c>
      <c r="I56" s="7">
        <f t="shared" ref="I56:L56" si="36">((I11/I9)-1)*100</f>
        <v>-13.573407202216071</v>
      </c>
      <c r="J56" s="7">
        <f t="shared" si="36"/>
        <v>-44.135802469135797</v>
      </c>
      <c r="K56" s="7">
        <f t="shared" si="36"/>
        <v>-23.118279569892476</v>
      </c>
      <c r="L56" s="7">
        <f t="shared" si="36"/>
        <v>-13.197969543147202</v>
      </c>
      <c r="M56" s="1"/>
    </row>
    <row r="57" spans="1:13" x14ac:dyDescent="0.25">
      <c r="A57" s="2" t="s">
        <v>25</v>
      </c>
      <c r="B57" s="12">
        <f>((B32/B31)-1)*100</f>
        <v>-13.394577781709771</v>
      </c>
      <c r="C57" s="12">
        <f t="shared" ref="C57:F57" si="37">((C32/C31)-1)*100</f>
        <v>-1.0410235113121002</v>
      </c>
      <c r="D57" s="12">
        <f t="shared" si="37"/>
        <v>-50.064567022028953</v>
      </c>
      <c r="E57" s="12">
        <f t="shared" si="37"/>
        <v>-12.115122636174846</v>
      </c>
      <c r="F57" s="12">
        <f t="shared" si="37"/>
        <v>7.1485284743216804</v>
      </c>
      <c r="G57" s="13"/>
      <c r="H57" s="12">
        <f>((H32/H31)-1)*100</f>
        <v>-22.718097230252589</v>
      </c>
      <c r="I57" s="12">
        <f t="shared" ref="I57:L57" si="38">((I32/I31)-1)*100</f>
        <v>-10.937530123517602</v>
      </c>
      <c r="J57" s="12">
        <f t="shared" si="38"/>
        <v>-58.088116767263834</v>
      </c>
      <c r="K57" s="12">
        <f t="shared" si="38"/>
        <v>-29.468191344227833</v>
      </c>
      <c r="L57" s="12">
        <f t="shared" si="38"/>
        <v>-12.422805253361503</v>
      </c>
      <c r="M57" s="13"/>
    </row>
    <row r="58" spans="1:13" x14ac:dyDescent="0.25">
      <c r="A58" s="2" t="s">
        <v>26</v>
      </c>
      <c r="B58" s="5">
        <f>((B34/B33)-1)*100</f>
        <v>-8.6600884804520444</v>
      </c>
      <c r="C58" s="1">
        <f t="shared" ref="C58:F58" si="39">((C34/C33)-1)*100</f>
        <v>-3.1938656394198905</v>
      </c>
      <c r="D58" s="1">
        <f t="shared" si="39"/>
        <v>-15.578770766524086</v>
      </c>
      <c r="E58" s="1">
        <f t="shared" si="39"/>
        <v>-2.2181769870954327</v>
      </c>
      <c r="F58" s="1">
        <f t="shared" si="39"/>
        <v>-2.4061173768917032</v>
      </c>
      <c r="G58" s="1"/>
      <c r="H58" s="5">
        <f>((H34/H33)-1)*100</f>
        <v>-5.5318054707515714</v>
      </c>
      <c r="I58" s="1">
        <f t="shared" ref="I58:L58" si="40">((I34/I33)-1)*100</f>
        <v>3.0498449532376348</v>
      </c>
      <c r="J58" s="1">
        <f t="shared" si="40"/>
        <v>-24.975413439742987</v>
      </c>
      <c r="K58" s="1">
        <f t="shared" si="40"/>
        <v>-8.2593258043802571</v>
      </c>
      <c r="L58" s="1">
        <f t="shared" si="40"/>
        <v>0.89302552682914982</v>
      </c>
      <c r="M58" s="1"/>
    </row>
    <row r="59" spans="1:13" x14ac:dyDescent="0.25">
      <c r="A59" s="2"/>
      <c r="B59" s="5"/>
      <c r="C59" s="1"/>
      <c r="D59" s="1"/>
      <c r="E59" s="1"/>
      <c r="F59" s="1"/>
      <c r="G59" s="1"/>
      <c r="H59" s="5"/>
      <c r="I59" s="1"/>
      <c r="J59" s="1"/>
      <c r="K59" s="1"/>
      <c r="L59" s="1"/>
      <c r="M59" s="1"/>
    </row>
    <row r="60" spans="1:13" x14ac:dyDescent="0.25">
      <c r="A60" s="2" t="s">
        <v>27</v>
      </c>
      <c r="B60" s="5"/>
      <c r="C60" s="1"/>
      <c r="D60" s="1"/>
      <c r="E60" s="1"/>
      <c r="F60" s="1"/>
      <c r="G60" s="1"/>
      <c r="H60" s="5"/>
      <c r="I60" s="1"/>
      <c r="J60" s="1"/>
      <c r="K60" s="1"/>
      <c r="L60" s="1"/>
      <c r="M60" s="1"/>
    </row>
    <row r="61" spans="1:13" x14ac:dyDescent="0.25">
      <c r="A61" s="2" t="s">
        <v>28</v>
      </c>
      <c r="B61" s="5">
        <f t="shared" ref="B61:F62" si="41">B16/B10</f>
        <v>8706548.5448924918</v>
      </c>
      <c r="C61" s="1">
        <f t="shared" si="41"/>
        <v>6438140.835713489</v>
      </c>
      <c r="D61" s="1">
        <f t="shared" si="41"/>
        <v>12713354.913081687</v>
      </c>
      <c r="E61" s="1">
        <f t="shared" si="41"/>
        <v>13611410.31307989</v>
      </c>
      <c r="F61" s="1">
        <f t="shared" si="41"/>
        <v>5533941.2874126062</v>
      </c>
      <c r="G61" s="1"/>
      <c r="H61" s="5">
        <f t="shared" ref="H61:L61" si="42">H16/H10</f>
        <v>8706548.5448924918</v>
      </c>
      <c r="I61" s="1">
        <f t="shared" si="42"/>
        <v>6438140.835713489</v>
      </c>
      <c r="J61" s="1">
        <f t="shared" si="42"/>
        <v>12713354.913081687</v>
      </c>
      <c r="K61" s="1">
        <f t="shared" si="42"/>
        <v>13611410.31307989</v>
      </c>
      <c r="L61" s="1">
        <f t="shared" si="42"/>
        <v>5533941.2874126062</v>
      </c>
      <c r="M61" s="1"/>
    </row>
    <row r="62" spans="1:13" x14ac:dyDescent="0.25">
      <c r="A62" s="2" t="s">
        <v>29</v>
      </c>
      <c r="B62" s="5">
        <f t="shared" si="41"/>
        <v>7356324.4580055429</v>
      </c>
      <c r="C62" s="5">
        <f t="shared" si="41"/>
        <v>6171268.3103698334</v>
      </c>
      <c r="D62" s="5">
        <f t="shared" si="41"/>
        <v>10328995.247790055</v>
      </c>
      <c r="E62" s="5">
        <f t="shared" si="41"/>
        <v>10873330.583378376</v>
      </c>
      <c r="F62" s="5">
        <f t="shared" si="41"/>
        <v>5406598.7261146493</v>
      </c>
      <c r="G62" s="1"/>
      <c r="H62" s="5">
        <f t="shared" ref="H62:L62" si="43">H17/H11</f>
        <v>7257547.2431998709</v>
      </c>
      <c r="I62" s="5">
        <f t="shared" si="43"/>
        <v>6579987.7196987178</v>
      </c>
      <c r="J62" s="5">
        <f t="shared" si="43"/>
        <v>9355793.2358011045</v>
      </c>
      <c r="K62" s="5">
        <f t="shared" si="43"/>
        <v>9282471.4715384599</v>
      </c>
      <c r="L62" s="5">
        <f t="shared" si="43"/>
        <v>5713292.3976608189</v>
      </c>
      <c r="M62" s="1"/>
    </row>
    <row r="63" spans="1:13" x14ac:dyDescent="0.25">
      <c r="A63" s="2" t="s">
        <v>30</v>
      </c>
      <c r="B63" s="5">
        <f>(B61/B62)*B45</f>
        <v>74.17476761780695</v>
      </c>
      <c r="C63" s="1">
        <f>(C61/C62)*C45</f>
        <v>75.82438017417266</v>
      </c>
      <c r="D63" s="1">
        <f t="shared" ref="D63:E63" si="44">(D61/D62)*D45</f>
        <v>44.765220884518087</v>
      </c>
      <c r="E63" s="1">
        <f t="shared" si="44"/>
        <v>73.950173783349072</v>
      </c>
      <c r="F63" s="1">
        <f>(F61/F62)*F45</f>
        <v>76.738610710116788</v>
      </c>
      <c r="G63" s="1"/>
      <c r="H63" s="5">
        <f>(H61/H62)*H45</f>
        <v>79.192183065520908</v>
      </c>
      <c r="I63" s="1">
        <f>(I61/I62)*I45</f>
        <v>83.056259009768368</v>
      </c>
      <c r="J63" s="1">
        <f t="shared" ref="J63:K63" si="45">(J61/J62)*J45</f>
        <v>47.334412604621718</v>
      </c>
      <c r="K63" s="1">
        <f t="shared" si="45"/>
        <v>52.172921254978171</v>
      </c>
      <c r="L63" s="1">
        <f>(L61/L62)*L45</f>
        <v>81.312073647719856</v>
      </c>
      <c r="M63" s="1"/>
    </row>
    <row r="64" spans="1:13" x14ac:dyDescent="0.25">
      <c r="A64" s="2"/>
      <c r="B64" s="5"/>
      <c r="C64" s="1"/>
      <c r="D64" s="1"/>
      <c r="E64" s="1"/>
      <c r="F64" s="1"/>
      <c r="G64" s="1"/>
      <c r="H64" s="5"/>
      <c r="I64" s="1"/>
      <c r="J64" s="1"/>
      <c r="K64" s="1"/>
      <c r="L64" s="1"/>
      <c r="M64" s="1"/>
    </row>
    <row r="65" spans="1:13" x14ac:dyDescent="0.25">
      <c r="A65" s="2" t="s">
        <v>31</v>
      </c>
      <c r="B65" s="5"/>
      <c r="C65" s="1"/>
      <c r="D65" s="1"/>
      <c r="E65" s="1"/>
      <c r="F65" s="1"/>
      <c r="G65" s="1"/>
      <c r="H65" s="5"/>
      <c r="I65" s="1"/>
      <c r="J65" s="1"/>
      <c r="K65" s="1"/>
      <c r="L65" s="1"/>
      <c r="M65" s="1"/>
    </row>
    <row r="66" spans="1:13" x14ac:dyDescent="0.25">
      <c r="A66" s="2" t="s">
        <v>32</v>
      </c>
      <c r="B66" s="14">
        <f t="shared" ref="B66" si="46">(B23/B22)*100</f>
        <v>98.378393822855813</v>
      </c>
      <c r="C66" s="1"/>
      <c r="D66" s="1"/>
      <c r="E66" s="1"/>
      <c r="F66" s="1"/>
      <c r="G66" s="1"/>
      <c r="H66" s="14">
        <f t="shared" ref="H66" si="47">(H23/H22)*100</f>
        <v>98.378393822855813</v>
      </c>
      <c r="I66" s="1"/>
      <c r="J66" s="1"/>
      <c r="K66" s="1"/>
      <c r="L66" s="1"/>
      <c r="M66" s="1"/>
    </row>
    <row r="67" spans="1:13" x14ac:dyDescent="0.25">
      <c r="A67" s="2" t="s">
        <v>33</v>
      </c>
      <c r="B67" s="14">
        <f t="shared" ref="B67" si="48">(B17/B23)*100</f>
        <v>58.349745031647117</v>
      </c>
      <c r="C67" s="1"/>
      <c r="D67" s="1"/>
      <c r="E67" s="1"/>
      <c r="F67" s="1"/>
      <c r="G67" s="1"/>
      <c r="H67" s="14">
        <f t="shared" ref="H67" si="49">(H17/H23)*100</f>
        <v>61.01013351229556</v>
      </c>
      <c r="I67" s="1"/>
      <c r="J67" s="1"/>
      <c r="K67" s="1"/>
      <c r="L67" s="1"/>
      <c r="M67" s="1"/>
    </row>
    <row r="68" spans="1:13" ht="15.75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thickTop="1" x14ac:dyDescent="0.25"/>
    <row r="70" spans="1:13" x14ac:dyDescent="0.25">
      <c r="A70" s="10" t="s">
        <v>40</v>
      </c>
    </row>
    <row r="71" spans="1:13" x14ac:dyDescent="0.25">
      <c r="A71" s="10" t="s">
        <v>86</v>
      </c>
    </row>
    <row r="72" spans="1:13" x14ac:dyDescent="0.25">
      <c r="A72" s="10" t="s">
        <v>87</v>
      </c>
    </row>
    <row r="73" spans="1:13" x14ac:dyDescent="0.25">
      <c r="A73" s="10"/>
    </row>
    <row r="76" spans="1:13" x14ac:dyDescent="0.25">
      <c r="A76" s="8" t="s">
        <v>35</v>
      </c>
    </row>
    <row r="77" spans="1:13" x14ac:dyDescent="0.25">
      <c r="A77" s="8" t="s">
        <v>36</v>
      </c>
    </row>
    <row r="78" spans="1:13" x14ac:dyDescent="0.25">
      <c r="A78" s="8" t="s">
        <v>37</v>
      </c>
    </row>
    <row r="79" spans="1:13" x14ac:dyDescent="0.25">
      <c r="A79" s="8" t="s">
        <v>38</v>
      </c>
    </row>
    <row r="80" spans="1:13" x14ac:dyDescent="0.25">
      <c r="A80" s="8" t="s">
        <v>39</v>
      </c>
    </row>
    <row r="83" spans="1:1" x14ac:dyDescent="0.25">
      <c r="A83" t="s">
        <v>128</v>
      </c>
    </row>
  </sheetData>
  <mergeCells count="6">
    <mergeCell ref="M4:M5"/>
    <mergeCell ref="A2:G2"/>
    <mergeCell ref="A4:A5"/>
    <mergeCell ref="C4:F4"/>
    <mergeCell ref="G4:G5"/>
    <mergeCell ref="I4:L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3"/>
  <sheetViews>
    <sheetView zoomScale="80" zoomScaleNormal="80" workbookViewId="0">
      <pane xSplit="1" ySplit="5" topLeftCell="B168" activePane="bottomRight" state="frozen"/>
      <selection pane="topRight" activeCell="B1" sqref="B1"/>
      <selection pane="bottomLeft" activeCell="A6" sqref="A6"/>
      <selection pane="bottomRight" activeCell="B18" sqref="B18"/>
    </sheetView>
  </sheetViews>
  <sheetFormatPr baseColWidth="10" defaultColWidth="11.42578125" defaultRowHeight="15" x14ac:dyDescent="0.25"/>
  <cols>
    <col min="1" max="1" width="62" style="8" customWidth="1"/>
    <col min="2" max="2" width="19" style="8" customWidth="1"/>
    <col min="3" max="3" width="18.140625" style="8" bestFit="1" customWidth="1"/>
    <col min="4" max="4" width="17.140625" style="8" bestFit="1" customWidth="1"/>
    <col min="5" max="5" width="18.140625" style="8" bestFit="1" customWidth="1"/>
    <col min="6" max="6" width="17.28515625" style="8" bestFit="1" customWidth="1"/>
    <col min="7" max="7" width="17.140625" style="8" bestFit="1" customWidth="1"/>
    <col min="8" max="8" width="19" style="8" customWidth="1"/>
    <col min="9" max="9" width="18.140625" style="8" bestFit="1" customWidth="1"/>
    <col min="10" max="10" width="17.140625" style="8" bestFit="1" customWidth="1"/>
    <col min="11" max="11" width="18.140625" style="8" bestFit="1" customWidth="1"/>
    <col min="12" max="12" width="17.28515625" style="8" bestFit="1" customWidth="1"/>
    <col min="13" max="13" width="17.140625" style="8" bestFit="1" customWidth="1"/>
    <col min="14" max="16384" width="11.42578125" style="8"/>
  </cols>
  <sheetData>
    <row r="2" spans="1:13" ht="15.75" x14ac:dyDescent="0.25">
      <c r="A2" s="35" t="s">
        <v>100</v>
      </c>
      <c r="B2" s="35"/>
      <c r="C2" s="35"/>
      <c r="D2" s="35"/>
      <c r="E2" s="35"/>
      <c r="F2" s="35"/>
      <c r="G2" s="35"/>
    </row>
    <row r="4" spans="1:13" x14ac:dyDescent="0.25">
      <c r="A4" s="32"/>
      <c r="B4" s="25" t="s">
        <v>43</v>
      </c>
      <c r="C4" s="34" t="s">
        <v>74</v>
      </c>
      <c r="D4" s="34"/>
      <c r="E4" s="34"/>
      <c r="F4" s="34"/>
      <c r="G4" s="30" t="s">
        <v>3</v>
      </c>
      <c r="H4" s="25" t="s">
        <v>43</v>
      </c>
      <c r="I4" s="34" t="s">
        <v>76</v>
      </c>
      <c r="J4" s="34"/>
      <c r="K4" s="34"/>
      <c r="L4" s="34"/>
      <c r="M4" s="30" t="s">
        <v>3</v>
      </c>
    </row>
    <row r="5" spans="1:13" ht="15.75" thickBot="1" x14ac:dyDescent="0.3">
      <c r="A5" s="33"/>
      <c r="B5" s="26" t="s">
        <v>75</v>
      </c>
      <c r="C5" s="9" t="s">
        <v>0</v>
      </c>
      <c r="D5" s="9" t="s">
        <v>1</v>
      </c>
      <c r="E5" s="9" t="s">
        <v>2</v>
      </c>
      <c r="F5" s="9" t="s">
        <v>44</v>
      </c>
      <c r="G5" s="31"/>
      <c r="H5" s="26" t="s">
        <v>77</v>
      </c>
      <c r="I5" s="9" t="s">
        <v>0</v>
      </c>
      <c r="J5" s="9" t="s">
        <v>1</v>
      </c>
      <c r="K5" s="9" t="s">
        <v>2</v>
      </c>
      <c r="L5" s="9" t="s">
        <v>44</v>
      </c>
      <c r="M5" s="31"/>
    </row>
    <row r="6" spans="1:13" ht="15.75" thickTop="1" x14ac:dyDescent="0.25">
      <c r="A6" s="4" t="s">
        <v>4</v>
      </c>
      <c r="B6" s="10"/>
      <c r="H6" s="10"/>
    </row>
    <row r="7" spans="1:13" x14ac:dyDescent="0.25">
      <c r="A7" s="2"/>
      <c r="B7" s="5"/>
      <c r="C7" s="1"/>
      <c r="D7" s="1"/>
      <c r="E7" s="1"/>
      <c r="F7" s="1"/>
      <c r="G7" s="1"/>
      <c r="H7" s="5"/>
      <c r="I7" s="1"/>
      <c r="J7" s="1"/>
      <c r="K7" s="1"/>
      <c r="L7" s="1"/>
      <c r="M7" s="1"/>
    </row>
    <row r="8" spans="1:13" x14ac:dyDescent="0.25">
      <c r="A8" s="2" t="s">
        <v>42</v>
      </c>
      <c r="B8" s="5"/>
      <c r="C8" s="1"/>
      <c r="D8" s="1"/>
      <c r="E8" s="1"/>
      <c r="F8" s="1"/>
      <c r="G8" s="1"/>
      <c r="H8" s="5"/>
      <c r="I8" s="1"/>
      <c r="J8" s="1"/>
      <c r="K8" s="1"/>
      <c r="L8" s="1"/>
      <c r="M8" s="1"/>
    </row>
    <row r="9" spans="1:13" x14ac:dyDescent="0.25">
      <c r="A9" s="3" t="s">
        <v>56</v>
      </c>
      <c r="B9" s="17">
        <f>SUM(C9:F9)</f>
        <v>1957</v>
      </c>
      <c r="C9" s="18">
        <v>1391</v>
      </c>
      <c r="D9" s="18">
        <v>122</v>
      </c>
      <c r="E9" s="18">
        <v>292</v>
      </c>
      <c r="F9" s="18">
        <v>152</v>
      </c>
      <c r="G9" s="18"/>
      <c r="H9" s="17">
        <f>SUM(I9:L9)</f>
        <v>3187</v>
      </c>
      <c r="I9" s="18">
        <v>2271</v>
      </c>
      <c r="J9" s="18">
        <v>420</v>
      </c>
      <c r="K9" s="18">
        <v>279</v>
      </c>
      <c r="L9" s="18">
        <v>217</v>
      </c>
      <c r="M9" s="18"/>
    </row>
    <row r="10" spans="1:13" x14ac:dyDescent="0.25">
      <c r="A10" s="3" t="s">
        <v>122</v>
      </c>
      <c r="B10" s="17">
        <f t="shared" ref="B10" si="0">SUM(C10:F10)</f>
        <v>3332</v>
      </c>
      <c r="C10" s="18">
        <v>2380</v>
      </c>
      <c r="D10" s="18">
        <v>335</v>
      </c>
      <c r="E10" s="18">
        <v>385</v>
      </c>
      <c r="F10" s="17">
        <v>232</v>
      </c>
      <c r="G10" s="18"/>
      <c r="H10" s="17">
        <f t="shared" ref="H10" si="1">SUM(I10:L10)</f>
        <v>3332</v>
      </c>
      <c r="I10" s="18">
        <v>2380</v>
      </c>
      <c r="J10" s="18">
        <v>335</v>
      </c>
      <c r="K10" s="18">
        <v>385</v>
      </c>
      <c r="L10" s="17">
        <v>232</v>
      </c>
      <c r="M10" s="18"/>
    </row>
    <row r="11" spans="1:13" x14ac:dyDescent="0.25">
      <c r="A11" s="3" t="s">
        <v>123</v>
      </c>
      <c r="B11" s="17">
        <f>SUM(C11:F11)</f>
        <v>1843</v>
      </c>
      <c r="C11" s="18">
        <v>1235</v>
      </c>
      <c r="D11" s="18">
        <v>235</v>
      </c>
      <c r="E11" s="18">
        <v>239</v>
      </c>
      <c r="F11" s="18">
        <v>134</v>
      </c>
      <c r="G11" s="18"/>
      <c r="H11" s="17">
        <f>SUM(I11:L11)</f>
        <v>2826</v>
      </c>
      <c r="I11" s="18">
        <v>2039</v>
      </c>
      <c r="J11" s="18">
        <v>303</v>
      </c>
      <c r="K11" s="18">
        <v>235</v>
      </c>
      <c r="L11" s="18">
        <v>249</v>
      </c>
      <c r="M11" s="18"/>
    </row>
    <row r="12" spans="1:13" x14ac:dyDescent="0.25">
      <c r="A12" s="3" t="s">
        <v>81</v>
      </c>
      <c r="B12" s="17">
        <f>SUM(C12:F12)</f>
        <v>10680</v>
      </c>
      <c r="C12" s="18">
        <v>7375</v>
      </c>
      <c r="D12" s="18">
        <v>1188</v>
      </c>
      <c r="E12" s="18">
        <v>1282</v>
      </c>
      <c r="F12" s="17">
        <v>835</v>
      </c>
      <c r="G12" s="18"/>
      <c r="H12" s="17">
        <f>SUM(I12:L12)</f>
        <v>10680</v>
      </c>
      <c r="I12" s="18">
        <v>7375</v>
      </c>
      <c r="J12" s="18">
        <v>1188</v>
      </c>
      <c r="K12" s="18">
        <v>1282</v>
      </c>
      <c r="L12" s="17">
        <v>835</v>
      </c>
      <c r="M12" s="18"/>
    </row>
    <row r="13" spans="1:13" x14ac:dyDescent="0.25">
      <c r="A13" s="2"/>
      <c r="B13" s="17"/>
      <c r="C13" s="18"/>
      <c r="D13" s="18"/>
      <c r="E13" s="18"/>
      <c r="F13" s="18"/>
      <c r="G13" s="18"/>
      <c r="H13" s="17"/>
      <c r="I13" s="18"/>
      <c r="J13" s="18"/>
      <c r="K13" s="18"/>
      <c r="L13" s="18"/>
      <c r="M13" s="18"/>
    </row>
    <row r="14" spans="1:13" x14ac:dyDescent="0.25">
      <c r="A14" s="6" t="s">
        <v>5</v>
      </c>
      <c r="B14" s="17"/>
      <c r="C14" s="18"/>
      <c r="D14" s="18"/>
      <c r="E14" s="18"/>
      <c r="F14" s="18"/>
      <c r="G14" s="18"/>
      <c r="H14" s="17"/>
      <c r="I14" s="18"/>
      <c r="J14" s="18"/>
      <c r="K14" s="18"/>
      <c r="L14" s="18"/>
      <c r="M14" s="18"/>
    </row>
    <row r="15" spans="1:13" x14ac:dyDescent="0.25">
      <c r="A15" s="3" t="s">
        <v>56</v>
      </c>
      <c r="B15" s="18">
        <f>SUM(C15:G15)</f>
        <v>13788826801.010115</v>
      </c>
      <c r="C15" s="17">
        <v>8420329130.9700003</v>
      </c>
      <c r="D15" s="17">
        <v>1006919183.02</v>
      </c>
      <c r="E15" s="17">
        <v>3007889513.3099999</v>
      </c>
      <c r="F15" s="17">
        <v>815905904.25</v>
      </c>
      <c r="G15" s="17">
        <v>537783069.46011543</v>
      </c>
      <c r="H15" s="18">
        <f>SUM(I15:M15)</f>
        <v>24835581522.555103</v>
      </c>
      <c r="I15" s="17">
        <v>14450298690.68</v>
      </c>
      <c r="J15" s="17">
        <v>5400129261.0200005</v>
      </c>
      <c r="K15" s="17">
        <v>2912345726.9499998</v>
      </c>
      <c r="L15" s="17">
        <v>1189203000</v>
      </c>
      <c r="M15" s="17">
        <v>883604843.90510178</v>
      </c>
    </row>
    <row r="16" spans="1:13" x14ac:dyDescent="0.25">
      <c r="A16" s="3" t="s">
        <v>122</v>
      </c>
      <c r="B16" s="18">
        <f>SUM(C16:G16)</f>
        <v>27973531593.373138</v>
      </c>
      <c r="C16" s="18">
        <v>15505485941.846134</v>
      </c>
      <c r="D16" s="18">
        <v>4310269756.5861273</v>
      </c>
      <c r="E16" s="18">
        <v>5282019294.4081354</v>
      </c>
      <c r="F16" s="17">
        <v>1292349151.8512433</v>
      </c>
      <c r="G16" s="17">
        <v>1583407448.6814985</v>
      </c>
      <c r="H16" s="18">
        <f>SUM(I16:M16)</f>
        <v>27973531593.373138</v>
      </c>
      <c r="I16" s="18">
        <v>15505485941.846134</v>
      </c>
      <c r="J16" s="18">
        <v>4310269756.5861273</v>
      </c>
      <c r="K16" s="18">
        <v>5282019294.4081354</v>
      </c>
      <c r="L16" s="17">
        <v>1292349151.8512433</v>
      </c>
      <c r="M16" s="17">
        <v>1583407448.6814985</v>
      </c>
    </row>
    <row r="17" spans="1:13" x14ac:dyDescent="0.25">
      <c r="A17" s="3" t="s">
        <v>123</v>
      </c>
      <c r="B17" s="18">
        <f t="shared" ref="B17:B18" si="2">SUM(C17:G17)</f>
        <v>15194856011.695972</v>
      </c>
      <c r="C17" s="17">
        <v>7861480265.54</v>
      </c>
      <c r="D17" s="17">
        <v>3017584072.1700001</v>
      </c>
      <c r="E17" s="17">
        <v>2693711121.0900002</v>
      </c>
      <c r="F17" s="17">
        <v>749653000</v>
      </c>
      <c r="G17" s="17">
        <v>872427552.89597392</v>
      </c>
      <c r="H17" s="18">
        <f t="shared" ref="H17:H18" si="3">SUM(I17:M17)</f>
        <v>22847061305.050304</v>
      </c>
      <c r="I17" s="17">
        <v>13341295648.68</v>
      </c>
      <c r="J17" s="17">
        <v>3971906787.3100004</v>
      </c>
      <c r="K17" s="17">
        <v>2721287890.1700001</v>
      </c>
      <c r="L17" s="17">
        <v>1458187000</v>
      </c>
      <c r="M17" s="17">
        <v>1354383978.8903008</v>
      </c>
    </row>
    <row r="18" spans="1:13" x14ac:dyDescent="0.25">
      <c r="A18" s="3" t="s">
        <v>81</v>
      </c>
      <c r="B18" s="18">
        <f t="shared" si="2"/>
        <v>89256090988.999741</v>
      </c>
      <c r="C18" s="18">
        <v>47272726843.381897</v>
      </c>
      <c r="D18" s="18">
        <v>15057915085.879421</v>
      </c>
      <c r="E18" s="18">
        <v>17284592475.155052</v>
      </c>
      <c r="F18" s="17">
        <v>4588625019.1682796</v>
      </c>
      <c r="G18" s="17">
        <v>5052231565.4150791</v>
      </c>
      <c r="H18" s="18">
        <f t="shared" si="3"/>
        <v>89256090988.999741</v>
      </c>
      <c r="I18" s="18">
        <v>47272726843.381897</v>
      </c>
      <c r="J18" s="18">
        <v>15057915085.879421</v>
      </c>
      <c r="K18" s="18">
        <v>17284592475.155052</v>
      </c>
      <c r="L18" s="17">
        <v>4588625019.1682796</v>
      </c>
      <c r="M18" s="17">
        <v>5052231565.4150791</v>
      </c>
    </row>
    <row r="19" spans="1:13" x14ac:dyDescent="0.25">
      <c r="A19" s="3" t="s">
        <v>124</v>
      </c>
      <c r="B19" s="18">
        <f>SUM(C19:F19)</f>
        <v>14322428458.799999</v>
      </c>
      <c r="C19" s="18">
        <f>C17</f>
        <v>7861480265.54</v>
      </c>
      <c r="D19" s="18">
        <f t="shared" ref="D19:F19" si="4">D17</f>
        <v>3017584072.1700001</v>
      </c>
      <c r="E19" s="18">
        <f t="shared" si="4"/>
        <v>2693711121.0900002</v>
      </c>
      <c r="F19" s="18">
        <f t="shared" si="4"/>
        <v>749653000</v>
      </c>
      <c r="G19" s="18"/>
      <c r="H19" s="18">
        <f>SUM(I19:L19)</f>
        <v>21492677326.160004</v>
      </c>
      <c r="I19" s="18">
        <f>I17</f>
        <v>13341295648.68</v>
      </c>
      <c r="J19" s="18">
        <f t="shared" ref="J19:L19" si="5">J17</f>
        <v>3971906787.3100004</v>
      </c>
      <c r="K19" s="18">
        <f t="shared" si="5"/>
        <v>2721287890.1700001</v>
      </c>
      <c r="L19" s="18">
        <f t="shared" si="5"/>
        <v>1458187000</v>
      </c>
      <c r="M19" s="18"/>
    </row>
    <row r="20" spans="1:13" x14ac:dyDescent="0.25">
      <c r="A20" s="2"/>
      <c r="B20" s="17"/>
      <c r="C20" s="18"/>
      <c r="D20" s="18"/>
      <c r="E20" s="18"/>
      <c r="F20" s="18"/>
      <c r="G20" s="18"/>
      <c r="H20" s="17"/>
      <c r="I20" s="18"/>
      <c r="J20" s="18"/>
      <c r="K20" s="18"/>
      <c r="L20" s="18"/>
      <c r="M20" s="18"/>
    </row>
    <row r="21" spans="1:13" x14ac:dyDescent="0.25">
      <c r="A21" s="6" t="s">
        <v>6</v>
      </c>
      <c r="B21" s="17"/>
      <c r="C21" s="18"/>
      <c r="D21" s="18"/>
      <c r="E21" s="18"/>
      <c r="F21" s="18"/>
      <c r="G21" s="18"/>
      <c r="H21" s="17"/>
      <c r="I21" s="18"/>
      <c r="J21" s="18"/>
      <c r="K21" s="18"/>
      <c r="L21" s="18"/>
      <c r="M21" s="18"/>
    </row>
    <row r="22" spans="1:13" x14ac:dyDescent="0.25">
      <c r="A22" s="3" t="s">
        <v>122</v>
      </c>
      <c r="B22" s="18">
        <f t="shared" ref="B22" si="6">B16</f>
        <v>27973531593.373138</v>
      </c>
      <c r="C22" s="18"/>
      <c r="D22" s="18"/>
      <c r="E22" s="18"/>
      <c r="F22" s="17"/>
      <c r="G22" s="17"/>
      <c r="H22" s="18">
        <f t="shared" ref="H22" si="7">H16</f>
        <v>27973531593.373138</v>
      </c>
      <c r="I22" s="18"/>
      <c r="J22" s="18"/>
      <c r="K22" s="18"/>
      <c r="L22" s="17"/>
      <c r="M22" s="17"/>
    </row>
    <row r="23" spans="1:13" x14ac:dyDescent="0.25">
      <c r="A23" s="3" t="s">
        <v>123</v>
      </c>
      <c r="B23" s="18">
        <v>24895453716.459999</v>
      </c>
      <c r="C23" s="18"/>
      <c r="D23" s="18"/>
      <c r="E23" s="18"/>
      <c r="F23" s="17"/>
      <c r="G23" s="17"/>
      <c r="H23" s="18">
        <v>24895453716.459999</v>
      </c>
      <c r="I23" s="18"/>
      <c r="J23" s="18"/>
      <c r="K23" s="18"/>
      <c r="L23" s="17"/>
      <c r="M23" s="17"/>
    </row>
    <row r="24" spans="1:13" x14ac:dyDescent="0.25">
      <c r="A24" s="2"/>
      <c r="B24" s="17"/>
      <c r="C24" s="18"/>
      <c r="D24" s="18"/>
      <c r="E24" s="18"/>
      <c r="F24" s="18"/>
      <c r="G24" s="18"/>
      <c r="H24" s="17"/>
      <c r="I24" s="18"/>
      <c r="J24" s="18"/>
      <c r="K24" s="18"/>
      <c r="L24" s="18"/>
      <c r="M24" s="18"/>
    </row>
    <row r="25" spans="1:13" x14ac:dyDescent="0.25">
      <c r="A25" s="2" t="s">
        <v>7</v>
      </c>
      <c r="B25" s="17"/>
      <c r="C25" s="18"/>
      <c r="D25" s="18"/>
      <c r="E25" s="18"/>
      <c r="F25" s="18"/>
      <c r="G25" s="18"/>
      <c r="H25" s="17"/>
      <c r="I25" s="18"/>
      <c r="J25" s="18"/>
      <c r="K25" s="18"/>
      <c r="L25" s="18"/>
      <c r="M25" s="18"/>
    </row>
    <row r="26" spans="1:13" x14ac:dyDescent="0.25">
      <c r="A26" s="3" t="s">
        <v>57</v>
      </c>
      <c r="B26" s="5">
        <v>1.62</v>
      </c>
      <c r="C26" s="5">
        <v>1.62</v>
      </c>
      <c r="D26" s="5">
        <v>1.62</v>
      </c>
      <c r="E26" s="5">
        <v>1.62</v>
      </c>
      <c r="F26" s="5">
        <v>1.62</v>
      </c>
      <c r="G26" s="5">
        <v>1.62</v>
      </c>
      <c r="H26" s="5">
        <v>1.62</v>
      </c>
      <c r="I26" s="5">
        <v>1.62</v>
      </c>
      <c r="J26" s="5">
        <v>1.62</v>
      </c>
      <c r="K26" s="5">
        <v>1.62</v>
      </c>
      <c r="L26" s="5">
        <v>1.62</v>
      </c>
      <c r="M26" s="5">
        <v>1.62</v>
      </c>
    </row>
    <row r="27" spans="1:13" x14ac:dyDescent="0.25">
      <c r="A27" s="3" t="s">
        <v>125</v>
      </c>
      <c r="B27" s="5">
        <v>1.71</v>
      </c>
      <c r="C27" s="5">
        <v>1.71</v>
      </c>
      <c r="D27" s="5">
        <v>1.71</v>
      </c>
      <c r="E27" s="5">
        <v>1.71</v>
      </c>
      <c r="F27" s="5">
        <v>1.71</v>
      </c>
      <c r="G27" s="5">
        <v>1.71</v>
      </c>
      <c r="H27" s="5">
        <v>1.71</v>
      </c>
      <c r="I27" s="5">
        <v>1.71</v>
      </c>
      <c r="J27" s="5">
        <v>1.71</v>
      </c>
      <c r="K27" s="5">
        <v>1.71</v>
      </c>
      <c r="L27" s="5">
        <v>1.71</v>
      </c>
      <c r="M27" s="5">
        <v>1.71</v>
      </c>
    </row>
    <row r="28" spans="1:13" x14ac:dyDescent="0.25">
      <c r="A28" s="3" t="s">
        <v>8</v>
      </c>
      <c r="B28" s="19">
        <f>+C28+F28</f>
        <v>153638</v>
      </c>
      <c r="C28" s="20">
        <v>108369</v>
      </c>
      <c r="D28" s="20">
        <v>108369</v>
      </c>
      <c r="E28" s="20">
        <v>108369</v>
      </c>
      <c r="F28" s="20">
        <v>45269</v>
      </c>
      <c r="G28" s="18"/>
      <c r="H28" s="19">
        <f>+I28+L28</f>
        <v>153638</v>
      </c>
      <c r="I28" s="20">
        <v>108369</v>
      </c>
      <c r="J28" s="20">
        <v>108369</v>
      </c>
      <c r="K28" s="20">
        <v>108369</v>
      </c>
      <c r="L28" s="20">
        <v>45269</v>
      </c>
      <c r="M28" s="18"/>
    </row>
    <row r="29" spans="1:13" x14ac:dyDescent="0.25">
      <c r="A29" s="2"/>
      <c r="B29" s="17"/>
      <c r="C29" s="18"/>
      <c r="D29" s="18"/>
      <c r="E29" s="18"/>
      <c r="F29" s="18"/>
      <c r="G29" s="18"/>
      <c r="H29" s="17"/>
      <c r="I29" s="18"/>
      <c r="J29" s="18"/>
      <c r="K29" s="18"/>
      <c r="L29" s="18"/>
      <c r="M29" s="18"/>
    </row>
    <row r="30" spans="1:13" x14ac:dyDescent="0.25">
      <c r="A30" s="4" t="s">
        <v>9</v>
      </c>
      <c r="B30" s="17"/>
      <c r="C30" s="18"/>
      <c r="D30" s="18"/>
      <c r="E30" s="18"/>
      <c r="F30" s="18"/>
      <c r="G30" s="18"/>
      <c r="H30" s="17"/>
      <c r="I30" s="18"/>
      <c r="J30" s="18"/>
      <c r="K30" s="18"/>
      <c r="L30" s="18"/>
      <c r="M30" s="18"/>
    </row>
    <row r="31" spans="1:13" x14ac:dyDescent="0.25">
      <c r="A31" s="2" t="s">
        <v>58</v>
      </c>
      <c r="B31" s="17">
        <f t="shared" ref="B31:F31" si="8">B15/B26</f>
        <v>8511621482.1050081</v>
      </c>
      <c r="C31" s="18">
        <f t="shared" si="8"/>
        <v>5197734031.4629631</v>
      </c>
      <c r="D31" s="18">
        <f t="shared" si="8"/>
        <v>621555051.24691355</v>
      </c>
      <c r="E31" s="18">
        <f t="shared" si="8"/>
        <v>1856721921.7962961</v>
      </c>
      <c r="F31" s="18">
        <f t="shared" si="8"/>
        <v>503645619.9074074</v>
      </c>
      <c r="G31" s="18">
        <f t="shared" ref="G31:L31" si="9">G15/G26</f>
        <v>331964857.69142926</v>
      </c>
      <c r="H31" s="17">
        <f t="shared" si="9"/>
        <v>15330605878.120434</v>
      </c>
      <c r="I31" s="18">
        <f t="shared" si="9"/>
        <v>8919937463.3827152</v>
      </c>
      <c r="J31" s="18">
        <f t="shared" si="9"/>
        <v>3333413124.0864196</v>
      </c>
      <c r="K31" s="18">
        <f t="shared" si="9"/>
        <v>1797744275.8950615</v>
      </c>
      <c r="L31" s="18">
        <f t="shared" si="9"/>
        <v>734075925.92592585</v>
      </c>
      <c r="M31" s="18">
        <f t="shared" ref="M31" si="10">M15/M26</f>
        <v>545435088.83030975</v>
      </c>
    </row>
    <row r="32" spans="1:13" x14ac:dyDescent="0.25">
      <c r="A32" s="2" t="s">
        <v>126</v>
      </c>
      <c r="B32" s="17">
        <f t="shared" ref="B32" si="11">B17/B27</f>
        <v>8885880708.5941353</v>
      </c>
      <c r="C32" s="18">
        <f>C17/C27</f>
        <v>4597356880.4327488</v>
      </c>
      <c r="D32" s="18">
        <f t="shared" ref="D32:F32" si="12">D17/D27</f>
        <v>1764669048.0526316</v>
      </c>
      <c r="E32" s="18">
        <f t="shared" si="12"/>
        <v>1575269661.4561405</v>
      </c>
      <c r="F32" s="18">
        <f t="shared" si="12"/>
        <v>438393567.25146198</v>
      </c>
      <c r="G32" s="18">
        <f t="shared" ref="G32:H32" si="13">G17/G27</f>
        <v>510191551.40115434</v>
      </c>
      <c r="H32" s="17">
        <f t="shared" si="13"/>
        <v>13360854564.356903</v>
      </c>
      <c r="I32" s="18">
        <f>I17/I27</f>
        <v>7801927279.9298248</v>
      </c>
      <c r="J32" s="18">
        <f t="shared" ref="J32:M32" si="14">J17/J27</f>
        <v>2322752507.1988306</v>
      </c>
      <c r="K32" s="18">
        <f t="shared" si="14"/>
        <v>1591396427</v>
      </c>
      <c r="L32" s="18">
        <f t="shared" si="14"/>
        <v>852740935.67251468</v>
      </c>
      <c r="M32" s="18">
        <f t="shared" si="14"/>
        <v>792037414.55573142</v>
      </c>
    </row>
    <row r="33" spans="1:13" x14ac:dyDescent="0.25">
      <c r="A33" s="2" t="s">
        <v>59</v>
      </c>
      <c r="B33" s="17">
        <f t="shared" ref="B33:F33" si="15">B31/B9</f>
        <v>4349321.1456847256</v>
      </c>
      <c r="C33" s="18">
        <f t="shared" si="15"/>
        <v>3736688.7357749557</v>
      </c>
      <c r="D33" s="18">
        <f t="shared" si="15"/>
        <v>5094713.5348107666</v>
      </c>
      <c r="E33" s="18">
        <f t="shared" si="15"/>
        <v>6358636.7184804659</v>
      </c>
      <c r="F33" s="18">
        <f t="shared" si="15"/>
        <v>3313458.0257066279</v>
      </c>
      <c r="G33" s="18"/>
      <c r="H33" s="17">
        <f t="shared" ref="H33:L33" si="16">H31/H9</f>
        <v>4810356.4098275602</v>
      </c>
      <c r="I33" s="18">
        <f t="shared" si="16"/>
        <v>3927757.5796489278</v>
      </c>
      <c r="J33" s="18">
        <f t="shared" si="16"/>
        <v>7936697.9144914756</v>
      </c>
      <c r="K33" s="18">
        <f t="shared" si="16"/>
        <v>6443527.8705916181</v>
      </c>
      <c r="L33" s="18">
        <f t="shared" si="16"/>
        <v>3382838.3683222388</v>
      </c>
      <c r="M33" s="18"/>
    </row>
    <row r="34" spans="1:13" x14ac:dyDescent="0.25">
      <c r="A34" s="2" t="s">
        <v>127</v>
      </c>
      <c r="B34" s="17">
        <f t="shared" ref="B34:F34" si="17">B32/B11</f>
        <v>4821421.9797038175</v>
      </c>
      <c r="C34" s="18">
        <f t="shared" si="17"/>
        <v>3722556.1784880557</v>
      </c>
      <c r="D34" s="18">
        <f t="shared" si="17"/>
        <v>7509229.9917133264</v>
      </c>
      <c r="E34" s="18">
        <f t="shared" si="17"/>
        <v>6591086.4496072829</v>
      </c>
      <c r="F34" s="18">
        <f t="shared" si="17"/>
        <v>3271593.7854586714</v>
      </c>
      <c r="G34" s="18"/>
      <c r="H34" s="17">
        <f t="shared" ref="H34:L34" si="18">H32/H11</f>
        <v>4727832.4714638721</v>
      </c>
      <c r="I34" s="18">
        <f t="shared" si="18"/>
        <v>3826349.818504083</v>
      </c>
      <c r="J34" s="18">
        <f t="shared" si="18"/>
        <v>7665849.8587420154</v>
      </c>
      <c r="K34" s="18">
        <f t="shared" si="18"/>
        <v>6771899.6893617017</v>
      </c>
      <c r="L34" s="18">
        <f t="shared" si="18"/>
        <v>3424662.3922590949</v>
      </c>
      <c r="M34" s="18"/>
    </row>
    <row r="35" spans="1:13" x14ac:dyDescent="0.25">
      <c r="A35" s="2"/>
      <c r="B35" s="5"/>
      <c r="C35" s="1"/>
      <c r="D35" s="1"/>
      <c r="E35" s="1"/>
      <c r="F35" s="1"/>
      <c r="G35" s="1"/>
      <c r="H35" s="5"/>
      <c r="I35" s="1"/>
      <c r="J35" s="1"/>
      <c r="K35" s="1"/>
      <c r="L35" s="1"/>
      <c r="M35" s="1"/>
    </row>
    <row r="36" spans="1:13" x14ac:dyDescent="0.25">
      <c r="A36" s="4" t="s">
        <v>10</v>
      </c>
      <c r="B36" s="5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</row>
    <row r="37" spans="1:13" x14ac:dyDescent="0.25">
      <c r="A37" s="2"/>
      <c r="B37" s="5"/>
      <c r="C37" s="1"/>
      <c r="D37" s="1"/>
      <c r="E37" s="1"/>
      <c r="F37" s="1"/>
      <c r="G37" s="1"/>
      <c r="H37" s="5"/>
      <c r="I37" s="1"/>
      <c r="J37" s="1"/>
      <c r="K37" s="1"/>
      <c r="L37" s="1"/>
      <c r="M37" s="1"/>
    </row>
    <row r="38" spans="1:13" x14ac:dyDescent="0.25">
      <c r="A38" s="2" t="s">
        <v>11</v>
      </c>
      <c r="B38" s="5"/>
      <c r="C38" s="1"/>
      <c r="D38" s="1"/>
      <c r="E38" s="1"/>
      <c r="F38" s="1"/>
      <c r="G38" s="1"/>
      <c r="H38" s="5"/>
      <c r="I38" s="1"/>
      <c r="J38" s="1"/>
      <c r="K38" s="1"/>
      <c r="L38" s="1"/>
      <c r="M38" s="1"/>
    </row>
    <row r="39" spans="1:13" x14ac:dyDescent="0.25">
      <c r="A39" s="2" t="s">
        <v>12</v>
      </c>
      <c r="B39" s="5">
        <f t="shared" ref="B39:F39" si="19">B10/B28*100</f>
        <v>2.1687342975045238</v>
      </c>
      <c r="C39" s="1">
        <f>C10/C28*100</f>
        <v>2.1962000203010086</v>
      </c>
      <c r="D39" s="1">
        <f t="shared" si="19"/>
        <v>0.30912899445413355</v>
      </c>
      <c r="E39" s="1">
        <f t="shared" si="19"/>
        <v>0.35526765034281022</v>
      </c>
      <c r="F39" s="1">
        <f t="shared" si="19"/>
        <v>0.5124919923126201</v>
      </c>
      <c r="G39" s="1"/>
      <c r="H39" s="5">
        <f t="shared" ref="H39" si="20">H10/H28*100</f>
        <v>2.1687342975045238</v>
      </c>
      <c r="I39" s="1">
        <f>I10/I28*100</f>
        <v>2.1962000203010086</v>
      </c>
      <c r="J39" s="1">
        <f t="shared" ref="J39:L39" si="21">J10/J28*100</f>
        <v>0.30912899445413355</v>
      </c>
      <c r="K39" s="1">
        <f t="shared" si="21"/>
        <v>0.35526765034281022</v>
      </c>
      <c r="L39" s="1">
        <f t="shared" si="21"/>
        <v>0.5124919923126201</v>
      </c>
      <c r="M39" s="1"/>
    </row>
    <row r="40" spans="1:13" x14ac:dyDescent="0.25">
      <c r="A40" s="2" t="s">
        <v>13</v>
      </c>
      <c r="B40" s="5">
        <f t="shared" ref="B40:F40" si="22">B11/B28*100</f>
        <v>1.1995730222991707</v>
      </c>
      <c r="C40" s="1">
        <f t="shared" si="22"/>
        <v>1.1396248004503133</v>
      </c>
      <c r="D40" s="1">
        <f t="shared" si="22"/>
        <v>0.21685168267678029</v>
      </c>
      <c r="E40" s="1">
        <f t="shared" si="22"/>
        <v>0.2205427751478744</v>
      </c>
      <c r="F40" s="1">
        <f t="shared" si="22"/>
        <v>0.29600830590470301</v>
      </c>
      <c r="G40" s="1"/>
      <c r="H40" s="5">
        <f t="shared" ref="H40:L40" si="23">H11/H28*100</f>
        <v>1.8393886929014958</v>
      </c>
      <c r="I40" s="1">
        <f t="shared" si="23"/>
        <v>1.8815343871402337</v>
      </c>
      <c r="J40" s="1">
        <f t="shared" si="23"/>
        <v>0.27960025468538052</v>
      </c>
      <c r="K40" s="1">
        <f t="shared" si="23"/>
        <v>0.21685168267678029</v>
      </c>
      <c r="L40" s="1">
        <f t="shared" si="23"/>
        <v>0.55004528485276905</v>
      </c>
      <c r="M40" s="1"/>
    </row>
    <row r="41" spans="1:13" x14ac:dyDescent="0.25">
      <c r="A41" s="2"/>
      <c r="B41" s="5"/>
      <c r="C41" s="1"/>
      <c r="D41" s="1"/>
      <c r="E41" s="1"/>
      <c r="F41" s="1"/>
      <c r="G41" s="1"/>
      <c r="H41" s="5"/>
      <c r="I41" s="1"/>
      <c r="J41" s="1"/>
      <c r="K41" s="1"/>
      <c r="L41" s="1"/>
      <c r="M41" s="1"/>
    </row>
    <row r="42" spans="1:13" x14ac:dyDescent="0.25">
      <c r="A42" s="2" t="s">
        <v>14</v>
      </c>
      <c r="B42" s="5"/>
      <c r="C42" s="1"/>
      <c r="D42" s="1"/>
      <c r="E42" s="1"/>
      <c r="F42" s="1"/>
      <c r="G42" s="1"/>
      <c r="H42" s="5"/>
      <c r="I42" s="1"/>
      <c r="J42" s="1"/>
      <c r="K42" s="1"/>
      <c r="L42" s="1"/>
      <c r="M42" s="1"/>
    </row>
    <row r="43" spans="1:13" x14ac:dyDescent="0.25">
      <c r="A43" s="2" t="s">
        <v>15</v>
      </c>
      <c r="B43" s="5">
        <f t="shared" ref="B43:F43" si="24">B11/B10*100</f>
        <v>55.312124849939984</v>
      </c>
      <c r="C43" s="1">
        <f t="shared" si="24"/>
        <v>51.890756302521012</v>
      </c>
      <c r="D43" s="1">
        <f t="shared" si="24"/>
        <v>70.149253731343293</v>
      </c>
      <c r="E43" s="1">
        <f t="shared" si="24"/>
        <v>62.077922077922075</v>
      </c>
      <c r="F43" s="1">
        <f t="shared" si="24"/>
        <v>57.758620689655174</v>
      </c>
      <c r="G43" s="1"/>
      <c r="H43" s="5">
        <f t="shared" ref="H43:L43" si="25">H11/H10*100</f>
        <v>84.813925570228093</v>
      </c>
      <c r="I43" s="1">
        <f t="shared" si="25"/>
        <v>85.672268907563023</v>
      </c>
      <c r="J43" s="1">
        <f t="shared" si="25"/>
        <v>90.447761194029852</v>
      </c>
      <c r="K43" s="1">
        <f t="shared" si="25"/>
        <v>61.038961038961034</v>
      </c>
      <c r="L43" s="1">
        <f t="shared" si="25"/>
        <v>107.32758620689656</v>
      </c>
      <c r="M43" s="1"/>
    </row>
    <row r="44" spans="1:13" x14ac:dyDescent="0.25">
      <c r="A44" s="2" t="s">
        <v>16</v>
      </c>
      <c r="B44" s="5">
        <f>B17/B16*100</f>
        <v>54.318690369776533</v>
      </c>
      <c r="C44" s="5">
        <f>C17/C16*100</f>
        <v>50.701282726802347</v>
      </c>
      <c r="D44" s="5">
        <f t="shared" ref="D44:G44" si="26">D17/D16*100</f>
        <v>70.009169787090627</v>
      </c>
      <c r="E44" s="5">
        <f t="shared" si="26"/>
        <v>50.99775239256936</v>
      </c>
      <c r="F44" s="5">
        <f t="shared" si="26"/>
        <v>58.007002126797488</v>
      </c>
      <c r="G44" s="5">
        <f t="shared" si="26"/>
        <v>55.098108425752535</v>
      </c>
      <c r="H44" s="5">
        <f>H17/H16*100</f>
        <v>81.673853831393657</v>
      </c>
      <c r="I44" s="5">
        <f>I17/I16*100</f>
        <v>86.042422009326216</v>
      </c>
      <c r="J44" s="5">
        <f t="shared" ref="J44:M44" si="27">J17/J16*100</f>
        <v>92.149842390743515</v>
      </c>
      <c r="K44" s="5">
        <f t="shared" si="27"/>
        <v>51.519840017451656</v>
      </c>
      <c r="L44" s="5">
        <f t="shared" si="27"/>
        <v>112.83227894808459</v>
      </c>
      <c r="M44" s="5">
        <f t="shared" si="27"/>
        <v>85.53603685634387</v>
      </c>
    </row>
    <row r="45" spans="1:13" x14ac:dyDescent="0.25">
      <c r="A45" s="2" t="s">
        <v>17</v>
      </c>
      <c r="B45" s="5">
        <f t="shared" ref="B45:F45" si="28">AVERAGE(B43:B44)</f>
        <v>54.815407609858255</v>
      </c>
      <c r="C45" s="1">
        <f t="shared" si="28"/>
        <v>51.29601951466168</v>
      </c>
      <c r="D45" s="1">
        <f t="shared" si="28"/>
        <v>70.07921175921696</v>
      </c>
      <c r="E45" s="1">
        <f t="shared" si="28"/>
        <v>56.537837235245718</v>
      </c>
      <c r="F45" s="1">
        <f t="shared" si="28"/>
        <v>57.882811408226331</v>
      </c>
      <c r="G45" s="1"/>
      <c r="H45" s="5">
        <f t="shared" ref="H45:L45" si="29">AVERAGE(H43:H44)</f>
        <v>83.243889700810882</v>
      </c>
      <c r="I45" s="1">
        <f t="shared" si="29"/>
        <v>85.857345458444627</v>
      </c>
      <c r="J45" s="1">
        <f t="shared" si="29"/>
        <v>91.298801792386683</v>
      </c>
      <c r="K45" s="1">
        <f t="shared" si="29"/>
        <v>56.279400528206345</v>
      </c>
      <c r="L45" s="1">
        <f t="shared" si="29"/>
        <v>110.07993257749058</v>
      </c>
      <c r="M45" s="1"/>
    </row>
    <row r="46" spans="1:13" x14ac:dyDescent="0.25">
      <c r="A46" s="2"/>
      <c r="B46" s="5"/>
      <c r="C46" s="1"/>
      <c r="D46" s="1"/>
      <c r="E46" s="1"/>
      <c r="F46" s="1"/>
      <c r="G46" s="1"/>
      <c r="H46" s="5"/>
      <c r="I46" s="1"/>
      <c r="J46" s="1"/>
      <c r="K46" s="1"/>
      <c r="L46" s="1"/>
      <c r="M46" s="1"/>
    </row>
    <row r="47" spans="1:13" x14ac:dyDescent="0.25">
      <c r="A47" s="2" t="s">
        <v>18</v>
      </c>
      <c r="B47" s="5"/>
      <c r="C47" s="1"/>
      <c r="D47" s="1"/>
      <c r="E47" s="1"/>
      <c r="F47" s="1"/>
      <c r="G47" s="1"/>
      <c r="H47" s="5"/>
      <c r="I47" s="1"/>
      <c r="J47" s="1"/>
      <c r="K47" s="1"/>
      <c r="L47" s="1"/>
      <c r="M47" s="1"/>
    </row>
    <row r="48" spans="1:13" x14ac:dyDescent="0.25">
      <c r="A48" s="2" t="s">
        <v>19</v>
      </c>
      <c r="B48" s="5">
        <f t="shared" ref="B48:F48" si="30">B11/B12*100</f>
        <v>17.256554307116104</v>
      </c>
      <c r="C48" s="1">
        <f t="shared" si="30"/>
        <v>16.745762711864405</v>
      </c>
      <c r="D48" s="1">
        <f t="shared" si="30"/>
        <v>19.781144781144778</v>
      </c>
      <c r="E48" s="1">
        <f t="shared" si="30"/>
        <v>18.642745709828393</v>
      </c>
      <c r="F48" s="1">
        <f t="shared" si="30"/>
        <v>16.047904191616766</v>
      </c>
      <c r="G48" s="1"/>
      <c r="H48" s="5">
        <f t="shared" ref="H48:L48" si="31">H11/H12*100</f>
        <v>26.460674157303369</v>
      </c>
      <c r="I48" s="1">
        <f t="shared" si="31"/>
        <v>27.647457627118644</v>
      </c>
      <c r="J48" s="1">
        <f t="shared" si="31"/>
        <v>25.505050505050502</v>
      </c>
      <c r="K48" s="1">
        <f t="shared" si="31"/>
        <v>18.330733229329173</v>
      </c>
      <c r="L48" s="1">
        <f t="shared" si="31"/>
        <v>29.820359281437124</v>
      </c>
      <c r="M48" s="1"/>
    </row>
    <row r="49" spans="1:13" x14ac:dyDescent="0.25">
      <c r="A49" s="2" t="s">
        <v>20</v>
      </c>
      <c r="B49" s="5">
        <f>B17/B18*100</f>
        <v>17.023886934022961</v>
      </c>
      <c r="C49" s="5">
        <f t="shared" ref="C49:G49" si="32">C17/C18*100</f>
        <v>16.63005455891232</v>
      </c>
      <c r="D49" s="5">
        <f t="shared" si="32"/>
        <v>20.039853160015117</v>
      </c>
      <c r="E49" s="5">
        <f t="shared" si="32"/>
        <v>15.58446416924178</v>
      </c>
      <c r="F49" s="5">
        <f t="shared" si="32"/>
        <v>16.337203342361583</v>
      </c>
      <c r="G49" s="5">
        <f t="shared" si="32"/>
        <v>17.268162426840334</v>
      </c>
      <c r="H49" s="5">
        <f>H17/H18*100</f>
        <v>25.597201324743274</v>
      </c>
      <c r="I49" s="5">
        <f t="shared" ref="I49:M49" si="33">I17/I18*100</f>
        <v>28.221971820835972</v>
      </c>
      <c r="J49" s="5">
        <f t="shared" si="33"/>
        <v>26.377534769303228</v>
      </c>
      <c r="K49" s="5">
        <f t="shared" si="33"/>
        <v>15.744009551174498</v>
      </c>
      <c r="L49" s="5">
        <f t="shared" si="33"/>
        <v>31.778299466804256</v>
      </c>
      <c r="M49" s="5">
        <f t="shared" si="33"/>
        <v>26.807638592057049</v>
      </c>
    </row>
    <row r="50" spans="1:13" x14ac:dyDescent="0.25">
      <c r="A50" s="2" t="s">
        <v>21</v>
      </c>
      <c r="B50" s="5">
        <f t="shared" ref="B50:F50" si="34">(B48+B49)/2</f>
        <v>17.140220620569533</v>
      </c>
      <c r="C50" s="1">
        <f>(C48+C49)/2</f>
        <v>16.687908635388361</v>
      </c>
      <c r="D50" s="1">
        <f t="shared" si="34"/>
        <v>19.910498970579948</v>
      </c>
      <c r="E50" s="1">
        <f t="shared" si="34"/>
        <v>17.113604939535087</v>
      </c>
      <c r="F50" s="1">
        <f t="shared" si="34"/>
        <v>16.192553766989175</v>
      </c>
      <c r="G50" s="1"/>
      <c r="H50" s="5">
        <f t="shared" ref="H50:L50" si="35">(H48+H49)/2</f>
        <v>26.02893774102332</v>
      </c>
      <c r="I50" s="1">
        <f t="shared" si="35"/>
        <v>27.934714723977308</v>
      </c>
      <c r="J50" s="1">
        <f t="shared" si="35"/>
        <v>25.941292637176865</v>
      </c>
      <c r="K50" s="1">
        <f t="shared" si="35"/>
        <v>17.037371390251835</v>
      </c>
      <c r="L50" s="1">
        <f t="shared" si="35"/>
        <v>30.799329374120688</v>
      </c>
      <c r="M50" s="1"/>
    </row>
    <row r="51" spans="1:13" x14ac:dyDescent="0.25">
      <c r="A51" s="2"/>
      <c r="B51" s="5"/>
      <c r="C51" s="1"/>
      <c r="D51" s="1"/>
      <c r="E51" s="1"/>
      <c r="F51" s="1"/>
      <c r="G51" s="1"/>
      <c r="H51" s="5"/>
      <c r="I51" s="1"/>
      <c r="J51" s="1"/>
      <c r="K51" s="1"/>
      <c r="L51" s="1"/>
      <c r="M51" s="1"/>
    </row>
    <row r="52" spans="1:13" x14ac:dyDescent="0.25">
      <c r="A52" s="2" t="s">
        <v>34</v>
      </c>
      <c r="B52" s="5"/>
      <c r="C52" s="1"/>
      <c r="D52" s="1"/>
      <c r="E52" s="1"/>
      <c r="F52" s="1"/>
      <c r="G52" s="1"/>
      <c r="H52" s="5"/>
      <c r="I52" s="1"/>
      <c r="J52" s="1"/>
      <c r="K52" s="1"/>
      <c r="L52" s="1"/>
      <c r="M52" s="1"/>
    </row>
    <row r="53" spans="1:13" x14ac:dyDescent="0.25">
      <c r="A53" s="2" t="s">
        <v>22</v>
      </c>
      <c r="B53" s="5">
        <f>B19/B17*100</f>
        <v>94.258401973507105</v>
      </c>
      <c r="C53" s="5"/>
      <c r="D53" s="5"/>
      <c r="E53" s="5"/>
      <c r="F53" s="5"/>
      <c r="G53" s="5"/>
      <c r="H53" s="5">
        <f>H19/H17*100</f>
        <v>94.07195542215787</v>
      </c>
      <c r="I53" s="5"/>
      <c r="J53" s="5"/>
      <c r="K53" s="5"/>
      <c r="L53" s="5"/>
      <c r="M53" s="5"/>
    </row>
    <row r="54" spans="1:13" x14ac:dyDescent="0.25">
      <c r="A54" s="2"/>
      <c r="B54" s="5"/>
      <c r="C54" s="1"/>
      <c r="D54" s="1"/>
      <c r="E54" s="1"/>
      <c r="F54" s="1"/>
      <c r="G54" s="1"/>
      <c r="H54" s="5"/>
      <c r="I54" s="1"/>
      <c r="J54" s="1"/>
      <c r="K54" s="1"/>
      <c r="L54" s="1"/>
      <c r="M54" s="1"/>
    </row>
    <row r="55" spans="1:13" x14ac:dyDescent="0.25">
      <c r="A55" s="2" t="s">
        <v>23</v>
      </c>
      <c r="B55" s="5"/>
      <c r="C55" s="1"/>
      <c r="D55" s="1"/>
      <c r="E55" s="1"/>
      <c r="F55" s="1"/>
      <c r="G55" s="1"/>
      <c r="H55" s="5"/>
      <c r="I55" s="1"/>
      <c r="J55" s="1"/>
      <c r="K55" s="1"/>
      <c r="L55" s="1"/>
      <c r="M55" s="1"/>
    </row>
    <row r="56" spans="1:13" x14ac:dyDescent="0.25">
      <c r="A56" s="2" t="s">
        <v>24</v>
      </c>
      <c r="B56" s="11">
        <f>((B11/B9)-1)*100</f>
        <v>-5.8252427184465994</v>
      </c>
      <c r="C56" s="7">
        <f t="shared" ref="C56:F56" si="36">((C11/C9)-1)*100</f>
        <v>-11.214953271028039</v>
      </c>
      <c r="D56" s="7">
        <f t="shared" si="36"/>
        <v>92.622950819672127</v>
      </c>
      <c r="E56" s="7">
        <f t="shared" si="36"/>
        <v>-18.150684931506845</v>
      </c>
      <c r="F56" s="7">
        <f t="shared" si="36"/>
        <v>-11.842105263157897</v>
      </c>
      <c r="G56" s="1"/>
      <c r="H56" s="11">
        <f>((H11/H9)-1)*100</f>
        <v>-11.32726702227801</v>
      </c>
      <c r="I56" s="7">
        <f t="shared" ref="I56:L56" si="37">((I11/I9)-1)*100</f>
        <v>-10.215763980625269</v>
      </c>
      <c r="J56" s="7">
        <f t="shared" si="37"/>
        <v>-27.857142857142858</v>
      </c>
      <c r="K56" s="7">
        <f t="shared" si="37"/>
        <v>-15.770609318996421</v>
      </c>
      <c r="L56" s="7">
        <f t="shared" si="37"/>
        <v>14.746543778801847</v>
      </c>
      <c r="M56" s="1"/>
    </row>
    <row r="57" spans="1:13" x14ac:dyDescent="0.25">
      <c r="A57" s="2" t="s">
        <v>25</v>
      </c>
      <c r="B57" s="12">
        <f>((B32/B31)-1)*100</f>
        <v>4.3970379471875765</v>
      </c>
      <c r="C57" s="12">
        <f t="shared" ref="C57:F57" si="38">((C32/C31)-1)*100</f>
        <v>-11.550747833498342</v>
      </c>
      <c r="D57" s="12">
        <f t="shared" si="38"/>
        <v>183.91194706124506</v>
      </c>
      <c r="E57" s="12">
        <f t="shared" si="38"/>
        <v>-15.158557511286508</v>
      </c>
      <c r="F57" s="12">
        <f t="shared" si="38"/>
        <v>-12.95594562461233</v>
      </c>
      <c r="G57" s="13"/>
      <c r="H57" s="12">
        <f>((H32/H31)-1)*100</f>
        <v>-12.848489677597962</v>
      </c>
      <c r="I57" s="12">
        <f t="shared" ref="I57:L57" si="39">((I32/I31)-1)*100</f>
        <v>-12.533834323866511</v>
      </c>
      <c r="J57" s="12">
        <f t="shared" si="39"/>
        <v>-30.319092751654608</v>
      </c>
      <c r="K57" s="12">
        <f t="shared" si="39"/>
        <v>-11.478153576226791</v>
      </c>
      <c r="L57" s="12">
        <f t="shared" si="39"/>
        <v>16.165222908912426</v>
      </c>
      <c r="M57" s="13"/>
    </row>
    <row r="58" spans="1:13" x14ac:dyDescent="0.25">
      <c r="A58" s="2" t="s">
        <v>26</v>
      </c>
      <c r="B58" s="5">
        <f>((B34/B33)-1)*100</f>
        <v>10.854586686188883</v>
      </c>
      <c r="C58" s="1">
        <f t="shared" ref="C58:F58" si="40">((C34/C33)-1)*100</f>
        <v>-0.37821071772972115</v>
      </c>
      <c r="D58" s="1">
        <f t="shared" si="40"/>
        <v>47.392585282859145</v>
      </c>
      <c r="E58" s="1">
        <f t="shared" si="40"/>
        <v>3.6556535845369886</v>
      </c>
      <c r="F58" s="1">
        <f t="shared" si="40"/>
        <v>-1.2634607085154959</v>
      </c>
      <c r="G58" s="1"/>
      <c r="H58" s="5">
        <f>((H34/H33)-1)*100</f>
        <v>-1.7155472761870905</v>
      </c>
      <c r="I58" s="1">
        <f t="shared" ref="I58:L58" si="41">((I34/I33)-1)*100</f>
        <v>-2.5818233200102125</v>
      </c>
      <c r="J58" s="1">
        <f t="shared" si="41"/>
        <v>-3.4126038141746973</v>
      </c>
      <c r="K58" s="1">
        <f t="shared" si="41"/>
        <v>5.0961495839690452</v>
      </c>
      <c r="L58" s="1">
        <f t="shared" si="41"/>
        <v>1.2363589206184633</v>
      </c>
      <c r="M58" s="1"/>
    </row>
    <row r="59" spans="1:13" x14ac:dyDescent="0.25">
      <c r="A59" s="2"/>
      <c r="B59" s="5"/>
      <c r="C59" s="1"/>
      <c r="D59" s="1"/>
      <c r="E59" s="1"/>
      <c r="F59" s="1"/>
      <c r="G59" s="1"/>
      <c r="H59" s="5"/>
      <c r="I59" s="1"/>
      <c r="J59" s="1"/>
      <c r="K59" s="1"/>
      <c r="L59" s="1"/>
      <c r="M59" s="1"/>
    </row>
    <row r="60" spans="1:13" x14ac:dyDescent="0.25">
      <c r="A60" s="2" t="s">
        <v>27</v>
      </c>
      <c r="B60" s="5"/>
      <c r="C60" s="1"/>
      <c r="D60" s="1"/>
      <c r="E60" s="1"/>
      <c r="F60" s="1"/>
      <c r="G60" s="1"/>
      <c r="H60" s="5"/>
      <c r="I60" s="1"/>
      <c r="J60" s="1"/>
      <c r="K60" s="1"/>
      <c r="L60" s="1"/>
      <c r="M60" s="1"/>
    </row>
    <row r="61" spans="1:13" x14ac:dyDescent="0.25">
      <c r="A61" s="2" t="s">
        <v>28</v>
      </c>
      <c r="B61" s="5">
        <f t="shared" ref="B61:F62" si="42">B16/B10</f>
        <v>8395417.6450699698</v>
      </c>
      <c r="C61" s="1">
        <f t="shared" si="42"/>
        <v>6514910.0595992161</v>
      </c>
      <c r="D61" s="1">
        <f t="shared" si="42"/>
        <v>12866476.885331724</v>
      </c>
      <c r="E61" s="1">
        <f t="shared" si="42"/>
        <v>13719530.634826325</v>
      </c>
      <c r="F61" s="1">
        <f t="shared" si="42"/>
        <v>5570470.4821174275</v>
      </c>
      <c r="G61" s="1"/>
      <c r="H61" s="5">
        <f t="shared" ref="H61:L61" si="43">H16/H10</f>
        <v>8395417.6450699698</v>
      </c>
      <c r="I61" s="1">
        <f t="shared" si="43"/>
        <v>6514910.0595992161</v>
      </c>
      <c r="J61" s="1">
        <f t="shared" si="43"/>
        <v>12866476.885331724</v>
      </c>
      <c r="K61" s="1">
        <f t="shared" si="43"/>
        <v>13719530.634826325</v>
      </c>
      <c r="L61" s="1">
        <f t="shared" si="43"/>
        <v>5570470.4821174275</v>
      </c>
      <c r="M61" s="1"/>
    </row>
    <row r="62" spans="1:13" x14ac:dyDescent="0.25">
      <c r="A62" s="2" t="s">
        <v>29</v>
      </c>
      <c r="B62" s="5">
        <f t="shared" si="42"/>
        <v>8244631.5852935286</v>
      </c>
      <c r="C62" s="5">
        <f t="shared" si="42"/>
        <v>6365571.0652145753</v>
      </c>
      <c r="D62" s="5">
        <f t="shared" si="42"/>
        <v>12840783.285829788</v>
      </c>
      <c r="E62" s="5">
        <f t="shared" si="42"/>
        <v>11270757.828828452</v>
      </c>
      <c r="F62" s="5">
        <f t="shared" si="42"/>
        <v>5594425.3731343281</v>
      </c>
      <c r="G62" s="1"/>
      <c r="H62" s="5">
        <f t="shared" ref="H62:L62" si="44">H17/H11</f>
        <v>8084593.5262032216</v>
      </c>
      <c r="I62" s="5">
        <f t="shared" si="44"/>
        <v>6543058.1896419814</v>
      </c>
      <c r="J62" s="5">
        <f t="shared" si="44"/>
        <v>13108603.258448847</v>
      </c>
      <c r="K62" s="5">
        <f t="shared" si="44"/>
        <v>11579948.468808511</v>
      </c>
      <c r="L62" s="5">
        <f t="shared" si="44"/>
        <v>5856172.6907630526</v>
      </c>
      <c r="M62" s="1"/>
    </row>
    <row r="63" spans="1:13" x14ac:dyDescent="0.25">
      <c r="A63" s="2" t="s">
        <v>30</v>
      </c>
      <c r="B63" s="5">
        <f>(B61/B62)*B45</f>
        <v>55.817926551186517</v>
      </c>
      <c r="C63" s="1">
        <f>(C61/C62)*C45</f>
        <v>52.499445867423056</v>
      </c>
      <c r="D63" s="1">
        <f t="shared" ref="D63:E63" si="45">(D61/D62)*D45</f>
        <v>70.219435853049291</v>
      </c>
      <c r="E63" s="1">
        <f t="shared" si="45"/>
        <v>68.821688989870353</v>
      </c>
      <c r="F63" s="1">
        <f>(F61/F62)*F45</f>
        <v>57.634961746008209</v>
      </c>
      <c r="G63" s="1"/>
      <c r="H63" s="5">
        <f>(H61/H62)*H45</f>
        <v>86.444323783666576</v>
      </c>
      <c r="I63" s="1">
        <f>(I61/I62)*I45</f>
        <v>85.487988552996839</v>
      </c>
      <c r="J63" s="1">
        <f t="shared" ref="J63:K63" si="46">(J61/J62)*J45</f>
        <v>89.612439995321708</v>
      </c>
      <c r="K63" s="1">
        <f t="shared" si="46"/>
        <v>66.677927085441837</v>
      </c>
      <c r="L63" s="1">
        <f>(L61/L62)*L45</f>
        <v>104.70951720115498</v>
      </c>
      <c r="M63" s="1"/>
    </row>
    <row r="64" spans="1:13" x14ac:dyDescent="0.25">
      <c r="A64" s="2"/>
      <c r="B64" s="5"/>
      <c r="C64" s="1"/>
      <c r="D64" s="1"/>
      <c r="E64" s="1"/>
      <c r="F64" s="1"/>
      <c r="G64" s="1"/>
      <c r="H64" s="5"/>
      <c r="I64" s="1"/>
      <c r="J64" s="1"/>
      <c r="K64" s="1"/>
      <c r="L64" s="1"/>
      <c r="M64" s="1"/>
    </row>
    <row r="65" spans="1:13" x14ac:dyDescent="0.25">
      <c r="A65" s="2" t="s">
        <v>31</v>
      </c>
      <c r="B65" s="5"/>
      <c r="C65" s="1"/>
      <c r="D65" s="1"/>
      <c r="E65" s="1"/>
      <c r="F65" s="1"/>
      <c r="G65" s="1"/>
      <c r="H65" s="5"/>
      <c r="I65" s="1"/>
      <c r="J65" s="1"/>
      <c r="K65" s="1"/>
      <c r="L65" s="1"/>
      <c r="M65" s="1"/>
    </row>
    <row r="66" spans="1:13" x14ac:dyDescent="0.25">
      <c r="A66" s="2" t="s">
        <v>32</v>
      </c>
      <c r="B66" s="14">
        <f t="shared" ref="B66" si="47">(B23/B22)*100</f>
        <v>88.996463079254781</v>
      </c>
      <c r="C66" s="1"/>
      <c r="D66" s="1"/>
      <c r="E66" s="1"/>
      <c r="F66" s="1"/>
      <c r="G66" s="1"/>
      <c r="H66" s="14">
        <f t="shared" ref="H66" si="48">(H23/H22)*100</f>
        <v>88.996463079254781</v>
      </c>
      <c r="I66" s="1"/>
      <c r="J66" s="1"/>
      <c r="K66" s="1"/>
      <c r="L66" s="1"/>
      <c r="M66" s="1"/>
    </row>
    <row r="67" spans="1:13" x14ac:dyDescent="0.25">
      <c r="A67" s="2" t="s">
        <v>33</v>
      </c>
      <c r="B67" s="14">
        <f t="shared" ref="B67" si="49">(B17/B23)*100</f>
        <v>61.03466192965854</v>
      </c>
      <c r="C67" s="1"/>
      <c r="D67" s="1"/>
      <c r="E67" s="1"/>
      <c r="F67" s="1"/>
      <c r="G67" s="1"/>
      <c r="H67" s="14">
        <f t="shared" ref="H67" si="50">(H17/H23)*100</f>
        <v>91.772022174251973</v>
      </c>
      <c r="I67" s="1"/>
      <c r="J67" s="1"/>
      <c r="K67" s="1"/>
      <c r="L67" s="1"/>
      <c r="M67" s="1"/>
    </row>
    <row r="68" spans="1:13" ht="15.75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thickTop="1" x14ac:dyDescent="0.25"/>
    <row r="70" spans="1:13" x14ac:dyDescent="0.25">
      <c r="A70" s="10" t="s">
        <v>40</v>
      </c>
    </row>
    <row r="71" spans="1:13" x14ac:dyDescent="0.25">
      <c r="A71" s="10" t="s">
        <v>86</v>
      </c>
    </row>
    <row r="72" spans="1:13" x14ac:dyDescent="0.25">
      <c r="A72" s="10" t="s">
        <v>87</v>
      </c>
    </row>
    <row r="73" spans="1:13" x14ac:dyDescent="0.25">
      <c r="A73" s="10"/>
    </row>
    <row r="76" spans="1:13" x14ac:dyDescent="0.25">
      <c r="A76" s="8" t="s">
        <v>35</v>
      </c>
    </row>
    <row r="77" spans="1:13" x14ac:dyDescent="0.25">
      <c r="A77" s="8" t="s">
        <v>36</v>
      </c>
    </row>
    <row r="78" spans="1:13" x14ac:dyDescent="0.25">
      <c r="A78" s="8" t="s">
        <v>37</v>
      </c>
    </row>
    <row r="79" spans="1:13" x14ac:dyDescent="0.25">
      <c r="A79" s="8" t="s">
        <v>38</v>
      </c>
    </row>
    <row r="80" spans="1:13" x14ac:dyDescent="0.25">
      <c r="A80" s="8" t="s">
        <v>39</v>
      </c>
    </row>
    <row r="83" spans="1:1" x14ac:dyDescent="0.25">
      <c r="A83" s="8" t="s">
        <v>121</v>
      </c>
    </row>
  </sheetData>
  <mergeCells count="6">
    <mergeCell ref="M4:M5"/>
    <mergeCell ref="A2:G2"/>
    <mergeCell ref="A4:A5"/>
    <mergeCell ref="C4:F4"/>
    <mergeCell ref="G4:G5"/>
    <mergeCell ref="I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>
      <selection activeCell="A83" sqref="A83"/>
    </sheetView>
  </sheetViews>
  <sheetFormatPr baseColWidth="10" defaultColWidth="11.42578125" defaultRowHeight="15" x14ac:dyDescent="0.25"/>
  <cols>
    <col min="1" max="1" width="62" style="8" customWidth="1"/>
    <col min="2" max="2" width="19" style="8" customWidth="1"/>
    <col min="3" max="3" width="18.140625" style="8" bestFit="1" customWidth="1"/>
    <col min="4" max="4" width="17.140625" style="8" bestFit="1" customWidth="1"/>
    <col min="5" max="5" width="18.140625" style="8" bestFit="1" customWidth="1"/>
    <col min="6" max="6" width="17.28515625" style="8" bestFit="1" customWidth="1"/>
    <col min="7" max="7" width="17.140625" style="8" bestFit="1" customWidth="1"/>
    <col min="8" max="8" width="19" style="8" customWidth="1"/>
    <col min="9" max="9" width="18.140625" style="8" bestFit="1" customWidth="1"/>
    <col min="10" max="10" width="17.140625" style="8" bestFit="1" customWidth="1"/>
    <col min="11" max="11" width="18.140625" style="8" bestFit="1" customWidth="1"/>
    <col min="12" max="12" width="17.28515625" style="8" bestFit="1" customWidth="1"/>
    <col min="13" max="13" width="17.140625" style="8" bestFit="1" customWidth="1"/>
    <col min="14" max="16384" width="11.42578125" style="8"/>
  </cols>
  <sheetData>
    <row r="1" spans="1:13" x14ac:dyDescent="0.25">
      <c r="E1" s="23"/>
      <c r="K1" s="23"/>
    </row>
    <row r="2" spans="1:13" ht="15.75" x14ac:dyDescent="0.25">
      <c r="A2" s="35" t="s">
        <v>101</v>
      </c>
      <c r="B2" s="35"/>
      <c r="C2" s="35"/>
      <c r="D2" s="35"/>
      <c r="E2" s="35"/>
      <c r="F2" s="35"/>
      <c r="G2" s="35"/>
    </row>
    <row r="4" spans="1:13" x14ac:dyDescent="0.25">
      <c r="A4" s="32"/>
      <c r="B4" s="25" t="s">
        <v>43</v>
      </c>
      <c r="C4" s="34" t="s">
        <v>74</v>
      </c>
      <c r="D4" s="34"/>
      <c r="E4" s="34"/>
      <c r="F4" s="34"/>
      <c r="G4" s="30" t="s">
        <v>3</v>
      </c>
      <c r="H4" s="25" t="s">
        <v>43</v>
      </c>
      <c r="I4" s="34" t="s">
        <v>76</v>
      </c>
      <c r="J4" s="34"/>
      <c r="K4" s="34"/>
      <c r="L4" s="34"/>
      <c r="M4" s="30" t="s">
        <v>3</v>
      </c>
    </row>
    <row r="5" spans="1:13" ht="15.75" thickBot="1" x14ac:dyDescent="0.3">
      <c r="A5" s="33"/>
      <c r="B5" s="26" t="s">
        <v>75</v>
      </c>
      <c r="C5" s="9" t="s">
        <v>0</v>
      </c>
      <c r="D5" s="9" t="s">
        <v>1</v>
      </c>
      <c r="E5" s="9" t="s">
        <v>2</v>
      </c>
      <c r="F5" s="9" t="s">
        <v>44</v>
      </c>
      <c r="G5" s="31"/>
      <c r="H5" s="26" t="s">
        <v>77</v>
      </c>
      <c r="I5" s="9" t="s">
        <v>0</v>
      </c>
      <c r="J5" s="9" t="s">
        <v>1</v>
      </c>
      <c r="K5" s="9" t="s">
        <v>2</v>
      </c>
      <c r="L5" s="9" t="s">
        <v>44</v>
      </c>
      <c r="M5" s="31"/>
    </row>
    <row r="6" spans="1:13" ht="15.75" thickTop="1" x14ac:dyDescent="0.25">
      <c r="A6" s="4" t="s">
        <v>4</v>
      </c>
      <c r="B6" s="10"/>
      <c r="H6" s="10"/>
    </row>
    <row r="7" spans="1:13" x14ac:dyDescent="0.25">
      <c r="A7" s="2"/>
      <c r="B7" s="5"/>
      <c r="C7" s="1"/>
      <c r="D7" s="1"/>
      <c r="E7" s="1"/>
      <c r="F7" s="1"/>
      <c r="G7" s="1"/>
      <c r="H7" s="5"/>
      <c r="I7" s="1"/>
      <c r="J7" s="1"/>
      <c r="K7" s="1"/>
      <c r="L7" s="1"/>
      <c r="M7" s="1"/>
    </row>
    <row r="8" spans="1:13" x14ac:dyDescent="0.25">
      <c r="A8" s="2" t="s">
        <v>42</v>
      </c>
      <c r="B8" s="5"/>
      <c r="C8" s="1"/>
      <c r="D8" s="1"/>
      <c r="E8" s="1"/>
      <c r="F8" s="1"/>
      <c r="G8" s="1"/>
      <c r="H8" s="5"/>
      <c r="I8" s="1"/>
      <c r="J8" s="1"/>
      <c r="K8" s="1"/>
      <c r="L8" s="1"/>
      <c r="M8" s="1"/>
    </row>
    <row r="9" spans="1:13" x14ac:dyDescent="0.25">
      <c r="A9" s="3" t="s">
        <v>61</v>
      </c>
      <c r="B9" s="17">
        <f>SUM(C9:F9)</f>
        <v>4926</v>
      </c>
      <c r="C9" s="18">
        <f>+'I Trimestre'!C9+'II Trimestre'!C9</f>
        <v>3382</v>
      </c>
      <c r="D9" s="18">
        <f>+'I Trimestre'!D9+'II Trimestre'!D9</f>
        <v>572</v>
      </c>
      <c r="E9" s="18">
        <f>+'I Trimestre'!E9+'II Trimestre'!E9</f>
        <v>650</v>
      </c>
      <c r="F9" s="18">
        <f>+'I Trimestre'!F9+'II Trimestre'!F9</f>
        <v>322</v>
      </c>
      <c r="G9" s="18"/>
      <c r="H9" s="17">
        <f>SUM(I9:L9)</f>
        <v>4279</v>
      </c>
      <c r="I9" s="18">
        <f>+'I Trimestre'!I9+'II Trimestre'!I9</f>
        <v>2966</v>
      </c>
      <c r="J9" s="18">
        <f>+'I Trimestre'!J9+'II Trimestre'!J9</f>
        <v>562</v>
      </c>
      <c r="K9" s="18">
        <f>+'I Trimestre'!K9+'II Trimestre'!K9</f>
        <v>449</v>
      </c>
      <c r="L9" s="18">
        <f>+'I Trimestre'!L9+'II Trimestre'!L9</f>
        <v>302</v>
      </c>
      <c r="M9" s="18"/>
    </row>
    <row r="10" spans="1:13" x14ac:dyDescent="0.25">
      <c r="A10" s="3" t="s">
        <v>102</v>
      </c>
      <c r="B10" s="17">
        <f t="shared" ref="B10" si="0">SUM(C10:F10)</f>
        <v>4494</v>
      </c>
      <c r="C10" s="18">
        <f>+'I Trimestre'!C10+'II Trimestre'!C10</f>
        <v>3137</v>
      </c>
      <c r="D10" s="18">
        <f>+'I Trimestre'!D10+'II Trimestre'!D10</f>
        <v>402</v>
      </c>
      <c r="E10" s="18">
        <f>+'I Trimestre'!E10+'II Trimestre'!E10</f>
        <v>559</v>
      </c>
      <c r="F10" s="18">
        <f>+'I Trimestre'!F10+'II Trimestre'!F10</f>
        <v>396</v>
      </c>
      <c r="G10" s="18"/>
      <c r="H10" s="17">
        <f t="shared" ref="H10" si="1">SUM(I10:L10)</f>
        <v>4494</v>
      </c>
      <c r="I10" s="18">
        <f>+'I Trimestre'!I10+'II Trimestre'!I10</f>
        <v>3137</v>
      </c>
      <c r="J10" s="18">
        <f>+'I Trimestre'!J10+'II Trimestre'!J10</f>
        <v>402</v>
      </c>
      <c r="K10" s="18">
        <f>+'I Trimestre'!K10+'II Trimestre'!K10</f>
        <v>559</v>
      </c>
      <c r="L10" s="18">
        <f>+'I Trimestre'!L10+'II Trimestre'!L10</f>
        <v>396</v>
      </c>
      <c r="M10" s="18"/>
    </row>
    <row r="11" spans="1:13" x14ac:dyDescent="0.25">
      <c r="A11" s="3" t="s">
        <v>103</v>
      </c>
      <c r="B11" s="17">
        <f>SUM(C11:F11)</f>
        <v>5612</v>
      </c>
      <c r="C11" s="18">
        <f>+'I Trimestre'!C11+'II Trimestre'!C11</f>
        <v>3897</v>
      </c>
      <c r="D11" s="18">
        <f>+'I Trimestre'!D11+'II Trimestre'!D11</f>
        <v>951</v>
      </c>
      <c r="E11" s="18">
        <f>+'I Trimestre'!E11+'II Trimestre'!E11</f>
        <v>345</v>
      </c>
      <c r="F11" s="18">
        <f>+'I Trimestre'!F11+'II Trimestre'!F11</f>
        <v>419</v>
      </c>
      <c r="G11" s="18"/>
      <c r="H11" s="17">
        <f>SUM(I11:L11)</f>
        <v>4844</v>
      </c>
      <c r="I11" s="18">
        <f>+'I Trimestre'!I11+'II Trimestre'!I11</f>
        <v>3320</v>
      </c>
      <c r="J11" s="18">
        <f>+'I Trimestre'!J11+'II Trimestre'!J11</f>
        <v>713</v>
      </c>
      <c r="K11" s="18">
        <f>+'I Trimestre'!K11+'II Trimestre'!K11</f>
        <v>428</v>
      </c>
      <c r="L11" s="18">
        <f>+'I Trimestre'!L11+'II Trimestre'!L11</f>
        <v>383</v>
      </c>
      <c r="M11" s="18"/>
    </row>
    <row r="12" spans="1:13" x14ac:dyDescent="0.25">
      <c r="A12" s="3" t="s">
        <v>81</v>
      </c>
      <c r="B12" s="17">
        <f>SUM(C12:F12)</f>
        <v>10680</v>
      </c>
      <c r="C12" s="18">
        <f>+'II Trimestre'!C12</f>
        <v>7375</v>
      </c>
      <c r="D12" s="18">
        <f>+'II Trimestre'!D12</f>
        <v>1188</v>
      </c>
      <c r="E12" s="18">
        <f>+'II Trimestre'!E12</f>
        <v>1282</v>
      </c>
      <c r="F12" s="18">
        <f>+'II Trimestre'!F12</f>
        <v>835</v>
      </c>
      <c r="G12" s="18"/>
      <c r="H12" s="17">
        <f>SUM(I12:L12)</f>
        <v>10680</v>
      </c>
      <c r="I12" s="18">
        <f>+'II Trimestre'!I12</f>
        <v>7375</v>
      </c>
      <c r="J12" s="18">
        <f>+'II Trimestre'!J12</f>
        <v>1188</v>
      </c>
      <c r="K12" s="18">
        <f>+'II Trimestre'!K12</f>
        <v>1282</v>
      </c>
      <c r="L12" s="18">
        <f>+'II Trimestre'!L12</f>
        <v>835</v>
      </c>
      <c r="M12" s="18"/>
    </row>
    <row r="13" spans="1:13" x14ac:dyDescent="0.25">
      <c r="A13" s="2"/>
      <c r="B13" s="17"/>
      <c r="C13" s="18"/>
      <c r="D13" s="18"/>
      <c r="E13" s="18"/>
      <c r="F13" s="18"/>
      <c r="G13" s="18"/>
      <c r="H13" s="17"/>
      <c r="I13" s="18"/>
      <c r="J13" s="18"/>
      <c r="K13" s="18"/>
      <c r="L13" s="18"/>
      <c r="M13" s="18"/>
    </row>
    <row r="14" spans="1:13" x14ac:dyDescent="0.25">
      <c r="A14" s="6" t="s">
        <v>5</v>
      </c>
      <c r="B14" s="17"/>
      <c r="C14" s="18"/>
      <c r="D14" s="18"/>
      <c r="E14" s="18"/>
      <c r="F14" s="18"/>
      <c r="G14" s="18"/>
      <c r="H14" s="17"/>
      <c r="I14" s="18"/>
      <c r="J14" s="18"/>
      <c r="K14" s="18"/>
      <c r="L14" s="18"/>
      <c r="M14" s="18"/>
    </row>
    <row r="15" spans="1:13" x14ac:dyDescent="0.25">
      <c r="A15" s="3" t="s">
        <v>61</v>
      </c>
      <c r="B15" s="18">
        <f>SUM(C15:G15)</f>
        <v>35619019295.53315</v>
      </c>
      <c r="C15" s="18">
        <f>+'I Trimestre'!C15+'II Trimestre'!C15</f>
        <v>19378928147.599998</v>
      </c>
      <c r="D15" s="18">
        <f>+'I Trimestre'!D15+'II Trimestre'!D15</f>
        <v>5211361782.6000004</v>
      </c>
      <c r="E15" s="18">
        <f>+'I Trimestre'!E15+'II Trimestre'!E15</f>
        <v>7724833584.3800001</v>
      </c>
      <c r="F15" s="18">
        <f>+'I Trimestre'!F15+'II Trimestre'!F15</f>
        <v>1550962000</v>
      </c>
      <c r="G15" s="18">
        <f>+'I Trimestre'!G15+'II Trimestre'!G15</f>
        <v>1752933780.9531507</v>
      </c>
      <c r="H15" s="18">
        <f>SUM(I15:M15)</f>
        <v>32981311277.313053</v>
      </c>
      <c r="I15" s="18">
        <f>+'I Trimestre'!I15+'II Trimestre'!I15</f>
        <v>17916046884.540001</v>
      </c>
      <c r="J15" s="18">
        <f>+'I Trimestre'!J15+'II Trimestre'!J15</f>
        <v>6530220647.75</v>
      </c>
      <c r="K15" s="18">
        <f>+'I Trimestre'!K15+'II Trimestre'!K15</f>
        <v>5567749804.5900002</v>
      </c>
      <c r="L15" s="18">
        <f>+'I Trimestre'!L15+'II Trimestre'!L15</f>
        <v>1580644274.1800001</v>
      </c>
      <c r="M15" s="18">
        <f>+'I Trimestre'!M15+'II Trimestre'!M15</f>
        <v>1386649666.2530518</v>
      </c>
    </row>
    <row r="16" spans="1:13" x14ac:dyDescent="0.25">
      <c r="A16" s="3" t="s">
        <v>102</v>
      </c>
      <c r="B16" s="18">
        <f>SUM(C16:G16)</f>
        <v>36434069848.503418</v>
      </c>
      <c r="C16" s="18">
        <f>+'I Trimestre'!C16+'II Trimestre'!C16</f>
        <v>19805175228.780098</v>
      </c>
      <c r="D16" s="18">
        <f>+'I Trimestre'!D16+'II Trimestre'!D16</f>
        <v>5013922263.4934521</v>
      </c>
      <c r="E16" s="18">
        <f>+'I Trimestre'!E16+'II Trimestre'!E16</f>
        <v>7401916494.9259148</v>
      </c>
      <c r="F16" s="18">
        <f>+'I Trimestre'!F16+'II Trimestre'!F16</f>
        <v>2150750020.8226271</v>
      </c>
      <c r="G16" s="18">
        <f>+'I Trimestre'!G16+'II Trimestre'!G16</f>
        <v>2062305840.4813256</v>
      </c>
      <c r="H16" s="18">
        <f>SUM(I16:M16)</f>
        <v>36434069848.503418</v>
      </c>
      <c r="I16" s="18">
        <f>+'I Trimestre'!I16+'II Trimestre'!I16</f>
        <v>19805175228.780098</v>
      </c>
      <c r="J16" s="18">
        <f>+'I Trimestre'!J16+'II Trimestre'!J16</f>
        <v>5013922263.4934521</v>
      </c>
      <c r="K16" s="18">
        <f>+'I Trimestre'!K16+'II Trimestre'!K16</f>
        <v>7401916494.9259148</v>
      </c>
      <c r="L16" s="18">
        <f>+'I Trimestre'!L16+'II Trimestre'!L16</f>
        <v>2150750020.8226271</v>
      </c>
      <c r="M16" s="18">
        <f>+'I Trimestre'!M16+'II Trimestre'!M16</f>
        <v>2062305840.4813256</v>
      </c>
    </row>
    <row r="17" spans="1:13" x14ac:dyDescent="0.25">
      <c r="A17" s="3" t="s">
        <v>103</v>
      </c>
      <c r="B17" s="18">
        <f>SUM(C17:G17)</f>
        <v>44551959445.89576</v>
      </c>
      <c r="C17" s="18">
        <f>+'I Trimestre'!C17+'II Trimestre'!C17</f>
        <v>24372114262.519997</v>
      </c>
      <c r="D17" s="18">
        <f>+'I Trimestre'!D17+'II Trimestre'!D17</f>
        <v>12929439942.049999</v>
      </c>
      <c r="E17" s="18">
        <f>+'I Trimestre'!E17+'II Trimestre'!E17</f>
        <v>3162809954.1999998</v>
      </c>
      <c r="F17" s="18">
        <f>+'I Trimestre'!F17+'II Trimestre'!F17</f>
        <v>2273615000</v>
      </c>
      <c r="G17" s="18">
        <f>+'I Trimestre'!G17+'II Trimestre'!G17</f>
        <v>1813980287.125772</v>
      </c>
      <c r="H17" s="18">
        <f>SUM(I17:M17)</f>
        <v>38442574749.420227</v>
      </c>
      <c r="I17" s="18">
        <f>+'I Trimestre'!I17+'II Trimestre'!I17</f>
        <v>20973528434.93</v>
      </c>
      <c r="J17" s="18">
        <f>+'I Trimestre'!J17+'II Trimestre'!J17</f>
        <v>9608164581.960001</v>
      </c>
      <c r="K17" s="18">
        <f>+'I Trimestre'!K17+'II Trimestre'!K17</f>
        <v>4228362263.3499999</v>
      </c>
      <c r="L17" s="18">
        <f>+'I Trimestre'!L17+'II Trimestre'!L17</f>
        <v>2106212000</v>
      </c>
      <c r="M17" s="18">
        <f>+'I Trimestre'!M17+'II Trimestre'!M17</f>
        <v>1526307469.1802292</v>
      </c>
    </row>
    <row r="18" spans="1:13" x14ac:dyDescent="0.25">
      <c r="A18" s="3" t="s">
        <v>46</v>
      </c>
      <c r="B18" s="18">
        <f t="shared" ref="B18" si="2">SUM(C18:G18)</f>
        <v>89256090988.999741</v>
      </c>
      <c r="C18" s="18">
        <f>+'II Trimestre'!C18</f>
        <v>47272726843.381897</v>
      </c>
      <c r="D18" s="18">
        <f>+'II Trimestre'!D18</f>
        <v>15057915085.879421</v>
      </c>
      <c r="E18" s="18">
        <f>+'II Trimestre'!E18</f>
        <v>17284592475.155052</v>
      </c>
      <c r="F18" s="18">
        <f>+'II Trimestre'!F18</f>
        <v>4588625019.1682796</v>
      </c>
      <c r="G18" s="18">
        <f>+'II Trimestre'!G18</f>
        <v>5052231565.4150791</v>
      </c>
      <c r="H18" s="18">
        <f t="shared" ref="H18" si="3">SUM(I18:M18)</f>
        <v>89256090988.999741</v>
      </c>
      <c r="I18" s="18">
        <f>+'II Trimestre'!I18</f>
        <v>47272726843.381897</v>
      </c>
      <c r="J18" s="18">
        <f>+'II Trimestre'!J18</f>
        <v>15057915085.879421</v>
      </c>
      <c r="K18" s="18">
        <f>+'II Trimestre'!K18</f>
        <v>17284592475.155052</v>
      </c>
      <c r="L18" s="18">
        <f>+'II Trimestre'!L18</f>
        <v>4588625019.1682796</v>
      </c>
      <c r="M18" s="18">
        <f>+'II Trimestre'!M18</f>
        <v>5052231565.4150791</v>
      </c>
    </row>
    <row r="19" spans="1:13" x14ac:dyDescent="0.25">
      <c r="A19" s="3" t="s">
        <v>62</v>
      </c>
      <c r="B19" s="18">
        <f>SUM(C19:F19)</f>
        <v>42737979158.769989</v>
      </c>
      <c r="C19" s="18">
        <f t="shared" ref="C19:F19" si="4">+C17</f>
        <v>24372114262.519997</v>
      </c>
      <c r="D19" s="18">
        <f t="shared" si="4"/>
        <v>12929439942.049999</v>
      </c>
      <c r="E19" s="18">
        <f t="shared" si="4"/>
        <v>3162809954.1999998</v>
      </c>
      <c r="F19" s="18">
        <f t="shared" si="4"/>
        <v>2273615000</v>
      </c>
      <c r="G19" s="18"/>
      <c r="H19" s="18">
        <f>SUM(I19:L19)</f>
        <v>36916267280.239998</v>
      </c>
      <c r="I19" s="18">
        <f t="shared" ref="I19:L19" si="5">+I17</f>
        <v>20973528434.93</v>
      </c>
      <c r="J19" s="18">
        <f t="shared" si="5"/>
        <v>9608164581.960001</v>
      </c>
      <c r="K19" s="18">
        <f t="shared" si="5"/>
        <v>4228362263.3499999</v>
      </c>
      <c r="L19" s="18">
        <f t="shared" si="5"/>
        <v>2106212000</v>
      </c>
      <c r="M19" s="18"/>
    </row>
    <row r="20" spans="1:13" x14ac:dyDescent="0.25">
      <c r="A20" s="2"/>
      <c r="B20" s="17"/>
      <c r="C20" s="18"/>
      <c r="D20" s="18"/>
      <c r="E20" s="18"/>
      <c r="F20" s="18"/>
      <c r="G20" s="18"/>
      <c r="H20" s="17"/>
      <c r="I20" s="18"/>
      <c r="J20" s="18"/>
      <c r="K20" s="18"/>
      <c r="L20" s="18"/>
      <c r="M20" s="18"/>
    </row>
    <row r="21" spans="1:13" x14ac:dyDescent="0.25">
      <c r="A21" s="6" t="s">
        <v>6</v>
      </c>
      <c r="B21" s="17"/>
      <c r="C21" s="18"/>
      <c r="D21" s="18"/>
      <c r="E21" s="18"/>
      <c r="F21" s="18"/>
      <c r="G21" s="18"/>
      <c r="H21" s="17"/>
      <c r="I21" s="18"/>
      <c r="J21" s="18"/>
      <c r="K21" s="18"/>
      <c r="L21" s="18"/>
      <c r="M21" s="18"/>
    </row>
    <row r="22" spans="1:13" x14ac:dyDescent="0.25">
      <c r="A22" s="3" t="s">
        <v>60</v>
      </c>
      <c r="B22" s="18">
        <f t="shared" ref="B22" si="6">B16</f>
        <v>36434069848.503418</v>
      </c>
      <c r="C22" s="18"/>
      <c r="D22" s="18"/>
      <c r="E22" s="18"/>
      <c r="F22" s="17"/>
      <c r="G22" s="17"/>
      <c r="H22" s="18">
        <f t="shared" ref="H22" si="7">H16</f>
        <v>36434069848.503418</v>
      </c>
      <c r="I22" s="18"/>
      <c r="J22" s="18"/>
      <c r="K22" s="18"/>
      <c r="L22" s="17"/>
      <c r="M22" s="17"/>
    </row>
    <row r="23" spans="1:13" x14ac:dyDescent="0.25">
      <c r="A23" s="3" t="s">
        <v>61</v>
      </c>
      <c r="B23" s="18">
        <f>'I Trimestre'!B23+'II Trimestre'!B23</f>
        <v>43307575700.279999</v>
      </c>
      <c r="C23" s="18"/>
      <c r="D23" s="18"/>
      <c r="E23" s="18"/>
      <c r="F23" s="17"/>
      <c r="G23" s="17"/>
      <c r="H23" s="18">
        <f>'I Trimestre'!H23+'II Trimestre'!H23</f>
        <v>43307575700.279999</v>
      </c>
      <c r="I23" s="18"/>
      <c r="J23" s="18"/>
      <c r="K23" s="18"/>
      <c r="L23" s="17"/>
      <c r="M23" s="17"/>
    </row>
    <row r="24" spans="1:13" x14ac:dyDescent="0.25">
      <c r="A24" s="2"/>
      <c r="B24" s="17"/>
      <c r="C24" s="18"/>
      <c r="D24" s="18"/>
      <c r="E24" s="18"/>
      <c r="F24" s="18"/>
      <c r="G24" s="18"/>
      <c r="H24" s="17"/>
      <c r="I24" s="18"/>
      <c r="J24" s="18"/>
      <c r="K24" s="18"/>
      <c r="L24" s="18"/>
      <c r="M24" s="18"/>
    </row>
    <row r="25" spans="1:13" x14ac:dyDescent="0.25">
      <c r="A25" s="2" t="s">
        <v>7</v>
      </c>
      <c r="B25" s="17"/>
      <c r="C25" s="18"/>
      <c r="D25" s="18"/>
      <c r="E25" s="18"/>
      <c r="F25" s="18"/>
      <c r="G25" s="18"/>
      <c r="H25" s="17"/>
      <c r="I25" s="18"/>
      <c r="J25" s="18"/>
      <c r="K25" s="18"/>
      <c r="L25" s="18"/>
      <c r="M25" s="18"/>
    </row>
    <row r="26" spans="1:13" x14ac:dyDescent="0.25">
      <c r="A26" s="3" t="s">
        <v>63</v>
      </c>
      <c r="B26" s="22">
        <v>1.61</v>
      </c>
      <c r="C26" s="22">
        <v>1.61</v>
      </c>
      <c r="D26" s="22">
        <v>1.61</v>
      </c>
      <c r="E26" s="22">
        <v>1.61</v>
      </c>
      <c r="F26" s="22">
        <v>1.61</v>
      </c>
      <c r="G26" s="22">
        <v>1.61</v>
      </c>
      <c r="H26" s="22">
        <v>1.61</v>
      </c>
      <c r="I26" s="22">
        <v>1.61</v>
      </c>
      <c r="J26" s="22">
        <v>1.61</v>
      </c>
      <c r="K26" s="22">
        <v>1.61</v>
      </c>
      <c r="L26" s="22">
        <v>1.61</v>
      </c>
      <c r="M26" s="22">
        <v>1.61</v>
      </c>
    </row>
    <row r="27" spans="1:13" x14ac:dyDescent="0.25">
      <c r="A27" s="3" t="s">
        <v>104</v>
      </c>
      <c r="B27" s="22">
        <v>1.67</v>
      </c>
      <c r="C27" s="22">
        <v>1.67</v>
      </c>
      <c r="D27" s="22">
        <v>1.67</v>
      </c>
      <c r="E27" s="22">
        <v>1.67</v>
      </c>
      <c r="F27" s="22">
        <v>1.67</v>
      </c>
      <c r="G27" s="22">
        <v>1.67</v>
      </c>
      <c r="H27" s="22">
        <v>1.67</v>
      </c>
      <c r="I27" s="22">
        <v>1.67</v>
      </c>
      <c r="J27" s="22">
        <v>1.67</v>
      </c>
      <c r="K27" s="22">
        <v>1.67</v>
      </c>
      <c r="L27" s="22">
        <v>1.67</v>
      </c>
      <c r="M27" s="22">
        <v>1.67</v>
      </c>
    </row>
    <row r="28" spans="1:13" x14ac:dyDescent="0.25">
      <c r="A28" s="3" t="s">
        <v>8</v>
      </c>
      <c r="B28" s="19">
        <f>+C28+F28</f>
        <v>153638</v>
      </c>
      <c r="C28" s="20">
        <v>108369</v>
      </c>
      <c r="D28" s="20">
        <v>108369</v>
      </c>
      <c r="E28" s="20">
        <v>108369</v>
      </c>
      <c r="F28" s="20">
        <v>45269</v>
      </c>
      <c r="G28" s="18"/>
      <c r="H28" s="19">
        <f>+I28+L28</f>
        <v>153638</v>
      </c>
      <c r="I28" s="20">
        <v>108369</v>
      </c>
      <c r="J28" s="20">
        <v>108369</v>
      </c>
      <c r="K28" s="20">
        <v>108369</v>
      </c>
      <c r="L28" s="20">
        <v>45269</v>
      </c>
      <c r="M28" s="18"/>
    </row>
    <row r="29" spans="1:13" x14ac:dyDescent="0.25">
      <c r="A29" s="2"/>
      <c r="B29" s="17"/>
      <c r="C29" s="18"/>
      <c r="D29" s="18"/>
      <c r="E29" s="18"/>
      <c r="F29" s="18"/>
      <c r="G29" s="18"/>
      <c r="H29" s="17"/>
      <c r="I29" s="18"/>
      <c r="J29" s="18"/>
      <c r="K29" s="18"/>
      <c r="L29" s="18"/>
      <c r="M29" s="18"/>
    </row>
    <row r="30" spans="1:13" x14ac:dyDescent="0.25">
      <c r="A30" s="4" t="s">
        <v>9</v>
      </c>
      <c r="B30" s="17"/>
      <c r="C30" s="18"/>
      <c r="D30" s="18"/>
      <c r="E30" s="18"/>
      <c r="F30" s="18"/>
      <c r="G30" s="18"/>
      <c r="H30" s="17"/>
      <c r="I30" s="18"/>
      <c r="J30" s="18"/>
      <c r="K30" s="18"/>
      <c r="L30" s="18"/>
      <c r="M30" s="18"/>
    </row>
    <row r="31" spans="1:13" x14ac:dyDescent="0.25">
      <c r="A31" s="2" t="s">
        <v>64</v>
      </c>
      <c r="B31" s="17">
        <f t="shared" ref="B31:F31" si="8">B15/B26</f>
        <v>22123614469.275246</v>
      </c>
      <c r="C31" s="18">
        <f t="shared" si="8"/>
        <v>12036601333.913042</v>
      </c>
      <c r="D31" s="18">
        <f t="shared" si="8"/>
        <v>3236870672.4223604</v>
      </c>
      <c r="E31" s="18">
        <f t="shared" si="8"/>
        <v>4798033282.2236023</v>
      </c>
      <c r="F31" s="18">
        <f t="shared" si="8"/>
        <v>963330434.78260863</v>
      </c>
      <c r="G31" s="18">
        <f t="shared" ref="G31:L31" si="9">G15/G26</f>
        <v>1088778745.933634</v>
      </c>
      <c r="H31" s="17">
        <f t="shared" si="9"/>
        <v>20485286507.647858</v>
      </c>
      <c r="I31" s="18">
        <f t="shared" si="9"/>
        <v>11127979431.391304</v>
      </c>
      <c r="J31" s="18">
        <f t="shared" si="9"/>
        <v>4056037669.4099379</v>
      </c>
      <c r="K31" s="18">
        <f t="shared" si="9"/>
        <v>3458229692.2919254</v>
      </c>
      <c r="L31" s="18">
        <f t="shared" si="9"/>
        <v>981766629.92546582</v>
      </c>
      <c r="M31" s="18">
        <f t="shared" ref="M31" si="10">M15/M26</f>
        <v>861273084.62922466</v>
      </c>
    </row>
    <row r="32" spans="1:13" x14ac:dyDescent="0.25">
      <c r="A32" s="2" t="s">
        <v>105</v>
      </c>
      <c r="B32" s="17">
        <f t="shared" ref="B32" si="11">B17/B27</f>
        <v>26677820027.482491</v>
      </c>
      <c r="C32" s="18">
        <f>C17/C27</f>
        <v>14594080396.718561</v>
      </c>
      <c r="D32" s="18">
        <f t="shared" ref="D32:F32" si="12">D17/D27</f>
        <v>7742179606.0179644</v>
      </c>
      <c r="E32" s="18">
        <f t="shared" si="12"/>
        <v>1893898176.1676645</v>
      </c>
      <c r="F32" s="18">
        <f t="shared" si="12"/>
        <v>1361446107.7844312</v>
      </c>
      <c r="G32" s="18">
        <f t="shared" ref="G32:H32" si="13">G17/G27</f>
        <v>1086215740.7938755</v>
      </c>
      <c r="H32" s="17">
        <f t="shared" si="13"/>
        <v>23019505837.976185</v>
      </c>
      <c r="I32" s="18">
        <f>I17/I27</f>
        <v>12558999062.832336</v>
      </c>
      <c r="J32" s="18">
        <f t="shared" ref="J32:M32" si="14">J17/J27</f>
        <v>5753391965.2455101</v>
      </c>
      <c r="K32" s="18">
        <f t="shared" si="14"/>
        <v>2531953451.1077843</v>
      </c>
      <c r="L32" s="18">
        <f t="shared" si="14"/>
        <v>1261204790.4191618</v>
      </c>
      <c r="M32" s="18">
        <f t="shared" si="14"/>
        <v>913956568.37139475</v>
      </c>
    </row>
    <row r="33" spans="1:13" x14ac:dyDescent="0.25">
      <c r="A33" s="2" t="s">
        <v>65</v>
      </c>
      <c r="B33" s="17">
        <f t="shared" ref="B33:F33" si="15">B31/B9</f>
        <v>4491192.5434988318</v>
      </c>
      <c r="C33" s="18">
        <f t="shared" si="15"/>
        <v>3559018.7267631702</v>
      </c>
      <c r="D33" s="18">
        <f t="shared" si="15"/>
        <v>5658864.8119272031</v>
      </c>
      <c r="E33" s="18">
        <f t="shared" si="15"/>
        <v>7381589.6649593879</v>
      </c>
      <c r="F33" s="18">
        <f t="shared" si="15"/>
        <v>2991709.4247907102</v>
      </c>
      <c r="G33" s="18"/>
      <c r="H33" s="17">
        <f t="shared" ref="H33:L33" si="16">H31/H9</f>
        <v>4787400.4458162794</v>
      </c>
      <c r="I33" s="18">
        <f t="shared" si="16"/>
        <v>3751847.4144947082</v>
      </c>
      <c r="J33" s="18">
        <f t="shared" si="16"/>
        <v>7217148.8779536262</v>
      </c>
      <c r="K33" s="18">
        <f t="shared" si="16"/>
        <v>7702070.5841690991</v>
      </c>
      <c r="L33" s="18">
        <f t="shared" si="16"/>
        <v>3250882.8805479002</v>
      </c>
      <c r="M33" s="18"/>
    </row>
    <row r="34" spans="1:13" x14ac:dyDescent="0.25">
      <c r="A34" s="2" t="s">
        <v>106</v>
      </c>
      <c r="B34" s="17">
        <f t="shared" ref="B34:F34" si="17">B32/B11</f>
        <v>4753709.9122385047</v>
      </c>
      <c r="C34" s="18">
        <f t="shared" si="17"/>
        <v>3744952.6293863384</v>
      </c>
      <c r="D34" s="18">
        <f t="shared" si="17"/>
        <v>8141093.1714174179</v>
      </c>
      <c r="E34" s="18">
        <f t="shared" si="17"/>
        <v>5489559.9309207667</v>
      </c>
      <c r="F34" s="18">
        <f t="shared" si="17"/>
        <v>3249274.7202492394</v>
      </c>
      <c r="G34" s="18"/>
      <c r="H34" s="17">
        <f t="shared" ref="H34:L34" si="18">H32/H11</f>
        <v>4752168.8352551991</v>
      </c>
      <c r="I34" s="18">
        <f t="shared" si="18"/>
        <v>3782831.0430217879</v>
      </c>
      <c r="J34" s="18">
        <f t="shared" si="18"/>
        <v>8069273.4435420902</v>
      </c>
      <c r="K34" s="18">
        <f t="shared" si="18"/>
        <v>5915779.0913733281</v>
      </c>
      <c r="L34" s="18">
        <f t="shared" si="18"/>
        <v>3292962.8992667408</v>
      </c>
      <c r="M34" s="18"/>
    </row>
    <row r="35" spans="1:13" x14ac:dyDescent="0.25">
      <c r="A35" s="2"/>
      <c r="B35" s="5"/>
      <c r="C35" s="1"/>
      <c r="D35" s="1"/>
      <c r="E35" s="1"/>
      <c r="F35" s="1"/>
      <c r="G35" s="1"/>
      <c r="H35" s="5"/>
      <c r="I35" s="1"/>
      <c r="J35" s="1"/>
      <c r="K35" s="1"/>
      <c r="L35" s="1"/>
      <c r="M35" s="1"/>
    </row>
    <row r="36" spans="1:13" x14ac:dyDescent="0.25">
      <c r="A36" s="4" t="s">
        <v>10</v>
      </c>
      <c r="B36" s="5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</row>
    <row r="37" spans="1:13" x14ac:dyDescent="0.25">
      <c r="A37" s="2"/>
      <c r="B37" s="5"/>
      <c r="C37" s="1"/>
      <c r="D37" s="1"/>
      <c r="E37" s="1"/>
      <c r="F37" s="1"/>
      <c r="G37" s="1"/>
      <c r="H37" s="5"/>
      <c r="I37" s="1"/>
      <c r="J37" s="1"/>
      <c r="K37" s="1"/>
      <c r="L37" s="1"/>
      <c r="M37" s="1"/>
    </row>
    <row r="38" spans="1:13" x14ac:dyDescent="0.25">
      <c r="A38" s="2" t="s">
        <v>11</v>
      </c>
      <c r="B38" s="5"/>
      <c r="C38" s="1"/>
      <c r="D38" s="1"/>
      <c r="E38" s="1"/>
      <c r="F38" s="1"/>
      <c r="G38" s="1"/>
      <c r="H38" s="5"/>
      <c r="I38" s="1"/>
      <c r="J38" s="1"/>
      <c r="K38" s="1"/>
      <c r="L38" s="1"/>
      <c r="M38" s="1"/>
    </row>
    <row r="39" spans="1:13" x14ac:dyDescent="0.25">
      <c r="A39" s="2" t="s">
        <v>12</v>
      </c>
      <c r="B39" s="5">
        <f t="shared" ref="B39:F39" si="19">B10/B28*100</f>
        <v>2.9250576029367736</v>
      </c>
      <c r="C39" s="1">
        <f>C10/C28*100</f>
        <v>2.894739270455573</v>
      </c>
      <c r="D39" s="1">
        <f t="shared" si="19"/>
        <v>0.37095479334496029</v>
      </c>
      <c r="E39" s="1">
        <f t="shared" si="19"/>
        <v>0.515830172835405</v>
      </c>
      <c r="F39" s="1">
        <f t="shared" si="19"/>
        <v>0.87477081446464477</v>
      </c>
      <c r="G39" s="1"/>
      <c r="H39" s="5">
        <f t="shared" ref="H39" si="20">H10/H28*100</f>
        <v>2.9250576029367736</v>
      </c>
      <c r="I39" s="1">
        <f>I10/I28*100</f>
        <v>2.894739270455573</v>
      </c>
      <c r="J39" s="1">
        <f t="shared" ref="J39:L39" si="21">J10/J28*100</f>
        <v>0.37095479334496029</v>
      </c>
      <c r="K39" s="1">
        <f t="shared" si="21"/>
        <v>0.515830172835405</v>
      </c>
      <c r="L39" s="1">
        <f t="shared" si="21"/>
        <v>0.87477081446464477</v>
      </c>
      <c r="M39" s="1"/>
    </row>
    <row r="40" spans="1:13" x14ac:dyDescent="0.25">
      <c r="A40" s="2" t="s">
        <v>13</v>
      </c>
      <c r="B40" s="5">
        <f t="shared" ref="B40:F40" si="22">B11/B28*100</f>
        <v>3.6527421601426733</v>
      </c>
      <c r="C40" s="1">
        <f t="shared" si="22"/>
        <v>3.5960468399634586</v>
      </c>
      <c r="D40" s="1">
        <f t="shared" si="22"/>
        <v>0.87755723500262983</v>
      </c>
      <c r="E40" s="1">
        <f t="shared" si="22"/>
        <v>0.3183567256318689</v>
      </c>
      <c r="F40" s="1">
        <f t="shared" si="22"/>
        <v>0.9255782102542579</v>
      </c>
      <c r="G40" s="1"/>
      <c r="H40" s="5">
        <f t="shared" ref="H40:L40" si="23">H11/H28*100</f>
        <v>3.1528658274645593</v>
      </c>
      <c r="I40" s="1">
        <f t="shared" si="23"/>
        <v>3.0636067510081295</v>
      </c>
      <c r="J40" s="1">
        <f t="shared" si="23"/>
        <v>0.65793723297252904</v>
      </c>
      <c r="K40" s="1">
        <f t="shared" si="23"/>
        <v>0.39494689440707209</v>
      </c>
      <c r="L40" s="1">
        <f t="shared" si="23"/>
        <v>0.846053590757472</v>
      </c>
      <c r="M40" s="1"/>
    </row>
    <row r="41" spans="1:13" x14ac:dyDescent="0.25">
      <c r="A41" s="2"/>
      <c r="B41" s="5"/>
      <c r="C41" s="1"/>
      <c r="D41" s="1"/>
      <c r="E41" s="1"/>
      <c r="F41" s="1"/>
      <c r="G41" s="1"/>
      <c r="H41" s="5"/>
      <c r="I41" s="1"/>
      <c r="J41" s="1"/>
      <c r="K41" s="1"/>
      <c r="L41" s="1"/>
      <c r="M41" s="1"/>
    </row>
    <row r="42" spans="1:13" x14ac:dyDescent="0.25">
      <c r="A42" s="2" t="s">
        <v>14</v>
      </c>
      <c r="B42" s="5"/>
      <c r="C42" s="1"/>
      <c r="D42" s="1"/>
      <c r="E42" s="1"/>
      <c r="F42" s="1"/>
      <c r="G42" s="1"/>
      <c r="H42" s="5"/>
      <c r="I42" s="1"/>
      <c r="J42" s="1"/>
      <c r="K42" s="1"/>
      <c r="L42" s="1"/>
      <c r="M42" s="1"/>
    </row>
    <row r="43" spans="1:13" x14ac:dyDescent="0.25">
      <c r="A43" s="2" t="s">
        <v>15</v>
      </c>
      <c r="B43" s="5">
        <f t="shared" ref="B43:F43" si="24">B11/B10*100</f>
        <v>124.87761459724076</v>
      </c>
      <c r="C43" s="1">
        <f t="shared" si="24"/>
        <v>124.22696844118583</v>
      </c>
      <c r="D43" s="1">
        <f t="shared" si="24"/>
        <v>236.56716417910445</v>
      </c>
      <c r="E43" s="1">
        <f t="shared" si="24"/>
        <v>61.717352415026838</v>
      </c>
      <c r="F43" s="1">
        <f t="shared" si="24"/>
        <v>105.80808080808082</v>
      </c>
      <c r="G43" s="1"/>
      <c r="H43" s="5">
        <f t="shared" ref="H43:L43" si="25">H11/H10*100</f>
        <v>107.78816199376946</v>
      </c>
      <c r="I43" s="1">
        <f t="shared" si="25"/>
        <v>105.83359897991711</v>
      </c>
      <c r="J43" s="1">
        <f t="shared" si="25"/>
        <v>177.36318407960198</v>
      </c>
      <c r="K43" s="1">
        <f t="shared" si="25"/>
        <v>76.565295169946339</v>
      </c>
      <c r="L43" s="1">
        <f t="shared" si="25"/>
        <v>96.717171717171709</v>
      </c>
      <c r="M43" s="1"/>
    </row>
    <row r="44" spans="1:13" x14ac:dyDescent="0.25">
      <c r="A44" s="2" t="s">
        <v>16</v>
      </c>
      <c r="B44" s="5">
        <f>B17/B16*100</f>
        <v>122.28103978267417</v>
      </c>
      <c r="C44" s="5">
        <f>C17/C16*100</f>
        <v>123.05932152068719</v>
      </c>
      <c r="D44" s="5">
        <f t="shared" ref="D44:G44" si="26">D17/D16*100</f>
        <v>257.87076987989457</v>
      </c>
      <c r="E44" s="5">
        <f t="shared" si="26"/>
        <v>42.729608694831086</v>
      </c>
      <c r="F44" s="5">
        <f t="shared" si="26"/>
        <v>105.71265735152144</v>
      </c>
      <c r="G44" s="5">
        <f t="shared" si="26"/>
        <v>87.958839640506653</v>
      </c>
      <c r="H44" s="5">
        <f>H17/H16*100</f>
        <v>105.51271079313504</v>
      </c>
      <c r="I44" s="5">
        <f>I17/I16*100</f>
        <v>105.89923185558135</v>
      </c>
      <c r="J44" s="5">
        <f t="shared" ref="J44:M44" si="27">J17/J16*100</f>
        <v>191.62970778221657</v>
      </c>
      <c r="K44" s="5">
        <f t="shared" si="27"/>
        <v>57.125235960829649</v>
      </c>
      <c r="L44" s="5">
        <f t="shared" si="27"/>
        <v>97.929186544627257</v>
      </c>
      <c r="M44" s="5">
        <f t="shared" si="27"/>
        <v>74.009753510856626</v>
      </c>
    </row>
    <row r="45" spans="1:13" x14ac:dyDescent="0.25">
      <c r="A45" s="2" t="s">
        <v>17</v>
      </c>
      <c r="B45" s="5">
        <f t="shared" ref="B45:F45" si="28">AVERAGE(B43:B44)</f>
        <v>123.57932718995747</v>
      </c>
      <c r="C45" s="1">
        <f t="shared" si="28"/>
        <v>123.64314498093651</v>
      </c>
      <c r="D45" s="1">
        <f t="shared" si="28"/>
        <v>247.21896702949951</v>
      </c>
      <c r="E45" s="1">
        <f t="shared" si="28"/>
        <v>52.223480554928962</v>
      </c>
      <c r="F45" s="1">
        <f t="shared" si="28"/>
        <v>105.76036907980114</v>
      </c>
      <c r="G45" s="1"/>
      <c r="H45" s="5">
        <f t="shared" ref="H45:L45" si="29">AVERAGE(H43:H44)</f>
        <v>106.65043639345225</v>
      </c>
      <c r="I45" s="1">
        <f t="shared" si="29"/>
        <v>105.86641541774924</v>
      </c>
      <c r="J45" s="1">
        <f t="shared" si="29"/>
        <v>184.49644593090926</v>
      </c>
      <c r="K45" s="1">
        <f t="shared" si="29"/>
        <v>66.84526556538799</v>
      </c>
      <c r="L45" s="1">
        <f t="shared" si="29"/>
        <v>97.32317913089949</v>
      </c>
      <c r="M45" s="1"/>
    </row>
    <row r="46" spans="1:13" x14ac:dyDescent="0.25">
      <c r="A46" s="2"/>
      <c r="B46" s="5"/>
      <c r="C46" s="1"/>
      <c r="D46" s="1"/>
      <c r="E46" s="1"/>
      <c r="F46" s="1"/>
      <c r="G46" s="1"/>
      <c r="H46" s="5"/>
      <c r="I46" s="1"/>
      <c r="J46" s="1"/>
      <c r="K46" s="1"/>
      <c r="L46" s="1"/>
      <c r="M46" s="1"/>
    </row>
    <row r="47" spans="1:13" x14ac:dyDescent="0.25">
      <c r="A47" s="2" t="s">
        <v>18</v>
      </c>
      <c r="B47" s="5"/>
      <c r="C47" s="1"/>
      <c r="D47" s="1"/>
      <c r="E47" s="1"/>
      <c r="F47" s="1"/>
      <c r="G47" s="1"/>
      <c r="H47" s="5"/>
      <c r="I47" s="1"/>
      <c r="J47" s="1"/>
      <c r="K47" s="1"/>
      <c r="L47" s="1"/>
      <c r="M47" s="1"/>
    </row>
    <row r="48" spans="1:13" x14ac:dyDescent="0.25">
      <c r="A48" s="2" t="s">
        <v>19</v>
      </c>
      <c r="B48" s="5">
        <f t="shared" ref="B48:F48" si="30">B11/B12*100</f>
        <v>52.546816479400746</v>
      </c>
      <c r="C48" s="1">
        <f t="shared" si="30"/>
        <v>52.840677966101687</v>
      </c>
      <c r="D48" s="1">
        <f t="shared" si="30"/>
        <v>80.050505050505052</v>
      </c>
      <c r="E48" s="1">
        <f t="shared" si="30"/>
        <v>26.911076443057723</v>
      </c>
      <c r="F48" s="1">
        <f t="shared" si="30"/>
        <v>50.179640718562879</v>
      </c>
      <c r="G48" s="1"/>
      <c r="H48" s="5">
        <f t="shared" ref="H48:L48" si="31">H11/H12*100</f>
        <v>45.355805243445687</v>
      </c>
      <c r="I48" s="1">
        <f t="shared" si="31"/>
        <v>45.016949152542374</v>
      </c>
      <c r="J48" s="1">
        <f t="shared" si="31"/>
        <v>60.01683501683501</v>
      </c>
      <c r="K48" s="1">
        <f t="shared" si="31"/>
        <v>33.385335413416541</v>
      </c>
      <c r="L48" s="1">
        <f t="shared" si="31"/>
        <v>45.868263473053894</v>
      </c>
      <c r="M48" s="1"/>
    </row>
    <row r="49" spans="1:13" x14ac:dyDescent="0.25">
      <c r="A49" s="2" t="s">
        <v>20</v>
      </c>
      <c r="B49" s="5">
        <f>B17/B18*100</f>
        <v>49.914755343012402</v>
      </c>
      <c r="C49" s="5">
        <f t="shared" ref="C49:G49" si="32">C17/C18*100</f>
        <v>51.556396023581726</v>
      </c>
      <c r="D49" s="5">
        <f t="shared" si="32"/>
        <v>85.864742019793951</v>
      </c>
      <c r="E49" s="5">
        <f t="shared" si="32"/>
        <v>18.298435203180151</v>
      </c>
      <c r="F49" s="5">
        <f t="shared" si="32"/>
        <v>49.548938745317407</v>
      </c>
      <c r="G49" s="5">
        <f t="shared" si="32"/>
        <v>35.904535721270719</v>
      </c>
      <c r="H49" s="5">
        <f>H17/H18*100</f>
        <v>43.069973514925763</v>
      </c>
      <c r="I49" s="5">
        <f t="shared" ref="I49:M49" si="33">I17/I18*100</f>
        <v>44.367079784538092</v>
      </c>
      <c r="J49" s="5">
        <f t="shared" si="33"/>
        <v>63.808067233491506</v>
      </c>
      <c r="K49" s="5">
        <f t="shared" si="33"/>
        <v>24.463187485778828</v>
      </c>
      <c r="L49" s="5">
        <f t="shared" si="33"/>
        <v>45.900721702070257</v>
      </c>
      <c r="M49" s="5">
        <f t="shared" si="33"/>
        <v>30.210560411136488</v>
      </c>
    </row>
    <row r="50" spans="1:13" x14ac:dyDescent="0.25">
      <c r="A50" s="2" t="s">
        <v>21</v>
      </c>
      <c r="B50" s="5">
        <f t="shared" ref="B50:F50" si="34">(B48+B49)/2</f>
        <v>51.230785911206574</v>
      </c>
      <c r="C50" s="1">
        <f t="shared" si="34"/>
        <v>52.198536994841703</v>
      </c>
      <c r="D50" s="1">
        <f t="shared" si="34"/>
        <v>82.957623535149509</v>
      </c>
      <c r="E50" s="1">
        <f t="shared" si="34"/>
        <v>22.604755823118936</v>
      </c>
      <c r="F50" s="1">
        <f t="shared" si="34"/>
        <v>49.864289731940147</v>
      </c>
      <c r="G50" s="1"/>
      <c r="H50" s="5">
        <f t="shared" ref="H50:L50" si="35">(H48+H49)/2</f>
        <v>44.212889379185725</v>
      </c>
      <c r="I50" s="1">
        <f t="shared" si="35"/>
        <v>44.692014468540236</v>
      </c>
      <c r="J50" s="1">
        <f t="shared" si="35"/>
        <v>61.912451125163258</v>
      </c>
      <c r="K50" s="1">
        <f t="shared" si="35"/>
        <v>28.924261449597687</v>
      </c>
      <c r="L50" s="1">
        <f t="shared" si="35"/>
        <v>45.884492587562079</v>
      </c>
      <c r="M50" s="1"/>
    </row>
    <row r="51" spans="1:13" x14ac:dyDescent="0.25">
      <c r="A51" s="2"/>
      <c r="B51" s="5"/>
      <c r="C51" s="1"/>
      <c r="D51" s="1"/>
      <c r="E51" s="1"/>
      <c r="F51" s="1"/>
      <c r="G51" s="1"/>
      <c r="H51" s="5"/>
      <c r="I51" s="1"/>
      <c r="J51" s="1"/>
      <c r="K51" s="1"/>
      <c r="L51" s="1"/>
      <c r="M51" s="1"/>
    </row>
    <row r="52" spans="1:13" x14ac:dyDescent="0.25">
      <c r="A52" s="2" t="s">
        <v>34</v>
      </c>
      <c r="B52" s="5"/>
      <c r="C52" s="1"/>
      <c r="D52" s="1"/>
      <c r="E52" s="1"/>
      <c r="F52" s="1"/>
      <c r="G52" s="1"/>
      <c r="H52" s="5"/>
      <c r="I52" s="1"/>
      <c r="J52" s="1"/>
      <c r="K52" s="1"/>
      <c r="L52" s="1"/>
      <c r="M52" s="1"/>
    </row>
    <row r="53" spans="1:13" x14ac:dyDescent="0.25">
      <c r="A53" s="2" t="s">
        <v>22</v>
      </c>
      <c r="B53" s="5">
        <f>B19/B17*100</f>
        <v>95.928393925459815</v>
      </c>
      <c r="C53" s="5"/>
      <c r="D53" s="5"/>
      <c r="E53" s="5"/>
      <c r="F53" s="5"/>
      <c r="G53" s="5"/>
      <c r="H53" s="5">
        <f>H19/H17*100</f>
        <v>96.02964296973046</v>
      </c>
      <c r="I53" s="5"/>
      <c r="J53" s="5"/>
      <c r="K53" s="5"/>
      <c r="L53" s="5"/>
      <c r="M53" s="5"/>
    </row>
    <row r="54" spans="1:13" x14ac:dyDescent="0.25">
      <c r="A54" s="2"/>
      <c r="B54" s="5"/>
      <c r="C54" s="1"/>
      <c r="D54" s="1"/>
      <c r="E54" s="1"/>
      <c r="F54" s="1"/>
      <c r="G54" s="1"/>
      <c r="H54" s="5"/>
      <c r="I54" s="1"/>
      <c r="J54" s="1"/>
      <c r="K54" s="1"/>
      <c r="L54" s="1"/>
      <c r="M54" s="1"/>
    </row>
    <row r="55" spans="1:13" x14ac:dyDescent="0.25">
      <c r="A55" s="2" t="s">
        <v>23</v>
      </c>
      <c r="B55" s="5"/>
      <c r="C55" s="1"/>
      <c r="D55" s="1"/>
      <c r="E55" s="1"/>
      <c r="F55" s="1"/>
      <c r="G55" s="1"/>
      <c r="H55" s="5"/>
      <c r="I55" s="1"/>
      <c r="J55" s="1"/>
      <c r="K55" s="1"/>
      <c r="L55" s="1"/>
      <c r="M55" s="1"/>
    </row>
    <row r="56" spans="1:13" x14ac:dyDescent="0.25">
      <c r="A56" s="2" t="s">
        <v>24</v>
      </c>
      <c r="B56" s="11">
        <f>((B11/B9)-1)*100</f>
        <v>13.926106374340241</v>
      </c>
      <c r="C56" s="7">
        <f t="shared" ref="C56:F56" si="36">((C11/C9)-1)*100</f>
        <v>15.22767593140153</v>
      </c>
      <c r="D56" s="7">
        <f t="shared" si="36"/>
        <v>66.258741258741253</v>
      </c>
      <c r="E56" s="7">
        <f t="shared" si="36"/>
        <v>-46.92307692307692</v>
      </c>
      <c r="F56" s="7">
        <f t="shared" si="36"/>
        <v>30.124223602484477</v>
      </c>
      <c r="G56" s="1"/>
      <c r="H56" s="11">
        <f>((H11/H9)-1)*100</f>
        <v>13.204019630754861</v>
      </c>
      <c r="I56" s="7">
        <f t="shared" ref="I56:L56" si="37">((I11/I9)-1)*100</f>
        <v>11.935266351989204</v>
      </c>
      <c r="J56" s="7">
        <f t="shared" si="37"/>
        <v>26.868327402135229</v>
      </c>
      <c r="K56" s="7">
        <f t="shared" si="37"/>
        <v>-4.6770601336302846</v>
      </c>
      <c r="L56" s="7">
        <f t="shared" si="37"/>
        <v>26.821192052980123</v>
      </c>
      <c r="M56" s="1"/>
    </row>
    <row r="57" spans="1:13" x14ac:dyDescent="0.25">
      <c r="A57" s="2" t="s">
        <v>25</v>
      </c>
      <c r="B57" s="12">
        <f>((B32/B31)-1)*100</f>
        <v>20.585269032472155</v>
      </c>
      <c r="C57" s="12">
        <f t="shared" ref="C57:F57" si="38">((C32/C31)-1)*100</f>
        <v>21.247518230913244</v>
      </c>
      <c r="D57" s="12">
        <f t="shared" si="38"/>
        <v>139.18717766453082</v>
      </c>
      <c r="E57" s="12">
        <f t="shared" si="38"/>
        <v>-60.527614862855742</v>
      </c>
      <c r="F57" s="12">
        <f t="shared" si="38"/>
        <v>41.327010818636076</v>
      </c>
      <c r="G57" s="13"/>
      <c r="H57" s="12">
        <f>((H32/H31)-1)*100</f>
        <v>12.37092451395403</v>
      </c>
      <c r="I57" s="12">
        <f t="shared" ref="I57:L57" si="39">((I32/I31)-1)*100</f>
        <v>12.859653814637895</v>
      </c>
      <c r="J57" s="12">
        <f t="shared" si="39"/>
        <v>41.84759694508702</v>
      </c>
      <c r="K57" s="12">
        <f t="shared" si="39"/>
        <v>-26.784694008287691</v>
      </c>
      <c r="L57" s="12">
        <f t="shared" si="39"/>
        <v>28.462788607401592</v>
      </c>
      <c r="M57" s="13"/>
    </row>
    <row r="58" spans="1:13" x14ac:dyDescent="0.25">
      <c r="A58" s="2" t="s">
        <v>26</v>
      </c>
      <c r="B58" s="5">
        <f>((B34/B33)-1)*100</f>
        <v>5.8451595249390254</v>
      </c>
      <c r="C58" s="1">
        <f t="shared" ref="C58:F58" si="40">((C34/C33)-1)*100</f>
        <v>5.2243024523860759</v>
      </c>
      <c r="D58" s="1">
        <f t="shared" si="40"/>
        <v>43.864422317677842</v>
      </c>
      <c r="E58" s="1">
        <f t="shared" si="40"/>
        <v>-25.631738147409344</v>
      </c>
      <c r="F58" s="1">
        <f t="shared" si="40"/>
        <v>8.6093018701690163</v>
      </c>
      <c r="G58" s="1"/>
      <c r="H58" s="5">
        <f>((H34/H33)-1)*100</f>
        <v>-0.73592361783458848</v>
      </c>
      <c r="I58" s="1">
        <f t="shared" ref="I58:L58" si="41">((I34/I33)-1)*100</f>
        <v>0.82582325729396722</v>
      </c>
      <c r="J58" s="1">
        <f t="shared" si="41"/>
        <v>11.806941771583324</v>
      </c>
      <c r="K58" s="1">
        <f t="shared" si="41"/>
        <v>-23.19235422832049</v>
      </c>
      <c r="L58" s="1">
        <f t="shared" si="41"/>
        <v>1.2944181708492764</v>
      </c>
      <c r="M58" s="1"/>
    </row>
    <row r="59" spans="1:13" x14ac:dyDescent="0.25">
      <c r="A59" s="2"/>
      <c r="B59" s="5"/>
      <c r="C59" s="1"/>
      <c r="D59" s="1"/>
      <c r="E59" s="1"/>
      <c r="F59" s="1"/>
      <c r="G59" s="1"/>
      <c r="H59" s="5"/>
      <c r="I59" s="1"/>
      <c r="J59" s="1"/>
      <c r="K59" s="1"/>
      <c r="L59" s="1"/>
      <c r="M59" s="1"/>
    </row>
    <row r="60" spans="1:13" x14ac:dyDescent="0.25">
      <c r="A60" s="2" t="s">
        <v>27</v>
      </c>
      <c r="B60" s="5"/>
      <c r="C60" s="1"/>
      <c r="D60" s="1"/>
      <c r="E60" s="1"/>
      <c r="F60" s="1"/>
      <c r="G60" s="1"/>
      <c r="H60" s="5"/>
      <c r="I60" s="1"/>
      <c r="J60" s="1"/>
      <c r="K60" s="1"/>
      <c r="L60" s="1"/>
      <c r="M60" s="1"/>
    </row>
    <row r="61" spans="1:13" x14ac:dyDescent="0.25">
      <c r="A61" s="2" t="s">
        <v>28</v>
      </c>
      <c r="B61" s="5">
        <f t="shared" ref="B61:F62" si="42">B16/B10</f>
        <v>8107269.6592130437</v>
      </c>
      <c r="C61" s="1">
        <f t="shared" si="42"/>
        <v>6313412.5689448826</v>
      </c>
      <c r="D61" s="1">
        <f t="shared" si="42"/>
        <v>12472443.441525999</v>
      </c>
      <c r="E61" s="1">
        <f t="shared" si="42"/>
        <v>13241353.300404141</v>
      </c>
      <c r="F61" s="1">
        <f t="shared" si="42"/>
        <v>5431186.9212692603</v>
      </c>
      <c r="G61" s="1"/>
      <c r="H61" s="5">
        <f t="shared" ref="H61:L61" si="43">H16/H10</f>
        <v>8107269.6592130437</v>
      </c>
      <c r="I61" s="1">
        <f t="shared" si="43"/>
        <v>6313412.5689448826</v>
      </c>
      <c r="J61" s="1">
        <f t="shared" si="43"/>
        <v>12472443.441525999</v>
      </c>
      <c r="K61" s="1">
        <f t="shared" si="43"/>
        <v>13241353.300404141</v>
      </c>
      <c r="L61" s="1">
        <f t="shared" si="43"/>
        <v>5431186.9212692603</v>
      </c>
      <c r="M61" s="1"/>
    </row>
    <row r="62" spans="1:13" x14ac:dyDescent="0.25">
      <c r="A62" s="2" t="s">
        <v>29</v>
      </c>
      <c r="B62" s="5">
        <f t="shared" si="42"/>
        <v>7938695.553438304</v>
      </c>
      <c r="C62" s="5">
        <f t="shared" si="42"/>
        <v>6254070.8910751855</v>
      </c>
      <c r="D62" s="5">
        <f t="shared" si="42"/>
        <v>13595625.596267087</v>
      </c>
      <c r="E62" s="5">
        <f t="shared" si="42"/>
        <v>9167565.084637681</v>
      </c>
      <c r="F62" s="5">
        <f t="shared" si="42"/>
        <v>5426288.7828162294</v>
      </c>
      <c r="G62" s="1"/>
      <c r="H62" s="5">
        <f t="shared" ref="H62:L62" si="44">H17/H11</f>
        <v>7936121.9548761826</v>
      </c>
      <c r="I62" s="5">
        <f t="shared" si="44"/>
        <v>6317327.841846386</v>
      </c>
      <c r="J62" s="5">
        <f t="shared" si="44"/>
        <v>13475686.65071529</v>
      </c>
      <c r="K62" s="5">
        <f t="shared" si="44"/>
        <v>9879351.0825934578</v>
      </c>
      <c r="L62" s="5">
        <f t="shared" si="44"/>
        <v>5499248.0417754566</v>
      </c>
      <c r="M62" s="1"/>
    </row>
    <row r="63" spans="1:13" x14ac:dyDescent="0.25">
      <c r="A63" s="2" t="s">
        <v>30</v>
      </c>
      <c r="B63" s="5">
        <f>(B61/B62)*B45</f>
        <v>126.20347046803901</v>
      </c>
      <c r="C63" s="1">
        <f>(C61/C62)*C45</f>
        <v>124.81633150345026</v>
      </c>
      <c r="D63" s="1">
        <f t="shared" ref="D63:E63" si="45">(D61/D62)*D45</f>
        <v>226.79534399612479</v>
      </c>
      <c r="E63" s="1">
        <f t="shared" si="45"/>
        <v>75.430013337279703</v>
      </c>
      <c r="F63" s="1">
        <f t="shared" ref="F63" si="46">F61/F62*F45</f>
        <v>105.85583560422147</v>
      </c>
      <c r="G63" s="1"/>
      <c r="H63" s="5">
        <f>(H61/H62)*H45</f>
        <v>108.95042339706031</v>
      </c>
      <c r="I63" s="1">
        <f>(I61/I62)*I45</f>
        <v>105.8008028806384</v>
      </c>
      <c r="J63" s="1">
        <f t="shared" ref="J63:K63" si="47">(J61/J62)*J45</f>
        <v>170.76098210651713</v>
      </c>
      <c r="K63" s="1">
        <f t="shared" si="47"/>
        <v>89.593108941147733</v>
      </c>
      <c r="L63" s="1">
        <f t="shared" ref="L63" si="48">L61/L62*L45</f>
        <v>96.118664518618843</v>
      </c>
      <c r="M63" s="1"/>
    </row>
    <row r="64" spans="1:13" x14ac:dyDescent="0.25">
      <c r="A64" s="2"/>
      <c r="B64" s="5"/>
      <c r="C64" s="1"/>
      <c r="D64" s="1"/>
      <c r="E64" s="1"/>
      <c r="F64" s="1"/>
      <c r="G64" s="1"/>
      <c r="H64" s="5"/>
      <c r="I64" s="1"/>
      <c r="J64" s="1"/>
      <c r="K64" s="1"/>
      <c r="L64" s="1"/>
      <c r="M64" s="1"/>
    </row>
    <row r="65" spans="1:13" x14ac:dyDescent="0.25">
      <c r="A65" s="2" t="s">
        <v>31</v>
      </c>
      <c r="B65" s="5"/>
      <c r="C65" s="1"/>
      <c r="D65" s="1"/>
      <c r="E65" s="1"/>
      <c r="F65" s="1"/>
      <c r="G65" s="1"/>
      <c r="H65" s="5"/>
      <c r="I65" s="1"/>
      <c r="J65" s="1"/>
      <c r="K65" s="1"/>
      <c r="L65" s="1"/>
      <c r="M65" s="1"/>
    </row>
    <row r="66" spans="1:13" x14ac:dyDescent="0.25">
      <c r="A66" s="2" t="s">
        <v>32</v>
      </c>
      <c r="B66" s="14">
        <f t="shared" ref="B66" si="49">(B23/B22)*100</f>
        <v>118.86559991885979</v>
      </c>
      <c r="C66" s="1"/>
      <c r="D66" s="1"/>
      <c r="E66" s="1"/>
      <c r="F66" s="1"/>
      <c r="G66" s="1"/>
      <c r="H66" s="14">
        <f t="shared" ref="H66" si="50">(H23/H22)*100</f>
        <v>118.86559991885979</v>
      </c>
      <c r="I66" s="1"/>
      <c r="J66" s="1"/>
      <c r="K66" s="1"/>
      <c r="L66" s="1"/>
      <c r="M66" s="1"/>
    </row>
    <row r="67" spans="1:13" x14ac:dyDescent="0.25">
      <c r="A67" s="2" t="s">
        <v>33</v>
      </c>
      <c r="B67" s="14">
        <f t="shared" ref="B67" si="51">(B17/B23)*100</f>
        <v>102.87336274426397</v>
      </c>
      <c r="C67" s="1"/>
      <c r="D67" s="1"/>
      <c r="E67" s="1"/>
      <c r="F67" s="1"/>
      <c r="G67" s="1"/>
      <c r="H67" s="14">
        <f t="shared" ref="H67" si="52">(H17/H23)*100</f>
        <v>88.766397397699819</v>
      </c>
      <c r="I67" s="1"/>
      <c r="J67" s="1"/>
      <c r="K67" s="1"/>
      <c r="L67" s="1"/>
      <c r="M67" s="1"/>
    </row>
    <row r="68" spans="1:13" ht="15.75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thickTop="1" x14ac:dyDescent="0.25"/>
    <row r="70" spans="1:13" x14ac:dyDescent="0.25">
      <c r="A70" s="10" t="s">
        <v>40</v>
      </c>
    </row>
    <row r="71" spans="1:13" x14ac:dyDescent="0.25">
      <c r="A71" s="10" t="s">
        <v>86</v>
      </c>
    </row>
    <row r="72" spans="1:13" x14ac:dyDescent="0.25">
      <c r="A72" s="10" t="s">
        <v>87</v>
      </c>
    </row>
    <row r="73" spans="1:13" x14ac:dyDescent="0.25">
      <c r="A73" s="10"/>
    </row>
    <row r="76" spans="1:13" x14ac:dyDescent="0.25">
      <c r="A76" s="8" t="s">
        <v>35</v>
      </c>
    </row>
    <row r="77" spans="1:13" x14ac:dyDescent="0.25">
      <c r="A77" s="8" t="s">
        <v>36</v>
      </c>
    </row>
    <row r="78" spans="1:13" x14ac:dyDescent="0.25">
      <c r="A78" s="8" t="s">
        <v>37</v>
      </c>
    </row>
    <row r="79" spans="1:13" x14ac:dyDescent="0.25">
      <c r="A79" s="8" t="s">
        <v>38</v>
      </c>
    </row>
    <row r="80" spans="1:13" x14ac:dyDescent="0.25">
      <c r="A80" s="8" t="s">
        <v>39</v>
      </c>
    </row>
    <row r="83" spans="1:1" x14ac:dyDescent="0.25">
      <c r="A83" t="s">
        <v>128</v>
      </c>
    </row>
  </sheetData>
  <mergeCells count="6">
    <mergeCell ref="M4:M5"/>
    <mergeCell ref="A2:G2"/>
    <mergeCell ref="A4:A5"/>
    <mergeCell ref="C4:F4"/>
    <mergeCell ref="G4:G5"/>
    <mergeCell ref="I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3"/>
  <sheetViews>
    <sheetView topLeftCell="A70" workbookViewId="0">
      <selection activeCell="A83" sqref="A83"/>
    </sheetView>
  </sheetViews>
  <sheetFormatPr baseColWidth="10" defaultColWidth="11.42578125" defaultRowHeight="15" x14ac:dyDescent="0.25"/>
  <cols>
    <col min="1" max="1" width="62" style="8" customWidth="1"/>
    <col min="2" max="2" width="19" style="8" customWidth="1"/>
    <col min="3" max="3" width="18.140625" style="8" bestFit="1" customWidth="1"/>
    <col min="4" max="4" width="17.140625" style="8" bestFit="1" customWidth="1"/>
    <col min="5" max="5" width="18.140625" style="8" bestFit="1" customWidth="1"/>
    <col min="6" max="6" width="17.28515625" style="8" bestFit="1" customWidth="1"/>
    <col min="7" max="7" width="17.140625" style="8" bestFit="1" customWidth="1"/>
    <col min="8" max="8" width="19" style="8" customWidth="1"/>
    <col min="9" max="9" width="18.140625" style="8" bestFit="1" customWidth="1"/>
    <col min="10" max="10" width="17.140625" style="8" bestFit="1" customWidth="1"/>
    <col min="11" max="11" width="18.140625" style="8" bestFit="1" customWidth="1"/>
    <col min="12" max="12" width="17.28515625" style="8" bestFit="1" customWidth="1"/>
    <col min="13" max="13" width="17.140625" style="8" bestFit="1" customWidth="1"/>
    <col min="14" max="16384" width="11.42578125" style="8"/>
  </cols>
  <sheetData>
    <row r="2" spans="1:13" ht="15.75" x14ac:dyDescent="0.25">
      <c r="A2" s="35" t="s">
        <v>107</v>
      </c>
      <c r="B2" s="35"/>
      <c r="C2" s="35"/>
      <c r="D2" s="35"/>
      <c r="E2" s="35"/>
      <c r="F2" s="35"/>
      <c r="G2" s="35"/>
    </row>
    <row r="4" spans="1:13" x14ac:dyDescent="0.25">
      <c r="A4" s="32"/>
      <c r="B4" s="25" t="s">
        <v>43</v>
      </c>
      <c r="C4" s="34" t="s">
        <v>74</v>
      </c>
      <c r="D4" s="34"/>
      <c r="E4" s="34"/>
      <c r="F4" s="34"/>
      <c r="G4" s="30" t="s">
        <v>3</v>
      </c>
      <c r="H4" s="25" t="s">
        <v>43</v>
      </c>
      <c r="I4" s="34" t="s">
        <v>76</v>
      </c>
      <c r="J4" s="34"/>
      <c r="K4" s="34"/>
      <c r="L4" s="34"/>
      <c r="M4" s="30" t="s">
        <v>3</v>
      </c>
    </row>
    <row r="5" spans="1:13" ht="15.75" thickBot="1" x14ac:dyDescent="0.3">
      <c r="A5" s="33"/>
      <c r="B5" s="26" t="s">
        <v>75</v>
      </c>
      <c r="C5" s="9" t="s">
        <v>0</v>
      </c>
      <c r="D5" s="9" t="s">
        <v>1</v>
      </c>
      <c r="E5" s="9" t="s">
        <v>2</v>
      </c>
      <c r="F5" s="9" t="s">
        <v>44</v>
      </c>
      <c r="G5" s="31"/>
      <c r="H5" s="26" t="s">
        <v>77</v>
      </c>
      <c r="I5" s="9" t="s">
        <v>0</v>
      </c>
      <c r="J5" s="9" t="s">
        <v>1</v>
      </c>
      <c r="K5" s="9" t="s">
        <v>2</v>
      </c>
      <c r="L5" s="9" t="s">
        <v>44</v>
      </c>
      <c r="M5" s="31"/>
    </row>
    <row r="6" spans="1:13" ht="15.75" thickTop="1" x14ac:dyDescent="0.25">
      <c r="A6" s="4" t="s">
        <v>4</v>
      </c>
      <c r="B6" s="10"/>
      <c r="H6" s="10"/>
    </row>
    <row r="7" spans="1:13" x14ac:dyDescent="0.25">
      <c r="A7" s="2"/>
      <c r="B7" s="5"/>
      <c r="C7" s="1"/>
      <c r="D7" s="1"/>
      <c r="E7" s="1"/>
      <c r="F7" s="1"/>
      <c r="G7" s="1"/>
      <c r="H7" s="5"/>
      <c r="I7" s="1"/>
      <c r="J7" s="1"/>
      <c r="K7" s="1"/>
      <c r="L7" s="1"/>
      <c r="M7" s="1"/>
    </row>
    <row r="8" spans="1:13" x14ac:dyDescent="0.25">
      <c r="A8" s="2" t="s">
        <v>42</v>
      </c>
      <c r="B8" s="5"/>
      <c r="C8" s="1"/>
      <c r="D8" s="1"/>
      <c r="E8" s="1"/>
      <c r="F8" s="1"/>
      <c r="G8" s="1"/>
      <c r="H8" s="5"/>
      <c r="I8" s="1"/>
      <c r="J8" s="1"/>
      <c r="K8" s="1"/>
      <c r="L8" s="1"/>
      <c r="M8" s="1"/>
    </row>
    <row r="9" spans="1:13" x14ac:dyDescent="0.25">
      <c r="A9" s="3" t="s">
        <v>66</v>
      </c>
      <c r="B9" s="17">
        <f>SUM(C9:F9)</f>
        <v>6971</v>
      </c>
      <c r="C9" s="18">
        <f>+'I Trimestre'!C9+'II Trimestre'!C9+'III Trimestre'!C9</f>
        <v>4731</v>
      </c>
      <c r="D9" s="18">
        <f>+'I Trimestre'!D9+'II Trimestre'!D9+'III Trimestre'!D9</f>
        <v>878</v>
      </c>
      <c r="E9" s="18">
        <f>+'I Trimestre'!E9+'II Trimestre'!E9+'III Trimestre'!E9</f>
        <v>897</v>
      </c>
      <c r="F9" s="18">
        <f>+'I Trimestre'!F9+'II Trimestre'!F9+'III Trimestre'!F9</f>
        <v>465</v>
      </c>
      <c r="G9" s="18"/>
      <c r="H9" s="17">
        <f>SUM(I9:L9)</f>
        <v>6791</v>
      </c>
      <c r="I9" s="18">
        <f>+'I Trimestre'!I9+'II Trimestre'!I9+'III Trimestre'!I9</f>
        <v>4771</v>
      </c>
      <c r="J9" s="18">
        <f>+'I Trimestre'!J9+'II Trimestre'!J9+'III Trimestre'!J9</f>
        <v>886</v>
      </c>
      <c r="K9" s="18">
        <f>+'I Trimestre'!K9+'II Trimestre'!K9+'III Trimestre'!K9</f>
        <v>635</v>
      </c>
      <c r="L9" s="18">
        <f>+'I Trimestre'!L9+'II Trimestre'!L9+'III Trimestre'!L9</f>
        <v>499</v>
      </c>
      <c r="M9" s="18"/>
    </row>
    <row r="10" spans="1:13" x14ac:dyDescent="0.25">
      <c r="A10" s="3" t="s">
        <v>108</v>
      </c>
      <c r="B10" s="17">
        <f t="shared" ref="B10" si="0">SUM(C10:F10)</f>
        <v>7348</v>
      </c>
      <c r="C10" s="18">
        <f>+'I Trimestre'!C10+'II Trimestre'!C10+'III Trimestre'!C10</f>
        <v>4995</v>
      </c>
      <c r="D10" s="18">
        <f>+'I Trimestre'!D10+'II Trimestre'!D10+'III Trimestre'!D10</f>
        <v>853</v>
      </c>
      <c r="E10" s="18">
        <f>+'I Trimestre'!E10+'II Trimestre'!E10+'III Trimestre'!E10</f>
        <v>897</v>
      </c>
      <c r="F10" s="18">
        <f>+'I Trimestre'!F10+'II Trimestre'!F10+'III Trimestre'!F10</f>
        <v>603</v>
      </c>
      <c r="G10" s="18"/>
      <c r="H10" s="17">
        <f t="shared" ref="H10" si="1">SUM(I10:L10)</f>
        <v>7348</v>
      </c>
      <c r="I10" s="18">
        <f>+'I Trimestre'!I10+'II Trimestre'!I10+'III Trimestre'!I10</f>
        <v>4995</v>
      </c>
      <c r="J10" s="18">
        <f>+'I Trimestre'!J10+'II Trimestre'!J10+'III Trimestre'!J10</f>
        <v>853</v>
      </c>
      <c r="K10" s="18">
        <f>+'I Trimestre'!K10+'II Trimestre'!K10+'III Trimestre'!K10</f>
        <v>897</v>
      </c>
      <c r="L10" s="18">
        <f>+'I Trimestre'!L10+'II Trimestre'!L10+'III Trimestre'!L10</f>
        <v>603</v>
      </c>
      <c r="M10" s="18"/>
    </row>
    <row r="11" spans="1:13" x14ac:dyDescent="0.25">
      <c r="A11" s="3" t="s">
        <v>109</v>
      </c>
      <c r="B11" s="17">
        <f>SUM(C11:F11)</f>
        <v>7551</v>
      </c>
      <c r="C11" s="18">
        <f>+'I Trimestre'!C11+'II Trimestre'!C11+'III Trimestre'!C11</f>
        <v>5276</v>
      </c>
      <c r="D11" s="18">
        <f>+'I Trimestre'!D11+'II Trimestre'!D11+'III Trimestre'!D11</f>
        <v>1132</v>
      </c>
      <c r="E11" s="18">
        <f>+'I Trimestre'!E11+'II Trimestre'!E11+'III Trimestre'!E11</f>
        <v>567</v>
      </c>
      <c r="F11" s="18">
        <f>+'I Trimestre'!F11+'II Trimestre'!F11+'III Trimestre'!F11</f>
        <v>576</v>
      </c>
      <c r="G11" s="18"/>
      <c r="H11" s="17">
        <f>SUM(I11:L11)</f>
        <v>6899</v>
      </c>
      <c r="I11" s="18">
        <f>+'I Trimestre'!I11+'II Trimestre'!I11+'III Trimestre'!I11</f>
        <v>4880</v>
      </c>
      <c r="J11" s="18">
        <f>+'I Trimestre'!J11+'II Trimestre'!J11+'III Trimestre'!J11</f>
        <v>894</v>
      </c>
      <c r="K11" s="18">
        <f>+'I Trimestre'!K11+'II Trimestre'!K11+'III Trimestre'!K11</f>
        <v>571</v>
      </c>
      <c r="L11" s="18">
        <f>+'I Trimestre'!L11+'II Trimestre'!L11+'III Trimestre'!L11</f>
        <v>554</v>
      </c>
      <c r="M11" s="18"/>
    </row>
    <row r="12" spans="1:13" x14ac:dyDescent="0.25">
      <c r="A12" s="3" t="s">
        <v>81</v>
      </c>
      <c r="B12" s="17">
        <f>SUM(C12:F12)</f>
        <v>10680</v>
      </c>
      <c r="C12" s="18">
        <f>+'III Trimestre'!C12</f>
        <v>7375</v>
      </c>
      <c r="D12" s="18">
        <f>+'III Trimestre'!D12</f>
        <v>1188</v>
      </c>
      <c r="E12" s="18">
        <f>+'III Trimestre'!E12</f>
        <v>1282</v>
      </c>
      <c r="F12" s="18">
        <f>+'III Trimestre'!F12</f>
        <v>835</v>
      </c>
      <c r="G12" s="18"/>
      <c r="H12" s="17">
        <f>SUM(I12:L12)</f>
        <v>10680</v>
      </c>
      <c r="I12" s="18">
        <f>+'III Trimestre'!I12</f>
        <v>7375</v>
      </c>
      <c r="J12" s="18">
        <f>+'III Trimestre'!J12</f>
        <v>1188</v>
      </c>
      <c r="K12" s="18">
        <f>+'III Trimestre'!K12</f>
        <v>1282</v>
      </c>
      <c r="L12" s="18">
        <f>+'III Trimestre'!L12</f>
        <v>835</v>
      </c>
      <c r="M12" s="18"/>
    </row>
    <row r="13" spans="1:13" x14ac:dyDescent="0.25">
      <c r="A13" s="2"/>
      <c r="B13" s="17"/>
      <c r="C13" s="18"/>
      <c r="D13" s="18"/>
      <c r="E13" s="18"/>
      <c r="F13" s="18"/>
      <c r="G13" s="18"/>
      <c r="H13" s="17"/>
      <c r="I13" s="18"/>
      <c r="J13" s="18"/>
      <c r="K13" s="18"/>
      <c r="L13" s="18"/>
      <c r="M13" s="18"/>
    </row>
    <row r="14" spans="1:13" x14ac:dyDescent="0.25">
      <c r="A14" s="6" t="s">
        <v>5</v>
      </c>
      <c r="B14" s="17"/>
      <c r="C14" s="18"/>
      <c r="D14" s="18"/>
      <c r="E14" s="18"/>
      <c r="F14" s="18"/>
      <c r="G14" s="18"/>
      <c r="H14" s="17"/>
      <c r="I14" s="18"/>
      <c r="J14" s="18"/>
      <c r="K14" s="18"/>
      <c r="L14" s="18"/>
      <c r="M14" s="18"/>
    </row>
    <row r="15" spans="1:13" x14ac:dyDescent="0.25">
      <c r="A15" s="3" t="s">
        <v>66</v>
      </c>
      <c r="B15" s="18">
        <f>SUM(C15:G15)</f>
        <v>51222177282.944778</v>
      </c>
      <c r="C15" s="18">
        <f>+'I Trimestre'!C15+'II Trimestre'!C15+'III Trimestre'!C15</f>
        <v>27526016090.68</v>
      </c>
      <c r="D15" s="18">
        <f>+'I Trimestre'!D15+'II Trimestre'!D15+'III Trimestre'!D15</f>
        <v>8758243753.3899994</v>
      </c>
      <c r="E15" s="18">
        <f>+'I Trimestre'!E15+'II Trimestre'!E15+'III Trimestre'!E15</f>
        <v>10326911637.450001</v>
      </c>
      <c r="F15" s="18">
        <f>+'I Trimestre'!F15+'II Trimestre'!F15+'III Trimestre'!F15</f>
        <v>2301472000</v>
      </c>
      <c r="G15" s="18">
        <f>+'I Trimestre'!G15+'II Trimestre'!G15+'III Trimestre'!G15</f>
        <v>2309533801.4247737</v>
      </c>
      <c r="H15" s="18">
        <f>SUM(I15:M15)</f>
        <v>51264114944.938438</v>
      </c>
      <c r="I15" s="18">
        <f>+'I Trimestre'!I15+'II Trimestre'!I15+'III Trimestre'!I15</f>
        <v>28834820227.470001</v>
      </c>
      <c r="J15" s="18">
        <f>+'I Trimestre'!J15+'II Trimestre'!J15+'III Trimestre'!J15</f>
        <v>10357947323.610001</v>
      </c>
      <c r="K15" s="18">
        <f>+'I Trimestre'!K15+'II Trimestre'!K15+'III Trimestre'!K15</f>
        <v>7350676731.8800001</v>
      </c>
      <c r="L15" s="18">
        <f>+'I Trimestre'!L15+'II Trimestre'!L15+'III Trimestre'!L15</f>
        <v>2637487178.4300003</v>
      </c>
      <c r="M15" s="18">
        <f>+'I Trimestre'!M15+'II Trimestre'!M15+'III Trimestre'!M15</f>
        <v>2083183483.5484357</v>
      </c>
    </row>
    <row r="16" spans="1:13" x14ac:dyDescent="0.25">
      <c r="A16" s="3" t="s">
        <v>108</v>
      </c>
      <c r="B16" s="18">
        <f>SUM(C16:G16)</f>
        <v>61282559395.626595</v>
      </c>
      <c r="C16" s="18">
        <f>+'I Trimestre'!C16+'II Trimestre'!C16+'III Trimestre'!C16</f>
        <v>31767240901.535759</v>
      </c>
      <c r="D16" s="18">
        <f>+'I Trimestre'!D16+'II Trimestre'!D16+'III Trimestre'!D16</f>
        <v>10747645329.293293</v>
      </c>
      <c r="E16" s="18">
        <f>+'I Trimestre'!E16+'II Trimestre'!E16+'III Trimestre'!E16</f>
        <v>12002573180.746918</v>
      </c>
      <c r="F16" s="18">
        <f>+'I Trimestre'!F16+'II Trimestre'!F16+'III Trimestre'!F16</f>
        <v>3296275867.3170366</v>
      </c>
      <c r="G16" s="18">
        <f>+'I Trimestre'!G16+'II Trimestre'!G16+'III Trimestre'!G16</f>
        <v>3468824116.7335806</v>
      </c>
      <c r="H16" s="18">
        <f>SUM(I16:M16)</f>
        <v>61282559395.626595</v>
      </c>
      <c r="I16" s="18">
        <f>+'I Trimestre'!I16+'II Trimestre'!I16+'III Trimestre'!I16</f>
        <v>31767240901.535759</v>
      </c>
      <c r="J16" s="18">
        <f>+'I Trimestre'!J16+'II Trimestre'!J16+'III Trimestre'!J16</f>
        <v>10747645329.293293</v>
      </c>
      <c r="K16" s="18">
        <f>+'I Trimestre'!K16+'II Trimestre'!K16+'III Trimestre'!K16</f>
        <v>12002573180.746918</v>
      </c>
      <c r="L16" s="18">
        <f>+'I Trimestre'!L16+'II Trimestre'!L16+'III Trimestre'!L16</f>
        <v>3296275867.3170366</v>
      </c>
      <c r="M16" s="18">
        <f>+'I Trimestre'!M16+'II Trimestre'!M16+'III Trimestre'!M16</f>
        <v>3468824116.7335806</v>
      </c>
    </row>
    <row r="17" spans="1:13" x14ac:dyDescent="0.25">
      <c r="A17" s="3" t="s">
        <v>109</v>
      </c>
      <c r="B17" s="18">
        <f>SUM(C17:G17)</f>
        <v>58815872569.968513</v>
      </c>
      <c r="C17" s="18">
        <f>+'I Trimestre'!C17+'II Trimestre'!C17+'III Trimestre'!C17</f>
        <v>32882293262.519997</v>
      </c>
      <c r="D17" s="18">
        <f>+'I Trimestre'!D17+'II Trimestre'!D17+'III Trimestre'!D17</f>
        <v>14798988081.9</v>
      </c>
      <c r="E17" s="18">
        <f>+'I Trimestre'!E17+'II Trimestre'!E17+'III Trimestre'!E17</f>
        <v>5576689343.7099991</v>
      </c>
      <c r="F17" s="18">
        <f>+'I Trimestre'!F17+'II Trimestre'!F17+'III Trimestre'!F17</f>
        <v>3122451000</v>
      </c>
      <c r="G17" s="18">
        <f>+'I Trimestre'!G17+'II Trimestre'!G17+'III Trimestre'!G17</f>
        <v>2435450881.8385196</v>
      </c>
      <c r="H17" s="18">
        <f>SUM(I17:M17)</f>
        <v>53356834334.195969</v>
      </c>
      <c r="I17" s="18">
        <f>+'I Trimestre'!I17+'II Trimestre'!I17+'III Trimestre'!I17</f>
        <v>31238309277.66</v>
      </c>
      <c r="J17" s="18">
        <f>+'I Trimestre'!J17+'II Trimestre'!J17+'III Trimestre'!J17</f>
        <v>11301563157.640001</v>
      </c>
      <c r="K17" s="18">
        <f>+'I Trimestre'!K17+'II Trimestre'!K17+'III Trimestre'!K17</f>
        <v>5555755683.7799997</v>
      </c>
      <c r="L17" s="18">
        <f>+'I Trimestre'!L17+'II Trimestre'!L17+'III Trimestre'!L17</f>
        <v>3083185000</v>
      </c>
      <c r="M17" s="18">
        <f>+'I Trimestre'!M17+'II Trimestre'!M17+'III Trimestre'!M17</f>
        <v>2178021215.1159639</v>
      </c>
    </row>
    <row r="18" spans="1:13" x14ac:dyDescent="0.25">
      <c r="A18" s="3" t="s">
        <v>81</v>
      </c>
      <c r="B18" s="18">
        <f t="shared" ref="B18" si="2">SUM(C18:G18)</f>
        <v>89256090988.999741</v>
      </c>
      <c r="C18" s="18">
        <f>+'III Trimestre'!C18</f>
        <v>47272726843.381897</v>
      </c>
      <c r="D18" s="18">
        <f>+'III Trimestre'!D18</f>
        <v>15057915085.879421</v>
      </c>
      <c r="E18" s="18">
        <f>+'III Trimestre'!E18</f>
        <v>17284592475.155052</v>
      </c>
      <c r="F18" s="18">
        <f>+'III Trimestre'!F18</f>
        <v>4588625019.1682796</v>
      </c>
      <c r="G18" s="18">
        <f>+'III Trimestre'!G18</f>
        <v>5052231565.4150791</v>
      </c>
      <c r="H18" s="18">
        <f t="shared" ref="H18" si="3">SUM(I18:M18)</f>
        <v>89256090988.999741</v>
      </c>
      <c r="I18" s="18">
        <f>+'III Trimestre'!I18</f>
        <v>47272726843.381897</v>
      </c>
      <c r="J18" s="18">
        <f>+'III Trimestre'!J18</f>
        <v>15057915085.879421</v>
      </c>
      <c r="K18" s="18">
        <f>+'III Trimestre'!K18</f>
        <v>17284592475.155052</v>
      </c>
      <c r="L18" s="18">
        <f>+'III Trimestre'!L18</f>
        <v>4588625019.1682796</v>
      </c>
      <c r="M18" s="18">
        <f>+'III Trimestre'!M18</f>
        <v>5052231565.4150791</v>
      </c>
    </row>
    <row r="19" spans="1:13" x14ac:dyDescent="0.25">
      <c r="A19" s="3" t="s">
        <v>110</v>
      </c>
      <c r="B19" s="18">
        <f>SUM(C19:F19)</f>
        <v>56380421688.129997</v>
      </c>
      <c r="C19" s="18">
        <f>+C17</f>
        <v>32882293262.519997</v>
      </c>
      <c r="D19" s="18">
        <f t="shared" ref="D19:F19" si="4">+D17</f>
        <v>14798988081.9</v>
      </c>
      <c r="E19" s="18">
        <f t="shared" si="4"/>
        <v>5576689343.7099991</v>
      </c>
      <c r="F19" s="18">
        <f t="shared" si="4"/>
        <v>3122451000</v>
      </c>
      <c r="G19" s="18"/>
      <c r="H19" s="18">
        <f>SUM(I19:L19)</f>
        <v>51178813119.080002</v>
      </c>
      <c r="I19" s="18">
        <f>+I17</f>
        <v>31238309277.66</v>
      </c>
      <c r="J19" s="18">
        <f t="shared" ref="J19:L19" si="5">+J17</f>
        <v>11301563157.640001</v>
      </c>
      <c r="K19" s="18">
        <f t="shared" si="5"/>
        <v>5555755683.7799997</v>
      </c>
      <c r="L19" s="18">
        <f t="shared" si="5"/>
        <v>3083185000</v>
      </c>
      <c r="M19" s="18"/>
    </row>
    <row r="20" spans="1:13" x14ac:dyDescent="0.25">
      <c r="A20" s="2"/>
      <c r="B20" s="17"/>
      <c r="C20" s="18"/>
      <c r="D20" s="18"/>
      <c r="E20" s="18"/>
      <c r="F20" s="18"/>
      <c r="G20" s="18"/>
      <c r="H20" s="17"/>
      <c r="I20" s="18"/>
      <c r="J20" s="18"/>
      <c r="K20" s="18"/>
      <c r="L20" s="18"/>
      <c r="M20" s="18"/>
    </row>
    <row r="21" spans="1:13" x14ac:dyDescent="0.25">
      <c r="A21" s="6" t="s">
        <v>6</v>
      </c>
      <c r="B21" s="17"/>
      <c r="C21" s="18"/>
      <c r="D21" s="18"/>
      <c r="E21" s="18"/>
      <c r="F21" s="18"/>
      <c r="G21" s="18"/>
      <c r="H21" s="17"/>
      <c r="I21" s="18"/>
      <c r="J21" s="18"/>
      <c r="K21" s="18"/>
      <c r="L21" s="18"/>
      <c r="M21" s="18"/>
    </row>
    <row r="22" spans="1:13" x14ac:dyDescent="0.25">
      <c r="A22" s="3" t="s">
        <v>108</v>
      </c>
      <c r="B22" s="18">
        <f t="shared" ref="B22" si="6">B16</f>
        <v>61282559395.626595</v>
      </c>
      <c r="C22" s="18"/>
      <c r="D22" s="18"/>
      <c r="E22" s="18"/>
      <c r="F22" s="17"/>
      <c r="G22" s="17"/>
      <c r="H22" s="18">
        <f t="shared" ref="H22" si="7">H16</f>
        <v>61282559395.626595</v>
      </c>
      <c r="I22" s="18"/>
      <c r="J22" s="18"/>
      <c r="K22" s="18"/>
      <c r="L22" s="17"/>
      <c r="M22" s="17"/>
    </row>
    <row r="23" spans="1:13" x14ac:dyDescent="0.25">
      <c r="A23" s="3" t="s">
        <v>109</v>
      </c>
      <c r="B23" s="18">
        <f>'I Trimestre'!B23+'II Trimestre'!B23+'III Trimestre'!B23</f>
        <v>67753120605.979996</v>
      </c>
      <c r="C23" s="18"/>
      <c r="D23" s="18"/>
      <c r="E23" s="18"/>
      <c r="F23" s="17"/>
      <c r="G23" s="17"/>
      <c r="H23" s="18">
        <f>'I Trimestre'!H23+'II Trimestre'!H23+'III Trimestre'!H23</f>
        <v>67753120605.979996</v>
      </c>
      <c r="I23" s="18"/>
      <c r="J23" s="18"/>
      <c r="K23" s="18"/>
      <c r="L23" s="17"/>
      <c r="M23" s="17"/>
    </row>
    <row r="24" spans="1:13" x14ac:dyDescent="0.25">
      <c r="A24" s="2"/>
      <c r="B24" s="17"/>
      <c r="C24" s="18"/>
      <c r="D24" s="18"/>
      <c r="E24" s="18"/>
      <c r="F24" s="18"/>
      <c r="G24" s="18"/>
      <c r="H24" s="17"/>
      <c r="I24" s="18"/>
      <c r="J24" s="18"/>
      <c r="K24" s="18"/>
      <c r="L24" s="18"/>
      <c r="M24" s="18"/>
    </row>
    <row r="25" spans="1:13" x14ac:dyDescent="0.25">
      <c r="A25" s="2" t="s">
        <v>7</v>
      </c>
      <c r="B25" s="17"/>
      <c r="C25" s="18"/>
      <c r="D25" s="18"/>
      <c r="E25" s="18"/>
      <c r="F25" s="18"/>
      <c r="G25" s="18"/>
      <c r="H25" s="17"/>
      <c r="I25" s="18"/>
      <c r="J25" s="18"/>
      <c r="K25" s="18"/>
      <c r="L25" s="18"/>
      <c r="M25" s="18"/>
    </row>
    <row r="26" spans="1:13" x14ac:dyDescent="0.25">
      <c r="A26" s="3" t="s">
        <v>67</v>
      </c>
      <c r="B26" s="22">
        <v>1.61</v>
      </c>
      <c r="C26" s="22">
        <v>1.61</v>
      </c>
      <c r="D26" s="22">
        <v>1.61</v>
      </c>
      <c r="E26" s="22">
        <v>1.61</v>
      </c>
      <c r="F26" s="22">
        <v>1.61</v>
      </c>
      <c r="G26" s="22">
        <v>1.61</v>
      </c>
      <c r="H26" s="22">
        <v>1.61</v>
      </c>
      <c r="I26" s="22">
        <v>1.61</v>
      </c>
      <c r="J26" s="22">
        <v>1.61</v>
      </c>
      <c r="K26" s="22">
        <v>1.61</v>
      </c>
      <c r="L26" s="22">
        <v>1.61</v>
      </c>
      <c r="M26" s="22">
        <v>1.61</v>
      </c>
    </row>
    <row r="27" spans="1:13" x14ac:dyDescent="0.25">
      <c r="A27" s="3" t="s">
        <v>111</v>
      </c>
      <c r="B27" s="22">
        <v>1.68</v>
      </c>
      <c r="C27" s="22">
        <v>1.68</v>
      </c>
      <c r="D27" s="22">
        <v>1.68</v>
      </c>
      <c r="E27" s="22">
        <v>1.68</v>
      </c>
      <c r="F27" s="22">
        <v>1.68</v>
      </c>
      <c r="G27" s="22">
        <v>1.68</v>
      </c>
      <c r="H27" s="22">
        <v>1.68</v>
      </c>
      <c r="I27" s="22">
        <v>1.68</v>
      </c>
      <c r="J27" s="22">
        <v>1.68</v>
      </c>
      <c r="K27" s="22">
        <v>1.68</v>
      </c>
      <c r="L27" s="22">
        <v>1.68</v>
      </c>
      <c r="M27" s="22">
        <v>1.68</v>
      </c>
    </row>
    <row r="28" spans="1:13" x14ac:dyDescent="0.25">
      <c r="A28" s="3" t="s">
        <v>8</v>
      </c>
      <c r="B28" s="19">
        <f>+C28+F28</f>
        <v>153638</v>
      </c>
      <c r="C28" s="20">
        <v>108369</v>
      </c>
      <c r="D28" s="20">
        <v>108369</v>
      </c>
      <c r="E28" s="20">
        <v>108369</v>
      </c>
      <c r="F28" s="20">
        <v>45269</v>
      </c>
      <c r="G28" s="18"/>
      <c r="H28" s="19">
        <f>+I28+L28</f>
        <v>153638</v>
      </c>
      <c r="I28" s="20">
        <v>108369</v>
      </c>
      <c r="J28" s="20">
        <v>108369</v>
      </c>
      <c r="K28" s="20">
        <v>108369</v>
      </c>
      <c r="L28" s="20">
        <v>45269</v>
      </c>
      <c r="M28" s="18"/>
    </row>
    <row r="29" spans="1:13" x14ac:dyDescent="0.25">
      <c r="A29" s="2"/>
      <c r="B29" s="17"/>
      <c r="C29" s="18"/>
      <c r="D29" s="18"/>
      <c r="E29" s="18"/>
      <c r="F29" s="18"/>
      <c r="G29" s="18"/>
      <c r="H29" s="17"/>
      <c r="I29" s="18"/>
      <c r="J29" s="18"/>
      <c r="K29" s="18"/>
      <c r="L29" s="18"/>
      <c r="M29" s="18"/>
    </row>
    <row r="30" spans="1:13" x14ac:dyDescent="0.25">
      <c r="A30" s="4" t="s">
        <v>9</v>
      </c>
      <c r="B30" s="17"/>
      <c r="C30" s="18"/>
      <c r="D30" s="18"/>
      <c r="E30" s="18"/>
      <c r="F30" s="18"/>
      <c r="G30" s="18"/>
      <c r="H30" s="17"/>
      <c r="I30" s="18"/>
      <c r="J30" s="18"/>
      <c r="K30" s="18"/>
      <c r="L30" s="18"/>
      <c r="M30" s="18"/>
    </row>
    <row r="31" spans="1:13" x14ac:dyDescent="0.25">
      <c r="A31" s="2" t="s">
        <v>68</v>
      </c>
      <c r="B31" s="17">
        <f t="shared" ref="B31:F31" si="8">B15/B26</f>
        <v>31815016945.928432</v>
      </c>
      <c r="C31" s="18">
        <f t="shared" si="8"/>
        <v>17096904404.149067</v>
      </c>
      <c r="D31" s="18">
        <f t="shared" si="8"/>
        <v>5439902952.4161482</v>
      </c>
      <c r="E31" s="18">
        <f t="shared" si="8"/>
        <v>6414230830.7142859</v>
      </c>
      <c r="F31" s="18">
        <f t="shared" si="8"/>
        <v>1429485714.2857141</v>
      </c>
      <c r="G31" s="18">
        <f t="shared" ref="G31:L31" si="9">G15/G26</f>
        <v>1434493044.3632133</v>
      </c>
      <c r="H31" s="17">
        <f t="shared" si="9"/>
        <v>31841065183.191574</v>
      </c>
      <c r="I31" s="18">
        <f t="shared" si="9"/>
        <v>17909826228.242237</v>
      </c>
      <c r="J31" s="18">
        <f t="shared" si="9"/>
        <v>6433507654.4161491</v>
      </c>
      <c r="K31" s="18">
        <f t="shared" si="9"/>
        <v>4565637721.6645956</v>
      </c>
      <c r="L31" s="18">
        <f t="shared" si="9"/>
        <v>1638190794.0559008</v>
      </c>
      <c r="M31" s="18">
        <f t="shared" ref="M31" si="10">M15/M26</f>
        <v>1293902784.8126929</v>
      </c>
    </row>
    <row r="32" spans="1:13" x14ac:dyDescent="0.25">
      <c r="A32" s="2" t="s">
        <v>112</v>
      </c>
      <c r="B32" s="17">
        <f t="shared" ref="B32" si="11">B17/B27</f>
        <v>35009447958.31459</v>
      </c>
      <c r="C32" s="18">
        <f>C17/C27</f>
        <v>19572793608.642857</v>
      </c>
      <c r="D32" s="18">
        <f t="shared" ref="D32:F32" si="12">D17/D27</f>
        <v>8808921477.3214283</v>
      </c>
      <c r="E32" s="18">
        <f t="shared" si="12"/>
        <v>3319457942.6845236</v>
      </c>
      <c r="F32" s="18">
        <f t="shared" si="12"/>
        <v>1858601785.7142859</v>
      </c>
      <c r="G32" s="18">
        <f t="shared" ref="G32:H32" si="13">G17/G27</f>
        <v>1449673143.9514997</v>
      </c>
      <c r="H32" s="17">
        <f t="shared" si="13"/>
        <v>31760020437.021412</v>
      </c>
      <c r="I32" s="18">
        <f>I17/I27</f>
        <v>18594231712.892857</v>
      </c>
      <c r="J32" s="18">
        <f t="shared" ref="J32:M32" si="14">J17/J27</f>
        <v>6727120927.1666679</v>
      </c>
      <c r="K32" s="18">
        <f t="shared" si="14"/>
        <v>3306997430.8214283</v>
      </c>
      <c r="L32" s="18">
        <f t="shared" si="14"/>
        <v>1835229166.6666667</v>
      </c>
      <c r="M32" s="18">
        <f t="shared" si="14"/>
        <v>1296441199.473788</v>
      </c>
    </row>
    <row r="33" spans="1:13" x14ac:dyDescent="0.25">
      <c r="A33" s="2" t="s">
        <v>69</v>
      </c>
      <c r="B33" s="17">
        <f t="shared" ref="B33:F33" si="15">B31/B9</f>
        <v>4563910.0481894184</v>
      </c>
      <c r="C33" s="18">
        <f t="shared" si="15"/>
        <v>3613803.5096489256</v>
      </c>
      <c r="D33" s="18">
        <f t="shared" si="15"/>
        <v>6195789.2396539273</v>
      </c>
      <c r="E33" s="18">
        <f t="shared" si="15"/>
        <v>7150759.0086000953</v>
      </c>
      <c r="F33" s="18">
        <f t="shared" si="15"/>
        <v>3074162.8264208906</v>
      </c>
      <c r="G33" s="18"/>
      <c r="H33" s="17">
        <f t="shared" ref="H33:L33" si="16">H31/H9</f>
        <v>4688715.2382847257</v>
      </c>
      <c r="I33" s="18">
        <f t="shared" si="16"/>
        <v>3753893.5712098591</v>
      </c>
      <c r="J33" s="18">
        <f t="shared" si="16"/>
        <v>7261295.3210114548</v>
      </c>
      <c r="K33" s="18">
        <f t="shared" si="16"/>
        <v>7189980.6640387336</v>
      </c>
      <c r="L33" s="18">
        <f t="shared" si="16"/>
        <v>3282947.4830779578</v>
      </c>
      <c r="M33" s="18"/>
    </row>
    <row r="34" spans="1:13" x14ac:dyDescent="0.25">
      <c r="A34" s="2" t="s">
        <v>113</v>
      </c>
      <c r="B34" s="17">
        <f t="shared" ref="B34:F34" si="17">B32/B11</f>
        <v>4636398.8820440462</v>
      </c>
      <c r="C34" s="18">
        <f t="shared" si="17"/>
        <v>3709778.9250649842</v>
      </c>
      <c r="D34" s="18">
        <f t="shared" si="17"/>
        <v>7781732.7538175164</v>
      </c>
      <c r="E34" s="18">
        <f t="shared" si="17"/>
        <v>5854423.1793377837</v>
      </c>
      <c r="F34" s="18">
        <f t="shared" si="17"/>
        <v>3226739.2113095243</v>
      </c>
      <c r="G34" s="18"/>
      <c r="H34" s="17">
        <f t="shared" ref="H34:L34" si="18">H32/H11</f>
        <v>4603568.6964808544</v>
      </c>
      <c r="I34" s="18">
        <f t="shared" si="18"/>
        <v>3810293.3837895198</v>
      </c>
      <c r="J34" s="18">
        <f t="shared" si="18"/>
        <v>7524743.766405669</v>
      </c>
      <c r="K34" s="18">
        <f t="shared" si="18"/>
        <v>5791589.195834375</v>
      </c>
      <c r="L34" s="18">
        <f t="shared" si="18"/>
        <v>3312688.0264741275</v>
      </c>
      <c r="M34" s="18"/>
    </row>
    <row r="35" spans="1:13" x14ac:dyDescent="0.25">
      <c r="A35" s="2"/>
      <c r="B35" s="5"/>
      <c r="C35" s="1"/>
      <c r="D35" s="1"/>
      <c r="E35" s="1"/>
      <c r="F35" s="1"/>
      <c r="G35" s="1"/>
      <c r="H35" s="5"/>
      <c r="I35" s="1"/>
      <c r="J35" s="1"/>
      <c r="K35" s="1"/>
      <c r="L35" s="1"/>
      <c r="M35" s="1"/>
    </row>
    <row r="36" spans="1:13" x14ac:dyDescent="0.25">
      <c r="A36" s="4" t="s">
        <v>10</v>
      </c>
      <c r="B36" s="5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</row>
    <row r="37" spans="1:13" x14ac:dyDescent="0.25">
      <c r="A37" s="2"/>
      <c r="B37" s="5"/>
      <c r="C37" s="1"/>
      <c r="D37" s="1"/>
      <c r="E37" s="1"/>
      <c r="F37" s="1"/>
      <c r="G37" s="1"/>
      <c r="H37" s="5"/>
      <c r="I37" s="1"/>
      <c r="J37" s="1"/>
      <c r="K37" s="1"/>
      <c r="L37" s="1"/>
      <c r="M37" s="1"/>
    </row>
    <row r="38" spans="1:13" x14ac:dyDescent="0.25">
      <c r="A38" s="2" t="s">
        <v>11</v>
      </c>
      <c r="B38" s="5"/>
      <c r="C38" s="1"/>
      <c r="D38" s="1"/>
      <c r="E38" s="1"/>
      <c r="F38" s="1"/>
      <c r="G38" s="1"/>
      <c r="H38" s="5"/>
      <c r="I38" s="1"/>
      <c r="J38" s="1"/>
      <c r="K38" s="1"/>
      <c r="L38" s="1"/>
      <c r="M38" s="1"/>
    </row>
    <row r="39" spans="1:13" x14ac:dyDescent="0.25">
      <c r="A39" s="2" t="s">
        <v>12</v>
      </c>
      <c r="B39" s="5">
        <f t="shared" ref="B39:F39" si="19">B10/B28*100</f>
        <v>4.7826709538004923</v>
      </c>
      <c r="C39" s="1">
        <f>C10/C28*100</f>
        <v>4.6092517232787973</v>
      </c>
      <c r="D39" s="1">
        <f t="shared" si="19"/>
        <v>0.78712546946082362</v>
      </c>
      <c r="E39" s="1">
        <f t="shared" si="19"/>
        <v>0.82772748664285911</v>
      </c>
      <c r="F39" s="1">
        <f t="shared" si="19"/>
        <v>1.3320373765711635</v>
      </c>
      <c r="G39" s="1"/>
      <c r="H39" s="5">
        <f t="shared" ref="H39" si="20">H10/H28*100</f>
        <v>4.7826709538004923</v>
      </c>
      <c r="I39" s="1">
        <f>I10/I28*100</f>
        <v>4.6092517232787973</v>
      </c>
      <c r="J39" s="1">
        <f t="shared" ref="J39:L39" si="21">J10/J28*100</f>
        <v>0.78712546946082362</v>
      </c>
      <c r="K39" s="1">
        <f t="shared" si="21"/>
        <v>0.82772748664285911</v>
      </c>
      <c r="L39" s="1">
        <f t="shared" si="21"/>
        <v>1.3320373765711635</v>
      </c>
      <c r="M39" s="1"/>
    </row>
    <row r="40" spans="1:13" x14ac:dyDescent="0.25">
      <c r="A40" s="2" t="s">
        <v>13</v>
      </c>
      <c r="B40" s="5">
        <f t="shared" ref="B40:F40" si="22">B11/B28*100</f>
        <v>4.9147997240266079</v>
      </c>
      <c r="C40" s="1">
        <f t="shared" si="22"/>
        <v>4.8685509693731603</v>
      </c>
      <c r="D40" s="1">
        <f t="shared" si="22"/>
        <v>1.0445791693196393</v>
      </c>
      <c r="E40" s="1">
        <f t="shared" si="22"/>
        <v>0.52321235777759323</v>
      </c>
      <c r="F40" s="1">
        <f t="shared" si="22"/>
        <v>1.2723939119485741</v>
      </c>
      <c r="G40" s="1"/>
      <c r="H40" s="5">
        <f t="shared" ref="H40:L40" si="23">H11/H28*100</f>
        <v>4.4904255457634177</v>
      </c>
      <c r="I40" s="1">
        <f t="shared" si="23"/>
        <v>4.5031328147348413</v>
      </c>
      <c r="J40" s="1">
        <f t="shared" si="23"/>
        <v>0.82495916728953855</v>
      </c>
      <c r="K40" s="1">
        <f t="shared" si="23"/>
        <v>0.52690345024868734</v>
      </c>
      <c r="L40" s="1">
        <f t="shared" si="23"/>
        <v>1.223795533367205</v>
      </c>
      <c r="M40" s="1"/>
    </row>
    <row r="41" spans="1:13" x14ac:dyDescent="0.25">
      <c r="A41" s="2"/>
      <c r="B41" s="5"/>
      <c r="C41" s="1"/>
      <c r="D41" s="1"/>
      <c r="E41" s="1"/>
      <c r="F41" s="1"/>
      <c r="G41" s="1"/>
      <c r="H41" s="5"/>
      <c r="I41" s="1"/>
      <c r="J41" s="1"/>
      <c r="K41" s="1"/>
      <c r="L41" s="1"/>
      <c r="M41" s="1"/>
    </row>
    <row r="42" spans="1:13" x14ac:dyDescent="0.25">
      <c r="A42" s="2" t="s">
        <v>14</v>
      </c>
      <c r="B42" s="5"/>
      <c r="C42" s="1"/>
      <c r="D42" s="1"/>
      <c r="E42" s="1"/>
      <c r="F42" s="1"/>
      <c r="G42" s="1"/>
      <c r="H42" s="5"/>
      <c r="I42" s="1"/>
      <c r="J42" s="1"/>
      <c r="K42" s="1"/>
      <c r="L42" s="1"/>
      <c r="M42" s="1"/>
    </row>
    <row r="43" spans="1:13" x14ac:dyDescent="0.25">
      <c r="A43" s="2" t="s">
        <v>15</v>
      </c>
      <c r="B43" s="5">
        <f t="shared" ref="B43:F43" si="24">B11/B10*100</f>
        <v>102.76265650517146</v>
      </c>
      <c r="C43" s="1">
        <f t="shared" si="24"/>
        <v>105.62562562562563</v>
      </c>
      <c r="D43" s="1">
        <f t="shared" si="24"/>
        <v>132.70808909730363</v>
      </c>
      <c r="E43" s="1">
        <f t="shared" si="24"/>
        <v>63.210702341137129</v>
      </c>
      <c r="F43" s="1">
        <f t="shared" si="24"/>
        <v>95.522388059701484</v>
      </c>
      <c r="G43" s="1"/>
      <c r="H43" s="5">
        <f t="shared" ref="H43:L43" si="25">H11/H10*100</f>
        <v>93.889493739793139</v>
      </c>
      <c r="I43" s="1">
        <f t="shared" si="25"/>
        <v>97.697697697697691</v>
      </c>
      <c r="J43" s="1">
        <f t="shared" si="25"/>
        <v>104.80656506447832</v>
      </c>
      <c r="K43" s="1">
        <f t="shared" si="25"/>
        <v>63.656633221850612</v>
      </c>
      <c r="L43" s="1">
        <f t="shared" si="25"/>
        <v>91.873963515754568</v>
      </c>
      <c r="M43" s="1"/>
    </row>
    <row r="44" spans="1:13" x14ac:dyDescent="0.25">
      <c r="A44" s="2" t="s">
        <v>16</v>
      </c>
      <c r="B44" s="5">
        <f>B17/B16*100</f>
        <v>95.974895875784654</v>
      </c>
      <c r="C44" s="5">
        <f>C17/C16*100</f>
        <v>103.51006990012259</v>
      </c>
      <c r="D44" s="5">
        <f t="shared" ref="D44:G44" si="26">D17/D16*100</f>
        <v>137.69516604315692</v>
      </c>
      <c r="E44" s="5">
        <f t="shared" si="26"/>
        <v>46.46244817449189</v>
      </c>
      <c r="F44" s="5">
        <f t="shared" si="26"/>
        <v>94.726628646572621</v>
      </c>
      <c r="G44" s="5">
        <f t="shared" si="26"/>
        <v>70.209696423924271</v>
      </c>
      <c r="H44" s="5">
        <f>H17/H16*100</f>
        <v>87.066915710448868</v>
      </c>
      <c r="I44" s="5">
        <f>I17/I16*100</f>
        <v>98.334977766828374</v>
      </c>
      <c r="J44" s="5">
        <f t="shared" ref="J44:M44" si="27">J17/J16*100</f>
        <v>105.15385288009993</v>
      </c>
      <c r="K44" s="5">
        <f t="shared" si="27"/>
        <v>46.288038407396456</v>
      </c>
      <c r="L44" s="5">
        <f t="shared" si="27"/>
        <v>93.535405533564173</v>
      </c>
      <c r="M44" s="5">
        <f t="shared" si="27"/>
        <v>62.78845919599113</v>
      </c>
    </row>
    <row r="45" spans="1:13" x14ac:dyDescent="0.25">
      <c r="A45" s="2" t="s">
        <v>17</v>
      </c>
      <c r="B45" s="5">
        <f t="shared" ref="B45:F45" si="28">AVERAGE(B43:B44)</f>
        <v>99.368776190478059</v>
      </c>
      <c r="C45" s="1">
        <f t="shared" si="28"/>
        <v>104.56784776287411</v>
      </c>
      <c r="D45" s="1">
        <f t="shared" si="28"/>
        <v>135.20162757023027</v>
      </c>
      <c r="E45" s="1">
        <f t="shared" si="28"/>
        <v>54.836575257814509</v>
      </c>
      <c r="F45" s="1">
        <f t="shared" si="28"/>
        <v>95.12450835313706</v>
      </c>
      <c r="G45" s="1"/>
      <c r="H45" s="5">
        <f t="shared" ref="H45:L45" si="29">AVERAGE(H43:H44)</f>
        <v>90.478204725121003</v>
      </c>
      <c r="I45" s="1">
        <f t="shared" si="29"/>
        <v>98.016337732263025</v>
      </c>
      <c r="J45" s="1">
        <f t="shared" si="29"/>
        <v>104.98020897228912</v>
      </c>
      <c r="K45" s="1">
        <f t="shared" si="29"/>
        <v>54.972335814623534</v>
      </c>
      <c r="L45" s="1">
        <f t="shared" si="29"/>
        <v>92.70468452465937</v>
      </c>
      <c r="M45" s="1"/>
    </row>
    <row r="46" spans="1:13" x14ac:dyDescent="0.25">
      <c r="A46" s="2"/>
      <c r="B46" s="5"/>
      <c r="C46" s="1"/>
      <c r="D46" s="1"/>
      <c r="E46" s="1"/>
      <c r="F46" s="1"/>
      <c r="G46" s="1"/>
      <c r="H46" s="5"/>
      <c r="I46" s="1"/>
      <c r="J46" s="1"/>
      <c r="K46" s="1"/>
      <c r="L46" s="1"/>
      <c r="M46" s="1"/>
    </row>
    <row r="47" spans="1:13" x14ac:dyDescent="0.25">
      <c r="A47" s="2" t="s">
        <v>18</v>
      </c>
      <c r="B47" s="5"/>
      <c r="C47" s="1"/>
      <c r="D47" s="1"/>
      <c r="E47" s="1"/>
      <c r="F47" s="1"/>
      <c r="G47" s="1"/>
      <c r="H47" s="5"/>
      <c r="I47" s="1"/>
      <c r="J47" s="1"/>
      <c r="K47" s="1"/>
      <c r="L47" s="1"/>
      <c r="M47" s="1"/>
    </row>
    <row r="48" spans="1:13" x14ac:dyDescent="0.25">
      <c r="A48" s="2" t="s">
        <v>19</v>
      </c>
      <c r="B48" s="5">
        <f t="shared" ref="B48:F48" si="30">B11/B12*100</f>
        <v>70.702247191011239</v>
      </c>
      <c r="C48" s="1">
        <f t="shared" si="30"/>
        <v>71.538983050847463</v>
      </c>
      <c r="D48" s="1">
        <f t="shared" si="30"/>
        <v>95.28619528619528</v>
      </c>
      <c r="E48" s="1">
        <f t="shared" si="30"/>
        <v>44.227769110764434</v>
      </c>
      <c r="F48" s="1">
        <f t="shared" si="30"/>
        <v>68.982035928143716</v>
      </c>
      <c r="G48" s="1"/>
      <c r="H48" s="5">
        <f t="shared" ref="H48:L48" si="31">H11/H12*100</f>
        <v>64.597378277153567</v>
      </c>
      <c r="I48" s="1">
        <f t="shared" si="31"/>
        <v>66.169491525423723</v>
      </c>
      <c r="J48" s="1">
        <f t="shared" si="31"/>
        <v>75.252525252525245</v>
      </c>
      <c r="K48" s="1">
        <f t="shared" si="31"/>
        <v>44.539781591263647</v>
      </c>
      <c r="L48" s="1">
        <f t="shared" si="31"/>
        <v>66.34730538922156</v>
      </c>
      <c r="M48" s="1"/>
    </row>
    <row r="49" spans="1:13" x14ac:dyDescent="0.25">
      <c r="A49" s="2" t="s">
        <v>20</v>
      </c>
      <c r="B49" s="5">
        <f>B17/B18*100</f>
        <v>65.895640194703574</v>
      </c>
      <c r="C49" s="5">
        <f t="shared" ref="C49:G49" si="32">C17/C18*100</f>
        <v>69.55869791785338</v>
      </c>
      <c r="D49" s="5">
        <f t="shared" si="32"/>
        <v>98.280459130612101</v>
      </c>
      <c r="E49" s="5">
        <f t="shared" si="32"/>
        <v>32.263933047458053</v>
      </c>
      <c r="F49" s="5">
        <f t="shared" si="32"/>
        <v>68.0476392591776</v>
      </c>
      <c r="G49" s="5">
        <f t="shared" si="32"/>
        <v>48.205448430161745</v>
      </c>
      <c r="H49" s="5">
        <f>H17/H18*100</f>
        <v>59.779488148065852</v>
      </c>
      <c r="I49" s="5">
        <f t="shared" ref="I49:M49" si="33">I17/I18*100</f>
        <v>66.081039456756685</v>
      </c>
      <c r="J49" s="5">
        <f t="shared" si="33"/>
        <v>75.05397057417369</v>
      </c>
      <c r="K49" s="5">
        <f t="shared" si="33"/>
        <v>32.142821369759609</v>
      </c>
      <c r="L49" s="5">
        <f t="shared" si="33"/>
        <v>67.191914508604782</v>
      </c>
      <c r="M49" s="5">
        <f t="shared" si="33"/>
        <v>43.110082879525002</v>
      </c>
    </row>
    <row r="50" spans="1:13" x14ac:dyDescent="0.25">
      <c r="A50" s="2" t="s">
        <v>21</v>
      </c>
      <c r="B50" s="5">
        <f t="shared" ref="B50:F50" si="34">(B48+B49)/2</f>
        <v>68.298943692857407</v>
      </c>
      <c r="C50" s="1">
        <f t="shared" si="34"/>
        <v>70.548840484350421</v>
      </c>
      <c r="D50" s="1">
        <f t="shared" si="34"/>
        <v>96.783327208403691</v>
      </c>
      <c r="E50" s="1">
        <f t="shared" si="34"/>
        <v>38.245851079111247</v>
      </c>
      <c r="F50" s="1">
        <f t="shared" si="34"/>
        <v>68.514837593660658</v>
      </c>
      <c r="G50" s="1"/>
      <c r="H50" s="5">
        <f t="shared" ref="H50:L50" si="35">(H48+H49)/2</f>
        <v>62.188433212609709</v>
      </c>
      <c r="I50" s="1">
        <f t="shared" si="35"/>
        <v>66.125265491090204</v>
      </c>
      <c r="J50" s="1">
        <f t="shared" si="35"/>
        <v>75.153247913349475</v>
      </c>
      <c r="K50" s="1">
        <f t="shared" si="35"/>
        <v>38.341301480511632</v>
      </c>
      <c r="L50" s="1">
        <f t="shared" si="35"/>
        <v>66.769609948913171</v>
      </c>
      <c r="M50" s="1"/>
    </row>
    <row r="51" spans="1:13" x14ac:dyDescent="0.25">
      <c r="A51" s="2"/>
      <c r="B51" s="5"/>
      <c r="C51" s="1"/>
      <c r="D51" s="1"/>
      <c r="E51" s="1"/>
      <c r="F51" s="1"/>
      <c r="G51" s="1"/>
      <c r="H51" s="5"/>
      <c r="I51" s="1"/>
      <c r="J51" s="1"/>
      <c r="K51" s="1"/>
      <c r="L51" s="1"/>
      <c r="M51" s="1"/>
    </row>
    <row r="52" spans="1:13" x14ac:dyDescent="0.25">
      <c r="A52" s="2" t="s">
        <v>34</v>
      </c>
      <c r="B52" s="5"/>
      <c r="C52" s="1"/>
      <c r="D52" s="1"/>
      <c r="E52" s="1"/>
      <c r="F52" s="1"/>
      <c r="G52" s="1"/>
      <c r="H52" s="5"/>
      <c r="I52" s="1"/>
      <c r="J52" s="1"/>
      <c r="K52" s="1"/>
      <c r="L52" s="1"/>
      <c r="M52" s="1"/>
    </row>
    <row r="53" spans="1:13" x14ac:dyDescent="0.25">
      <c r="A53" s="2" t="s">
        <v>22</v>
      </c>
      <c r="B53" s="5">
        <f>B19/B17*100</f>
        <v>95.859194507500916</v>
      </c>
      <c r="C53" s="5"/>
      <c r="D53" s="5"/>
      <c r="E53" s="5"/>
      <c r="F53" s="5"/>
      <c r="G53" s="5"/>
      <c r="H53" s="5">
        <f>H19/H17*100</f>
        <v>95.918008925578093</v>
      </c>
      <c r="I53" s="5"/>
      <c r="J53" s="5"/>
      <c r="K53" s="5"/>
      <c r="L53" s="5"/>
      <c r="M53" s="5"/>
    </row>
    <row r="54" spans="1:13" x14ac:dyDescent="0.25">
      <c r="A54" s="2"/>
      <c r="B54" s="5"/>
      <c r="C54" s="1"/>
      <c r="D54" s="1"/>
      <c r="E54" s="1"/>
      <c r="F54" s="1"/>
      <c r="G54" s="1"/>
      <c r="H54" s="5"/>
      <c r="I54" s="1"/>
      <c r="J54" s="1"/>
      <c r="K54" s="1"/>
      <c r="L54" s="1"/>
      <c r="M54" s="1"/>
    </row>
    <row r="55" spans="1:13" x14ac:dyDescent="0.25">
      <c r="A55" s="2" t="s">
        <v>23</v>
      </c>
      <c r="B55" s="5"/>
      <c r="C55" s="1"/>
      <c r="D55" s="1"/>
      <c r="E55" s="1"/>
      <c r="F55" s="1"/>
      <c r="G55" s="1"/>
      <c r="H55" s="5"/>
      <c r="I55" s="1"/>
      <c r="J55" s="1"/>
      <c r="K55" s="1"/>
      <c r="L55" s="1"/>
      <c r="M55" s="1"/>
    </row>
    <row r="56" spans="1:13" x14ac:dyDescent="0.25">
      <c r="A56" s="2" t="s">
        <v>24</v>
      </c>
      <c r="B56" s="11">
        <f>((B11/B9)-1)*100</f>
        <v>8.3201836178453661</v>
      </c>
      <c r="C56" s="7">
        <f t="shared" ref="C56:F56" si="36">((C11/C9)-1)*100</f>
        <v>11.519763263580639</v>
      </c>
      <c r="D56" s="7">
        <f t="shared" si="36"/>
        <v>28.929384965831439</v>
      </c>
      <c r="E56" s="7">
        <f t="shared" si="36"/>
        <v>-36.789297658862871</v>
      </c>
      <c r="F56" s="7">
        <f t="shared" si="36"/>
        <v>23.870967741935488</v>
      </c>
      <c r="G56" s="1"/>
      <c r="H56" s="11">
        <f>((H11/H9)-1)*100</f>
        <v>1.590340156088943</v>
      </c>
      <c r="I56" s="7">
        <f t="shared" ref="I56:L56" si="37">((I11/I9)-1)*100</f>
        <v>2.2846363445818474</v>
      </c>
      <c r="J56" s="7">
        <f t="shared" si="37"/>
        <v>0.90293453724605843</v>
      </c>
      <c r="K56" s="7">
        <f t="shared" si="37"/>
        <v>-10.078740157480315</v>
      </c>
      <c r="L56" s="7">
        <f t="shared" si="37"/>
        <v>11.022044088176353</v>
      </c>
      <c r="M56" s="1"/>
    </row>
    <row r="57" spans="1:13" x14ac:dyDescent="0.25">
      <c r="A57" s="2" t="s">
        <v>25</v>
      </c>
      <c r="B57" s="12">
        <f>((B32/B31)-1)*100</f>
        <v>10.04063904103929</v>
      </c>
      <c r="C57" s="12">
        <f t="shared" ref="C57:F57" si="38">((C32/C31)-1)*100</f>
        <v>14.481505809279383</v>
      </c>
      <c r="D57" s="12">
        <f t="shared" si="38"/>
        <v>61.93159242682669</v>
      </c>
      <c r="E57" s="12">
        <f t="shared" si="38"/>
        <v>-48.248542494145475</v>
      </c>
      <c r="F57" s="12">
        <f t="shared" si="38"/>
        <v>30.018912895746741</v>
      </c>
      <c r="G57" s="13"/>
      <c r="H57" s="12">
        <f>((H32/H31)-1)*100</f>
        <v>-0.25452900430273928</v>
      </c>
      <c r="I57" s="12">
        <f t="shared" ref="I57:L57" si="39">((I32/I31)-1)*100</f>
        <v>3.8213965670497174</v>
      </c>
      <c r="J57" s="12">
        <f t="shared" si="39"/>
        <v>4.5638132185787272</v>
      </c>
      <c r="K57" s="12">
        <f t="shared" si="39"/>
        <v>-27.567677673389223</v>
      </c>
      <c r="L57" s="12">
        <f t="shared" si="39"/>
        <v>12.027803679871152</v>
      </c>
      <c r="M57" s="13"/>
    </row>
    <row r="58" spans="1:13" x14ac:dyDescent="0.25">
      <c r="A58" s="2" t="s">
        <v>26</v>
      </c>
      <c r="B58" s="5">
        <f>((B34/B33)-1)*100</f>
        <v>1.5883054900125648</v>
      </c>
      <c r="C58" s="1">
        <f t="shared" ref="C58:F58" si="40">((C34/C33)-1)*100</f>
        <v>2.6558006034307802</v>
      </c>
      <c r="D58" s="1">
        <f t="shared" si="40"/>
        <v>25.597118507733075</v>
      </c>
      <c r="E58" s="1">
        <f t="shared" si="40"/>
        <v>-18.128646591267174</v>
      </c>
      <c r="F58" s="1">
        <f t="shared" si="40"/>
        <v>4.9631848897955466</v>
      </c>
      <c r="G58" s="1"/>
      <c r="H58" s="5">
        <f>((H34/H33)-1)*100</f>
        <v>-1.8159887618814041</v>
      </c>
      <c r="I58" s="1">
        <f t="shared" ref="I58:L58" si="41">((I34/I33)-1)*100</f>
        <v>1.5024350453676671</v>
      </c>
      <c r="J58" s="1">
        <f t="shared" si="41"/>
        <v>3.6281191405601376</v>
      </c>
      <c r="K58" s="1">
        <f t="shared" si="41"/>
        <v>-19.449168691072096</v>
      </c>
      <c r="L58" s="1">
        <f t="shared" si="41"/>
        <v>0.90590981273590554</v>
      </c>
      <c r="M58" s="1"/>
    </row>
    <row r="59" spans="1:13" x14ac:dyDescent="0.25">
      <c r="A59" s="2"/>
      <c r="B59" s="5"/>
      <c r="C59" s="1"/>
      <c r="D59" s="1"/>
      <c r="E59" s="1"/>
      <c r="F59" s="1"/>
      <c r="G59" s="1"/>
      <c r="H59" s="5"/>
      <c r="I59" s="1"/>
      <c r="J59" s="1"/>
      <c r="K59" s="1"/>
      <c r="L59" s="1"/>
      <c r="M59" s="1"/>
    </row>
    <row r="60" spans="1:13" x14ac:dyDescent="0.25">
      <c r="A60" s="2" t="s">
        <v>27</v>
      </c>
      <c r="B60" s="5"/>
      <c r="C60" s="1"/>
      <c r="D60" s="1"/>
      <c r="E60" s="1"/>
      <c r="F60" s="1"/>
      <c r="G60" s="1"/>
      <c r="H60" s="5"/>
      <c r="I60" s="1"/>
      <c r="J60" s="1"/>
      <c r="K60" s="1"/>
      <c r="L60" s="1"/>
      <c r="M60" s="1"/>
    </row>
    <row r="61" spans="1:13" x14ac:dyDescent="0.25">
      <c r="A61" s="2" t="s">
        <v>28</v>
      </c>
      <c r="B61" s="5">
        <f t="shared" ref="B61:F62" si="42">B16/B10</f>
        <v>8340032.579698774</v>
      </c>
      <c r="C61" s="1">
        <f t="shared" si="42"/>
        <v>6359807.9882954471</v>
      </c>
      <c r="D61" s="1">
        <f t="shared" si="42"/>
        <v>12599818.674435278</v>
      </c>
      <c r="E61" s="1">
        <f t="shared" si="42"/>
        <v>13380795.073296452</v>
      </c>
      <c r="F61" s="1">
        <f t="shared" si="42"/>
        <v>5466460.8081542896</v>
      </c>
      <c r="G61" s="1"/>
      <c r="H61" s="5">
        <f t="shared" ref="H61:L61" si="43">H16/H10</f>
        <v>8340032.579698774</v>
      </c>
      <c r="I61" s="1">
        <f t="shared" si="43"/>
        <v>6359807.9882954471</v>
      </c>
      <c r="J61" s="1">
        <f t="shared" si="43"/>
        <v>12599818.674435278</v>
      </c>
      <c r="K61" s="1">
        <f t="shared" si="43"/>
        <v>13380795.073296452</v>
      </c>
      <c r="L61" s="1">
        <f t="shared" si="43"/>
        <v>5466460.8081542896</v>
      </c>
      <c r="M61" s="1"/>
    </row>
    <row r="62" spans="1:13" x14ac:dyDescent="0.25">
      <c r="A62" s="2" t="s">
        <v>29</v>
      </c>
      <c r="B62" s="5">
        <f t="shared" si="42"/>
        <v>7789150.1218339968</v>
      </c>
      <c r="C62" s="5">
        <f t="shared" si="42"/>
        <v>6232428.5941091729</v>
      </c>
      <c r="D62" s="5">
        <f t="shared" si="42"/>
        <v>13073311.026413428</v>
      </c>
      <c r="E62" s="5">
        <f t="shared" si="42"/>
        <v>9835430.9412874766</v>
      </c>
      <c r="F62" s="5">
        <f t="shared" si="42"/>
        <v>5420921.875</v>
      </c>
      <c r="G62" s="1"/>
      <c r="H62" s="5">
        <f t="shared" ref="H62:L62" si="44">H17/H11</f>
        <v>7733995.4100878341</v>
      </c>
      <c r="I62" s="5">
        <f t="shared" si="44"/>
        <v>6401292.8847663933</v>
      </c>
      <c r="J62" s="5">
        <f t="shared" si="44"/>
        <v>12641569.527561523</v>
      </c>
      <c r="K62" s="5">
        <f t="shared" si="44"/>
        <v>9729869.8490017503</v>
      </c>
      <c r="L62" s="5">
        <f t="shared" si="44"/>
        <v>5565315.8844765341</v>
      </c>
      <c r="M62" s="1"/>
    </row>
    <row r="63" spans="1:13" x14ac:dyDescent="0.25">
      <c r="A63" s="2" t="s">
        <v>30</v>
      </c>
      <c r="B63" s="5">
        <f>(B61/B62)*B45</f>
        <v>106.39656674613583</v>
      </c>
      <c r="C63" s="1">
        <f>(C61/C62)*C45</f>
        <v>106.70502252521108</v>
      </c>
      <c r="D63" s="1">
        <f t="shared" ref="D63:E63" si="45">(D61/D62)*D45</f>
        <v>130.30486220603433</v>
      </c>
      <c r="E63" s="1">
        <f t="shared" si="45"/>
        <v>74.603439384239564</v>
      </c>
      <c r="F63" s="1">
        <f t="shared" ref="F63" si="46">F61/F62*F45</f>
        <v>95.923610189893949</v>
      </c>
      <c r="G63" s="1"/>
      <c r="H63" s="5">
        <f>(H61/H62)*H45</f>
        <v>97.568091930325437</v>
      </c>
      <c r="I63" s="1">
        <f>(I61/I62)*I45</f>
        <v>97.381122675479602</v>
      </c>
      <c r="J63" s="1">
        <f t="shared" ref="J63:K63" si="47">(J61/J62)*J45</f>
        <v>104.63349464410317</v>
      </c>
      <c r="K63" s="1">
        <f t="shared" si="47"/>
        <v>75.599527193200828</v>
      </c>
      <c r="L63" s="1">
        <f t="shared" ref="L63" si="48">L61/L62*L45</f>
        <v>91.057998360864588</v>
      </c>
      <c r="M63" s="1"/>
    </row>
    <row r="64" spans="1:13" x14ac:dyDescent="0.25">
      <c r="A64" s="2"/>
      <c r="B64" s="5"/>
      <c r="C64" s="1"/>
      <c r="D64" s="1"/>
      <c r="E64" s="1"/>
      <c r="F64" s="1"/>
      <c r="G64" s="1"/>
      <c r="H64" s="5"/>
      <c r="I64" s="1"/>
      <c r="J64" s="1"/>
      <c r="K64" s="1"/>
      <c r="L64" s="1"/>
      <c r="M64" s="1"/>
    </row>
    <row r="65" spans="1:13" x14ac:dyDescent="0.25">
      <c r="A65" s="2" t="s">
        <v>31</v>
      </c>
      <c r="B65" s="5"/>
      <c r="C65" s="1"/>
      <c r="D65" s="1"/>
      <c r="E65" s="1"/>
      <c r="F65" s="1"/>
      <c r="G65" s="1"/>
      <c r="H65" s="5"/>
      <c r="I65" s="1"/>
      <c r="J65" s="1"/>
      <c r="K65" s="1"/>
      <c r="L65" s="1"/>
      <c r="M65" s="1"/>
    </row>
    <row r="66" spans="1:13" x14ac:dyDescent="0.25">
      <c r="A66" s="2" t="s">
        <v>32</v>
      </c>
      <c r="B66" s="14">
        <f t="shared" ref="B66" si="49">(B23/B22)*100</f>
        <v>110.55856882311474</v>
      </c>
      <c r="C66" s="1"/>
      <c r="D66" s="1"/>
      <c r="E66" s="1"/>
      <c r="F66" s="1"/>
      <c r="G66" s="1"/>
      <c r="H66" s="14">
        <f t="shared" ref="H66" si="50">(H23/H22)*100</f>
        <v>110.55856882311474</v>
      </c>
      <c r="I66" s="1"/>
      <c r="J66" s="1"/>
      <c r="K66" s="1"/>
      <c r="L66" s="1"/>
      <c r="M66" s="1"/>
    </row>
    <row r="67" spans="1:13" x14ac:dyDescent="0.25">
      <c r="A67" s="2" t="s">
        <v>33</v>
      </c>
      <c r="B67" s="14">
        <f t="shared" ref="B67" si="51">(B17/B23)*100</f>
        <v>86.809097564691854</v>
      </c>
      <c r="C67" s="1"/>
      <c r="D67" s="1"/>
      <c r="E67" s="1"/>
      <c r="F67" s="1"/>
      <c r="G67" s="1"/>
      <c r="H67" s="14">
        <f t="shared" ref="H67" si="52">(H17/H23)*100</f>
        <v>78.751847674285003</v>
      </c>
      <c r="I67" s="1"/>
      <c r="J67" s="1"/>
      <c r="K67" s="1"/>
      <c r="L67" s="1"/>
      <c r="M67" s="1"/>
    </row>
    <row r="68" spans="1:13" ht="15.75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thickTop="1" x14ac:dyDescent="0.25"/>
    <row r="70" spans="1:13" x14ac:dyDescent="0.25">
      <c r="A70" s="10" t="s">
        <v>40</v>
      </c>
    </row>
    <row r="71" spans="1:13" x14ac:dyDescent="0.25">
      <c r="A71" s="10" t="s">
        <v>86</v>
      </c>
    </row>
    <row r="72" spans="1:13" x14ac:dyDescent="0.25">
      <c r="A72" s="10" t="s">
        <v>87</v>
      </c>
    </row>
    <row r="73" spans="1:13" x14ac:dyDescent="0.25">
      <c r="A73" s="10"/>
    </row>
    <row r="76" spans="1:13" x14ac:dyDescent="0.25">
      <c r="A76" s="8" t="s">
        <v>35</v>
      </c>
    </row>
    <row r="77" spans="1:13" x14ac:dyDescent="0.25">
      <c r="A77" s="8" t="s">
        <v>36</v>
      </c>
    </row>
    <row r="78" spans="1:13" x14ac:dyDescent="0.25">
      <c r="A78" s="8" t="s">
        <v>37</v>
      </c>
    </row>
    <row r="79" spans="1:13" x14ac:dyDescent="0.25">
      <c r="A79" s="8" t="s">
        <v>38</v>
      </c>
    </row>
    <row r="80" spans="1:13" x14ac:dyDescent="0.25">
      <c r="A80" s="8" t="s">
        <v>39</v>
      </c>
    </row>
    <row r="83" spans="1:1" x14ac:dyDescent="0.25">
      <c r="A83" t="s">
        <v>128</v>
      </c>
    </row>
  </sheetData>
  <mergeCells count="6">
    <mergeCell ref="M4:M5"/>
    <mergeCell ref="A2:G2"/>
    <mergeCell ref="A4:A5"/>
    <mergeCell ref="C4:F4"/>
    <mergeCell ref="G4:G5"/>
    <mergeCell ref="I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3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71" sqref="E71"/>
    </sheetView>
  </sheetViews>
  <sheetFormatPr baseColWidth="10" defaultColWidth="11.42578125" defaultRowHeight="15" x14ac:dyDescent="0.25"/>
  <cols>
    <col min="1" max="1" width="62" style="8" customWidth="1"/>
    <col min="2" max="2" width="19" style="8" customWidth="1"/>
    <col min="3" max="3" width="18.140625" style="8" bestFit="1" customWidth="1"/>
    <col min="4" max="4" width="17.140625" style="8" bestFit="1" customWidth="1"/>
    <col min="5" max="5" width="18.140625" style="8" bestFit="1" customWidth="1"/>
    <col min="6" max="6" width="17.28515625" style="8" bestFit="1" customWidth="1"/>
    <col min="7" max="7" width="17.140625" style="8" bestFit="1" customWidth="1"/>
    <col min="8" max="8" width="19" style="8" customWidth="1"/>
    <col min="9" max="9" width="18.140625" style="8" bestFit="1" customWidth="1"/>
    <col min="10" max="10" width="17.140625" style="8" bestFit="1" customWidth="1"/>
    <col min="11" max="11" width="18.140625" style="8" bestFit="1" customWidth="1"/>
    <col min="12" max="12" width="17.28515625" style="8" bestFit="1" customWidth="1"/>
    <col min="13" max="13" width="17.140625" style="8" bestFit="1" customWidth="1"/>
    <col min="14" max="16384" width="11.42578125" style="8"/>
  </cols>
  <sheetData>
    <row r="2" spans="1:13" ht="15.75" x14ac:dyDescent="0.25">
      <c r="A2" s="35" t="s">
        <v>114</v>
      </c>
      <c r="B2" s="35"/>
      <c r="C2" s="35"/>
      <c r="D2" s="35"/>
      <c r="E2" s="35"/>
      <c r="F2" s="35"/>
      <c r="G2" s="35"/>
    </row>
    <row r="4" spans="1:13" x14ac:dyDescent="0.25">
      <c r="A4" s="32"/>
      <c r="B4" s="25" t="s">
        <v>43</v>
      </c>
      <c r="C4" s="34" t="s">
        <v>74</v>
      </c>
      <c r="D4" s="34"/>
      <c r="E4" s="34"/>
      <c r="F4" s="34"/>
      <c r="G4" s="30" t="s">
        <v>3</v>
      </c>
      <c r="H4" s="25" t="s">
        <v>43</v>
      </c>
      <c r="I4" s="34" t="s">
        <v>76</v>
      </c>
      <c r="J4" s="34"/>
      <c r="K4" s="34"/>
      <c r="L4" s="34"/>
      <c r="M4" s="30" t="s">
        <v>3</v>
      </c>
    </row>
    <row r="5" spans="1:13" ht="15.75" thickBot="1" x14ac:dyDescent="0.3">
      <c r="A5" s="33"/>
      <c r="B5" s="26" t="s">
        <v>75</v>
      </c>
      <c r="C5" s="9" t="s">
        <v>0</v>
      </c>
      <c r="D5" s="9" t="s">
        <v>1</v>
      </c>
      <c r="E5" s="9" t="s">
        <v>2</v>
      </c>
      <c r="F5" s="9" t="s">
        <v>44</v>
      </c>
      <c r="G5" s="31"/>
      <c r="H5" s="26" t="s">
        <v>77</v>
      </c>
      <c r="I5" s="9" t="s">
        <v>0</v>
      </c>
      <c r="J5" s="9" t="s">
        <v>1</v>
      </c>
      <c r="K5" s="9" t="s">
        <v>2</v>
      </c>
      <c r="L5" s="9" t="s">
        <v>44</v>
      </c>
      <c r="M5" s="31"/>
    </row>
    <row r="6" spans="1:13" ht="15.75" thickTop="1" x14ac:dyDescent="0.25">
      <c r="A6" s="4" t="s">
        <v>4</v>
      </c>
      <c r="B6" s="10"/>
      <c r="H6" s="10"/>
    </row>
    <row r="7" spans="1:13" x14ac:dyDescent="0.25">
      <c r="A7" s="2"/>
      <c r="B7" s="5"/>
      <c r="C7" s="1"/>
      <c r="D7" s="1"/>
      <c r="E7" s="1"/>
      <c r="F7" s="1"/>
      <c r="G7" s="1"/>
      <c r="H7" s="5"/>
      <c r="I7" s="1"/>
      <c r="J7" s="1"/>
      <c r="K7" s="1"/>
      <c r="L7" s="1"/>
      <c r="M7" s="1"/>
    </row>
    <row r="8" spans="1:13" x14ac:dyDescent="0.25">
      <c r="A8" s="2" t="s">
        <v>42</v>
      </c>
      <c r="B8" s="5"/>
      <c r="C8" s="1"/>
      <c r="D8" s="1"/>
      <c r="E8" s="1"/>
      <c r="F8" s="1"/>
      <c r="G8" s="1"/>
      <c r="H8" s="5"/>
      <c r="I8" s="1"/>
      <c r="J8" s="1"/>
      <c r="K8" s="1"/>
      <c r="L8" s="1"/>
      <c r="M8" s="1"/>
    </row>
    <row r="9" spans="1:13" x14ac:dyDescent="0.25">
      <c r="A9" s="3" t="s">
        <v>70</v>
      </c>
      <c r="B9" s="17">
        <f>SUM(C9:F9)</f>
        <v>8928</v>
      </c>
      <c r="C9" s="18">
        <f>+'I Trimestre'!C9+'II Trimestre'!C9+'III Trimestre'!C9+'IV Trimestre'!C9</f>
        <v>6122</v>
      </c>
      <c r="D9" s="18">
        <f>+'I Trimestre'!D9+'II Trimestre'!D9+'III Trimestre'!D9+'IV Trimestre'!D9</f>
        <v>1000</v>
      </c>
      <c r="E9" s="18">
        <f>+'I Trimestre'!E9+'II Trimestre'!E9+'III Trimestre'!E9+'IV Trimestre'!E9</f>
        <v>1189</v>
      </c>
      <c r="F9" s="18">
        <f>+'I Trimestre'!F9+'II Trimestre'!F9+'III Trimestre'!F9+'IV Trimestre'!F9</f>
        <v>617</v>
      </c>
      <c r="G9" s="18"/>
      <c r="H9" s="17">
        <f>SUM(I9:L9)</f>
        <v>9978</v>
      </c>
      <c r="I9" s="18">
        <f>+'I Trimestre'!I9+'II Trimestre'!I9+'III Trimestre'!I9+'IV Trimestre'!I9</f>
        <v>7042</v>
      </c>
      <c r="J9" s="18">
        <f>+'I Trimestre'!J9+'II Trimestre'!J9+'III Trimestre'!J9+'IV Trimestre'!J9</f>
        <v>1306</v>
      </c>
      <c r="K9" s="18">
        <f>+'I Trimestre'!K9+'II Trimestre'!K9+'III Trimestre'!K9+'IV Trimestre'!K9</f>
        <v>914</v>
      </c>
      <c r="L9" s="18">
        <f>+'I Trimestre'!L9+'II Trimestre'!L9+'III Trimestre'!L9+'IV Trimestre'!L9</f>
        <v>716</v>
      </c>
      <c r="M9" s="18"/>
    </row>
    <row r="10" spans="1:13" x14ac:dyDescent="0.25">
      <c r="A10" s="3" t="s">
        <v>115</v>
      </c>
      <c r="B10" s="17">
        <f t="shared" ref="B10" si="0">SUM(C10:F10)</f>
        <v>10680</v>
      </c>
      <c r="C10" s="18">
        <f>+'I Trimestre'!C10+'II Trimestre'!C10+'III Trimestre'!C10+'IV Trimestre'!C10</f>
        <v>7375</v>
      </c>
      <c r="D10" s="18">
        <f>+'I Trimestre'!D10+'II Trimestre'!D10+'III Trimestre'!D10+'IV Trimestre'!D10</f>
        <v>1188</v>
      </c>
      <c r="E10" s="18">
        <f>+'I Trimestre'!E10+'II Trimestre'!E10+'III Trimestre'!E10+'IV Trimestre'!E10</f>
        <v>1282</v>
      </c>
      <c r="F10" s="18">
        <f>+'I Trimestre'!F10+'II Trimestre'!F10+'III Trimestre'!F10+'IV Trimestre'!F10</f>
        <v>835</v>
      </c>
      <c r="G10" s="18"/>
      <c r="H10" s="17">
        <f t="shared" ref="H10" si="1">SUM(I10:L10)</f>
        <v>10680</v>
      </c>
      <c r="I10" s="18">
        <f>+'I Trimestre'!I10+'II Trimestre'!I10+'III Trimestre'!I10+'IV Trimestre'!I10</f>
        <v>7375</v>
      </c>
      <c r="J10" s="18">
        <f>+'I Trimestre'!J10+'II Trimestre'!J10+'III Trimestre'!J10+'IV Trimestre'!J10</f>
        <v>1188</v>
      </c>
      <c r="K10" s="18">
        <f>+'I Trimestre'!K10+'II Trimestre'!K10+'III Trimestre'!K10+'IV Trimestre'!K10</f>
        <v>1282</v>
      </c>
      <c r="L10" s="18">
        <f>+'I Trimestre'!L10+'II Trimestre'!L10+'III Trimestre'!L10+'IV Trimestre'!L10</f>
        <v>835</v>
      </c>
      <c r="M10" s="18"/>
    </row>
    <row r="11" spans="1:13" x14ac:dyDescent="0.25">
      <c r="A11" s="3" t="s">
        <v>116</v>
      </c>
      <c r="B11" s="17">
        <f>SUM(C11:F11)</f>
        <v>9394</v>
      </c>
      <c r="C11" s="18">
        <f>+'I Trimestre'!C11+'II Trimestre'!C11+'III Trimestre'!C11+'IV Trimestre'!C11</f>
        <v>6511</v>
      </c>
      <c r="D11" s="18">
        <f>+'I Trimestre'!D11+'II Trimestre'!D11+'III Trimestre'!D11+'IV Trimestre'!D11</f>
        <v>1367</v>
      </c>
      <c r="E11" s="18">
        <f>+'I Trimestre'!E11+'II Trimestre'!E11+'III Trimestre'!E11+'IV Trimestre'!E11</f>
        <v>806</v>
      </c>
      <c r="F11" s="18">
        <f>+'I Trimestre'!F11+'II Trimestre'!F11+'III Trimestre'!F11+'IV Trimestre'!F11</f>
        <v>710</v>
      </c>
      <c r="G11" s="18"/>
      <c r="H11" s="17">
        <f>SUM(I11:L11)</f>
        <v>9725</v>
      </c>
      <c r="I11" s="18">
        <f>+'I Trimestre'!I11+'II Trimestre'!I11+'III Trimestre'!I11+'IV Trimestre'!I11</f>
        <v>6919</v>
      </c>
      <c r="J11" s="18">
        <f>+'I Trimestre'!J11+'II Trimestre'!J11+'III Trimestre'!J11+'IV Trimestre'!J11</f>
        <v>1197</v>
      </c>
      <c r="K11" s="18">
        <f>+'I Trimestre'!K11+'II Trimestre'!K11+'III Trimestre'!K11+'IV Trimestre'!K11</f>
        <v>806</v>
      </c>
      <c r="L11" s="18">
        <f>+'I Trimestre'!L11+'II Trimestre'!L11+'III Trimestre'!L11+'IV Trimestre'!L11</f>
        <v>803</v>
      </c>
      <c r="M11" s="18"/>
    </row>
    <row r="12" spans="1:13" x14ac:dyDescent="0.25">
      <c r="A12" s="3" t="s">
        <v>81</v>
      </c>
      <c r="B12" s="17">
        <f>SUM(C12:F12)</f>
        <v>10680</v>
      </c>
      <c r="C12" s="18">
        <f>+'IV Trimestre'!C12</f>
        <v>7375</v>
      </c>
      <c r="D12" s="18">
        <f>+'IV Trimestre'!D12</f>
        <v>1188</v>
      </c>
      <c r="E12" s="18">
        <f>+'IV Trimestre'!E12</f>
        <v>1282</v>
      </c>
      <c r="F12" s="18">
        <f>+'IV Trimestre'!F12</f>
        <v>835</v>
      </c>
      <c r="G12" s="18"/>
      <c r="H12" s="17">
        <f>SUM(I12:L12)</f>
        <v>10680</v>
      </c>
      <c r="I12" s="18">
        <f>+'IV Trimestre'!I12</f>
        <v>7375</v>
      </c>
      <c r="J12" s="18">
        <f>+'IV Trimestre'!J12</f>
        <v>1188</v>
      </c>
      <c r="K12" s="18">
        <f>+'IV Trimestre'!K12</f>
        <v>1282</v>
      </c>
      <c r="L12" s="18">
        <f>+'IV Trimestre'!L12</f>
        <v>835</v>
      </c>
      <c r="M12" s="18"/>
    </row>
    <row r="13" spans="1:13" x14ac:dyDescent="0.25">
      <c r="A13" s="2"/>
      <c r="B13" s="17"/>
      <c r="C13" s="18"/>
      <c r="D13" s="18"/>
      <c r="E13" s="18"/>
      <c r="F13" s="18"/>
      <c r="G13" s="18"/>
      <c r="H13" s="17"/>
      <c r="I13" s="18"/>
      <c r="J13" s="18"/>
      <c r="K13" s="18"/>
      <c r="L13" s="18"/>
      <c r="M13" s="18"/>
    </row>
    <row r="14" spans="1:13" x14ac:dyDescent="0.25">
      <c r="A14" s="6" t="s">
        <v>5</v>
      </c>
      <c r="B14" s="17"/>
      <c r="C14" s="18"/>
      <c r="D14" s="18"/>
      <c r="E14" s="18"/>
      <c r="F14" s="18"/>
      <c r="G14" s="18"/>
      <c r="H14" s="17"/>
      <c r="I14" s="18"/>
      <c r="J14" s="18"/>
      <c r="K14" s="18"/>
      <c r="L14" s="18"/>
      <c r="M14" s="18"/>
    </row>
    <row r="15" spans="1:13" x14ac:dyDescent="0.25">
      <c r="A15" s="3" t="s">
        <v>70</v>
      </c>
      <c r="B15" s="18">
        <f>SUM(C15:G15)</f>
        <v>65011004083.954887</v>
      </c>
      <c r="C15" s="18">
        <f>+'I Trimestre'!C15+'II Trimestre'!C15+'III Trimestre'!C15+'IV Trimestre'!C15</f>
        <v>35946345221.650002</v>
      </c>
      <c r="D15" s="18">
        <f>+'I Trimestre'!D15+'II Trimestre'!D15+'III Trimestre'!D15+'IV Trimestre'!D15</f>
        <v>9765162936.4099998</v>
      </c>
      <c r="E15" s="18">
        <f>+'I Trimestre'!E15+'II Trimestre'!E15+'III Trimestre'!E15+'IV Trimestre'!E15</f>
        <v>13334801150.76</v>
      </c>
      <c r="F15" s="18">
        <f>+'I Trimestre'!F15+'II Trimestre'!F15+'III Trimestre'!F15+'IV Trimestre'!F15</f>
        <v>3117377904.25</v>
      </c>
      <c r="G15" s="18">
        <f>+'I Trimestre'!G15+'II Trimestre'!G15+'III Trimestre'!G15+'IV Trimestre'!G15</f>
        <v>2847316870.8848891</v>
      </c>
      <c r="H15" s="18">
        <f>SUM(I15:M15)</f>
        <v>76099696467.493546</v>
      </c>
      <c r="I15" s="18">
        <f>+'I Trimestre'!I15+'II Trimestre'!I15+'III Trimestre'!I15+'IV Trimestre'!I15</f>
        <v>43285118918.150002</v>
      </c>
      <c r="J15" s="18">
        <f>+'I Trimestre'!J15+'II Trimestre'!J15+'III Trimestre'!J15+'IV Trimestre'!J15</f>
        <v>15758076584.630001</v>
      </c>
      <c r="K15" s="18">
        <f>+'I Trimestre'!K15+'II Trimestre'!K15+'III Trimestre'!K15+'IV Trimestre'!K15</f>
        <v>10263022458.83</v>
      </c>
      <c r="L15" s="18">
        <f>+'I Trimestre'!L15+'II Trimestre'!L15+'III Trimestre'!L15+'IV Trimestre'!L15</f>
        <v>3826690178.4300003</v>
      </c>
      <c r="M15" s="18">
        <f>+'I Trimestre'!M15+'II Trimestre'!M15+'III Trimestre'!M15+'IV Trimestre'!M15</f>
        <v>2966788327.4535375</v>
      </c>
    </row>
    <row r="16" spans="1:13" x14ac:dyDescent="0.25">
      <c r="A16" s="3" t="s">
        <v>115</v>
      </c>
      <c r="B16" s="18">
        <f>SUM(C16:G16)</f>
        <v>89256090988.999741</v>
      </c>
      <c r="C16" s="18">
        <f>+'I Trimestre'!C16+'II Trimestre'!C16+'III Trimestre'!C16+'IV Trimestre'!C16</f>
        <v>47272726843.381897</v>
      </c>
      <c r="D16" s="18">
        <f>+'I Trimestre'!D16+'II Trimestre'!D16+'III Trimestre'!D16+'IV Trimestre'!D16</f>
        <v>15057915085.879421</v>
      </c>
      <c r="E16" s="18">
        <f>+'I Trimestre'!E16+'II Trimestre'!E16+'III Trimestre'!E16+'IV Trimestre'!E16</f>
        <v>17284592475.155052</v>
      </c>
      <c r="F16" s="18">
        <f>+'I Trimestre'!F16+'II Trimestre'!F16+'III Trimestre'!F16+'IV Trimestre'!F16</f>
        <v>4588625019.1682796</v>
      </c>
      <c r="G16" s="18">
        <f>+'I Trimestre'!G16+'II Trimestre'!G16+'III Trimestre'!G16+'IV Trimestre'!G16</f>
        <v>5052231565.4150791</v>
      </c>
      <c r="H16" s="18">
        <f>SUM(I16:M16)</f>
        <v>89256090988.999741</v>
      </c>
      <c r="I16" s="18">
        <f>+'I Trimestre'!I16+'II Trimestre'!I16+'III Trimestre'!I16+'IV Trimestre'!I16</f>
        <v>47272726843.381897</v>
      </c>
      <c r="J16" s="18">
        <f>+'I Trimestre'!J16+'II Trimestre'!J16+'III Trimestre'!J16+'IV Trimestre'!J16</f>
        <v>15057915085.879421</v>
      </c>
      <c r="K16" s="18">
        <f>+'I Trimestre'!K16+'II Trimestre'!K16+'III Trimestre'!K16+'IV Trimestre'!K16</f>
        <v>17284592475.155052</v>
      </c>
      <c r="L16" s="18">
        <f>+'I Trimestre'!L16+'II Trimestre'!L16+'III Trimestre'!L16+'IV Trimestre'!L16</f>
        <v>4588625019.1682796</v>
      </c>
      <c r="M16" s="18">
        <f>+'I Trimestre'!M16+'II Trimestre'!M16+'III Trimestre'!M16+'IV Trimestre'!M16</f>
        <v>5052231565.4150791</v>
      </c>
    </row>
    <row r="17" spans="1:13" x14ac:dyDescent="0.25">
      <c r="A17" s="3" t="s">
        <v>116</v>
      </c>
      <c r="B17" s="18">
        <f>SUM(C17:G17)</f>
        <v>74010728581.66449</v>
      </c>
      <c r="C17" s="18">
        <f>+'I Trimestre'!C17+'II Trimestre'!C17+'III Trimestre'!C17+'IV Trimestre'!C17</f>
        <v>40743773528.059998</v>
      </c>
      <c r="D17" s="18">
        <f>+'I Trimestre'!D17+'II Trimestre'!D17+'III Trimestre'!D17+'IV Trimestre'!D17</f>
        <v>17816572154.07</v>
      </c>
      <c r="E17" s="18">
        <f>+'I Trimestre'!E17+'II Trimestre'!E17+'III Trimestre'!E17+'IV Trimestre'!E17</f>
        <v>8270400464.7999992</v>
      </c>
      <c r="F17" s="18">
        <f>+'I Trimestre'!F17+'II Trimestre'!F17+'III Trimestre'!F17+'IV Trimestre'!F17</f>
        <v>3872104000</v>
      </c>
      <c r="G17" s="18">
        <f>+'I Trimestre'!G17+'II Trimestre'!G17+'III Trimestre'!G17+'IV Trimestre'!G17</f>
        <v>3307878434.7344933</v>
      </c>
      <c r="H17" s="18">
        <f>SUM(I17:M17)</f>
        <v>76203895639.246262</v>
      </c>
      <c r="I17" s="18">
        <f>+'I Trimestre'!I17+'II Trimestre'!I17+'III Trimestre'!I17+'IV Trimestre'!I17</f>
        <v>44579604926.339996</v>
      </c>
      <c r="J17" s="18">
        <f>+'I Trimestre'!J17+'II Trimestre'!J17+'III Trimestre'!J17+'IV Trimestre'!J17</f>
        <v>15273469944.950001</v>
      </c>
      <c r="K17" s="18">
        <f>+'I Trimestre'!K17+'II Trimestre'!K17+'III Trimestre'!K17+'IV Trimestre'!K17</f>
        <v>8277043573.9499998</v>
      </c>
      <c r="L17" s="18">
        <f>+'I Trimestre'!L17+'II Trimestre'!L17+'III Trimestre'!L17+'IV Trimestre'!L17</f>
        <v>4541372000</v>
      </c>
      <c r="M17" s="18">
        <f>+'I Trimestre'!M17+'II Trimestre'!M17+'III Trimestre'!M17+'IV Trimestre'!M17</f>
        <v>3532405194.0062647</v>
      </c>
    </row>
    <row r="18" spans="1:13" x14ac:dyDescent="0.25">
      <c r="A18" s="3" t="s">
        <v>81</v>
      </c>
      <c r="B18" s="18">
        <f t="shared" ref="B18" si="2">SUM(C18:G18)</f>
        <v>89256090988.999741</v>
      </c>
      <c r="C18" s="18">
        <f>+'IV Trimestre'!C18</f>
        <v>47272726843.381897</v>
      </c>
      <c r="D18" s="18">
        <f>+'IV Trimestre'!D18</f>
        <v>15057915085.879421</v>
      </c>
      <c r="E18" s="18">
        <f>+'IV Trimestre'!E18</f>
        <v>17284592475.155052</v>
      </c>
      <c r="F18" s="18">
        <f>+'IV Trimestre'!F18</f>
        <v>4588625019.1682796</v>
      </c>
      <c r="G18" s="18">
        <f>+'IV Trimestre'!G18</f>
        <v>5052231565.4150791</v>
      </c>
      <c r="H18" s="18">
        <f t="shared" ref="H18" si="3">SUM(I18:M18)</f>
        <v>89256090988.999741</v>
      </c>
      <c r="I18" s="18">
        <f>+'IV Trimestre'!I18</f>
        <v>47272726843.381897</v>
      </c>
      <c r="J18" s="18">
        <f>+'IV Trimestre'!J18</f>
        <v>15057915085.879421</v>
      </c>
      <c r="K18" s="18">
        <f>+'IV Trimestre'!K18</f>
        <v>17284592475.155052</v>
      </c>
      <c r="L18" s="18">
        <f>+'IV Trimestre'!L18</f>
        <v>4588625019.1682796</v>
      </c>
      <c r="M18" s="18">
        <f>+'IV Trimestre'!M18</f>
        <v>5052231565.4150791</v>
      </c>
    </row>
    <row r="19" spans="1:13" x14ac:dyDescent="0.25">
      <c r="A19" s="3" t="s">
        <v>117</v>
      </c>
      <c r="B19" s="18">
        <f>SUM(C19:F19)</f>
        <v>70702850146.929993</v>
      </c>
      <c r="C19" s="18">
        <f>+C17</f>
        <v>40743773528.059998</v>
      </c>
      <c r="D19" s="18">
        <f t="shared" ref="D19:F19" si="4">+D17</f>
        <v>17816572154.07</v>
      </c>
      <c r="E19" s="18">
        <f t="shared" si="4"/>
        <v>8270400464.7999992</v>
      </c>
      <c r="F19" s="18">
        <f t="shared" si="4"/>
        <v>3872104000</v>
      </c>
      <c r="G19" s="18"/>
      <c r="H19" s="18">
        <f>SUM(I19:L19)</f>
        <v>72671490445.23999</v>
      </c>
      <c r="I19" s="18">
        <f>+I17</f>
        <v>44579604926.339996</v>
      </c>
      <c r="J19" s="18">
        <f t="shared" ref="J19:L19" si="5">+J17</f>
        <v>15273469944.950001</v>
      </c>
      <c r="K19" s="18">
        <f t="shared" si="5"/>
        <v>8277043573.9499998</v>
      </c>
      <c r="L19" s="18">
        <f t="shared" si="5"/>
        <v>4541372000</v>
      </c>
      <c r="M19" s="18"/>
    </row>
    <row r="20" spans="1:13" x14ac:dyDescent="0.25">
      <c r="A20" s="2"/>
      <c r="B20" s="17"/>
      <c r="C20" s="18"/>
      <c r="D20" s="18"/>
      <c r="E20" s="18"/>
      <c r="F20" s="18"/>
      <c r="G20" s="18"/>
      <c r="H20" s="17"/>
      <c r="I20" s="18"/>
      <c r="J20" s="18"/>
      <c r="K20" s="18"/>
      <c r="L20" s="18"/>
      <c r="M20" s="18"/>
    </row>
    <row r="21" spans="1:13" x14ac:dyDescent="0.25">
      <c r="A21" s="6" t="s">
        <v>6</v>
      </c>
      <c r="B21" s="17"/>
      <c r="C21" s="18"/>
      <c r="D21" s="18"/>
      <c r="E21" s="18"/>
      <c r="F21" s="18"/>
      <c r="G21" s="18"/>
      <c r="H21" s="17"/>
      <c r="I21" s="18"/>
      <c r="J21" s="18"/>
      <c r="K21" s="18"/>
      <c r="L21" s="18"/>
      <c r="M21" s="18"/>
    </row>
    <row r="22" spans="1:13" x14ac:dyDescent="0.25">
      <c r="A22" s="3" t="s">
        <v>115</v>
      </c>
      <c r="B22" s="18">
        <f t="shared" ref="B22" si="6">B16</f>
        <v>89256090988.999741</v>
      </c>
      <c r="C22" s="18"/>
      <c r="D22" s="18"/>
      <c r="E22" s="18"/>
      <c r="F22" s="17"/>
      <c r="G22" s="17"/>
      <c r="H22" s="18">
        <f t="shared" ref="H22" si="7">H16</f>
        <v>89256090988.999741</v>
      </c>
      <c r="I22" s="18"/>
      <c r="J22" s="18"/>
      <c r="K22" s="18"/>
      <c r="L22" s="17"/>
      <c r="M22" s="17"/>
    </row>
    <row r="23" spans="1:13" x14ac:dyDescent="0.25">
      <c r="A23" s="3" t="s">
        <v>116</v>
      </c>
      <c r="B23" s="18">
        <f>'I Trimestre'!B23+'II Trimestre'!B23+'III Trimestre'!B23+'IV Trimestre'!B23</f>
        <v>92648574322.440002</v>
      </c>
      <c r="C23" s="18"/>
      <c r="D23" s="18"/>
      <c r="E23" s="18"/>
      <c r="F23" s="17"/>
      <c r="G23" s="17"/>
      <c r="H23" s="18">
        <f>'I Trimestre'!H23+'II Trimestre'!H23+'III Trimestre'!H23+'IV Trimestre'!H23</f>
        <v>92648574322.440002</v>
      </c>
      <c r="I23" s="18"/>
      <c r="J23" s="18"/>
      <c r="K23" s="18"/>
      <c r="L23" s="17"/>
      <c r="M23" s="17"/>
    </row>
    <row r="24" spans="1:13" x14ac:dyDescent="0.25">
      <c r="A24" s="2"/>
      <c r="B24" s="17"/>
      <c r="C24" s="18"/>
      <c r="D24" s="18"/>
      <c r="E24" s="18"/>
      <c r="F24" s="18"/>
      <c r="G24" s="18"/>
      <c r="H24" s="17"/>
      <c r="I24" s="18"/>
      <c r="J24" s="18"/>
      <c r="K24" s="18"/>
      <c r="L24" s="18"/>
      <c r="M24" s="18"/>
    </row>
    <row r="25" spans="1:13" x14ac:dyDescent="0.25">
      <c r="A25" s="2" t="s">
        <v>7</v>
      </c>
      <c r="B25" s="17"/>
      <c r="C25" s="18"/>
      <c r="D25" s="18"/>
      <c r="E25" s="18"/>
      <c r="F25" s="18"/>
      <c r="G25" s="18"/>
      <c r="H25" s="17"/>
      <c r="I25" s="18"/>
      <c r="J25" s="18"/>
      <c r="K25" s="18"/>
      <c r="L25" s="18"/>
      <c r="M25" s="18"/>
    </row>
    <row r="26" spans="1:13" x14ac:dyDescent="0.25">
      <c r="A26" s="3" t="s">
        <v>71</v>
      </c>
      <c r="B26" s="22">
        <v>1.61</v>
      </c>
      <c r="C26" s="22">
        <v>1.61</v>
      </c>
      <c r="D26" s="22">
        <v>1.61</v>
      </c>
      <c r="E26" s="22">
        <v>1.61</v>
      </c>
      <c r="F26" s="22">
        <v>1.61</v>
      </c>
      <c r="G26" s="22">
        <v>1.61</v>
      </c>
      <c r="H26" s="22">
        <v>1.61</v>
      </c>
      <c r="I26" s="22">
        <v>1.61</v>
      </c>
      <c r="J26" s="22">
        <v>1.61</v>
      </c>
      <c r="K26" s="22">
        <v>1.61</v>
      </c>
      <c r="L26" s="22">
        <v>1.61</v>
      </c>
      <c r="M26" s="22">
        <v>1.61</v>
      </c>
    </row>
    <row r="27" spans="1:13" x14ac:dyDescent="0.25">
      <c r="A27" s="3" t="s">
        <v>118</v>
      </c>
      <c r="B27" s="22">
        <v>1.69</v>
      </c>
      <c r="C27" s="22">
        <v>1.69</v>
      </c>
      <c r="D27" s="22">
        <v>1.69</v>
      </c>
      <c r="E27" s="22">
        <v>1.69</v>
      </c>
      <c r="F27" s="22">
        <v>1.69</v>
      </c>
      <c r="G27" s="22">
        <v>1.69</v>
      </c>
      <c r="H27" s="22">
        <v>1.69</v>
      </c>
      <c r="I27" s="22">
        <v>1.69</v>
      </c>
      <c r="J27" s="22">
        <v>1.69</v>
      </c>
      <c r="K27" s="22">
        <v>1.69</v>
      </c>
      <c r="L27" s="22">
        <v>1.69</v>
      </c>
      <c r="M27" s="22">
        <v>1.69</v>
      </c>
    </row>
    <row r="28" spans="1:13" x14ac:dyDescent="0.25">
      <c r="A28" s="3" t="s">
        <v>8</v>
      </c>
      <c r="B28" s="19">
        <f>+C28+F28</f>
        <v>153638</v>
      </c>
      <c r="C28" s="20">
        <v>108369</v>
      </c>
      <c r="D28" s="20">
        <v>108369</v>
      </c>
      <c r="E28" s="20">
        <v>108369</v>
      </c>
      <c r="F28" s="20">
        <v>45269</v>
      </c>
      <c r="G28" s="18"/>
      <c r="H28" s="19">
        <f>+I28+L28</f>
        <v>153638</v>
      </c>
      <c r="I28" s="20">
        <v>108369</v>
      </c>
      <c r="J28" s="20">
        <v>108369</v>
      </c>
      <c r="K28" s="20">
        <v>108369</v>
      </c>
      <c r="L28" s="20">
        <v>45269</v>
      </c>
      <c r="M28" s="18"/>
    </row>
    <row r="29" spans="1:13" x14ac:dyDescent="0.25">
      <c r="A29" s="2"/>
      <c r="B29" s="17"/>
      <c r="C29" s="18"/>
      <c r="D29" s="18"/>
      <c r="E29" s="18"/>
      <c r="F29" s="18"/>
      <c r="G29" s="18"/>
      <c r="H29" s="17"/>
      <c r="I29" s="18"/>
      <c r="J29" s="18"/>
      <c r="K29" s="18"/>
      <c r="L29" s="18"/>
      <c r="M29" s="18"/>
    </row>
    <row r="30" spans="1:13" x14ac:dyDescent="0.25">
      <c r="A30" s="4" t="s">
        <v>9</v>
      </c>
      <c r="B30" s="17"/>
      <c r="C30" s="18"/>
      <c r="D30" s="18"/>
      <c r="E30" s="18"/>
      <c r="F30" s="18"/>
      <c r="G30" s="18"/>
      <c r="H30" s="17"/>
      <c r="I30" s="18"/>
      <c r="J30" s="18"/>
      <c r="K30" s="18"/>
      <c r="L30" s="18"/>
      <c r="M30" s="18"/>
    </row>
    <row r="31" spans="1:13" x14ac:dyDescent="0.25">
      <c r="A31" s="2" t="s">
        <v>72</v>
      </c>
      <c r="B31" s="17">
        <f t="shared" ref="B31:F31" si="8">B15/B26</f>
        <v>40379505642.208</v>
      </c>
      <c r="C31" s="18">
        <f t="shared" si="8"/>
        <v>22326922497.919254</v>
      </c>
      <c r="D31" s="18">
        <f t="shared" si="8"/>
        <v>6065318594.043478</v>
      </c>
      <c r="E31" s="18">
        <f t="shared" si="8"/>
        <v>8282485186.8074532</v>
      </c>
      <c r="F31" s="18">
        <f t="shared" si="8"/>
        <v>1936259567.8571427</v>
      </c>
      <c r="G31" s="18">
        <f t="shared" ref="G31:L31" si="9">G15/G26</f>
        <v>1768519795.5806763</v>
      </c>
      <c r="H31" s="17">
        <f t="shared" si="9"/>
        <v>47266892215.834496</v>
      </c>
      <c r="I31" s="18">
        <f t="shared" si="9"/>
        <v>26885167029.90683</v>
      </c>
      <c r="J31" s="18">
        <f t="shared" si="9"/>
        <v>9787625207.8447208</v>
      </c>
      <c r="K31" s="18">
        <f t="shared" si="9"/>
        <v>6374548111.0745335</v>
      </c>
      <c r="L31" s="18">
        <f t="shared" si="9"/>
        <v>2376826197.7826085</v>
      </c>
      <c r="M31" s="18">
        <f t="shared" ref="M31" si="10">M15/M26</f>
        <v>1842725669.2257996</v>
      </c>
    </row>
    <row r="32" spans="1:13" x14ac:dyDescent="0.25">
      <c r="A32" s="2" t="s">
        <v>119</v>
      </c>
      <c r="B32" s="17">
        <f t="shared" ref="B32" si="11">B17/B27</f>
        <v>43793330521.694969</v>
      </c>
      <c r="C32" s="18">
        <f>C17/C27</f>
        <v>24108741732.57988</v>
      </c>
      <c r="D32" s="18">
        <f t="shared" ref="D32:F32" si="12">D17/D27</f>
        <v>10542350387.023668</v>
      </c>
      <c r="E32" s="18">
        <f t="shared" si="12"/>
        <v>4893728085.6804733</v>
      </c>
      <c r="F32" s="18">
        <f t="shared" si="12"/>
        <v>2291185798.8165679</v>
      </c>
      <c r="G32" s="18">
        <f t="shared" ref="G32:H32" si="13">G17/G27</f>
        <v>1957324517.5943747</v>
      </c>
      <c r="H32" s="17">
        <f t="shared" si="13"/>
        <v>45091062508.429741</v>
      </c>
      <c r="I32" s="18">
        <f>I17/I27</f>
        <v>26378464453.45562</v>
      </c>
      <c r="J32" s="18">
        <f t="shared" ref="J32:M32" si="14">J17/J27</f>
        <v>9037556180.4437885</v>
      </c>
      <c r="K32" s="18">
        <f t="shared" si="14"/>
        <v>4897658919.4970417</v>
      </c>
      <c r="L32" s="18">
        <f t="shared" si="14"/>
        <v>2687202366.8639054</v>
      </c>
      <c r="M32" s="18">
        <f t="shared" si="14"/>
        <v>2090180588.1693873</v>
      </c>
    </row>
    <row r="33" spans="1:13" x14ac:dyDescent="0.25">
      <c r="A33" s="2" t="s">
        <v>73</v>
      </c>
      <c r="B33" s="17">
        <f t="shared" ref="B33:F33" si="15">B31/B9</f>
        <v>4522794.0907491036</v>
      </c>
      <c r="C33" s="18">
        <f t="shared" si="15"/>
        <v>3646998.1211890322</v>
      </c>
      <c r="D33" s="18">
        <f t="shared" si="15"/>
        <v>6065318.5940434784</v>
      </c>
      <c r="E33" s="18">
        <f t="shared" si="15"/>
        <v>6965925.3042955874</v>
      </c>
      <c r="F33" s="18">
        <f t="shared" si="15"/>
        <v>3138184.0645982865</v>
      </c>
      <c r="G33" s="18"/>
      <c r="H33" s="17">
        <f t="shared" ref="H33:L33" si="16">H31/H9</f>
        <v>4737110.8654875224</v>
      </c>
      <c r="I33" s="18">
        <f t="shared" si="16"/>
        <v>3817831.160168536</v>
      </c>
      <c r="J33" s="18">
        <f t="shared" si="16"/>
        <v>7494353.145363492</v>
      </c>
      <c r="K33" s="18">
        <f t="shared" si="16"/>
        <v>6974341.4781997083</v>
      </c>
      <c r="L33" s="18">
        <f t="shared" si="16"/>
        <v>3319589.661707554</v>
      </c>
      <c r="M33" s="18"/>
    </row>
    <row r="34" spans="1:13" x14ac:dyDescent="0.25">
      <c r="A34" s="2" t="s">
        <v>120</v>
      </c>
      <c r="B34" s="17">
        <f t="shared" ref="B34:F34" si="17">B32/B11</f>
        <v>4661840.5920475805</v>
      </c>
      <c r="C34" s="18">
        <f t="shared" si="17"/>
        <v>3702770.9618460881</v>
      </c>
      <c r="D34" s="18">
        <f t="shared" si="17"/>
        <v>7712033.9334481843</v>
      </c>
      <c r="E34" s="18">
        <f t="shared" si="17"/>
        <v>6071622.9350874359</v>
      </c>
      <c r="F34" s="18">
        <f t="shared" si="17"/>
        <v>3227022.251854321</v>
      </c>
      <c r="G34" s="18"/>
      <c r="H34" s="17">
        <f t="shared" ref="H34:L34" si="18">H32/H11</f>
        <v>4636613.1114066569</v>
      </c>
      <c r="I34" s="18">
        <f t="shared" si="18"/>
        <v>3812467.7631819076</v>
      </c>
      <c r="J34" s="18">
        <f t="shared" si="18"/>
        <v>7550172.2476556292</v>
      </c>
      <c r="K34" s="18">
        <f t="shared" si="18"/>
        <v>6076499.900120399</v>
      </c>
      <c r="L34" s="18">
        <f t="shared" si="18"/>
        <v>3346453.7569911648</v>
      </c>
      <c r="M34" s="18"/>
    </row>
    <row r="35" spans="1:13" x14ac:dyDescent="0.25">
      <c r="A35" s="2"/>
      <c r="B35" s="5"/>
      <c r="C35" s="1"/>
      <c r="D35" s="1"/>
      <c r="E35" s="1"/>
      <c r="F35" s="1"/>
      <c r="G35" s="1"/>
      <c r="H35" s="5"/>
      <c r="I35" s="1"/>
      <c r="J35" s="1"/>
      <c r="K35" s="1"/>
      <c r="L35" s="1"/>
      <c r="M35" s="1"/>
    </row>
    <row r="36" spans="1:13" x14ac:dyDescent="0.25">
      <c r="A36" s="4" t="s">
        <v>10</v>
      </c>
      <c r="B36" s="5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</row>
    <row r="37" spans="1:13" x14ac:dyDescent="0.25">
      <c r="A37" s="2"/>
      <c r="B37" s="5"/>
      <c r="C37" s="1"/>
      <c r="D37" s="1"/>
      <c r="E37" s="1"/>
      <c r="F37" s="1"/>
      <c r="G37" s="1"/>
      <c r="H37" s="5"/>
      <c r="I37" s="1"/>
      <c r="J37" s="1"/>
      <c r="K37" s="1"/>
      <c r="L37" s="1"/>
      <c r="M37" s="1"/>
    </row>
    <row r="38" spans="1:13" x14ac:dyDescent="0.25">
      <c r="A38" s="2" t="s">
        <v>11</v>
      </c>
      <c r="B38" s="5"/>
      <c r="C38" s="1"/>
      <c r="D38" s="1"/>
      <c r="E38" s="1"/>
      <c r="F38" s="1"/>
      <c r="G38" s="1"/>
      <c r="H38" s="5"/>
      <c r="I38" s="1"/>
      <c r="J38" s="1"/>
      <c r="K38" s="1"/>
      <c r="L38" s="1"/>
      <c r="M38" s="1"/>
    </row>
    <row r="39" spans="1:13" x14ac:dyDescent="0.25">
      <c r="A39" s="2" t="s">
        <v>12</v>
      </c>
      <c r="B39" s="5">
        <f t="shared" ref="B39:F39" si="19">B10/B28*100</f>
        <v>6.9514052513050153</v>
      </c>
      <c r="C39" s="1">
        <f>C10/C28*100</f>
        <v>6.8054517435798063</v>
      </c>
      <c r="D39" s="1">
        <f t="shared" si="19"/>
        <v>1.0962544639149574</v>
      </c>
      <c r="E39" s="1">
        <f t="shared" si="19"/>
        <v>1.1829951369856695</v>
      </c>
      <c r="F39" s="1">
        <f t="shared" si="19"/>
        <v>1.8445293688837836</v>
      </c>
      <c r="G39" s="1"/>
      <c r="H39" s="5">
        <f t="shared" ref="H39" si="20">H10/H28*100</f>
        <v>6.9514052513050153</v>
      </c>
      <c r="I39" s="1">
        <f>I10/I28*100</f>
        <v>6.8054517435798063</v>
      </c>
      <c r="J39" s="1">
        <f t="shared" ref="J39:L39" si="21">J10/J28*100</f>
        <v>1.0962544639149574</v>
      </c>
      <c r="K39" s="1">
        <f t="shared" si="21"/>
        <v>1.1829951369856695</v>
      </c>
      <c r="L39" s="1">
        <f t="shared" si="21"/>
        <v>1.8445293688837836</v>
      </c>
      <c r="M39" s="1"/>
    </row>
    <row r="40" spans="1:13" x14ac:dyDescent="0.25">
      <c r="A40" s="2" t="s">
        <v>13</v>
      </c>
      <c r="B40" s="5">
        <f>B11/B28*100</f>
        <v>6.1143727463257784</v>
      </c>
      <c r="C40" s="1">
        <f t="shared" ref="C40:F40" si="22">C11/C28*100</f>
        <v>6.008175769823473</v>
      </c>
      <c r="D40" s="1">
        <f t="shared" si="22"/>
        <v>1.2614308519964197</v>
      </c>
      <c r="E40" s="1">
        <f t="shared" si="22"/>
        <v>0.74375513292546758</v>
      </c>
      <c r="F40" s="1">
        <f t="shared" si="22"/>
        <v>1.568402217853277</v>
      </c>
      <c r="G40" s="1"/>
      <c r="H40" s="5">
        <f>H11/H28*100</f>
        <v>6.3298142386649134</v>
      </c>
      <c r="I40" s="1">
        <f t="shared" ref="I40:L40" si="23">I11/I28*100</f>
        <v>6.3846672018750743</v>
      </c>
      <c r="J40" s="1">
        <f t="shared" si="23"/>
        <v>1.1045594219749191</v>
      </c>
      <c r="K40" s="1">
        <f t="shared" si="23"/>
        <v>0.74375513292546758</v>
      </c>
      <c r="L40" s="1">
        <f t="shared" si="23"/>
        <v>1.7738408182199739</v>
      </c>
      <c r="M40" s="1"/>
    </row>
    <row r="41" spans="1:13" x14ac:dyDescent="0.25">
      <c r="A41" s="2"/>
      <c r="B41" s="5"/>
      <c r="C41" s="1"/>
      <c r="D41" s="1"/>
      <c r="E41" s="1"/>
      <c r="F41" s="1"/>
      <c r="G41" s="1"/>
      <c r="H41" s="5"/>
      <c r="I41" s="1"/>
      <c r="J41" s="1"/>
      <c r="K41" s="1"/>
      <c r="L41" s="1"/>
      <c r="M41" s="1"/>
    </row>
    <row r="42" spans="1:13" x14ac:dyDescent="0.25">
      <c r="A42" s="2" t="s">
        <v>14</v>
      </c>
      <c r="B42" s="5"/>
      <c r="C42" s="1"/>
      <c r="D42" s="1"/>
      <c r="E42" s="1"/>
      <c r="F42" s="1"/>
      <c r="G42" s="1"/>
      <c r="H42" s="5"/>
      <c r="I42" s="1"/>
      <c r="J42" s="1"/>
      <c r="K42" s="1"/>
      <c r="L42" s="1"/>
      <c r="M42" s="1"/>
    </row>
    <row r="43" spans="1:13" x14ac:dyDescent="0.25">
      <c r="A43" s="2" t="s">
        <v>15</v>
      </c>
      <c r="B43" s="5">
        <f t="shared" ref="B43:F43" si="24">B11/B10*100</f>
        <v>87.958801498127343</v>
      </c>
      <c r="C43" s="1">
        <f t="shared" si="24"/>
        <v>88.284745762711864</v>
      </c>
      <c r="D43" s="1">
        <f t="shared" si="24"/>
        <v>115.06734006734007</v>
      </c>
      <c r="E43" s="1">
        <f t="shared" si="24"/>
        <v>62.870514820592824</v>
      </c>
      <c r="F43" s="1">
        <f t="shared" si="24"/>
        <v>85.029940119760482</v>
      </c>
      <c r="G43" s="1"/>
      <c r="H43" s="5">
        <f t="shared" ref="H43:L43" si="25">H11/H10*100</f>
        <v>91.058052434456926</v>
      </c>
      <c r="I43" s="1">
        <f t="shared" si="25"/>
        <v>93.816949152542378</v>
      </c>
      <c r="J43" s="1">
        <f t="shared" si="25"/>
        <v>100.75757575757575</v>
      </c>
      <c r="K43" s="1">
        <f t="shared" si="25"/>
        <v>62.870514820592824</v>
      </c>
      <c r="L43" s="1">
        <f t="shared" si="25"/>
        <v>96.167664670658681</v>
      </c>
      <c r="M43" s="1"/>
    </row>
    <row r="44" spans="1:13" x14ac:dyDescent="0.25">
      <c r="A44" s="2" t="s">
        <v>16</v>
      </c>
      <c r="B44" s="5">
        <f>B17/B16*100</f>
        <v>82.919527128726543</v>
      </c>
      <c r="C44" s="5">
        <f>C17/C16*100</f>
        <v>86.1887524767657</v>
      </c>
      <c r="D44" s="5">
        <f t="shared" ref="D44:G44" si="26">D17/D16*100</f>
        <v>118.32031229062723</v>
      </c>
      <c r="E44" s="5">
        <f t="shared" si="26"/>
        <v>47.848397216699837</v>
      </c>
      <c r="F44" s="5">
        <f t="shared" si="26"/>
        <v>84.384842601539191</v>
      </c>
      <c r="G44" s="5">
        <f t="shared" si="26"/>
        <v>65.473610857002072</v>
      </c>
      <c r="H44" s="5">
        <f>H17/H16*100</f>
        <v>85.376689472809105</v>
      </c>
      <c r="I44" s="5">
        <f>I17/I16*100</f>
        <v>94.303011277592645</v>
      </c>
      <c r="J44" s="5">
        <f t="shared" ref="J44:M44" si="27">J17/J16*100</f>
        <v>101.43150534347691</v>
      </c>
      <c r="K44" s="5">
        <f t="shared" si="27"/>
        <v>47.886830920934109</v>
      </c>
      <c r="L44" s="5">
        <f t="shared" si="27"/>
        <v>98.970213975409024</v>
      </c>
      <c r="M44" s="5">
        <f t="shared" si="27"/>
        <v>69.917721471582055</v>
      </c>
    </row>
    <row r="45" spans="1:13" x14ac:dyDescent="0.25">
      <c r="A45" s="2" t="s">
        <v>17</v>
      </c>
      <c r="B45" s="5">
        <f t="shared" ref="B45:F45" si="28">AVERAGE(B43:B44)</f>
        <v>85.439164313426943</v>
      </c>
      <c r="C45" s="1">
        <f t="shared" si="28"/>
        <v>87.236749119738789</v>
      </c>
      <c r="D45" s="1">
        <f t="shared" si="28"/>
        <v>116.69382617898364</v>
      </c>
      <c r="E45" s="1">
        <f t="shared" si="28"/>
        <v>55.359456018646327</v>
      </c>
      <c r="F45" s="1">
        <f t="shared" si="28"/>
        <v>84.707391360649837</v>
      </c>
      <c r="G45" s="1"/>
      <c r="H45" s="5">
        <f t="shared" ref="H45:L45" si="29">AVERAGE(H43:H44)</f>
        <v>88.217370953633008</v>
      </c>
      <c r="I45" s="1">
        <f t="shared" si="29"/>
        <v>94.059980215067512</v>
      </c>
      <c r="J45" s="1">
        <f t="shared" si="29"/>
        <v>101.09454055052633</v>
      </c>
      <c r="K45" s="1">
        <f t="shared" si="29"/>
        <v>55.378672870763467</v>
      </c>
      <c r="L45" s="1">
        <f t="shared" si="29"/>
        <v>97.568939323033845</v>
      </c>
      <c r="M45" s="1"/>
    </row>
    <row r="46" spans="1:13" x14ac:dyDescent="0.25">
      <c r="A46" s="2"/>
      <c r="B46" s="5"/>
      <c r="C46" s="1"/>
      <c r="D46" s="1"/>
      <c r="E46" s="1"/>
      <c r="F46" s="1"/>
      <c r="G46" s="1"/>
      <c r="H46" s="5"/>
      <c r="I46" s="1"/>
      <c r="J46" s="1"/>
      <c r="K46" s="1"/>
      <c r="L46" s="1"/>
      <c r="M46" s="1"/>
    </row>
    <row r="47" spans="1:13" x14ac:dyDescent="0.25">
      <c r="A47" s="2" t="s">
        <v>18</v>
      </c>
      <c r="B47" s="5"/>
      <c r="C47" s="1"/>
      <c r="D47" s="1"/>
      <c r="E47" s="1"/>
      <c r="F47" s="1"/>
      <c r="G47" s="1"/>
      <c r="H47" s="5"/>
      <c r="I47" s="1"/>
      <c r="J47" s="1"/>
      <c r="K47" s="1"/>
      <c r="L47" s="1"/>
      <c r="M47" s="1"/>
    </row>
    <row r="48" spans="1:13" x14ac:dyDescent="0.25">
      <c r="A48" s="2" t="s">
        <v>19</v>
      </c>
      <c r="B48" s="5">
        <f t="shared" ref="B48:F48" si="30">B11/B12*100</f>
        <v>87.958801498127343</v>
      </c>
      <c r="C48" s="1">
        <f t="shared" si="30"/>
        <v>88.284745762711864</v>
      </c>
      <c r="D48" s="1">
        <f t="shared" si="30"/>
        <v>115.06734006734007</v>
      </c>
      <c r="E48" s="1">
        <f t="shared" si="30"/>
        <v>62.870514820592824</v>
      </c>
      <c r="F48" s="1">
        <f t="shared" si="30"/>
        <v>85.029940119760482</v>
      </c>
      <c r="G48" s="1"/>
      <c r="H48" s="5">
        <f t="shared" ref="H48:L48" si="31">H11/H12*100</f>
        <v>91.058052434456926</v>
      </c>
      <c r="I48" s="1">
        <f t="shared" si="31"/>
        <v>93.816949152542378</v>
      </c>
      <c r="J48" s="1">
        <f t="shared" si="31"/>
        <v>100.75757575757575</v>
      </c>
      <c r="K48" s="1">
        <f t="shared" si="31"/>
        <v>62.870514820592824</v>
      </c>
      <c r="L48" s="1">
        <f t="shared" si="31"/>
        <v>96.167664670658681</v>
      </c>
      <c r="M48" s="1"/>
    </row>
    <row r="49" spans="1:13" x14ac:dyDescent="0.25">
      <c r="A49" s="2" t="s">
        <v>20</v>
      </c>
      <c r="B49" s="5">
        <f>B17/B18*100</f>
        <v>82.919527128726543</v>
      </c>
      <c r="C49" s="5">
        <f t="shared" ref="C49:G49" si="32">C17/C18*100</f>
        <v>86.1887524767657</v>
      </c>
      <c r="D49" s="5">
        <f t="shared" si="32"/>
        <v>118.32031229062723</v>
      </c>
      <c r="E49" s="5">
        <f t="shared" si="32"/>
        <v>47.848397216699837</v>
      </c>
      <c r="F49" s="5">
        <f t="shared" si="32"/>
        <v>84.384842601539191</v>
      </c>
      <c r="G49" s="5">
        <f t="shared" si="32"/>
        <v>65.473610857002072</v>
      </c>
      <c r="H49" s="5">
        <f>H17/H18*100</f>
        <v>85.376689472809105</v>
      </c>
      <c r="I49" s="5">
        <f t="shared" ref="I49:M49" si="33">I17/I18*100</f>
        <v>94.303011277592645</v>
      </c>
      <c r="J49" s="5">
        <f t="shared" si="33"/>
        <v>101.43150534347691</v>
      </c>
      <c r="K49" s="5">
        <f t="shared" si="33"/>
        <v>47.886830920934109</v>
      </c>
      <c r="L49" s="5">
        <f t="shared" si="33"/>
        <v>98.970213975409024</v>
      </c>
      <c r="M49" s="5">
        <f t="shared" si="33"/>
        <v>69.917721471582055</v>
      </c>
    </row>
    <row r="50" spans="1:13" x14ac:dyDescent="0.25">
      <c r="A50" s="2" t="s">
        <v>21</v>
      </c>
      <c r="B50" s="5">
        <f t="shared" ref="B50:F50" si="34">(B48+B49)/2</f>
        <v>85.439164313426943</v>
      </c>
      <c r="C50" s="1">
        <f t="shared" si="34"/>
        <v>87.236749119738789</v>
      </c>
      <c r="D50" s="1">
        <f t="shared" si="34"/>
        <v>116.69382617898364</v>
      </c>
      <c r="E50" s="1">
        <f t="shared" si="34"/>
        <v>55.359456018646327</v>
      </c>
      <c r="F50" s="1">
        <f t="shared" si="34"/>
        <v>84.707391360649837</v>
      </c>
      <c r="G50" s="1"/>
      <c r="H50" s="5">
        <f t="shared" ref="H50:L50" si="35">(H48+H49)/2</f>
        <v>88.217370953633008</v>
      </c>
      <c r="I50" s="1">
        <f t="shared" si="35"/>
        <v>94.059980215067512</v>
      </c>
      <c r="J50" s="1">
        <f t="shared" si="35"/>
        <v>101.09454055052633</v>
      </c>
      <c r="K50" s="1">
        <f t="shared" si="35"/>
        <v>55.378672870763467</v>
      </c>
      <c r="L50" s="1">
        <f t="shared" si="35"/>
        <v>97.568939323033845</v>
      </c>
      <c r="M50" s="1"/>
    </row>
    <row r="51" spans="1:13" x14ac:dyDescent="0.25">
      <c r="A51" s="2"/>
      <c r="B51" s="5"/>
      <c r="C51" s="1"/>
      <c r="D51" s="1"/>
      <c r="E51" s="1"/>
      <c r="F51" s="1"/>
      <c r="G51" s="1"/>
      <c r="H51" s="5"/>
      <c r="I51" s="1"/>
      <c r="J51" s="1"/>
      <c r="K51" s="1"/>
      <c r="L51" s="1"/>
      <c r="M51" s="1"/>
    </row>
    <row r="52" spans="1:13" x14ac:dyDescent="0.25">
      <c r="A52" s="2" t="s">
        <v>34</v>
      </c>
      <c r="B52" s="5"/>
      <c r="C52" s="1"/>
      <c r="D52" s="1"/>
      <c r="E52" s="1"/>
      <c r="F52" s="1"/>
      <c r="G52" s="1"/>
      <c r="H52" s="5"/>
      <c r="I52" s="1"/>
      <c r="J52" s="1"/>
      <c r="K52" s="1"/>
      <c r="L52" s="1"/>
      <c r="M52" s="1"/>
    </row>
    <row r="53" spans="1:13" x14ac:dyDescent="0.25">
      <c r="A53" s="2" t="s">
        <v>22</v>
      </c>
      <c r="B53" s="5">
        <f>B19/B17*100</f>
        <v>95.530541992861842</v>
      </c>
      <c r="C53" s="5"/>
      <c r="D53" s="5"/>
      <c r="E53" s="5"/>
      <c r="F53" s="5"/>
      <c r="G53" s="5"/>
      <c r="H53" s="5">
        <f>H19/H17*100</f>
        <v>95.364534628611537</v>
      </c>
      <c r="I53" s="5"/>
      <c r="J53" s="5"/>
      <c r="K53" s="5"/>
      <c r="L53" s="5"/>
      <c r="M53" s="5"/>
    </row>
    <row r="54" spans="1:13" x14ac:dyDescent="0.25">
      <c r="A54" s="2"/>
      <c r="B54" s="5"/>
      <c r="C54" s="1"/>
      <c r="D54" s="1"/>
      <c r="E54" s="1"/>
      <c r="F54" s="1"/>
      <c r="G54" s="1"/>
      <c r="H54" s="5"/>
      <c r="I54" s="1"/>
      <c r="J54" s="1"/>
      <c r="K54" s="1"/>
      <c r="L54" s="1"/>
      <c r="M54" s="1"/>
    </row>
    <row r="55" spans="1:13" x14ac:dyDescent="0.25">
      <c r="A55" s="2" t="s">
        <v>23</v>
      </c>
      <c r="B55" s="5"/>
      <c r="C55" s="1"/>
      <c r="D55" s="1"/>
      <c r="E55" s="1"/>
      <c r="F55" s="1"/>
      <c r="G55" s="1"/>
      <c r="H55" s="5"/>
      <c r="I55" s="1"/>
      <c r="J55" s="1"/>
      <c r="K55" s="1"/>
      <c r="L55" s="1"/>
      <c r="M55" s="1"/>
    </row>
    <row r="56" spans="1:13" x14ac:dyDescent="0.25">
      <c r="A56" s="2" t="s">
        <v>24</v>
      </c>
      <c r="B56" s="11">
        <f>((B11/B9)-1)*100</f>
        <v>5.2195340501792087</v>
      </c>
      <c r="C56" s="7">
        <f t="shared" ref="C56:F56" si="36">((C11/C9)-1)*100</f>
        <v>6.3541326363933281</v>
      </c>
      <c r="D56" s="7">
        <f t="shared" si="36"/>
        <v>36.700000000000003</v>
      </c>
      <c r="E56" s="7">
        <f t="shared" si="36"/>
        <v>-32.211942809083261</v>
      </c>
      <c r="F56" s="7">
        <f t="shared" si="36"/>
        <v>15.072933549432733</v>
      </c>
      <c r="G56" s="1"/>
      <c r="H56" s="11">
        <f>((H11/H9)-1)*100</f>
        <v>-2.5355782721988351</v>
      </c>
      <c r="I56" s="7">
        <f t="shared" ref="I56:L56" si="37">((I11/I9)-1)*100</f>
        <v>-1.7466628798636696</v>
      </c>
      <c r="J56" s="7">
        <f t="shared" si="37"/>
        <v>-8.3460949464012284</v>
      </c>
      <c r="K56" s="7">
        <f t="shared" si="37"/>
        <v>-11.816192560175054</v>
      </c>
      <c r="L56" s="7">
        <f t="shared" si="37"/>
        <v>12.150837988826812</v>
      </c>
      <c r="M56" s="1"/>
    </row>
    <row r="57" spans="1:13" x14ac:dyDescent="0.25">
      <c r="A57" s="2" t="s">
        <v>25</v>
      </c>
      <c r="B57" s="12">
        <f>((B32/B31)-1)*100</f>
        <v>8.4543503571736558</v>
      </c>
      <c r="C57" s="12">
        <f t="shared" ref="C57:F57" si="38">((C32/C31)-1)*100</f>
        <v>7.9805859263706536</v>
      </c>
      <c r="D57" s="12">
        <f t="shared" si="38"/>
        <v>73.813629466668345</v>
      </c>
      <c r="E57" s="12">
        <f t="shared" si="38"/>
        <v>-40.914737843717198</v>
      </c>
      <c r="F57" s="12">
        <f t="shared" si="38"/>
        <v>18.33050882492071</v>
      </c>
      <c r="G57" s="13"/>
      <c r="H57" s="12">
        <f>((H32/H31)-1)*100</f>
        <v>-4.6032848901283341</v>
      </c>
      <c r="I57" s="12">
        <f t="shared" ref="I57:L57" si="39">((I32/I31)-1)*100</f>
        <v>-1.8846919414246432</v>
      </c>
      <c r="J57" s="12">
        <f t="shared" si="39"/>
        <v>-7.6634424742761613</v>
      </c>
      <c r="K57" s="12">
        <f t="shared" si="39"/>
        <v>-23.168531570287865</v>
      </c>
      <c r="L57" s="12">
        <f t="shared" si="39"/>
        <v>13.058429319352571</v>
      </c>
      <c r="M57" s="13"/>
    </row>
    <row r="58" spans="1:13" x14ac:dyDescent="0.25">
      <c r="A58" s="2" t="s">
        <v>26</v>
      </c>
      <c r="B58" s="5">
        <f>((B34/B33)-1)*100</f>
        <v>3.0743495836540902</v>
      </c>
      <c r="C58" s="1">
        <f t="shared" ref="C58:F58" si="40">((C34/C33)-1)*100</f>
        <v>1.5292807619783577</v>
      </c>
      <c r="D58" s="1">
        <f t="shared" si="40"/>
        <v>27.149692367716405</v>
      </c>
      <c r="E58" s="1">
        <f t="shared" si="40"/>
        <v>-12.838242302952541</v>
      </c>
      <c r="F58" s="1">
        <f t="shared" si="40"/>
        <v>2.8308787957409542</v>
      </c>
      <c r="G58" s="1"/>
      <c r="H58" s="5">
        <f>((H34/H33)-1)*100</f>
        <v>-2.1214988826427361</v>
      </c>
      <c r="I58" s="1">
        <f t="shared" ref="I58:L58" si="41">((I34/I33)-1)*100</f>
        <v>-0.14048282288082747</v>
      </c>
      <c r="J58" s="1">
        <f t="shared" si="41"/>
        <v>0.74481547919409419</v>
      </c>
      <c r="K58" s="1">
        <f t="shared" si="41"/>
        <v>-12.873496098316506</v>
      </c>
      <c r="L58" s="1">
        <f t="shared" si="41"/>
        <v>0.80925951762942372</v>
      </c>
      <c r="M58" s="1"/>
    </row>
    <row r="59" spans="1:13" x14ac:dyDescent="0.25">
      <c r="A59" s="2"/>
      <c r="B59" s="5"/>
      <c r="C59" s="1"/>
      <c r="D59" s="1"/>
      <c r="E59" s="1"/>
      <c r="F59" s="1"/>
      <c r="G59" s="1"/>
      <c r="H59" s="5"/>
      <c r="I59" s="1"/>
      <c r="J59" s="1"/>
      <c r="K59" s="1"/>
      <c r="L59" s="1"/>
      <c r="M59" s="1"/>
    </row>
    <row r="60" spans="1:13" x14ac:dyDescent="0.25">
      <c r="A60" s="2" t="s">
        <v>27</v>
      </c>
      <c r="B60" s="5"/>
      <c r="C60" s="1"/>
      <c r="D60" s="1"/>
      <c r="E60" s="1"/>
      <c r="F60" s="1"/>
      <c r="G60" s="1"/>
      <c r="H60" s="5"/>
      <c r="I60" s="1"/>
      <c r="J60" s="1"/>
      <c r="K60" s="1"/>
      <c r="L60" s="1"/>
      <c r="M60" s="1"/>
    </row>
    <row r="61" spans="1:13" x14ac:dyDescent="0.25">
      <c r="A61" s="2" t="s">
        <v>28</v>
      </c>
      <c r="B61" s="5">
        <f t="shared" ref="B61:F62" si="42">B16/B10</f>
        <v>8357311.8903557807</v>
      </c>
      <c r="C61" s="1">
        <f t="shared" si="42"/>
        <v>6409861.2668992402</v>
      </c>
      <c r="D61" s="1">
        <f t="shared" si="42"/>
        <v>12675012.698551701</v>
      </c>
      <c r="E61" s="1">
        <f t="shared" si="42"/>
        <v>13482521.4314782</v>
      </c>
      <c r="F61" s="1">
        <f t="shared" si="42"/>
        <v>5495359.304393149</v>
      </c>
      <c r="G61" s="1"/>
      <c r="H61" s="5">
        <f t="shared" ref="H61:L61" si="43">H16/H10</f>
        <v>8357311.8903557807</v>
      </c>
      <c r="I61" s="1">
        <f t="shared" si="43"/>
        <v>6409861.2668992402</v>
      </c>
      <c r="J61" s="1">
        <f t="shared" si="43"/>
        <v>12675012.698551701</v>
      </c>
      <c r="K61" s="1">
        <f t="shared" si="43"/>
        <v>13482521.4314782</v>
      </c>
      <c r="L61" s="1">
        <f t="shared" si="43"/>
        <v>5495359.304393149</v>
      </c>
      <c r="M61" s="1"/>
    </row>
    <row r="62" spans="1:13" x14ac:dyDescent="0.25">
      <c r="A62" s="2" t="s">
        <v>29</v>
      </c>
      <c r="B62" s="5">
        <f t="shared" si="42"/>
        <v>7878510.6005604099</v>
      </c>
      <c r="C62" s="5">
        <f t="shared" si="42"/>
        <v>6257682.9255198892</v>
      </c>
      <c r="D62" s="5">
        <f t="shared" si="42"/>
        <v>13033337.347527431</v>
      </c>
      <c r="E62" s="5">
        <f t="shared" si="42"/>
        <v>10261042.760297766</v>
      </c>
      <c r="F62" s="5">
        <f t="shared" si="42"/>
        <v>5453667.6056338027</v>
      </c>
      <c r="G62" s="1"/>
      <c r="H62" s="5">
        <f t="shared" ref="H62:L62" si="44">H17/H11</f>
        <v>7835876.1582772508</v>
      </c>
      <c r="I62" s="5">
        <f t="shared" si="44"/>
        <v>6443070.5197774237</v>
      </c>
      <c r="J62" s="5">
        <f t="shared" si="44"/>
        <v>12759791.098538013</v>
      </c>
      <c r="K62" s="5">
        <f t="shared" si="44"/>
        <v>10269284.831203474</v>
      </c>
      <c r="L62" s="5">
        <f t="shared" si="44"/>
        <v>5655506.8493150687</v>
      </c>
      <c r="M62" s="1"/>
    </row>
    <row r="63" spans="1:13" x14ac:dyDescent="0.25">
      <c r="A63" s="2" t="s">
        <v>30</v>
      </c>
      <c r="B63" s="5">
        <f>(B61/B62)*B45</f>
        <v>90.631564774168538</v>
      </c>
      <c r="C63" s="1">
        <f>(C61/C62)*C45</f>
        <v>89.358228259282356</v>
      </c>
      <c r="D63" s="1">
        <f t="shared" ref="D63:E63" si="45">(D61/D62)*D45</f>
        <v>113.48557082670798</v>
      </c>
      <c r="E63" s="1">
        <f t="shared" si="45"/>
        <v>72.739688318452593</v>
      </c>
      <c r="F63" s="1">
        <f t="shared" ref="F63" si="46">F61/F62*F45</f>
        <v>85.35495467009136</v>
      </c>
      <c r="G63" s="1"/>
      <c r="H63" s="5">
        <f>(H61/H62)*H45</f>
        <v>94.087766104870838</v>
      </c>
      <c r="I63" s="1">
        <f>(I61/I62)*I45</f>
        <v>93.575170735008143</v>
      </c>
      <c r="J63" s="1">
        <f t="shared" ref="J63:K63" si="47">(J61/J62)*J45</f>
        <v>100.42284982071439</v>
      </c>
      <c r="K63" s="1">
        <f t="shared" si="47"/>
        <v>72.706537611868782</v>
      </c>
      <c r="L63" s="1">
        <f t="shared" ref="L63" si="48">L61/L62*L45</f>
        <v>94.806070050740061</v>
      </c>
      <c r="M63" s="1"/>
    </row>
    <row r="64" spans="1:13" x14ac:dyDescent="0.25">
      <c r="A64" s="2"/>
      <c r="B64" s="5"/>
      <c r="C64" s="1"/>
      <c r="D64" s="1"/>
      <c r="E64" s="1"/>
      <c r="F64" s="1"/>
      <c r="G64" s="1"/>
      <c r="H64" s="5"/>
      <c r="I64" s="1"/>
      <c r="J64" s="1"/>
      <c r="K64" s="1"/>
      <c r="L64" s="1"/>
      <c r="M64" s="1"/>
    </row>
    <row r="65" spans="1:13" x14ac:dyDescent="0.25">
      <c r="A65" s="2" t="s">
        <v>31</v>
      </c>
      <c r="B65" s="5"/>
      <c r="C65" s="1"/>
      <c r="D65" s="1"/>
      <c r="E65" s="1"/>
      <c r="F65" s="1"/>
      <c r="G65" s="1"/>
      <c r="H65" s="5"/>
      <c r="I65" s="1"/>
      <c r="J65" s="1"/>
      <c r="K65" s="1"/>
      <c r="L65" s="1"/>
      <c r="M65" s="1"/>
    </row>
    <row r="66" spans="1:13" x14ac:dyDescent="0.25">
      <c r="A66" s="2" t="s">
        <v>32</v>
      </c>
      <c r="B66" s="14">
        <f t="shared" ref="B66" si="49">(B23/B22)*100</f>
        <v>103.80084238044702</v>
      </c>
      <c r="C66" s="1"/>
      <c r="D66" s="1"/>
      <c r="E66" s="1"/>
      <c r="F66" s="1"/>
      <c r="G66" s="1"/>
      <c r="H66" s="14">
        <f t="shared" ref="H66" si="50">(H23/H22)*100</f>
        <v>103.80084238044702</v>
      </c>
      <c r="I66" s="1"/>
      <c r="J66" s="1"/>
      <c r="K66" s="1"/>
      <c r="L66" s="1"/>
      <c r="M66" s="1"/>
    </row>
    <row r="67" spans="1:13" x14ac:dyDescent="0.25">
      <c r="A67" s="2" t="s">
        <v>33</v>
      </c>
      <c r="B67" s="14">
        <f t="shared" ref="B67" si="51">(B17/B23)*100</f>
        <v>79.88328921726179</v>
      </c>
      <c r="C67" s="1"/>
      <c r="D67" s="1"/>
      <c r="E67" s="1"/>
      <c r="F67" s="1"/>
      <c r="G67" s="1"/>
      <c r="H67" s="14">
        <f t="shared" ref="H67" si="52">(H17/H23)*100</f>
        <v>82.250478430502142</v>
      </c>
      <c r="I67" s="1"/>
      <c r="J67" s="1"/>
      <c r="K67" s="1"/>
      <c r="L67" s="1"/>
      <c r="M67" s="1"/>
    </row>
    <row r="68" spans="1:13" ht="15.75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thickTop="1" x14ac:dyDescent="0.25"/>
    <row r="70" spans="1:13" x14ac:dyDescent="0.25">
      <c r="A70" s="10" t="s">
        <v>40</v>
      </c>
    </row>
    <row r="71" spans="1:13" x14ac:dyDescent="0.25">
      <c r="A71" s="10" t="s">
        <v>86</v>
      </c>
    </row>
    <row r="72" spans="1:13" x14ac:dyDescent="0.25">
      <c r="A72" s="10" t="s">
        <v>87</v>
      </c>
    </row>
    <row r="73" spans="1:13" x14ac:dyDescent="0.25">
      <c r="A73" s="10"/>
    </row>
    <row r="76" spans="1:13" x14ac:dyDescent="0.25">
      <c r="A76" s="8" t="s">
        <v>35</v>
      </c>
    </row>
    <row r="77" spans="1:13" x14ac:dyDescent="0.25">
      <c r="A77" s="8" t="s">
        <v>36</v>
      </c>
    </row>
    <row r="78" spans="1:13" x14ac:dyDescent="0.25">
      <c r="A78" s="8" t="s">
        <v>37</v>
      </c>
    </row>
    <row r="79" spans="1:13" x14ac:dyDescent="0.25">
      <c r="A79" s="8" t="s">
        <v>38</v>
      </c>
    </row>
    <row r="80" spans="1:13" x14ac:dyDescent="0.25">
      <c r="A80" s="8" t="s">
        <v>39</v>
      </c>
    </row>
    <row r="83" spans="1:1" x14ac:dyDescent="0.25">
      <c r="A83" t="s">
        <v>128</v>
      </c>
    </row>
  </sheetData>
  <mergeCells count="6">
    <mergeCell ref="M4:M5"/>
    <mergeCell ref="A2:G2"/>
    <mergeCell ref="A4:A5"/>
    <mergeCell ref="C4:F4"/>
    <mergeCell ref="G4:G5"/>
    <mergeCell ref="I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III Trimestre</vt:lpstr>
      <vt:lpstr>IV Trimestre</vt:lpstr>
      <vt:lpstr>I Semestre</vt:lpstr>
      <vt:lpstr>III Trimestre Acumulado</vt:lpstr>
      <vt:lpstr>Anual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Sonia Escalante Marcicano</cp:lastModifiedBy>
  <dcterms:created xsi:type="dcterms:W3CDTF">2012-04-17T14:24:25Z</dcterms:created>
  <dcterms:modified xsi:type="dcterms:W3CDTF">2015-11-13T20:40:04Z</dcterms:modified>
</cp:coreProperties>
</file>