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odo\DESAF 2014\cambio indicadores en la web\"/>
    </mc:Choice>
  </mc:AlternateContent>
  <bookViews>
    <workbookView xWindow="0" yWindow="0" windowWidth="21600" windowHeight="9735" tabRatio="709" activeTab="6"/>
  </bookViews>
  <sheets>
    <sheet name="I Trimestre" sheetId="1" r:id="rId1"/>
    <sheet name="II Trimestre" sheetId="2" r:id="rId2"/>
    <sheet name="III Trimestre" sheetId="3" r:id="rId3"/>
    <sheet name="IV Trimestre" sheetId="4" r:id="rId4"/>
    <sheet name="Primer Semestre" sheetId="5" r:id="rId5"/>
    <sheet name="III Trimestre Acumulado" sheetId="6" r:id="rId6"/>
    <sheet name="Anual" sheetId="7" r:id="rId7"/>
    <sheet name="Hoja1" sheetId="8" r:id="rId8"/>
  </sheets>
  <calcPr calcId="152511"/>
</workbook>
</file>

<file path=xl/calcChain.xml><?xml version="1.0" encoding="utf-8"?>
<calcChain xmlns="http://schemas.openxmlformats.org/spreadsheetml/2006/main">
  <c r="J32" i="1" l="1"/>
  <c r="G18" i="3" l="1"/>
  <c r="F18" i="3"/>
  <c r="C12" i="4"/>
  <c r="C13" i="4"/>
  <c r="C11" i="4"/>
  <c r="C13" i="3"/>
  <c r="C12" i="3"/>
  <c r="C11" i="3"/>
  <c r="C24" i="7"/>
  <c r="C24" i="6"/>
  <c r="C24" i="5"/>
  <c r="E19" i="7" l="1"/>
  <c r="F19" i="7"/>
  <c r="G19" i="7"/>
  <c r="D19" i="7"/>
  <c r="J13" i="7"/>
  <c r="I13" i="7"/>
  <c r="E13" i="7"/>
  <c r="F13" i="7"/>
  <c r="G13" i="7"/>
  <c r="D13" i="7"/>
  <c r="D11" i="7"/>
  <c r="E11" i="7"/>
  <c r="F11" i="7"/>
  <c r="F40" i="7" s="1"/>
  <c r="G11" i="7"/>
  <c r="G40" i="7" s="1"/>
  <c r="D12" i="7"/>
  <c r="E12" i="7"/>
  <c r="F12" i="7"/>
  <c r="F41" i="7" s="1"/>
  <c r="G12" i="7"/>
  <c r="E10" i="7"/>
  <c r="F10" i="7"/>
  <c r="G10" i="7"/>
  <c r="F16" i="7"/>
  <c r="F32" i="7" s="1"/>
  <c r="G16" i="7"/>
  <c r="G32" i="7" s="1"/>
  <c r="G34" i="7" s="1"/>
  <c r="F17" i="7"/>
  <c r="G17" i="7"/>
  <c r="G62" i="7" s="1"/>
  <c r="B24" i="6"/>
  <c r="E19" i="6"/>
  <c r="F19" i="6"/>
  <c r="G19" i="6"/>
  <c r="D19" i="6"/>
  <c r="F16" i="6"/>
  <c r="F32" i="6" s="1"/>
  <c r="G16" i="6"/>
  <c r="G32" i="6" s="1"/>
  <c r="F17" i="6"/>
  <c r="G17" i="6"/>
  <c r="J13" i="6"/>
  <c r="I13" i="6"/>
  <c r="E13" i="6"/>
  <c r="F13" i="6"/>
  <c r="G13" i="6"/>
  <c r="D13" i="6"/>
  <c r="D10" i="6"/>
  <c r="D11" i="6"/>
  <c r="E11" i="6"/>
  <c r="F11" i="6"/>
  <c r="F40" i="6" s="1"/>
  <c r="G11" i="6"/>
  <c r="G40" i="6" s="1"/>
  <c r="D12" i="6"/>
  <c r="E12" i="6"/>
  <c r="F12" i="6"/>
  <c r="F41" i="6" s="1"/>
  <c r="G12" i="6"/>
  <c r="G44" i="6" s="1"/>
  <c r="E10" i="6"/>
  <c r="F10" i="6"/>
  <c r="G10" i="6"/>
  <c r="B24" i="5"/>
  <c r="E19" i="5"/>
  <c r="F19" i="5"/>
  <c r="G19" i="5"/>
  <c r="D19" i="5"/>
  <c r="E16" i="5"/>
  <c r="F16" i="5"/>
  <c r="F32" i="5" s="1"/>
  <c r="G16" i="5"/>
  <c r="E17" i="5"/>
  <c r="F17" i="5"/>
  <c r="G17" i="5"/>
  <c r="D17" i="5"/>
  <c r="J13" i="5"/>
  <c r="I13" i="5"/>
  <c r="E10" i="5"/>
  <c r="F10" i="5"/>
  <c r="G10" i="5"/>
  <c r="E11" i="5"/>
  <c r="E40" i="5" s="1"/>
  <c r="F11" i="5"/>
  <c r="F40" i="5" s="1"/>
  <c r="G11" i="5"/>
  <c r="G40" i="5" s="1"/>
  <c r="E12" i="5"/>
  <c r="F12" i="5"/>
  <c r="G12" i="5"/>
  <c r="E13" i="5"/>
  <c r="F13" i="5"/>
  <c r="G13" i="5"/>
  <c r="D13" i="5"/>
  <c r="F32" i="4"/>
  <c r="F34" i="4" s="1"/>
  <c r="G32" i="4"/>
  <c r="G34" i="4" s="1"/>
  <c r="F40" i="4"/>
  <c r="G40" i="4"/>
  <c r="F41" i="4"/>
  <c r="G41" i="4"/>
  <c r="F44" i="4"/>
  <c r="G44" i="4"/>
  <c r="F49" i="4"/>
  <c r="G49" i="4"/>
  <c r="F57" i="4"/>
  <c r="G57" i="4"/>
  <c r="F62" i="4"/>
  <c r="G62" i="4"/>
  <c r="F32" i="3"/>
  <c r="F34" i="3" s="1"/>
  <c r="G32" i="3"/>
  <c r="F33" i="3"/>
  <c r="F35" i="3" s="1"/>
  <c r="G33" i="3"/>
  <c r="G35" i="3" s="1"/>
  <c r="F40" i="3"/>
  <c r="G40" i="3"/>
  <c r="F41" i="3"/>
  <c r="G41" i="3"/>
  <c r="F44" i="3"/>
  <c r="G44" i="3"/>
  <c r="F45" i="3"/>
  <c r="G45" i="3"/>
  <c r="F49" i="3"/>
  <c r="G49" i="3"/>
  <c r="F50" i="3"/>
  <c r="G50" i="3"/>
  <c r="F57" i="3"/>
  <c r="G57" i="3"/>
  <c r="F62" i="3"/>
  <c r="G62" i="3"/>
  <c r="F63" i="3"/>
  <c r="G63" i="3"/>
  <c r="G34" i="6" l="1"/>
  <c r="F34" i="5"/>
  <c r="F62" i="5"/>
  <c r="C19" i="6"/>
  <c r="C11" i="6"/>
  <c r="G51" i="3"/>
  <c r="E41" i="5"/>
  <c r="E57" i="5"/>
  <c r="E49" i="5"/>
  <c r="E44" i="5"/>
  <c r="E46" i="5" s="1"/>
  <c r="F58" i="3"/>
  <c r="C19" i="5"/>
  <c r="F57" i="5"/>
  <c r="F49" i="5"/>
  <c r="F41" i="5"/>
  <c r="F44" i="5"/>
  <c r="F46" i="5" s="1"/>
  <c r="G62" i="6"/>
  <c r="G57" i="5"/>
  <c r="G49" i="5"/>
  <c r="G41" i="5"/>
  <c r="G44" i="5"/>
  <c r="G46" i="5" s="1"/>
  <c r="C17" i="5"/>
  <c r="E62" i="5"/>
  <c r="F34" i="7"/>
  <c r="G62" i="5"/>
  <c r="F62" i="7"/>
  <c r="F51" i="3"/>
  <c r="G58" i="3"/>
  <c r="H13" i="7"/>
  <c r="C13" i="7"/>
  <c r="F59" i="3"/>
  <c r="C13" i="6"/>
  <c r="C12" i="7"/>
  <c r="F44" i="7"/>
  <c r="G34" i="3"/>
  <c r="G59" i="3" s="1"/>
  <c r="C12" i="6"/>
  <c r="F34" i="6"/>
  <c r="G44" i="7"/>
  <c r="F62" i="6"/>
  <c r="C11" i="7"/>
  <c r="F46" i="3"/>
  <c r="F64" i="3" s="1"/>
  <c r="G46" i="3"/>
  <c r="G64" i="3" s="1"/>
  <c r="G57" i="6"/>
  <c r="G49" i="6"/>
  <c r="G41" i="6"/>
  <c r="F44" i="6"/>
  <c r="F57" i="7"/>
  <c r="F49" i="7"/>
  <c r="G32" i="5"/>
  <c r="G34" i="5" s="1"/>
  <c r="G57" i="7"/>
  <c r="G49" i="7"/>
  <c r="G41" i="7"/>
  <c r="C19" i="7"/>
  <c r="F57" i="6"/>
  <c r="F49" i="6"/>
  <c r="C10" i="6"/>
  <c r="F32" i="2" l="1"/>
  <c r="F34" i="2" s="1"/>
  <c r="G32" i="2"/>
  <c r="G34" i="2" s="1"/>
  <c r="F40" i="2"/>
  <c r="G40" i="2"/>
  <c r="F41" i="2"/>
  <c r="G41" i="2"/>
  <c r="F44" i="2"/>
  <c r="F46" i="2" s="1"/>
  <c r="G44" i="2"/>
  <c r="G46" i="2" s="1"/>
  <c r="F49" i="2"/>
  <c r="G49" i="2"/>
  <c r="F57" i="2"/>
  <c r="G57" i="2"/>
  <c r="F62" i="2"/>
  <c r="G62" i="2"/>
  <c r="F18" i="2"/>
  <c r="F33" i="2" s="1"/>
  <c r="C11" i="2"/>
  <c r="C12" i="2"/>
  <c r="C13" i="2"/>
  <c r="C13" i="5" s="1"/>
  <c r="C10" i="2"/>
  <c r="F44" i="1"/>
  <c r="F46" i="1" s="1"/>
  <c r="G44" i="1"/>
  <c r="G46" i="1" s="1"/>
  <c r="F45" i="1"/>
  <c r="G45" i="1"/>
  <c r="F49" i="1"/>
  <c r="G49" i="1"/>
  <c r="F50" i="1"/>
  <c r="G50" i="1"/>
  <c r="F57" i="1"/>
  <c r="G57" i="1"/>
  <c r="F62" i="1"/>
  <c r="G62" i="1"/>
  <c r="F63" i="1"/>
  <c r="G63" i="1"/>
  <c r="F40" i="1"/>
  <c r="G40" i="1"/>
  <c r="F41" i="1"/>
  <c r="G41" i="1"/>
  <c r="F32" i="1"/>
  <c r="F34" i="1" s="1"/>
  <c r="G32" i="1"/>
  <c r="G34" i="1" s="1"/>
  <c r="F33" i="1"/>
  <c r="G33" i="1"/>
  <c r="G35" i="1" s="1"/>
  <c r="F35" i="1"/>
  <c r="C11" i="1"/>
  <c r="C12" i="1"/>
  <c r="C13" i="1"/>
  <c r="C10" i="1"/>
  <c r="F63" i="2" l="1"/>
  <c r="F51" i="1"/>
  <c r="F64" i="2"/>
  <c r="G64" i="1"/>
  <c r="F64" i="1"/>
  <c r="F50" i="2"/>
  <c r="F51" i="2" s="1"/>
  <c r="G51" i="1"/>
  <c r="F35" i="2"/>
  <c r="F59" i="2" s="1"/>
  <c r="F58" i="2"/>
  <c r="G59" i="1"/>
  <c r="F59" i="1"/>
  <c r="G58" i="1"/>
  <c r="F18" i="5"/>
  <c r="F18" i="6"/>
  <c r="F58" i="1"/>
  <c r="F45" i="2"/>
  <c r="G18" i="4"/>
  <c r="F18" i="4"/>
  <c r="F18" i="7" s="1"/>
  <c r="J19" i="4"/>
  <c r="J19" i="7" s="1"/>
  <c r="I19" i="4"/>
  <c r="I19" i="7" s="1"/>
  <c r="J16" i="4"/>
  <c r="I16" i="4"/>
  <c r="F50" i="5" l="1"/>
  <c r="F51" i="5" s="1"/>
  <c r="F45" i="5"/>
  <c r="F63" i="5"/>
  <c r="F64" i="5" s="1"/>
  <c r="F33" i="5"/>
  <c r="F58" i="5" s="1"/>
  <c r="F45" i="7"/>
  <c r="F46" i="7" s="1"/>
  <c r="F50" i="7"/>
  <c r="F51" i="7" s="1"/>
  <c r="F33" i="7"/>
  <c r="F63" i="7"/>
  <c r="F33" i="6"/>
  <c r="F63" i="6"/>
  <c r="F45" i="6"/>
  <c r="F46" i="6" s="1"/>
  <c r="F50" i="6"/>
  <c r="F51" i="6" s="1"/>
  <c r="G33" i="4"/>
  <c r="G45" i="4"/>
  <c r="G46" i="4" s="1"/>
  <c r="G63" i="4"/>
  <c r="G50" i="4"/>
  <c r="G51" i="4" s="1"/>
  <c r="F50" i="4"/>
  <c r="F51" i="4" s="1"/>
  <c r="F33" i="4"/>
  <c r="F63" i="4"/>
  <c r="F45" i="4"/>
  <c r="F46" i="4" s="1"/>
  <c r="H19" i="7"/>
  <c r="B19" i="7" s="1"/>
  <c r="C17" i="4"/>
  <c r="C23" i="4" s="1"/>
  <c r="C67" i="4" s="1"/>
  <c r="C18" i="4"/>
  <c r="C68" i="4" s="1"/>
  <c r="C19" i="4"/>
  <c r="C16" i="4"/>
  <c r="C10" i="4"/>
  <c r="C17" i="1"/>
  <c r="C23" i="1" s="1"/>
  <c r="C18" i="1"/>
  <c r="C68" i="1" s="1"/>
  <c r="C19" i="1"/>
  <c r="C16" i="1"/>
  <c r="C10" i="3"/>
  <c r="C17" i="3"/>
  <c r="C23" i="3" s="1"/>
  <c r="C67" i="3" s="1"/>
  <c r="C18" i="3"/>
  <c r="C68" i="3" s="1"/>
  <c r="C19" i="3"/>
  <c r="F64" i="7" l="1"/>
  <c r="C67" i="1"/>
  <c r="F64" i="6"/>
  <c r="F35" i="6"/>
  <c r="F59" i="6" s="1"/>
  <c r="F58" i="6"/>
  <c r="F35" i="7"/>
  <c r="F59" i="7" s="1"/>
  <c r="F58" i="7"/>
  <c r="G64" i="4"/>
  <c r="F58" i="4"/>
  <c r="F35" i="4"/>
  <c r="F59" i="4" s="1"/>
  <c r="G35" i="4"/>
  <c r="G59" i="4" s="1"/>
  <c r="G58" i="4"/>
  <c r="F35" i="5"/>
  <c r="F59" i="5" s="1"/>
  <c r="F64" i="4"/>
  <c r="E18" i="2"/>
  <c r="E18" i="5" s="1"/>
  <c r="G18" i="2"/>
  <c r="D18" i="2"/>
  <c r="D18" i="5" s="1"/>
  <c r="E16" i="3"/>
  <c r="D16" i="3"/>
  <c r="D33" i="5" l="1"/>
  <c r="D50" i="5"/>
  <c r="D45" i="5"/>
  <c r="E50" i="5"/>
  <c r="E51" i="5" s="1"/>
  <c r="E33" i="5"/>
  <c r="E63" i="5"/>
  <c r="E64" i="5" s="1"/>
  <c r="E45" i="5"/>
  <c r="C16" i="3"/>
  <c r="G18" i="5"/>
  <c r="G18" i="6"/>
  <c r="G18" i="7"/>
  <c r="G50" i="2"/>
  <c r="G51" i="2" s="1"/>
  <c r="G33" i="2"/>
  <c r="G63" i="2"/>
  <c r="G64" i="2" s="1"/>
  <c r="G45" i="2"/>
  <c r="I18" i="3"/>
  <c r="J18" i="3"/>
  <c r="J17" i="3"/>
  <c r="I17" i="3"/>
  <c r="J16" i="3"/>
  <c r="I16" i="3"/>
  <c r="J18" i="2"/>
  <c r="I18" i="2"/>
  <c r="J16" i="2"/>
  <c r="I16" i="2"/>
  <c r="J16" i="1"/>
  <c r="I16" i="1"/>
  <c r="I16" i="6" l="1"/>
  <c r="I16" i="7"/>
  <c r="J16" i="6"/>
  <c r="J16" i="7"/>
  <c r="C18" i="5"/>
  <c r="G50" i="5"/>
  <c r="G51" i="5" s="1"/>
  <c r="G63" i="5"/>
  <c r="G64" i="5" s="1"/>
  <c r="G45" i="5"/>
  <c r="G33" i="5"/>
  <c r="G58" i="5" s="1"/>
  <c r="G45" i="7"/>
  <c r="G46" i="7" s="1"/>
  <c r="G50" i="7"/>
  <c r="G51" i="7" s="1"/>
  <c r="G33" i="7"/>
  <c r="G63" i="7"/>
  <c r="G58" i="2"/>
  <c r="G35" i="2"/>
  <c r="G59" i="2" s="1"/>
  <c r="G45" i="6"/>
  <c r="G46" i="6" s="1"/>
  <c r="G50" i="6"/>
  <c r="G51" i="6" s="1"/>
  <c r="G33" i="6"/>
  <c r="G63" i="6"/>
  <c r="I16" i="5"/>
  <c r="H16" i="1"/>
  <c r="J16" i="5"/>
  <c r="J32" i="5" s="1"/>
  <c r="J11" i="2"/>
  <c r="J17" i="2" s="1"/>
  <c r="I11" i="2"/>
  <c r="I17" i="2" s="1"/>
  <c r="J11" i="1"/>
  <c r="I11" i="1"/>
  <c r="C68" i="5" l="1"/>
  <c r="C33" i="5"/>
  <c r="C45" i="5"/>
  <c r="C50" i="5"/>
  <c r="H16" i="5"/>
  <c r="H32" i="5" s="1"/>
  <c r="I32" i="5"/>
  <c r="G64" i="6"/>
  <c r="G64" i="7"/>
  <c r="G35" i="5"/>
  <c r="G59" i="5" s="1"/>
  <c r="G35" i="6"/>
  <c r="G59" i="6" s="1"/>
  <c r="G58" i="6"/>
  <c r="G35" i="7"/>
  <c r="G59" i="7" s="1"/>
  <c r="G58" i="7"/>
  <c r="J19" i="3"/>
  <c r="J19" i="6" s="1"/>
  <c r="I19" i="3"/>
  <c r="I19" i="6" s="1"/>
  <c r="J19" i="2"/>
  <c r="J19" i="5" s="1"/>
  <c r="I19" i="2"/>
  <c r="I19" i="5" s="1"/>
  <c r="H19" i="5" l="1"/>
  <c r="B19" i="5" s="1"/>
  <c r="H29" i="7"/>
  <c r="C29" i="7"/>
  <c r="B29" i="7" s="1"/>
  <c r="H29" i="6"/>
  <c r="C29" i="6"/>
  <c r="B29" i="6" s="1"/>
  <c r="H29" i="5"/>
  <c r="C29" i="5"/>
  <c r="B29" i="5" s="1"/>
  <c r="H29" i="4"/>
  <c r="C29" i="4"/>
  <c r="B29" i="4" s="1"/>
  <c r="H29" i="3"/>
  <c r="C29" i="3"/>
  <c r="B29" i="3" s="1"/>
  <c r="H29" i="2"/>
  <c r="C29" i="2"/>
  <c r="B29" i="2" s="1"/>
  <c r="H29" i="1"/>
  <c r="C29" i="1"/>
  <c r="B29" i="1" s="1"/>
  <c r="J18" i="1" l="1"/>
  <c r="J18" i="7" s="1"/>
  <c r="I18" i="1"/>
  <c r="J19" i="1"/>
  <c r="J17" i="1" s="1"/>
  <c r="I19" i="1"/>
  <c r="I17" i="1" s="1"/>
  <c r="I17" i="5" l="1"/>
  <c r="I17" i="7"/>
  <c r="J17" i="7"/>
  <c r="H17" i="7" s="1"/>
  <c r="J17" i="6"/>
  <c r="I18" i="5"/>
  <c r="I18" i="7"/>
  <c r="I33" i="5"/>
  <c r="I45" i="5"/>
  <c r="I50" i="5"/>
  <c r="H18" i="7"/>
  <c r="J18" i="5"/>
  <c r="J17" i="5"/>
  <c r="B24" i="7"/>
  <c r="E17" i="7"/>
  <c r="D17" i="7"/>
  <c r="J32" i="7"/>
  <c r="E16" i="7"/>
  <c r="E32" i="7" s="1"/>
  <c r="D10" i="7"/>
  <c r="C10" i="7" s="1"/>
  <c r="I10" i="7"/>
  <c r="J10" i="7"/>
  <c r="I11" i="7"/>
  <c r="J11" i="7"/>
  <c r="J40" i="7" s="1"/>
  <c r="D49" i="7"/>
  <c r="E57" i="7"/>
  <c r="I12" i="7"/>
  <c r="J12" i="7"/>
  <c r="J41" i="7" s="1"/>
  <c r="E17" i="6"/>
  <c r="D17" i="6"/>
  <c r="J32" i="6"/>
  <c r="I32" i="6"/>
  <c r="E16" i="6"/>
  <c r="E32" i="6" s="1"/>
  <c r="D16" i="6"/>
  <c r="I10" i="6"/>
  <c r="J10" i="6"/>
  <c r="D40" i="6"/>
  <c r="E40" i="6"/>
  <c r="I11" i="6"/>
  <c r="J11" i="6"/>
  <c r="J40" i="6" s="1"/>
  <c r="D57" i="6"/>
  <c r="E57" i="6"/>
  <c r="I12" i="6"/>
  <c r="I49" i="6" s="1"/>
  <c r="J12" i="6"/>
  <c r="J49" i="6" s="1"/>
  <c r="E32" i="5"/>
  <c r="E58" i="5" s="1"/>
  <c r="D16" i="5"/>
  <c r="D10" i="5"/>
  <c r="I10" i="5"/>
  <c r="I34" i="5" s="1"/>
  <c r="J10" i="5"/>
  <c r="J34" i="5" s="1"/>
  <c r="D11" i="5"/>
  <c r="I11" i="5"/>
  <c r="I40" i="5" s="1"/>
  <c r="J11" i="5"/>
  <c r="J40" i="5" s="1"/>
  <c r="D12" i="5"/>
  <c r="I12" i="5"/>
  <c r="I63" i="5" s="1"/>
  <c r="J12" i="5"/>
  <c r="D16" i="7"/>
  <c r="E18" i="7"/>
  <c r="H12" i="2"/>
  <c r="H13" i="2"/>
  <c r="H13" i="5" s="1"/>
  <c r="B13" i="5" s="1"/>
  <c r="D57" i="7"/>
  <c r="B13" i="7"/>
  <c r="H19" i="6"/>
  <c r="B19" i="6" s="1"/>
  <c r="H13" i="6"/>
  <c r="B13" i="6" s="1"/>
  <c r="J63" i="4"/>
  <c r="E63" i="4"/>
  <c r="D63" i="4"/>
  <c r="J62" i="4"/>
  <c r="E62" i="4"/>
  <c r="D62" i="4"/>
  <c r="J57" i="4"/>
  <c r="I57" i="4"/>
  <c r="E57" i="4"/>
  <c r="D57" i="4"/>
  <c r="J50" i="4"/>
  <c r="E50" i="4"/>
  <c r="D50" i="4"/>
  <c r="J49" i="4"/>
  <c r="I49" i="4"/>
  <c r="E49" i="4"/>
  <c r="D49" i="4"/>
  <c r="J45" i="4"/>
  <c r="E45" i="4"/>
  <c r="D45" i="4"/>
  <c r="J44" i="4"/>
  <c r="J46" i="4" s="1"/>
  <c r="I44" i="4"/>
  <c r="E44" i="4"/>
  <c r="E46" i="4" s="1"/>
  <c r="D44" i="4"/>
  <c r="D46" i="4" s="1"/>
  <c r="J41" i="4"/>
  <c r="I41" i="4"/>
  <c r="E41" i="4"/>
  <c r="D41" i="4"/>
  <c r="J40" i="4"/>
  <c r="I40" i="4"/>
  <c r="E40" i="4"/>
  <c r="D40" i="4"/>
  <c r="J33" i="4"/>
  <c r="E33" i="4"/>
  <c r="E35" i="4" s="1"/>
  <c r="D33" i="4"/>
  <c r="J32" i="4"/>
  <c r="J34" i="4" s="1"/>
  <c r="I32" i="4"/>
  <c r="I34" i="4" s="1"/>
  <c r="E32" i="4"/>
  <c r="E34" i="4" s="1"/>
  <c r="D32" i="4"/>
  <c r="D34" i="4" s="1"/>
  <c r="H19" i="4"/>
  <c r="B19" i="4" s="1"/>
  <c r="I63" i="4"/>
  <c r="I62" i="4"/>
  <c r="H17" i="4"/>
  <c r="B17" i="4" s="1"/>
  <c r="B23" i="4" s="1"/>
  <c r="B67" i="4" s="1"/>
  <c r="H16" i="4"/>
  <c r="H32" i="4" s="1"/>
  <c r="C32" i="4"/>
  <c r="H13" i="4"/>
  <c r="B13" i="4" s="1"/>
  <c r="H12" i="4"/>
  <c r="H11" i="4"/>
  <c r="H40" i="4" s="1"/>
  <c r="C40" i="4"/>
  <c r="H10" i="4"/>
  <c r="J63" i="3"/>
  <c r="E63" i="3"/>
  <c r="D63" i="3"/>
  <c r="J62" i="3"/>
  <c r="E62" i="3"/>
  <c r="D62" i="3"/>
  <c r="J57" i="3"/>
  <c r="I57" i="3"/>
  <c r="E57" i="3"/>
  <c r="D57" i="3"/>
  <c r="J50" i="3"/>
  <c r="E50" i="3"/>
  <c r="D50" i="3"/>
  <c r="J49" i="3"/>
  <c r="I49" i="3"/>
  <c r="E49" i="3"/>
  <c r="D49" i="3"/>
  <c r="J45" i="3"/>
  <c r="E45" i="3"/>
  <c r="D45" i="3"/>
  <c r="J44" i="3"/>
  <c r="J46" i="3" s="1"/>
  <c r="I44" i="3"/>
  <c r="E44" i="3"/>
  <c r="E46" i="3" s="1"/>
  <c r="D44" i="3"/>
  <c r="D46" i="3" s="1"/>
  <c r="J41" i="3"/>
  <c r="I41" i="3"/>
  <c r="E41" i="3"/>
  <c r="D41" i="3"/>
  <c r="J40" i="3"/>
  <c r="I40" i="3"/>
  <c r="E40" i="3"/>
  <c r="D40" i="3"/>
  <c r="J33" i="3"/>
  <c r="E33" i="3"/>
  <c r="E35" i="3" s="1"/>
  <c r="D33" i="3"/>
  <c r="J32" i="3"/>
  <c r="J34" i="3" s="1"/>
  <c r="I32" i="3"/>
  <c r="I34" i="3" s="1"/>
  <c r="E32" i="3"/>
  <c r="E34" i="3" s="1"/>
  <c r="D32" i="3"/>
  <c r="D34" i="3" s="1"/>
  <c r="H19" i="3"/>
  <c r="B19" i="3" s="1"/>
  <c r="I63" i="3"/>
  <c r="H17" i="3"/>
  <c r="B17" i="3" s="1"/>
  <c r="B23" i="3" s="1"/>
  <c r="H16" i="3"/>
  <c r="C32" i="3"/>
  <c r="H13" i="3"/>
  <c r="B13" i="3" s="1"/>
  <c r="H12" i="3"/>
  <c r="B12" i="3" s="1"/>
  <c r="H11" i="3"/>
  <c r="H10" i="3"/>
  <c r="B10" i="3" s="1"/>
  <c r="J63" i="2"/>
  <c r="E63" i="2"/>
  <c r="D63" i="2"/>
  <c r="J62" i="2"/>
  <c r="E62" i="2"/>
  <c r="D62" i="2"/>
  <c r="J57" i="2"/>
  <c r="I57" i="2"/>
  <c r="E57" i="2"/>
  <c r="D57" i="2"/>
  <c r="J50" i="2"/>
  <c r="E50" i="2"/>
  <c r="D50" i="2"/>
  <c r="J49" i="2"/>
  <c r="I49" i="2"/>
  <c r="E49" i="2"/>
  <c r="D49" i="2"/>
  <c r="J45" i="2"/>
  <c r="E45" i="2"/>
  <c r="D45" i="2"/>
  <c r="J44" i="2"/>
  <c r="I44" i="2"/>
  <c r="E44" i="2"/>
  <c r="E46" i="2" s="1"/>
  <c r="D44" i="2"/>
  <c r="D46" i="2" s="1"/>
  <c r="J41" i="2"/>
  <c r="I41" i="2"/>
  <c r="E41" i="2"/>
  <c r="D41" i="2"/>
  <c r="J40" i="2"/>
  <c r="I40" i="2"/>
  <c r="E40" i="2"/>
  <c r="D40" i="2"/>
  <c r="J33" i="2"/>
  <c r="E33" i="2"/>
  <c r="E35" i="2" s="1"/>
  <c r="D33" i="2"/>
  <c r="J32" i="2"/>
  <c r="J34" i="2" s="1"/>
  <c r="I32" i="2"/>
  <c r="I34" i="2" s="1"/>
  <c r="E32" i="2"/>
  <c r="E34" i="2" s="1"/>
  <c r="D32" i="2"/>
  <c r="D34" i="2" s="1"/>
  <c r="H19" i="2"/>
  <c r="C19" i="2"/>
  <c r="I63" i="2"/>
  <c r="H18" i="2"/>
  <c r="C18" i="2"/>
  <c r="C68" i="2" s="1"/>
  <c r="I62" i="2"/>
  <c r="C17" i="2"/>
  <c r="C23" i="2" s="1"/>
  <c r="H16" i="2"/>
  <c r="H32" i="2" s="1"/>
  <c r="C16" i="2"/>
  <c r="C32" i="2" s="1"/>
  <c r="H11" i="2"/>
  <c r="H40" i="2" s="1"/>
  <c r="C40" i="2"/>
  <c r="H10" i="2"/>
  <c r="D40" i="1"/>
  <c r="E40" i="1"/>
  <c r="I40" i="1"/>
  <c r="J40" i="1"/>
  <c r="D41" i="1"/>
  <c r="E41" i="1"/>
  <c r="I41" i="1"/>
  <c r="J41" i="1"/>
  <c r="D44" i="1"/>
  <c r="D46" i="1" s="1"/>
  <c r="E44" i="1"/>
  <c r="E46" i="1" s="1"/>
  <c r="I44" i="1"/>
  <c r="J44" i="1"/>
  <c r="D45" i="1"/>
  <c r="E45" i="1"/>
  <c r="J45" i="1"/>
  <c r="D49" i="1"/>
  <c r="E49" i="1"/>
  <c r="I49" i="1"/>
  <c r="J49" i="1"/>
  <c r="D50" i="1"/>
  <c r="E50" i="1"/>
  <c r="J50" i="1"/>
  <c r="D57" i="1"/>
  <c r="E57" i="1"/>
  <c r="I57" i="1"/>
  <c r="J57" i="1"/>
  <c r="D62" i="1"/>
  <c r="E62" i="1"/>
  <c r="J62" i="1"/>
  <c r="D63" i="1"/>
  <c r="E63" i="1"/>
  <c r="J63" i="1"/>
  <c r="D57" i="5" l="1"/>
  <c r="D49" i="5"/>
  <c r="D51" i="5" s="1"/>
  <c r="D41" i="5"/>
  <c r="D44" i="5"/>
  <c r="D46" i="5" s="1"/>
  <c r="D63" i="5"/>
  <c r="I58" i="5"/>
  <c r="I35" i="5"/>
  <c r="I59" i="5" s="1"/>
  <c r="I57" i="5"/>
  <c r="I49" i="5"/>
  <c r="I51" i="5" s="1"/>
  <c r="I41" i="5"/>
  <c r="I44" i="5"/>
  <c r="I46" i="5" s="1"/>
  <c r="J57" i="5"/>
  <c r="J44" i="5"/>
  <c r="J41" i="5"/>
  <c r="I62" i="5"/>
  <c r="I64" i="5" s="1"/>
  <c r="D40" i="5"/>
  <c r="D62" i="5"/>
  <c r="H18" i="5"/>
  <c r="J33" i="5"/>
  <c r="J50" i="5"/>
  <c r="J51" i="5" s="1"/>
  <c r="J63" i="5"/>
  <c r="J45" i="5"/>
  <c r="H17" i="5"/>
  <c r="J62" i="5"/>
  <c r="C67" i="2"/>
  <c r="C23" i="5"/>
  <c r="C67" i="5" s="1"/>
  <c r="C23" i="6"/>
  <c r="C67" i="6" s="1"/>
  <c r="C23" i="7"/>
  <c r="C67" i="7" s="1"/>
  <c r="E51" i="1"/>
  <c r="J46" i="2"/>
  <c r="D51" i="3"/>
  <c r="C17" i="7"/>
  <c r="B17" i="7" s="1"/>
  <c r="E51" i="4"/>
  <c r="D32" i="5"/>
  <c r="D58" i="5" s="1"/>
  <c r="C16" i="5"/>
  <c r="B16" i="5" s="1"/>
  <c r="D32" i="7"/>
  <c r="D34" i="7" s="1"/>
  <c r="C16" i="7"/>
  <c r="I32" i="7"/>
  <c r="H16" i="7"/>
  <c r="H40" i="3"/>
  <c r="B11" i="3"/>
  <c r="D32" i="6"/>
  <c r="D34" i="6" s="1"/>
  <c r="C16" i="6"/>
  <c r="I49" i="7"/>
  <c r="H12" i="7"/>
  <c r="B12" i="7" s="1"/>
  <c r="D51" i="4"/>
  <c r="E51" i="2"/>
  <c r="H10" i="7"/>
  <c r="D51" i="2"/>
  <c r="H32" i="3"/>
  <c r="B16" i="3"/>
  <c r="B32" i="3" s="1"/>
  <c r="B34" i="3" s="1"/>
  <c r="C17" i="6"/>
  <c r="H11" i="7"/>
  <c r="B11" i="7" s="1"/>
  <c r="E49" i="6"/>
  <c r="E51" i="3"/>
  <c r="E41" i="6"/>
  <c r="D41" i="7"/>
  <c r="J51" i="2"/>
  <c r="E44" i="6"/>
  <c r="E46" i="6" s="1"/>
  <c r="B11" i="4"/>
  <c r="B40" i="4" s="1"/>
  <c r="J44" i="7"/>
  <c r="J57" i="7"/>
  <c r="J51" i="4"/>
  <c r="J49" i="7"/>
  <c r="I41" i="6"/>
  <c r="I57" i="6"/>
  <c r="C63" i="3"/>
  <c r="B13" i="2"/>
  <c r="B19" i="2"/>
  <c r="C57" i="2"/>
  <c r="E62" i="7"/>
  <c r="E50" i="7"/>
  <c r="C62" i="2"/>
  <c r="B11" i="2"/>
  <c r="B40" i="2" s="1"/>
  <c r="C34" i="2"/>
  <c r="H17" i="2"/>
  <c r="H45" i="2" s="1"/>
  <c r="B49" i="3"/>
  <c r="J58" i="3"/>
  <c r="H18" i="4"/>
  <c r="B18" i="4" s="1"/>
  <c r="D34" i="5"/>
  <c r="D18" i="6"/>
  <c r="J18" i="6"/>
  <c r="J45" i="6" s="1"/>
  <c r="E34" i="7"/>
  <c r="D18" i="7"/>
  <c r="I34" i="6"/>
  <c r="D62" i="6"/>
  <c r="E18" i="6"/>
  <c r="E63" i="6" s="1"/>
  <c r="J46" i="1"/>
  <c r="J64" i="1" s="1"/>
  <c r="J51" i="1"/>
  <c r="D51" i="1"/>
  <c r="J34" i="6"/>
  <c r="J57" i="6"/>
  <c r="J62" i="7"/>
  <c r="E45" i="7"/>
  <c r="E64" i="1"/>
  <c r="J33" i="7"/>
  <c r="J35" i="7" s="1"/>
  <c r="J62" i="6"/>
  <c r="I34" i="7"/>
  <c r="I44" i="7"/>
  <c r="I57" i="7"/>
  <c r="J34" i="7"/>
  <c r="I41" i="7"/>
  <c r="J63" i="7"/>
  <c r="I44" i="6"/>
  <c r="E40" i="7"/>
  <c r="E34" i="5"/>
  <c r="E49" i="7"/>
  <c r="D62" i="7"/>
  <c r="D64" i="1"/>
  <c r="E62" i="6"/>
  <c r="D44" i="7"/>
  <c r="D41" i="6"/>
  <c r="D44" i="6"/>
  <c r="E33" i="7"/>
  <c r="E35" i="7" s="1"/>
  <c r="I40" i="7"/>
  <c r="J41" i="6"/>
  <c r="J44" i="6"/>
  <c r="D49" i="6"/>
  <c r="E41" i="7"/>
  <c r="E44" i="7"/>
  <c r="E46" i="7" s="1"/>
  <c r="J45" i="7"/>
  <c r="E63" i="7"/>
  <c r="E35" i="5"/>
  <c r="E34" i="6"/>
  <c r="I40" i="6"/>
  <c r="D40" i="7"/>
  <c r="J50" i="7"/>
  <c r="D58" i="2"/>
  <c r="J58" i="4"/>
  <c r="D58" i="4"/>
  <c r="C63" i="4"/>
  <c r="H44" i="4"/>
  <c r="H62" i="4"/>
  <c r="C62" i="4"/>
  <c r="B10" i="4"/>
  <c r="H34" i="4"/>
  <c r="C34" i="4"/>
  <c r="C57" i="4"/>
  <c r="J51" i="3"/>
  <c r="D58" i="3"/>
  <c r="B40" i="3"/>
  <c r="H44" i="3"/>
  <c r="H62" i="3"/>
  <c r="C34" i="3"/>
  <c r="C57" i="3"/>
  <c r="H34" i="3"/>
  <c r="B18" i="2"/>
  <c r="J58" i="2"/>
  <c r="C63" i="2"/>
  <c r="H44" i="2"/>
  <c r="B10" i="2"/>
  <c r="H34" i="2"/>
  <c r="E59" i="4"/>
  <c r="D64" i="4"/>
  <c r="J64" i="4"/>
  <c r="E64" i="4"/>
  <c r="B12" i="4"/>
  <c r="B16" i="4"/>
  <c r="B32" i="4" s="1"/>
  <c r="D35" i="4"/>
  <c r="D59" i="4" s="1"/>
  <c r="J35" i="4"/>
  <c r="J59" i="4" s="1"/>
  <c r="H41" i="4"/>
  <c r="C44" i="4"/>
  <c r="H49" i="4"/>
  <c r="C50" i="4"/>
  <c r="I50" i="4"/>
  <c r="I51" i="4" s="1"/>
  <c r="H57" i="4"/>
  <c r="E58" i="4"/>
  <c r="H63" i="4"/>
  <c r="C33" i="4"/>
  <c r="I33" i="4"/>
  <c r="C41" i="4"/>
  <c r="C45" i="4"/>
  <c r="I45" i="4"/>
  <c r="I46" i="4" s="1"/>
  <c r="I64" i="4" s="1"/>
  <c r="C49" i="4"/>
  <c r="H50" i="4"/>
  <c r="E59" i="3"/>
  <c r="D64" i="3"/>
  <c r="J64" i="3"/>
  <c r="E64" i="3"/>
  <c r="D35" i="3"/>
  <c r="D59" i="3" s="1"/>
  <c r="J35" i="3"/>
  <c r="J59" i="3" s="1"/>
  <c r="C40" i="3"/>
  <c r="B41" i="3"/>
  <c r="H41" i="3"/>
  <c r="C44" i="3"/>
  <c r="H49" i="3"/>
  <c r="C50" i="3"/>
  <c r="I50" i="3"/>
  <c r="I51" i="3" s="1"/>
  <c r="B57" i="3"/>
  <c r="H57" i="3"/>
  <c r="E58" i="3"/>
  <c r="C62" i="3"/>
  <c r="I62" i="3"/>
  <c r="H18" i="3"/>
  <c r="B18" i="3" s="1"/>
  <c r="B20" i="3" s="1"/>
  <c r="C33" i="3"/>
  <c r="I33" i="3"/>
  <c r="C41" i="3"/>
  <c r="C45" i="3"/>
  <c r="I45" i="3"/>
  <c r="I46" i="3" s="1"/>
  <c r="C49" i="3"/>
  <c r="E59" i="2"/>
  <c r="D64" i="2"/>
  <c r="J64" i="2"/>
  <c r="E64" i="2"/>
  <c r="B12" i="2"/>
  <c r="B16" i="2"/>
  <c r="B32" i="2" s="1"/>
  <c r="H33" i="2"/>
  <c r="D35" i="2"/>
  <c r="D59" i="2" s="1"/>
  <c r="J35" i="2"/>
  <c r="J59" i="2" s="1"/>
  <c r="H41" i="2"/>
  <c r="C44" i="2"/>
  <c r="C46" i="2" s="1"/>
  <c r="H49" i="2"/>
  <c r="C50" i="2"/>
  <c r="I50" i="2"/>
  <c r="I51" i="2" s="1"/>
  <c r="H57" i="2"/>
  <c r="E58" i="2"/>
  <c r="H63" i="2"/>
  <c r="C33" i="2"/>
  <c r="I33" i="2"/>
  <c r="C41" i="2"/>
  <c r="C45" i="2"/>
  <c r="I45" i="2"/>
  <c r="I46" i="2" s="1"/>
  <c r="I64" i="2" s="1"/>
  <c r="C49" i="2"/>
  <c r="H50" i="2"/>
  <c r="D32" i="1"/>
  <c r="D34" i="1" s="1"/>
  <c r="E32" i="1"/>
  <c r="E34" i="1" s="1"/>
  <c r="I32" i="1"/>
  <c r="I34" i="1" s="1"/>
  <c r="J34" i="1"/>
  <c r="D33" i="1"/>
  <c r="E33" i="1"/>
  <c r="J33" i="1"/>
  <c r="J35" i="1" s="1"/>
  <c r="H19" i="1"/>
  <c r="H12" i="1"/>
  <c r="B12" i="1" s="1"/>
  <c r="H13" i="1"/>
  <c r="B13" i="1" s="1"/>
  <c r="C32" i="1"/>
  <c r="H11" i="1"/>
  <c r="B11" i="1" s="1"/>
  <c r="H10" i="1"/>
  <c r="B45" i="4" l="1"/>
  <c r="B50" i="4"/>
  <c r="B33" i="4"/>
  <c r="B58" i="4" s="1"/>
  <c r="C51" i="4"/>
  <c r="H45" i="4"/>
  <c r="B63" i="4"/>
  <c r="J46" i="5"/>
  <c r="D64" i="5"/>
  <c r="B18" i="5"/>
  <c r="B20" i="5" s="1"/>
  <c r="H50" i="5"/>
  <c r="H45" i="5"/>
  <c r="H33" i="5"/>
  <c r="H58" i="5" s="1"/>
  <c r="J35" i="5"/>
  <c r="J59" i="5" s="1"/>
  <c r="J58" i="5"/>
  <c r="E59" i="5"/>
  <c r="B16" i="7"/>
  <c r="E58" i="1"/>
  <c r="B17" i="5"/>
  <c r="B44" i="1"/>
  <c r="J64" i="5"/>
  <c r="D45" i="6"/>
  <c r="C18" i="6"/>
  <c r="C68" i="6" s="1"/>
  <c r="D63" i="7"/>
  <c r="C18" i="7"/>
  <c r="B68" i="2"/>
  <c r="B20" i="2"/>
  <c r="B68" i="4"/>
  <c r="B20" i="4"/>
  <c r="C51" i="2"/>
  <c r="H33" i="4"/>
  <c r="B44" i="3"/>
  <c r="E58" i="7"/>
  <c r="J51" i="7"/>
  <c r="B62" i="4"/>
  <c r="D45" i="7"/>
  <c r="D46" i="7" s="1"/>
  <c r="C64" i="2"/>
  <c r="H46" i="2"/>
  <c r="H46" i="4"/>
  <c r="B34" i="4"/>
  <c r="E59" i="7"/>
  <c r="E51" i="7"/>
  <c r="J46" i="7"/>
  <c r="J64" i="7" s="1"/>
  <c r="E50" i="6"/>
  <c r="E51" i="6" s="1"/>
  <c r="E33" i="6"/>
  <c r="E35" i="6" s="1"/>
  <c r="E59" i="6" s="1"/>
  <c r="D33" i="7"/>
  <c r="D35" i="7" s="1"/>
  <c r="D59" i="7" s="1"/>
  <c r="H62" i="2"/>
  <c r="J63" i="6"/>
  <c r="B17" i="2"/>
  <c r="B49" i="2"/>
  <c r="B34" i="2"/>
  <c r="J46" i="6"/>
  <c r="E64" i="7"/>
  <c r="B50" i="2"/>
  <c r="B33" i="2"/>
  <c r="B35" i="2" s="1"/>
  <c r="B63" i="2"/>
  <c r="E45" i="6"/>
  <c r="D46" i="6"/>
  <c r="E64" i="6"/>
  <c r="B10" i="1"/>
  <c r="B19" i="1"/>
  <c r="B62" i="3"/>
  <c r="B67" i="3"/>
  <c r="D50" i="7"/>
  <c r="D51" i="7" s="1"/>
  <c r="J33" i="6"/>
  <c r="J50" i="6"/>
  <c r="J51" i="6" s="1"/>
  <c r="J59" i="7"/>
  <c r="D33" i="6"/>
  <c r="D50" i="6"/>
  <c r="D51" i="6" s="1"/>
  <c r="D63" i="6"/>
  <c r="D35" i="5"/>
  <c r="D59" i="5" s="1"/>
  <c r="J58" i="7"/>
  <c r="D58" i="1"/>
  <c r="J59" i="1"/>
  <c r="J58" i="1"/>
  <c r="C34" i="1"/>
  <c r="H40" i="7"/>
  <c r="H40" i="1"/>
  <c r="H11" i="6"/>
  <c r="H11" i="5"/>
  <c r="H40" i="5" s="1"/>
  <c r="H16" i="6"/>
  <c r="H32" i="7"/>
  <c r="I33" i="1"/>
  <c r="I18" i="6"/>
  <c r="I63" i="1"/>
  <c r="I50" i="1"/>
  <c r="I51" i="1" s="1"/>
  <c r="I45" i="1"/>
  <c r="I46" i="1" s="1"/>
  <c r="H17" i="1"/>
  <c r="B17" i="1" s="1"/>
  <c r="B23" i="1" s="1"/>
  <c r="I17" i="6"/>
  <c r="I62" i="6" s="1"/>
  <c r="I62" i="1"/>
  <c r="I62" i="7"/>
  <c r="C10" i="5"/>
  <c r="B10" i="7"/>
  <c r="H32" i="1"/>
  <c r="H34" i="1" s="1"/>
  <c r="H18" i="1"/>
  <c r="B18" i="1" s="1"/>
  <c r="D35" i="1"/>
  <c r="D59" i="1" s="1"/>
  <c r="C32" i="5"/>
  <c r="C58" i="5" s="1"/>
  <c r="C32" i="7"/>
  <c r="C32" i="6"/>
  <c r="C62" i="1"/>
  <c r="C45" i="1"/>
  <c r="C50" i="1"/>
  <c r="C63" i="1"/>
  <c r="C12" i="5"/>
  <c r="C41" i="1"/>
  <c r="C57" i="1"/>
  <c r="C44" i="1"/>
  <c r="C46" i="1" s="1"/>
  <c r="C49" i="1"/>
  <c r="H41" i="1"/>
  <c r="H49" i="1"/>
  <c r="H57" i="1"/>
  <c r="H12" i="6"/>
  <c r="B12" i="6" s="1"/>
  <c r="H44" i="1"/>
  <c r="H12" i="5"/>
  <c r="H10" i="5"/>
  <c r="H10" i="6"/>
  <c r="B10" i="6" s="1"/>
  <c r="C11" i="5"/>
  <c r="C40" i="7"/>
  <c r="C40" i="1"/>
  <c r="C40" i="6"/>
  <c r="E35" i="1"/>
  <c r="E59" i="1" s="1"/>
  <c r="C33" i="1"/>
  <c r="C46" i="4"/>
  <c r="C64" i="4" s="1"/>
  <c r="C51" i="3"/>
  <c r="C46" i="3"/>
  <c r="C64" i="3" s="1"/>
  <c r="H64" i="4"/>
  <c r="I35" i="4"/>
  <c r="I59" i="4" s="1"/>
  <c r="I58" i="4"/>
  <c r="H58" i="4"/>
  <c r="H35" i="4"/>
  <c r="H59" i="4" s="1"/>
  <c r="B44" i="4"/>
  <c r="B46" i="4" s="1"/>
  <c r="B57" i="4"/>
  <c r="B49" i="4"/>
  <c r="B51" i="4" s="1"/>
  <c r="B41" i="4"/>
  <c r="C35" i="4"/>
  <c r="C59" i="4" s="1"/>
  <c r="C58" i="4"/>
  <c r="H51" i="4"/>
  <c r="C35" i="3"/>
  <c r="C59" i="3" s="1"/>
  <c r="C58" i="3"/>
  <c r="B68" i="3"/>
  <c r="B50" i="3"/>
  <c r="B51" i="3" s="1"/>
  <c r="B63" i="3"/>
  <c r="B45" i="3"/>
  <c r="B46" i="3" s="1"/>
  <c r="B33" i="3"/>
  <c r="I35" i="3"/>
  <c r="I59" i="3" s="1"/>
  <c r="I58" i="3"/>
  <c r="H20" i="3"/>
  <c r="H50" i="3"/>
  <c r="H51" i="3" s="1"/>
  <c r="H63" i="3"/>
  <c r="H45" i="3"/>
  <c r="H46" i="3" s="1"/>
  <c r="H33" i="3"/>
  <c r="I64" i="3"/>
  <c r="I35" i="2"/>
  <c r="I59" i="2" s="1"/>
  <c r="I58" i="2"/>
  <c r="H20" i="2"/>
  <c r="H58" i="2"/>
  <c r="H35" i="2"/>
  <c r="H59" i="2" s="1"/>
  <c r="B44" i="2"/>
  <c r="B57" i="2"/>
  <c r="B51" i="2"/>
  <c r="B41" i="2"/>
  <c r="C35" i="2"/>
  <c r="C59" i="2" s="1"/>
  <c r="C58" i="2"/>
  <c r="H51" i="2"/>
  <c r="B16" i="1"/>
  <c r="B35" i="4" l="1"/>
  <c r="B20" i="1"/>
  <c r="B63" i="1"/>
  <c r="B68" i="1"/>
  <c r="C44" i="5"/>
  <c r="C46" i="5" s="1"/>
  <c r="C57" i="5"/>
  <c r="C49" i="5"/>
  <c r="C51" i="5" s="1"/>
  <c r="C41" i="5"/>
  <c r="C63" i="5"/>
  <c r="H57" i="5"/>
  <c r="H49" i="5"/>
  <c r="H51" i="5" s="1"/>
  <c r="H44" i="5"/>
  <c r="H46" i="5" s="1"/>
  <c r="H41" i="5"/>
  <c r="H63" i="5"/>
  <c r="H62" i="5"/>
  <c r="C40" i="5"/>
  <c r="C62" i="5"/>
  <c r="B18" i="7"/>
  <c r="B20" i="7" s="1"/>
  <c r="C68" i="7"/>
  <c r="B11" i="5"/>
  <c r="B40" i="5" s="1"/>
  <c r="B10" i="5"/>
  <c r="B23" i="6"/>
  <c r="B67" i="6" s="1"/>
  <c r="B67" i="1"/>
  <c r="D64" i="6"/>
  <c r="B59" i="2"/>
  <c r="H64" i="2"/>
  <c r="B12" i="5"/>
  <c r="H40" i="6"/>
  <c r="B11" i="6"/>
  <c r="B40" i="6" s="1"/>
  <c r="B45" i="2"/>
  <c r="B46" i="2" s="1"/>
  <c r="B23" i="2"/>
  <c r="B67" i="2" s="1"/>
  <c r="D64" i="7"/>
  <c r="H32" i="6"/>
  <c r="H34" i="6" s="1"/>
  <c r="B16" i="6"/>
  <c r="B32" i="6" s="1"/>
  <c r="B34" i="6" s="1"/>
  <c r="B58" i="2"/>
  <c r="D58" i="7"/>
  <c r="B64" i="4"/>
  <c r="C34" i="6"/>
  <c r="J64" i="6"/>
  <c r="B62" i="2"/>
  <c r="B59" i="4"/>
  <c r="B64" i="3"/>
  <c r="E58" i="6"/>
  <c r="D58" i="6"/>
  <c r="D35" i="6"/>
  <c r="D59" i="6" s="1"/>
  <c r="J58" i="6"/>
  <c r="J35" i="6"/>
  <c r="J59" i="6" s="1"/>
  <c r="I64" i="1"/>
  <c r="H34" i="5"/>
  <c r="B33" i="1"/>
  <c r="B45" i="1"/>
  <c r="B50" i="1"/>
  <c r="C63" i="6"/>
  <c r="C45" i="6"/>
  <c r="C33" i="6"/>
  <c r="C50" i="6"/>
  <c r="I63" i="6"/>
  <c r="I45" i="6"/>
  <c r="I46" i="6" s="1"/>
  <c r="I50" i="6"/>
  <c r="I51" i="6" s="1"/>
  <c r="I33" i="6"/>
  <c r="H44" i="7"/>
  <c r="H41" i="7"/>
  <c r="H49" i="7"/>
  <c r="H57" i="7"/>
  <c r="B32" i="7"/>
  <c r="B34" i="7" s="1"/>
  <c r="B32" i="5"/>
  <c r="B34" i="5" s="1"/>
  <c r="B32" i="1"/>
  <c r="B34" i="1" s="1"/>
  <c r="H44" i="6"/>
  <c r="H57" i="6"/>
  <c r="H41" i="6"/>
  <c r="H49" i="6"/>
  <c r="H17" i="6"/>
  <c r="H62" i="1"/>
  <c r="H62" i="7"/>
  <c r="I63" i="7"/>
  <c r="I50" i="7"/>
  <c r="I51" i="7" s="1"/>
  <c r="I45" i="7"/>
  <c r="I46" i="7" s="1"/>
  <c r="I33" i="7"/>
  <c r="C64" i="1"/>
  <c r="C62" i="7"/>
  <c r="C34" i="7"/>
  <c r="H34" i="7"/>
  <c r="B41" i="1"/>
  <c r="B57" i="1"/>
  <c r="B49" i="1"/>
  <c r="B51" i="1" s="1"/>
  <c r="B40" i="1"/>
  <c r="B40" i="7"/>
  <c r="B62" i="1"/>
  <c r="H20" i="1"/>
  <c r="C58" i="1"/>
  <c r="C35" i="1"/>
  <c r="C59" i="1" s="1"/>
  <c r="C57" i="7"/>
  <c r="C44" i="7"/>
  <c r="C49" i="7"/>
  <c r="C41" i="7"/>
  <c r="C57" i="6"/>
  <c r="C49" i="6"/>
  <c r="C44" i="6"/>
  <c r="C41" i="6"/>
  <c r="C33" i="7"/>
  <c r="C63" i="7"/>
  <c r="C50" i="7"/>
  <c r="C45" i="7"/>
  <c r="H33" i="1"/>
  <c r="H45" i="1"/>
  <c r="H46" i="1" s="1"/>
  <c r="H63" i="1"/>
  <c r="H50" i="1"/>
  <c r="H51" i="1" s="1"/>
  <c r="H18" i="6"/>
  <c r="B18" i="6" s="1"/>
  <c r="I35" i="1"/>
  <c r="I59" i="1" s="1"/>
  <c r="I58" i="1"/>
  <c r="C62" i="6"/>
  <c r="C51" i="1"/>
  <c r="C34" i="5"/>
  <c r="H64" i="3"/>
  <c r="B54" i="4"/>
  <c r="B54" i="3"/>
  <c r="H58" i="3"/>
  <c r="H35" i="3"/>
  <c r="H59" i="3" s="1"/>
  <c r="B58" i="3"/>
  <c r="B35" i="3"/>
  <c r="B59" i="3" s="1"/>
  <c r="B54" i="2"/>
  <c r="B23" i="7" l="1"/>
  <c r="B67" i="7" s="1"/>
  <c r="C64" i="5"/>
  <c r="B50" i="6"/>
  <c r="B20" i="6"/>
  <c r="H64" i="5"/>
  <c r="B64" i="2"/>
  <c r="B23" i="5"/>
  <c r="B67" i="5" s="1"/>
  <c r="H62" i="6"/>
  <c r="B17" i="6"/>
  <c r="B62" i="6" s="1"/>
  <c r="B68" i="6"/>
  <c r="B63" i="6"/>
  <c r="B33" i="6"/>
  <c r="B35" i="6" s="1"/>
  <c r="B59" i="6" s="1"/>
  <c r="B46" i="1"/>
  <c r="B64" i="1" s="1"/>
  <c r="B62" i="7"/>
  <c r="B45" i="6"/>
  <c r="C35" i="5"/>
  <c r="C59" i="5" s="1"/>
  <c r="B63" i="5"/>
  <c r="B50" i="5"/>
  <c r="B68" i="5"/>
  <c r="B45" i="5"/>
  <c r="B33" i="5"/>
  <c r="B68" i="7"/>
  <c r="B63" i="7"/>
  <c r="B33" i="7"/>
  <c r="B45" i="7"/>
  <c r="B50" i="7"/>
  <c r="H50" i="7"/>
  <c r="H51" i="7" s="1"/>
  <c r="H45" i="7"/>
  <c r="H46" i="7" s="1"/>
  <c r="H33" i="7"/>
  <c r="H63" i="7"/>
  <c r="B41" i="7"/>
  <c r="B44" i="7"/>
  <c r="B49" i="7"/>
  <c r="B57" i="7"/>
  <c r="I58" i="7"/>
  <c r="I35" i="7"/>
  <c r="I59" i="7" s="1"/>
  <c r="C58" i="6"/>
  <c r="C35" i="6"/>
  <c r="C59" i="6" s="1"/>
  <c r="C51" i="6"/>
  <c r="C46" i="6"/>
  <c r="C64" i="6" s="1"/>
  <c r="C51" i="7"/>
  <c r="B62" i="5"/>
  <c r="I64" i="7"/>
  <c r="C35" i="7"/>
  <c r="C59" i="7" s="1"/>
  <c r="C58" i="7"/>
  <c r="B35" i="1"/>
  <c r="B59" i="1" s="1"/>
  <c r="B58" i="1"/>
  <c r="H35" i="1"/>
  <c r="H59" i="1" s="1"/>
  <c r="H58" i="1"/>
  <c r="B41" i="5"/>
  <c r="B44" i="5"/>
  <c r="B57" i="5"/>
  <c r="B49" i="5"/>
  <c r="I35" i="6"/>
  <c r="I59" i="6" s="1"/>
  <c r="I58" i="6"/>
  <c r="H45" i="6"/>
  <c r="H46" i="6" s="1"/>
  <c r="H63" i="6"/>
  <c r="H33" i="6"/>
  <c r="H50" i="6"/>
  <c r="H51" i="6" s="1"/>
  <c r="B41" i="6"/>
  <c r="B57" i="6"/>
  <c r="B44" i="6"/>
  <c r="B49" i="6"/>
  <c r="B51" i="6" s="1"/>
  <c r="C46" i="7"/>
  <c r="C64" i="7" s="1"/>
  <c r="H64" i="1"/>
  <c r="I64" i="6"/>
  <c r="B46" i="7" l="1"/>
  <c r="B64" i="7" s="1"/>
  <c r="B58" i="6"/>
  <c r="B51" i="7"/>
  <c r="B46" i="6"/>
  <c r="B64" i="6" s="1"/>
  <c r="H64" i="6"/>
  <c r="H64" i="7"/>
  <c r="B46" i="5"/>
  <c r="B64" i="5" s="1"/>
  <c r="B51" i="5"/>
  <c r="B54" i="5"/>
  <c r="B54" i="1"/>
  <c r="B54" i="6"/>
  <c r="B54" i="7"/>
  <c r="H35" i="7"/>
  <c r="H59" i="7" s="1"/>
  <c r="H58" i="7"/>
  <c r="H35" i="6"/>
  <c r="H59" i="6" s="1"/>
  <c r="H58" i="6"/>
  <c r="B58" i="7"/>
  <c r="B35" i="7"/>
  <c r="B59" i="7" s="1"/>
  <c r="B35" i="5"/>
  <c r="B59" i="5" s="1"/>
  <c r="B58" i="5"/>
  <c r="H35" i="5"/>
  <c r="H59" i="5" s="1"/>
</calcChain>
</file>

<file path=xl/comments1.xml><?xml version="1.0" encoding="utf-8"?>
<comments xmlns="http://schemas.openxmlformats.org/spreadsheetml/2006/main">
  <authors>
    <author>Catherine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n.a. No existía este producto en el 2012
</t>
        </r>
      </text>
    </comment>
    <comment ref="I17" authorId="0" shape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Suponiendo que los del 2012 los van a instalar en el 1sem del 2013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Número de hogares</t>
        </r>
      </text>
    </comment>
  </commentList>
</comments>
</file>

<file path=xl/comments2.xml><?xml version="1.0" encoding="utf-8"?>
<comments xmlns="http://schemas.openxmlformats.org/spreadsheetml/2006/main">
  <authors>
    <author>Catherine</author>
  </authors>
  <commentList>
    <comment ref="A29" authorId="0" shape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Número de Hogares</t>
        </r>
      </text>
    </comment>
  </commentList>
</comments>
</file>

<file path=xl/comments3.xml><?xml version="1.0" encoding="utf-8"?>
<comments xmlns="http://schemas.openxmlformats.org/spreadsheetml/2006/main">
  <authors>
    <author>Catherine</author>
  </authors>
  <commentList>
    <comment ref="A29" authorId="0" shape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Número de hogares</t>
        </r>
      </text>
    </comment>
  </commentList>
</comments>
</file>

<file path=xl/comments4.xml><?xml version="1.0" encoding="utf-8"?>
<comments xmlns="http://schemas.openxmlformats.org/spreadsheetml/2006/main">
  <authors>
    <author>Catherine</author>
  </authors>
  <commentList>
    <comment ref="A29" authorId="0" shape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Número de hogares</t>
        </r>
      </text>
    </comment>
  </commentList>
</comments>
</file>

<file path=xl/sharedStrings.xml><?xml version="1.0" encoding="utf-8"?>
<sst xmlns="http://schemas.openxmlformats.org/spreadsheetml/2006/main" count="497" uniqueCount="131">
  <si>
    <t>Indicador</t>
  </si>
  <si>
    <t>Total Programa</t>
  </si>
  <si>
    <t>Insumos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</si>
  <si>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</si>
  <si>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</si>
  <si>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</si>
  <si>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</si>
  <si>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</si>
  <si>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</si>
  <si>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</si>
  <si>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</si>
  <si>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</si>
  <si>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</si>
  <si>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</si>
  <si>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</si>
  <si>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</si>
  <si>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</si>
  <si>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</si>
  <si>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</si>
  <si>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</si>
  <si>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</si>
  <si>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</si>
  <si>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</si>
  <si>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</si>
  <si>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</si>
  <si>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</si>
  <si>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Gasto programado por beneficiario (GPB) </t>
  </si>
  <si>
    <t xml:space="preserve">Gasto efectivo por beneficiario (GEB) 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</si>
  <si>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</si>
  <si>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</si>
  <si>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</si>
  <si>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</si>
  <si>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De Composición</t>
  </si>
  <si>
    <t>Fuentes:</t>
  </si>
  <si>
    <r>
      <t xml:space="preserve">Beneficiarios </t>
    </r>
    <r>
      <rPr>
        <sz val="11"/>
        <color theme="1"/>
        <rFont val="Calibri"/>
        <family val="2"/>
      </rPr>
      <t>¹</t>
    </r>
  </si>
  <si>
    <t>1/ Los beneficiarios se miden a través de la cantidad de sistemas instalados, un sistema por familia, todas diferentes.</t>
  </si>
  <si>
    <t>Productos del período</t>
  </si>
  <si>
    <t>Sist. Húmedo</t>
  </si>
  <si>
    <t>Letrina Seca</t>
  </si>
  <si>
    <t>Productos período previo</t>
  </si>
  <si>
    <t>Total</t>
  </si>
  <si>
    <t>Población objetivo:</t>
  </si>
  <si>
    <t>Personas pobres de las zonas rurales sin sistema de eliminación de excretas adecuado (de hueco, pozo negro, letrina, otro sistema o no tiene)</t>
  </si>
  <si>
    <t>Total Período</t>
  </si>
  <si>
    <t>Indicadores propuestos aplicado a SANEBAR Primer Trimestre 2013</t>
  </si>
  <si>
    <t>Programados 1T 2013</t>
  </si>
  <si>
    <t>Efectivos 1T 2013</t>
  </si>
  <si>
    <t>Programados año 2013</t>
  </si>
  <si>
    <t>En transferencias 1T 2013</t>
  </si>
  <si>
    <t>IPC (1T 2013)</t>
  </si>
  <si>
    <t>Gasto efectivo real 1T 2013</t>
  </si>
  <si>
    <t>Gasto efectivo real por beneficiario 1T 2013</t>
  </si>
  <si>
    <t>Efectivos 1T 2012</t>
  </si>
  <si>
    <t>IPC (1T 2012)</t>
  </si>
  <si>
    <t>Gasto efectivo real 1T 2012</t>
  </si>
  <si>
    <t>Gasto efectivo real por beneficiario 1T 2012</t>
  </si>
  <si>
    <t>Hogares pobres de las zonas rurales sin sistema de eliminación de excretas adecuado (de hueco, pozo negro, letrina, otro sistema o no tiene)</t>
  </si>
  <si>
    <t>Informes Trimestrales SANEBAR 2012 y 2013</t>
  </si>
  <si>
    <t>Precio sistema</t>
  </si>
  <si>
    <t>Efectivos 2T 2012</t>
  </si>
  <si>
    <t>IPC (2T 2012)</t>
  </si>
  <si>
    <t>Gasto efectivo real 2T 2012</t>
  </si>
  <si>
    <t>Gasto efectivo real por beneficiario 2T 2012</t>
  </si>
  <si>
    <t>Efectivos 3T 2012</t>
  </si>
  <si>
    <t>IPC (3T 2012)</t>
  </si>
  <si>
    <t>Gasto efectivo real 3T 2012</t>
  </si>
  <si>
    <t>Gasto efectivo real por beneficiario 3T 2012</t>
  </si>
  <si>
    <t>Efectivos 4T 2012</t>
  </si>
  <si>
    <t>IPC (4T 2012)</t>
  </si>
  <si>
    <t>Gasto efectivo real 4T 2012</t>
  </si>
  <si>
    <t>Gasto efectivo real por beneficiario 4T 2012</t>
  </si>
  <si>
    <t>Efectivos 1S 2012</t>
  </si>
  <si>
    <t>IPC (1S 2012)</t>
  </si>
  <si>
    <t>Gasto efectivo real 1S 2012</t>
  </si>
  <si>
    <t>Gasto efectivo real por beneficiario 1S 2012</t>
  </si>
  <si>
    <t>Efectivos 3TA 2012</t>
  </si>
  <si>
    <t>IPC (3TA 2012)</t>
  </si>
  <si>
    <t>Gasto efectivo real 3TA 2012</t>
  </si>
  <si>
    <t>Gasto efectivo real por beneficiario 3TA 2012</t>
  </si>
  <si>
    <t>Efectivos  2012</t>
  </si>
  <si>
    <t>IPC ( 2012)</t>
  </si>
  <si>
    <t>Gasto efectivo real  2012</t>
  </si>
  <si>
    <t>Gasto efectivo real por beneficiario  2012</t>
  </si>
  <si>
    <t>Programados  2013</t>
  </si>
  <si>
    <t>Efectivos  2013</t>
  </si>
  <si>
    <t>En transferencias  2013</t>
  </si>
  <si>
    <t>IPC ( 2013)</t>
  </si>
  <si>
    <t>Gasto efectivo real  2013</t>
  </si>
  <si>
    <t>Gasto efectivo real por beneficiario  2013</t>
  </si>
  <si>
    <t>Programados 3TA 2013</t>
  </si>
  <si>
    <t>Efectivos 3TA 2013</t>
  </si>
  <si>
    <t>En transferencias 3TA 2013</t>
  </si>
  <si>
    <t>IPC (3TA 2013)</t>
  </si>
  <si>
    <t>Gasto efectivo real 3TA 2013</t>
  </si>
  <si>
    <t>Gasto efectivo real por beneficiario 3TA 2013</t>
  </si>
  <si>
    <t>Programados 1S 2013</t>
  </si>
  <si>
    <t>Efectivos 1S 2013</t>
  </si>
  <si>
    <t>En transferencias 1S 2013</t>
  </si>
  <si>
    <t>IPC (1S 2013)</t>
  </si>
  <si>
    <t>Gasto efectivo real 1S 2013</t>
  </si>
  <si>
    <t>Gasto efectivo real por beneficiario 1S 2013</t>
  </si>
  <si>
    <t>Indicadores propuestos aplicado a SANEBAR Cuarto Trimestre 2013</t>
  </si>
  <si>
    <t>Programados 4T 2013</t>
  </si>
  <si>
    <t>Efectivos 4T 2013</t>
  </si>
  <si>
    <t>En transferencias 4T 2013</t>
  </si>
  <si>
    <t>IPC (4T 2013)</t>
  </si>
  <si>
    <t>Gasto efectivo real 4T 2013</t>
  </si>
  <si>
    <t>Gasto efectivo real por beneficiario 4T 2013</t>
  </si>
  <si>
    <t>Indicadores propuestos aplicado a SANEBAR Tercer trimestre 2013</t>
  </si>
  <si>
    <t>Programados 3T 2013</t>
  </si>
  <si>
    <t>Efectivos 3T 2013</t>
  </si>
  <si>
    <t>En transferencias 3T 2013</t>
  </si>
  <si>
    <t>IPC (3T 2013)</t>
  </si>
  <si>
    <t>Gasto efectivo real 3T 2013</t>
  </si>
  <si>
    <t>Gasto efectivo real por beneficiario 3T 2013</t>
  </si>
  <si>
    <t>Indicadores propuestos aplicado a SANEBAR Segundo Trimestre 2013</t>
  </si>
  <si>
    <t>Programados 2T 2013</t>
  </si>
  <si>
    <t>Efectivos 2T 2013</t>
  </si>
  <si>
    <t>En transferencias 2T 2013</t>
  </si>
  <si>
    <t>IPC (2T 2013)</t>
  </si>
  <si>
    <t>Gasto efectivo real 2T 2013</t>
  </si>
  <si>
    <t>Gasto efectivo real por beneficiario 2T 2013</t>
  </si>
  <si>
    <t>Tramp. grasa</t>
  </si>
  <si>
    <t>Sist. Aguas Residuales</t>
  </si>
  <si>
    <t>Indicadores aplicados a SANEBAR 2013</t>
  </si>
  <si>
    <t>Indicadores aplicados a SANEBAR Tercer Trimestre Acumulado 2013</t>
  </si>
  <si>
    <t>Indicadores aplicados a SANEBAR Primer Semestre 2013</t>
  </si>
  <si>
    <t>Metas y Modificaciones SANEBAR 2013, DESAF</t>
  </si>
  <si>
    <t>Fecha de actualización: 26/03/2014</t>
  </si>
  <si>
    <t>Fecha de actualización: 30/05/2014</t>
  </si>
  <si>
    <t>Fecha de actualización: 21/08/2014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</si>
</sst>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____"/>
    <numFmt numFmtId="165" formatCode="#,##0.00____"/>
    <numFmt numFmtId="166" formatCode="_(* #,##0_);_(* \(#,##0\);_(* &quot;-&quot;??_);_(@_)"/>
    <numFmt numFmtId="167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0" fillId="0" borderId="0" xfId="0" applyFill="1" applyAlignment="1">
      <alignment horizontal="left" indent="1"/>
    </xf>
    <xf numFmtId="0" fontId="0" fillId="0" borderId="0" xfId="0" applyAlignment="1">
      <alignment horizontal="left" indent="1"/>
    </xf>
    <xf numFmtId="3" fontId="0" fillId="0" borderId="0" xfId="0" applyNumberFormat="1" applyFill="1"/>
    <xf numFmtId="3" fontId="0" fillId="0" borderId="0" xfId="0" applyNumberFormat="1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indent="1"/>
    </xf>
    <xf numFmtId="0" fontId="0" fillId="3" borderId="0" xfId="0" applyFill="1" applyAlignment="1">
      <alignment horizontal="left" indent="1"/>
    </xf>
    <xf numFmtId="0" fontId="1" fillId="3" borderId="0" xfId="0" applyFont="1" applyFill="1"/>
    <xf numFmtId="0" fontId="0" fillId="3" borderId="0" xfId="0" applyFill="1"/>
    <xf numFmtId="3" fontId="0" fillId="3" borderId="0" xfId="0" applyNumberFormat="1" applyFill="1"/>
    <xf numFmtId="164" fontId="0" fillId="0" borderId="0" xfId="0" applyNumberFormat="1"/>
    <xf numFmtId="164" fontId="0" fillId="0" borderId="0" xfId="0" applyNumberFormat="1" applyFill="1"/>
    <xf numFmtId="164" fontId="0" fillId="3" borderId="0" xfId="0" applyNumberFormat="1" applyFill="1"/>
    <xf numFmtId="165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0" fillId="0" borderId="3" xfId="0" applyBorder="1"/>
    <xf numFmtId="0" fontId="2" fillId="0" borderId="0" xfId="0" applyFont="1" applyFill="1" applyBorder="1"/>
    <xf numFmtId="0" fontId="6" fillId="0" borderId="0" xfId="0" applyFont="1"/>
    <xf numFmtId="0" fontId="0" fillId="0" borderId="3" xfId="0" applyBorder="1" applyAlignment="1">
      <alignment horizontal="center"/>
    </xf>
    <xf numFmtId="0" fontId="0" fillId="0" borderId="0" xfId="0" applyAlignment="1">
      <alignment horizontal="left" indent="3"/>
    </xf>
    <xf numFmtId="166" fontId="0" fillId="0" borderId="0" xfId="1" applyNumberFormat="1" applyFont="1"/>
    <xf numFmtId="166" fontId="0" fillId="0" borderId="3" xfId="1" applyNumberFormat="1" applyFont="1" applyBorder="1" applyAlignment="1">
      <alignment horizontal="center"/>
    </xf>
    <xf numFmtId="166" fontId="0" fillId="0" borderId="0" xfId="1" applyNumberFormat="1" applyFont="1" applyBorder="1" applyAlignment="1">
      <alignment horizontal="center" vertical="center"/>
    </xf>
    <xf numFmtId="166" fontId="1" fillId="0" borderId="0" xfId="1" applyNumberFormat="1" applyFont="1"/>
    <xf numFmtId="166" fontId="0" fillId="0" borderId="0" xfId="1" applyNumberFormat="1" applyFont="1" applyFill="1" applyAlignment="1">
      <alignment horizontal="left" indent="1"/>
    </xf>
    <xf numFmtId="166" fontId="0" fillId="0" borderId="0" xfId="1" applyNumberFormat="1" applyFont="1" applyFill="1"/>
    <xf numFmtId="166" fontId="0" fillId="0" borderId="0" xfId="1" applyNumberFormat="1" applyFont="1" applyAlignment="1">
      <alignment horizontal="left" indent="1"/>
    </xf>
    <xf numFmtId="166" fontId="0" fillId="0" borderId="0" xfId="1" applyNumberFormat="1" applyFont="1" applyAlignment="1">
      <alignment horizontal="left"/>
    </xf>
    <xf numFmtId="166" fontId="0" fillId="2" borderId="0" xfId="1" applyNumberFormat="1" applyFont="1" applyFill="1" applyAlignment="1">
      <alignment horizontal="left"/>
    </xf>
    <xf numFmtId="166" fontId="0" fillId="2" borderId="0" xfId="1" applyNumberFormat="1" applyFont="1" applyFill="1"/>
    <xf numFmtId="166" fontId="0" fillId="2" borderId="0" xfId="1" applyNumberFormat="1" applyFont="1" applyFill="1" applyAlignment="1">
      <alignment horizontal="left" indent="1"/>
    </xf>
    <xf numFmtId="166" fontId="0" fillId="3" borderId="0" xfId="1" applyNumberFormat="1" applyFont="1" applyFill="1" applyAlignment="1">
      <alignment horizontal="left" indent="1"/>
    </xf>
    <xf numFmtId="166" fontId="0" fillId="3" borderId="0" xfId="1" applyNumberFormat="1" applyFont="1" applyFill="1"/>
    <xf numFmtId="166" fontId="8" fillId="0" borderId="0" xfId="1" applyNumberFormat="1" applyFont="1" applyFill="1"/>
    <xf numFmtId="166" fontId="1" fillId="3" borderId="0" xfId="1" applyNumberFormat="1" applyFont="1" applyFill="1"/>
    <xf numFmtId="166" fontId="0" fillId="0" borderId="3" xfId="1" applyNumberFormat="1" applyFont="1" applyBorder="1"/>
    <xf numFmtId="166" fontId="2" fillId="0" borderId="0" xfId="1" applyNumberFormat="1" applyFont="1" applyFill="1" applyBorder="1"/>
    <xf numFmtId="166" fontId="6" fillId="0" borderId="0" xfId="1" applyNumberFormat="1" applyFont="1"/>
    <xf numFmtId="166" fontId="0" fillId="0" borderId="0" xfId="1" applyNumberFormat="1" applyFont="1" applyAlignment="1">
      <alignment horizontal="left" indent="3"/>
    </xf>
    <xf numFmtId="166" fontId="8" fillId="0" borderId="0" xfId="1" applyNumberFormat="1" applyFont="1" applyFill="1" applyAlignment="1">
      <alignment horizontal="left" indent="1"/>
    </xf>
    <xf numFmtId="166" fontId="0" fillId="0" borderId="2" xfId="1" applyNumberFormat="1" applyFont="1" applyBorder="1" applyAlignment="1"/>
    <xf numFmtId="166" fontId="0" fillId="0" borderId="5" xfId="1" applyNumberFormat="1" applyFont="1" applyFill="1" applyBorder="1" applyAlignment="1">
      <alignment horizontal="center" vertical="center" wrapText="1"/>
    </xf>
    <xf numFmtId="166" fontId="0" fillId="0" borderId="3" xfId="1" applyNumberFormat="1" applyFont="1" applyFill="1" applyBorder="1" applyAlignment="1">
      <alignment horizontal="center"/>
    </xf>
    <xf numFmtId="166" fontId="7" fillId="0" borderId="0" xfId="1" applyNumberFormat="1" applyFont="1" applyFill="1"/>
    <xf numFmtId="166" fontId="0" fillId="0" borderId="3" xfId="1" applyNumberFormat="1" applyFont="1" applyFill="1" applyBorder="1"/>
    <xf numFmtId="0" fontId="0" fillId="0" borderId="0" xfId="0" applyFill="1"/>
    <xf numFmtId="0" fontId="0" fillId="0" borderId="5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165" fontId="0" fillId="0" borderId="0" xfId="0" applyNumberFormat="1" applyFill="1"/>
    <xf numFmtId="0" fontId="0" fillId="0" borderId="3" xfId="0" applyFill="1" applyBorder="1"/>
    <xf numFmtId="166" fontId="0" fillId="0" borderId="4" xfId="1" applyNumberFormat="1" applyFont="1" applyFill="1" applyBorder="1" applyAlignment="1"/>
    <xf numFmtId="166" fontId="0" fillId="0" borderId="2" xfId="1" applyNumberFormat="1" applyFont="1" applyFill="1" applyBorder="1" applyAlignment="1"/>
    <xf numFmtId="167" fontId="0" fillId="0" borderId="0" xfId="1" applyNumberFormat="1" applyFont="1" applyFill="1"/>
    <xf numFmtId="167" fontId="0" fillId="3" borderId="0" xfId="1" applyNumberFormat="1" applyFont="1" applyFill="1"/>
    <xf numFmtId="43" fontId="0" fillId="0" borderId="0" xfId="1" applyNumberFormat="1" applyFont="1" applyFill="1"/>
    <xf numFmtId="167" fontId="0" fillId="0" borderId="0" xfId="1" applyNumberFormat="1" applyFont="1"/>
    <xf numFmtId="167" fontId="0" fillId="2" borderId="0" xfId="1" applyNumberFormat="1" applyFont="1" applyFill="1"/>
    <xf numFmtId="43" fontId="0" fillId="0" borderId="0" xfId="1" applyNumberFormat="1" applyFont="1"/>
    <xf numFmtId="14" fontId="0" fillId="0" borderId="0" xfId="1" applyNumberFormat="1" applyFont="1"/>
    <xf numFmtId="166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6" fontId="7" fillId="0" borderId="0" xfId="1" applyNumberFormat="1" applyFont="1"/>
    <xf numFmtId="2" fontId="0" fillId="0" borderId="0" xfId="1" applyNumberFormat="1" applyFont="1" applyFill="1"/>
    <xf numFmtId="166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" fontId="0" fillId="0" borderId="0" xfId="1" applyNumberFormat="1" applyFont="1" applyFill="1"/>
    <xf numFmtId="1" fontId="0" fillId="0" borderId="0" xfId="1" applyNumberFormat="1" applyFont="1"/>
    <xf numFmtId="0" fontId="1" fillId="0" borderId="2" xfId="0" applyFont="1" applyFill="1" applyBorder="1" applyAlignment="1">
      <alignment horizontal="center"/>
    </xf>
    <xf numFmtId="166" fontId="11" fillId="0" borderId="0" xfId="1" applyNumberFormat="1" applyFont="1" applyFill="1"/>
    <xf numFmtId="2" fontId="0" fillId="0" borderId="0" xfId="0" applyNumberFormat="1" applyFill="1"/>
    <xf numFmtId="4" fontId="0" fillId="0" borderId="0" xfId="1" applyNumberFormat="1" applyFont="1" applyFill="1"/>
    <xf numFmtId="3" fontId="0" fillId="0" borderId="0" xfId="1" applyNumberFormat="1" applyFont="1" applyFill="1"/>
    <xf numFmtId="166" fontId="0" fillId="4" borderId="0" xfId="1" applyNumberFormat="1" applyFont="1" applyFill="1"/>
    <xf numFmtId="0" fontId="0" fillId="4" borderId="0" xfId="0" applyFill="1"/>
    <xf numFmtId="43" fontId="0" fillId="2" borderId="0" xfId="1" applyNumberFormat="1" applyFont="1" applyFill="1"/>
    <xf numFmtId="166" fontId="0" fillId="0" borderId="1" xfId="1" applyNumberFormat="1" applyFont="1" applyFill="1" applyBorder="1" applyAlignment="1">
      <alignment horizontal="center" wrapText="1"/>
    </xf>
    <xf numFmtId="166" fontId="0" fillId="0" borderId="3" xfId="1" applyNumberFormat="1" applyFont="1" applyFill="1" applyBorder="1" applyAlignment="1">
      <alignment horizontal="center" wrapText="1"/>
    </xf>
    <xf numFmtId="166" fontId="0" fillId="0" borderId="1" xfId="1" applyNumberFormat="1" applyFont="1" applyBorder="1" applyAlignment="1">
      <alignment horizontal="center" vertical="center"/>
    </xf>
    <xf numFmtId="166" fontId="0" fillId="0" borderId="3" xfId="1" applyNumberFormat="1" applyFont="1" applyBorder="1" applyAlignment="1">
      <alignment horizontal="center" vertical="center"/>
    </xf>
    <xf numFmtId="166" fontId="3" fillId="0" borderId="0" xfId="1" applyNumberFormat="1" applyFont="1" applyAlignment="1">
      <alignment horizontal="center"/>
    </xf>
    <xf numFmtId="166" fontId="0" fillId="0" borderId="4" xfId="1" applyNumberFormat="1" applyFont="1" applyFill="1" applyBorder="1" applyAlignment="1">
      <alignment horizontal="center"/>
    </xf>
    <xf numFmtId="166" fontId="0" fillId="0" borderId="2" xfId="1" applyNumberFormat="1" applyFont="1" applyFill="1" applyBorder="1" applyAlignment="1">
      <alignment horizontal="center"/>
    </xf>
    <xf numFmtId="166" fontId="0" fillId="0" borderId="4" xfId="1" applyNumberFormat="1" applyFont="1" applyBorder="1" applyAlignment="1">
      <alignment horizontal="center"/>
    </xf>
    <xf numFmtId="166" fontId="0" fillId="0" borderId="2" xfId="1" applyNumberFormat="1" applyFont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1" fillId="0" borderId="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CR" sz="1400"/>
              <a:t>Indicadores de Cobertura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8919072615923014E-2"/>
          <c:y val="0.17218759113444151"/>
          <c:w val="0.83448381452318798"/>
          <c:h val="0.48403142315543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Anual!$A$40</c:f>
              <c:strCache>
                <c:ptCount val="1"/>
                <c:pt idx="0">
                  <c:v>Cobertura Programada</c:v>
                </c:pt>
              </c:strCache>
            </c:strRef>
          </c:tx>
          <c:invertIfNegative val="0"/>
          <c:cat>
            <c:strRef>
              <c:f>(Anual!$B$4,Anual!$C$4,Anual!$H$4)</c:f>
              <c:strCache>
                <c:ptCount val="3"/>
                <c:pt idx="0">
                  <c:v>Total Programa</c:v>
                </c:pt>
                <c:pt idx="1">
                  <c:v>Productos del período</c:v>
                </c:pt>
                <c:pt idx="2">
                  <c:v>Productos período previo</c:v>
                </c:pt>
              </c:strCache>
            </c:strRef>
          </c:cat>
          <c:val>
            <c:numRef>
              <c:f>(Anual!$B$40:$C$40,Anual!$H$40)</c:f>
              <c:numCache>
                <c:formatCode>_(* #,##0.0_);_(* \(#,##0.0\);_(* "-"??_);_(@_)</c:formatCode>
                <c:ptCount val="3"/>
                <c:pt idx="0">
                  <c:v>12.064762430430983</c:v>
                </c:pt>
                <c:pt idx="1">
                  <c:v>11.039050641644819</c:v>
                </c:pt>
                <c:pt idx="2">
                  <c:v>1.0257117887861644</c:v>
                </c:pt>
              </c:numCache>
            </c:numRef>
          </c:val>
        </c:ser>
        <c:ser>
          <c:idx val="1"/>
          <c:order val="1"/>
          <c:tx>
            <c:strRef>
              <c:f>Anual!$A$41</c:f>
              <c:strCache>
                <c:ptCount val="1"/>
                <c:pt idx="0">
                  <c:v>Cobertura Efectiva</c:v>
                </c:pt>
              </c:strCache>
            </c:strRef>
          </c:tx>
          <c:invertIfNegative val="0"/>
          <c:cat>
            <c:strRef>
              <c:f>(Anual!$B$4,Anual!$C$4,Anual!$H$4)</c:f>
              <c:strCache>
                <c:ptCount val="3"/>
                <c:pt idx="0">
                  <c:v>Total Programa</c:v>
                </c:pt>
                <c:pt idx="1">
                  <c:v>Productos del período</c:v>
                </c:pt>
                <c:pt idx="2">
                  <c:v>Productos período previo</c:v>
                </c:pt>
              </c:strCache>
            </c:strRef>
          </c:cat>
          <c:val>
            <c:numRef>
              <c:f>(Anual!$B$41:$C$41,Anual!$H$41)</c:f>
              <c:numCache>
                <c:formatCode>_(* #,##0.0_);_(* \(#,##0.0\);_(* "-"??_);_(@_)</c:formatCode>
                <c:ptCount val="3"/>
                <c:pt idx="0">
                  <c:v>3.7118807782530703</c:v>
                </c:pt>
                <c:pt idx="1">
                  <c:v>2.6861689894669061</c:v>
                </c:pt>
                <c:pt idx="2">
                  <c:v>1.0257117887861644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838984"/>
        <c:axId val="395839376"/>
      </c:barChart>
      <c:catAx>
        <c:axId val="395838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5839376"/>
        <c:crosses val="autoZero"/>
        <c:auto val="1"/>
        <c:lblAlgn val="ctr"/>
        <c:lblOffset val="100"/>
        <c:noMultiLvlLbl val="0"/>
      </c:catAx>
      <c:valAx>
        <c:axId val="395839376"/>
        <c:scaling>
          <c:orientation val="minMax"/>
        </c:scaling>
        <c:delete val="0"/>
        <c:axPos val="l"/>
        <c:majorGridlines/>
        <c:numFmt formatCode="#,##0.0" sourceLinked="0"/>
        <c:majorTickMark val="none"/>
        <c:minorTickMark val="none"/>
        <c:tickLblPos val="nextTo"/>
        <c:crossAx val="3958389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826137357830329"/>
          <c:y val="0.79128280839894949"/>
          <c:w val="0.6356994750656203"/>
          <c:h val="8.3717191601050026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CR" sz="1400"/>
              <a:t>SANEBAR:</a:t>
            </a:r>
            <a:r>
              <a:rPr lang="es-CR" sz="1400" baseline="0"/>
              <a:t> </a:t>
            </a:r>
            <a:r>
              <a:rPr lang="es-CR" sz="1400"/>
              <a:t>Indicadores de Efectividad 2013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invertIfNegative val="0"/>
          <c:cat>
            <c:strRef>
              <c:f>(Anual!$B$4,Anual!$C$4,Anual!$H$4)</c:f>
              <c:strCache>
                <c:ptCount val="3"/>
                <c:pt idx="0">
                  <c:v>Total Programa</c:v>
                </c:pt>
                <c:pt idx="1">
                  <c:v>Productos del período</c:v>
                </c:pt>
                <c:pt idx="2">
                  <c:v>Productos período previo</c:v>
                </c:pt>
              </c:strCache>
            </c:strRef>
          </c:cat>
          <c:val>
            <c:numRef>
              <c:f>(Anual!$B$44:$C$44,Anual!$H$44)</c:f>
              <c:numCache>
                <c:formatCode>_(* #,##0.0_);_(* \(#,##0.0\);_(* "-"??_);_(@_)</c:formatCode>
                <c:ptCount val="3"/>
                <c:pt idx="0">
                  <c:v>30.766298131910023</c:v>
                </c:pt>
                <c:pt idx="1">
                  <c:v>24.333333333333336</c:v>
                </c:pt>
                <c:pt idx="2">
                  <c:v>100</c:v>
                </c:pt>
              </c:numCache>
            </c:numRef>
          </c:val>
        </c:ser>
        <c:ser>
          <c:idx val="1"/>
          <c:order val="1"/>
          <c:tx>
            <c:strRef>
              <c:f>Anual!$A$45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invertIfNegative val="0"/>
          <c:cat>
            <c:strRef>
              <c:f>(Anual!$B$4,Anual!$C$4,Anual!$H$4)</c:f>
              <c:strCache>
                <c:ptCount val="3"/>
                <c:pt idx="0">
                  <c:v>Total Programa</c:v>
                </c:pt>
                <c:pt idx="1">
                  <c:v>Productos del período</c:v>
                </c:pt>
                <c:pt idx="2">
                  <c:v>Productos período previo</c:v>
                </c:pt>
              </c:strCache>
            </c:strRef>
          </c:cat>
          <c:val>
            <c:numRef>
              <c:f>(Anual!$B$45:$C$45,Anual!$H$45)</c:f>
              <c:numCache>
                <c:formatCode>_(* #,##0.0_);_(* \(#,##0.0\);_(* "-"??_);_(@_)</c:formatCode>
                <c:ptCount val="3"/>
                <c:pt idx="0">
                  <c:v>35.509195831188414</c:v>
                </c:pt>
                <c:pt idx="1">
                  <c:v>30.75595361733204</c:v>
                </c:pt>
                <c:pt idx="2">
                  <c:v>100</c:v>
                </c:pt>
              </c:numCache>
            </c:numRef>
          </c:val>
        </c:ser>
        <c:ser>
          <c:idx val="2"/>
          <c:order val="2"/>
          <c:tx>
            <c:strRef>
              <c:f>Anual!$A$46</c:f>
              <c:strCache>
                <c:ptCount val="1"/>
                <c:pt idx="0">
                  <c:v>Índice efectividad total (IET)</c:v>
                </c:pt>
              </c:strCache>
            </c:strRef>
          </c:tx>
          <c:invertIfNegative val="0"/>
          <c:cat>
            <c:strRef>
              <c:f>(Anual!$B$4,Anual!$C$4,Anual!$H$4)</c:f>
              <c:strCache>
                <c:ptCount val="3"/>
                <c:pt idx="0">
                  <c:v>Total Programa</c:v>
                </c:pt>
                <c:pt idx="1">
                  <c:v>Productos del período</c:v>
                </c:pt>
                <c:pt idx="2">
                  <c:v>Productos período previo</c:v>
                </c:pt>
              </c:strCache>
            </c:strRef>
          </c:cat>
          <c:val>
            <c:numRef>
              <c:f>(Anual!$B$46:$C$46,Anual!$H$46)</c:f>
              <c:numCache>
                <c:formatCode>_(* #,##0.0_);_(* \(#,##0.0\);_(* "-"??_);_(@_)</c:formatCode>
                <c:ptCount val="3"/>
                <c:pt idx="0">
                  <c:v>33.13774698154922</c:v>
                </c:pt>
                <c:pt idx="1">
                  <c:v>27.544643475332688</c:v>
                </c:pt>
                <c:pt idx="2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95840552"/>
        <c:axId val="395840160"/>
      </c:barChart>
      <c:catAx>
        <c:axId val="395840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5840160"/>
        <c:crosses val="autoZero"/>
        <c:auto val="1"/>
        <c:lblAlgn val="ctr"/>
        <c:lblOffset val="100"/>
        <c:noMultiLvlLbl val="0"/>
      </c:catAx>
      <c:valAx>
        <c:axId val="395840160"/>
        <c:scaling>
          <c:orientation val="minMax"/>
        </c:scaling>
        <c:delete val="0"/>
        <c:axPos val="l"/>
        <c:majorGridlines/>
        <c:numFmt formatCode="_(* #,##0.0_);_(* \(#,##0.0\);_(* &quot;-&quot;??_);_(@_)" sourceLinked="1"/>
        <c:majorTickMark val="none"/>
        <c:minorTickMark val="none"/>
        <c:tickLblPos val="nextTo"/>
        <c:spPr>
          <a:ln w="9525">
            <a:noFill/>
          </a:ln>
        </c:spPr>
        <c:crossAx val="3958405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5056211723534549E-2"/>
          <c:y val="0.81597805482648011"/>
          <c:w val="0.89655424321959765"/>
          <c:h val="0.1562441673957422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CR" sz="1400"/>
              <a:t>Indicadores de Avance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627296587927141E-2"/>
          <c:y val="0.17218759113444151"/>
          <c:w val="0.55260914260717775"/>
          <c:h val="0.54421660834062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avance beneficiarios (IAB) </c:v>
                </c:pt>
              </c:strCache>
            </c:strRef>
          </c:tx>
          <c:invertIfNegative val="0"/>
          <c:cat>
            <c:strRef>
              <c:f>(Anual!$B$4,Anual!$C$4,Anual!$H$4)</c:f>
              <c:strCache>
                <c:ptCount val="3"/>
                <c:pt idx="0">
                  <c:v>Total Programa</c:v>
                </c:pt>
                <c:pt idx="1">
                  <c:v>Productos del período</c:v>
                </c:pt>
                <c:pt idx="2">
                  <c:v>Productos período previo</c:v>
                </c:pt>
              </c:strCache>
            </c:strRef>
          </c:cat>
          <c:val>
            <c:numRef>
              <c:f>(Anual!$B$49:$C$49,Anual!$H$49)</c:f>
              <c:numCache>
                <c:formatCode>_(* #,##0.0_);_(* \(#,##0.0\);_(* "-"??_);_(@_)</c:formatCode>
                <c:ptCount val="3"/>
                <c:pt idx="0">
                  <c:v>30.766298131910023</c:v>
                </c:pt>
                <c:pt idx="1">
                  <c:v>24.333333333333336</c:v>
                </c:pt>
                <c:pt idx="2">
                  <c:v>100</c:v>
                </c:pt>
              </c:numCache>
            </c:numRef>
          </c:val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avance gasto (IAG)</c:v>
                </c:pt>
              </c:strCache>
            </c:strRef>
          </c:tx>
          <c:invertIfNegative val="0"/>
          <c:cat>
            <c:strRef>
              <c:f>(Anual!$B$4,Anual!$C$4,Anual!$H$4)</c:f>
              <c:strCache>
                <c:ptCount val="3"/>
                <c:pt idx="0">
                  <c:v>Total Programa</c:v>
                </c:pt>
                <c:pt idx="1">
                  <c:v>Productos del período</c:v>
                </c:pt>
                <c:pt idx="2">
                  <c:v>Productos período previo</c:v>
                </c:pt>
              </c:strCache>
            </c:strRef>
          </c:cat>
          <c:val>
            <c:numRef>
              <c:f>(Anual!$B$50:$C$50,Anual!$H$50)</c:f>
              <c:numCache>
                <c:formatCode>_(* #,##0.0_);_(* \(#,##0.0\);_(* "-"??_);_(@_)</c:formatCode>
                <c:ptCount val="3"/>
                <c:pt idx="0">
                  <c:v>35.509195831188414</c:v>
                </c:pt>
                <c:pt idx="1">
                  <c:v>30.75595361733204</c:v>
                </c:pt>
                <c:pt idx="2">
                  <c:v>100</c:v>
                </c:pt>
              </c:numCache>
            </c:numRef>
          </c:val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avance total (IAT) </c:v>
                </c:pt>
              </c:strCache>
            </c:strRef>
          </c:tx>
          <c:invertIfNegative val="0"/>
          <c:cat>
            <c:strRef>
              <c:f>(Anual!$B$4,Anual!$C$4,Anual!$H$4)</c:f>
              <c:strCache>
                <c:ptCount val="3"/>
                <c:pt idx="0">
                  <c:v>Total Programa</c:v>
                </c:pt>
                <c:pt idx="1">
                  <c:v>Productos del período</c:v>
                </c:pt>
                <c:pt idx="2">
                  <c:v>Productos período previo</c:v>
                </c:pt>
              </c:strCache>
            </c:strRef>
          </c:cat>
          <c:val>
            <c:numRef>
              <c:f>(Anual!$B$51:$C$51,Anual!$H$51)</c:f>
              <c:numCache>
                <c:formatCode>_(* #,##0.0_);_(* \(#,##0.0\);_(* "-"??_);_(@_)</c:formatCode>
                <c:ptCount val="3"/>
                <c:pt idx="0">
                  <c:v>33.13774698154922</c:v>
                </c:pt>
                <c:pt idx="1">
                  <c:v>27.544643475332688</c:v>
                </c:pt>
                <c:pt idx="2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840944"/>
        <c:axId val="395836632"/>
      </c:barChart>
      <c:catAx>
        <c:axId val="395840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5836632"/>
        <c:crosses val="autoZero"/>
        <c:auto val="1"/>
        <c:lblAlgn val="ctr"/>
        <c:lblOffset val="100"/>
        <c:noMultiLvlLbl val="0"/>
      </c:catAx>
      <c:valAx>
        <c:axId val="395836632"/>
        <c:scaling>
          <c:orientation val="minMax"/>
        </c:scaling>
        <c:delete val="0"/>
        <c:axPos val="l"/>
        <c:majorGridlines/>
        <c:numFmt formatCode="_(* #,##0.0_);_(* \(#,##0.0\);_(* &quot;-&quot;??_);_(@_)" sourceLinked="1"/>
        <c:majorTickMark val="none"/>
        <c:minorTickMark val="none"/>
        <c:tickLblPos val="nextTo"/>
        <c:crossAx val="395840944"/>
        <c:crosses val="autoZero"/>
        <c:crossBetween val="between"/>
        <c:majorUnit val="2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CR" sz="1400"/>
              <a:t>Indicadores de Expansión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4571741032370968E-2"/>
          <c:y val="0.19480351414406533"/>
          <c:w val="0.5415393700787402"/>
          <c:h val="0.730647783610382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invertIfNegative val="0"/>
          <c:cat>
            <c:strRef>
              <c:f>(Anual!$B$4,Anual!$C$4,Anual!$H$4)</c:f>
              <c:strCache>
                <c:ptCount val="3"/>
                <c:pt idx="0">
                  <c:v>Total Programa</c:v>
                </c:pt>
                <c:pt idx="1">
                  <c:v>Productos del período</c:v>
                </c:pt>
                <c:pt idx="2">
                  <c:v>Productos período previo</c:v>
                </c:pt>
              </c:strCache>
            </c:strRef>
          </c:cat>
          <c:val>
            <c:numRef>
              <c:f>(Anual!$B$57:$C$57,Anual!$H$57)</c:f>
              <c:numCache>
                <c:formatCode>_(* #,##0.0_);_(* \(#,##0.0\);_(* "-"??_);_(@_)</c:formatCode>
                <c:ptCount val="3"/>
                <c:pt idx="0">
                  <c:v>-75.924821002386636</c:v>
                </c:pt>
                <c:pt idx="1">
                  <c:v>-65.155131264916463</c:v>
                </c:pt>
                <c:pt idx="2">
                  <c:v>-86.694510739856796</c:v>
                </c:pt>
              </c:numCache>
            </c:numRef>
          </c:val>
        </c:ser>
        <c:ser>
          <c:idx val="1"/>
          <c:order val="1"/>
          <c:tx>
            <c:strRef>
              <c:f>Anual!$A$58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invertIfNegative val="0"/>
          <c:cat>
            <c:strRef>
              <c:f>(Anual!$B$4,Anual!$C$4,Anual!$H$4)</c:f>
              <c:strCache>
                <c:ptCount val="3"/>
                <c:pt idx="0">
                  <c:v>Total Programa</c:v>
                </c:pt>
                <c:pt idx="1">
                  <c:v>Productos del período</c:v>
                </c:pt>
                <c:pt idx="2">
                  <c:v>Productos período previo</c:v>
                </c:pt>
              </c:strCache>
            </c:strRef>
          </c:cat>
          <c:val>
            <c:numRef>
              <c:f>(Anual!$B$58:$C$58,Anual!$H$58)</c:f>
              <c:numCache>
                <c:formatCode>_(* #,##0.0_);_(* \(#,##0.0\);_(* "-"??_);_(@_)</c:formatCode>
                <c:ptCount val="3"/>
                <c:pt idx="0">
                  <c:v>-70.888299943057632</c:v>
                </c:pt>
                <c:pt idx="1">
                  <c:v>-53.032085402607933</c:v>
                </c:pt>
                <c:pt idx="2">
                  <c:v>-88.744514483507317</c:v>
                </c:pt>
              </c:numCache>
            </c:numRef>
          </c:val>
        </c:ser>
        <c:ser>
          <c:idx val="2"/>
          <c:order val="2"/>
          <c:tx>
            <c:strRef>
              <c:f>Anual!$A$59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invertIfNegative val="0"/>
          <c:cat>
            <c:strRef>
              <c:f>(Anual!$B$4,Anual!$C$4,Anual!$H$4)</c:f>
              <c:strCache>
                <c:ptCount val="3"/>
                <c:pt idx="0">
                  <c:v>Total Programa</c:v>
                </c:pt>
                <c:pt idx="1">
                  <c:v>Productos del período</c:v>
                </c:pt>
                <c:pt idx="2">
                  <c:v>Productos período previo</c:v>
                </c:pt>
              </c:strCache>
            </c:strRef>
          </c:cat>
          <c:val>
            <c:numRef>
              <c:f>(Anual!$B$59:$C$59,Anual!$H$59)</c:f>
              <c:numCache>
                <c:formatCode>_(* #,##0.0_);_(* \(#,##0.0\);_(* "-"??_);_(@_)</c:formatCode>
                <c:ptCount val="3"/>
                <c:pt idx="0">
                  <c:v>20.919973470719722</c:v>
                </c:pt>
                <c:pt idx="1">
                  <c:v>34.79148093361146</c:v>
                </c:pt>
                <c:pt idx="2">
                  <c:v>-15.407203024028126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476704"/>
        <c:axId val="581477096"/>
      </c:barChart>
      <c:catAx>
        <c:axId val="581476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81477096"/>
        <c:crosses val="autoZero"/>
        <c:auto val="1"/>
        <c:lblAlgn val="ctr"/>
        <c:lblOffset val="100"/>
        <c:noMultiLvlLbl val="0"/>
      </c:catAx>
      <c:valAx>
        <c:axId val="581477096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5814767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CR" sz="1400"/>
              <a:t>Indicadores de Gasto Medio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Anual!$A$62</c:f>
              <c:strCache>
                <c:ptCount val="1"/>
                <c:pt idx="0">
                  <c:v>Gasto programado por beneficiario (GPB) </c:v>
                </c:pt>
              </c:strCache>
            </c:strRef>
          </c:tx>
          <c:invertIfNegative val="0"/>
          <c:cat>
            <c:strRef>
              <c:f>(Anual!$B$4,Anual!$C$4,Anual!$F$5,Anual!$G$5,Anual!$H$4)</c:f>
              <c:strCache>
                <c:ptCount val="5"/>
                <c:pt idx="0">
                  <c:v>Total Programa</c:v>
                </c:pt>
                <c:pt idx="1">
                  <c:v>Productos del período</c:v>
                </c:pt>
                <c:pt idx="2">
                  <c:v>Sist. Aguas Residuales</c:v>
                </c:pt>
                <c:pt idx="3">
                  <c:v>Tramp. grasa</c:v>
                </c:pt>
                <c:pt idx="4">
                  <c:v>Productos período previo</c:v>
                </c:pt>
              </c:strCache>
            </c:strRef>
          </c:cat>
          <c:val>
            <c:numRef>
              <c:f>(Anual!$B$62:$C$62,Anual!$F$62:$H$62)</c:f>
              <c:numCache>
                <c:formatCode>_(* #,##0_);_(* \(#,##0\);_(* "-"??_);_(@_)</c:formatCode>
                <c:ptCount val="5"/>
                <c:pt idx="0">
                  <c:v>163671.95581395351</c:v>
                </c:pt>
                <c:pt idx="1">
                  <c:v>166600.64358333335</c:v>
                </c:pt>
                <c:pt idx="2">
                  <c:v>224872.81000000003</c:v>
                </c:pt>
                <c:pt idx="3">
                  <c:v>35882</c:v>
                </c:pt>
                <c:pt idx="4">
                  <c:v>132152.44618834081</c:v>
                </c:pt>
              </c:numCache>
            </c:numRef>
          </c:val>
        </c:ser>
        <c:ser>
          <c:idx val="1"/>
          <c:order val="1"/>
          <c:tx>
            <c:strRef>
              <c:f>Anual!$A$63</c:f>
              <c:strCache>
                <c:ptCount val="1"/>
                <c:pt idx="0">
                  <c:v>Gasto efectivo por beneficiario (GEB) </c:v>
                </c:pt>
              </c:strCache>
            </c:strRef>
          </c:tx>
          <c:invertIfNegative val="0"/>
          <c:cat>
            <c:strRef>
              <c:f>(Anual!$B$4,Anual!$C$4,Anual!$F$5,Anual!$G$5,Anual!$H$4)</c:f>
              <c:strCache>
                <c:ptCount val="5"/>
                <c:pt idx="0">
                  <c:v>Total Programa</c:v>
                </c:pt>
                <c:pt idx="1">
                  <c:v>Productos del período</c:v>
                </c:pt>
                <c:pt idx="2">
                  <c:v>Sist. Aguas Residuales</c:v>
                </c:pt>
                <c:pt idx="3">
                  <c:v>Tramp. grasa</c:v>
                </c:pt>
                <c:pt idx="4">
                  <c:v>Productos período previo</c:v>
                </c:pt>
              </c:strCache>
            </c:strRef>
          </c:cat>
          <c:val>
            <c:numRef>
              <c:f>(Anual!$B$63:$C$63,Anual!$F$63:$H$63)</c:f>
              <c:numCache>
                <c:formatCode>_(* #,##0_);_(* \(#,##0\);_(* "-"??_);_(@_)</c:formatCode>
                <c:ptCount val="5"/>
                <c:pt idx="0">
                  <c:v>188903.43928128874</c:v>
                </c:pt>
                <c:pt idx="1">
                  <c:v>210573.76712328766</c:v>
                </c:pt>
                <c:pt idx="2">
                  <c:v>224812.79999999999</c:v>
                </c:pt>
                <c:pt idx="3">
                  <c:v>35822</c:v>
                </c:pt>
                <c:pt idx="4">
                  <c:v>132152.44618834081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477880"/>
        <c:axId val="414083992"/>
      </c:barChart>
      <c:catAx>
        <c:axId val="581477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14083992"/>
        <c:crosses val="autoZero"/>
        <c:auto val="1"/>
        <c:lblAlgn val="ctr"/>
        <c:lblOffset val="100"/>
        <c:noMultiLvlLbl val="0"/>
      </c:catAx>
      <c:valAx>
        <c:axId val="4140839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Colones corrientes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none"/>
        <c:minorTickMark val="none"/>
        <c:tickLblPos val="nextTo"/>
        <c:crossAx val="5814778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CR"/>
              <a:t>Índice de eficiencia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4543944762916726E-2"/>
          <c:y val="0.19480351414406533"/>
          <c:w val="0.87656717485407376"/>
          <c:h val="0.58698089822105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Anual!$A$64</c:f>
              <c:strCache>
                <c:ptCount val="1"/>
                <c:pt idx="0">
                  <c:v>Índice de eficiencia (IE) </c:v>
                </c:pt>
              </c:strCache>
            </c:strRef>
          </c:tx>
          <c:invertIfNegative val="0"/>
          <c:cat>
            <c:strRef>
              <c:f>(Anual!$B$4,Anual!$C$4,Anual!$H$4)</c:f>
              <c:strCache>
                <c:ptCount val="3"/>
                <c:pt idx="0">
                  <c:v>Total Programa</c:v>
                </c:pt>
                <c:pt idx="1">
                  <c:v>Productos del período</c:v>
                </c:pt>
                <c:pt idx="2">
                  <c:v>Productos período previo</c:v>
                </c:pt>
              </c:strCache>
            </c:strRef>
          </c:cat>
          <c:val>
            <c:numRef>
              <c:f>(Anual!$B$64:$C$64,Anual!$H$64)</c:f>
              <c:numCache>
                <c:formatCode>_(* #,##0.0_);_(* \(#,##0.0\);_(* "-"??_);_(@_)</c:formatCode>
                <c:ptCount val="3"/>
                <c:pt idx="0">
                  <c:v>28.711599324890244</c:v>
                </c:pt>
                <c:pt idx="1">
                  <c:v>21.792625895214801</c:v>
                </c:pt>
                <c:pt idx="2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085168"/>
        <c:axId val="414085560"/>
      </c:barChart>
      <c:catAx>
        <c:axId val="414085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14085560"/>
        <c:crosses val="autoZero"/>
        <c:auto val="1"/>
        <c:lblAlgn val="ctr"/>
        <c:lblOffset val="100"/>
        <c:noMultiLvlLbl val="0"/>
      </c:catAx>
      <c:valAx>
        <c:axId val="414085560"/>
        <c:scaling>
          <c:orientation val="minMax"/>
        </c:scaling>
        <c:delete val="0"/>
        <c:axPos val="l"/>
        <c:majorGridlines/>
        <c:numFmt formatCode="_(* #,##0.0_);_(* \(#,##0.0\);_(* &quot;-&quot;??_);_(@_)" sourceLinked="1"/>
        <c:majorTickMark val="out"/>
        <c:minorTickMark val="none"/>
        <c:tickLblPos val="nextTo"/>
        <c:crossAx val="414085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CR" sz="1400"/>
              <a:t>Indicadores de Giro de Recursos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627296587927141E-2"/>
          <c:y val="0.19480351414406533"/>
          <c:w val="0.86803937007874221"/>
          <c:h val="0.554573490813648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Anual!$A$67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cat>
            <c:strRef>
              <c:f>Anual!$C$4</c:f>
              <c:strCache>
                <c:ptCount val="1"/>
                <c:pt idx="0">
                  <c:v>Productos del período</c:v>
                </c:pt>
              </c:strCache>
            </c:strRef>
          </c:cat>
          <c:val>
            <c:numRef>
              <c:f>Anual!$C$67</c:f>
              <c:numCache>
                <c:formatCode>_(* #,##0.00_);_(* \(#,##0.00\);_(* "-"??_);_(@_)</c:formatCode>
                <c:ptCount val="1"/>
                <c:pt idx="0">
                  <c:v>99.963985733362435</c:v>
                </c:pt>
              </c:numCache>
            </c:numRef>
          </c:val>
        </c:ser>
        <c:ser>
          <c:idx val="1"/>
          <c:order val="1"/>
          <c:tx>
            <c:strRef>
              <c:f>Anual!$A$68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cat>
            <c:strRef>
              <c:f>Anual!$C$4</c:f>
              <c:strCache>
                <c:ptCount val="1"/>
                <c:pt idx="0">
                  <c:v>Productos del período</c:v>
                </c:pt>
              </c:strCache>
            </c:strRef>
          </c:cat>
          <c:val>
            <c:numRef>
              <c:f>Anual!$C$68</c:f>
              <c:numCache>
                <c:formatCode>_(* #,##0.0_);_(* \(#,##0.0\);_(* "-"??_);_(@_)</c:formatCode>
                <c:ptCount val="1"/>
                <c:pt idx="0">
                  <c:v>30.767034139043343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360320"/>
        <c:axId val="451360712"/>
      </c:barChart>
      <c:catAx>
        <c:axId val="451360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51360712"/>
        <c:crosses val="autoZero"/>
        <c:auto val="1"/>
        <c:lblAlgn val="ctr"/>
        <c:lblOffset val="100"/>
        <c:noMultiLvlLbl val="0"/>
      </c:catAx>
      <c:valAx>
        <c:axId val="45136071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4513603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2927384076990379E-2"/>
          <c:y val="0.86998651210265388"/>
          <c:w val="0.87303412073490816"/>
          <c:h val="8.3717191601050026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190501</xdr:colOff>
      <xdr:row>5</xdr:row>
      <xdr:rowOff>184150</xdr:rowOff>
    </xdr:from>
    <xdr:to>
      <xdr:col>16</xdr:col>
      <xdr:colOff>190501</xdr:colOff>
      <xdr:row>20</xdr:row>
      <xdr:rowOff>59267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275166</xdr:colOff>
      <xdr:row>21</xdr:row>
      <xdr:rowOff>4234</xdr:rowOff>
    </xdr:from>
    <xdr:to>
      <xdr:col>17</xdr:col>
      <xdr:colOff>232833</xdr:colOff>
      <xdr:row>35</xdr:row>
      <xdr:rowOff>80434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264583</xdr:colOff>
      <xdr:row>36</xdr:row>
      <xdr:rowOff>25400</xdr:rowOff>
    </xdr:from>
    <xdr:to>
      <xdr:col>16</xdr:col>
      <xdr:colOff>264583</xdr:colOff>
      <xdr:row>50</xdr:row>
      <xdr:rowOff>101600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264584</xdr:colOff>
      <xdr:row>51</xdr:row>
      <xdr:rowOff>57150</xdr:rowOff>
    </xdr:from>
    <xdr:to>
      <xdr:col>16</xdr:col>
      <xdr:colOff>264584</xdr:colOff>
      <xdr:row>65</xdr:row>
      <xdr:rowOff>133350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306915</xdr:colOff>
      <xdr:row>66</xdr:row>
      <xdr:rowOff>110066</xdr:rowOff>
    </xdr:from>
    <xdr:to>
      <xdr:col>18</xdr:col>
      <xdr:colOff>296334</xdr:colOff>
      <xdr:row>83</xdr:row>
      <xdr:rowOff>74083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444500</xdr:colOff>
      <xdr:row>81</xdr:row>
      <xdr:rowOff>152399</xdr:rowOff>
    </xdr:from>
    <xdr:to>
      <xdr:col>6</xdr:col>
      <xdr:colOff>656167</xdr:colOff>
      <xdr:row>96</xdr:row>
      <xdr:rowOff>38099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444500</xdr:colOff>
      <xdr:row>88</xdr:row>
      <xdr:rowOff>78316</xdr:rowOff>
    </xdr:from>
    <xdr:to>
      <xdr:col>16</xdr:col>
      <xdr:colOff>444500</xdr:colOff>
      <xdr:row>102</xdr:row>
      <xdr:rowOff>154516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0.8804</cdr:y>
    </cdr:from>
    <cdr:to>
      <cdr:x>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2415126"/>
          <a:ext cx="4572000" cy="328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000"/>
            <a:t>Fuente: Elaboración</a:t>
          </a:r>
          <a:r>
            <a:rPr lang="es-CR" sz="1000" baseline="0"/>
            <a:t> del IICE con información de Desaf,  unidades ejecutoras e INEC</a:t>
          </a:r>
          <a:endParaRPr lang="es-CR" sz="10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0.87886</cdr:y>
    </cdr:from>
    <cdr:to>
      <cdr:x>1</cdr:x>
      <cdr:y>0.99845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2410883"/>
          <a:ext cx="4572000" cy="328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100"/>
            <a:t>Fuente: Elaboración</a:t>
          </a:r>
          <a:r>
            <a:rPr lang="es-CR" sz="1100" baseline="0"/>
            <a:t> del IICE con información de Desaf y Unidades Ejecutoras</a:t>
          </a:r>
          <a:endParaRPr lang="es-CR" sz="1100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L80"/>
  <sheetViews>
    <sheetView zoomScale="80" zoomScaleNormal="80" workbookViewId="0">
      <selection activeCell="D7" sqref="D7:J7"/>
    </sheetView>
  </sheetViews>
  <sheetFormatPr baseColWidth="10" defaultColWidth="11.42578125" defaultRowHeight="15" x14ac:dyDescent="0.25"/>
  <cols>
    <col min="1" max="1" width="43.5703125" style="24" customWidth="1"/>
    <col min="2" max="2" width="16.42578125" style="29" bestFit="1" customWidth="1"/>
    <col min="3" max="3" width="15.85546875" style="29" customWidth="1"/>
    <col min="4" max="4" width="15.5703125" style="29" bestFit="1" customWidth="1"/>
    <col min="5" max="5" width="12.7109375" style="29" customWidth="1"/>
    <col min="6" max="6" width="14.140625" style="29" customWidth="1"/>
    <col min="7" max="7" width="15.140625" style="29" bestFit="1" customWidth="1"/>
    <col min="8" max="8" width="12.7109375" style="29" customWidth="1"/>
    <col min="9" max="10" width="12.7109375" style="24" customWidth="1"/>
    <col min="11" max="16384" width="11.42578125" style="24"/>
  </cols>
  <sheetData>
    <row r="2" spans="1:12" ht="15.75" x14ac:dyDescent="0.25">
      <c r="A2" s="83" t="s">
        <v>44</v>
      </c>
      <c r="B2" s="83"/>
      <c r="C2" s="83"/>
      <c r="D2" s="83"/>
      <c r="E2" s="83"/>
      <c r="F2" s="83"/>
      <c r="G2" s="83"/>
      <c r="H2" s="83"/>
      <c r="I2" s="83"/>
      <c r="J2" s="83"/>
    </row>
    <row r="4" spans="1:12" ht="15" customHeight="1" x14ac:dyDescent="0.25">
      <c r="A4" s="81" t="s">
        <v>0</v>
      </c>
      <c r="B4" s="79" t="s">
        <v>1</v>
      </c>
      <c r="C4" s="54" t="s">
        <v>36</v>
      </c>
      <c r="D4" s="55"/>
      <c r="E4" s="55"/>
      <c r="F4" s="55"/>
      <c r="G4" s="55"/>
      <c r="H4" s="54" t="s">
        <v>39</v>
      </c>
      <c r="I4" s="44"/>
      <c r="J4" s="44"/>
    </row>
    <row r="5" spans="1:12" ht="15.75" customHeight="1" thickBot="1" x14ac:dyDescent="0.3">
      <c r="A5" s="82"/>
      <c r="B5" s="80"/>
      <c r="C5" s="45" t="s">
        <v>43</v>
      </c>
      <c r="D5" s="46" t="s">
        <v>37</v>
      </c>
      <c r="E5" s="46" t="s">
        <v>38</v>
      </c>
      <c r="F5" s="51" t="s">
        <v>123</v>
      </c>
      <c r="G5" s="46" t="s">
        <v>122</v>
      </c>
      <c r="H5" s="45" t="s">
        <v>40</v>
      </c>
      <c r="I5" s="25" t="s">
        <v>37</v>
      </c>
      <c r="J5" s="25" t="s">
        <v>38</v>
      </c>
    </row>
    <row r="6" spans="1:12" ht="15.75" thickTop="1" x14ac:dyDescent="0.25"/>
    <row r="7" spans="1:12" x14ac:dyDescent="0.25">
      <c r="A7" s="27" t="s">
        <v>2</v>
      </c>
      <c r="C7" s="29" t="s">
        <v>58</v>
      </c>
      <c r="D7" s="37"/>
      <c r="E7" s="37"/>
      <c r="F7" s="37">
        <v>224812.79999999999</v>
      </c>
      <c r="G7" s="37">
        <v>35822</v>
      </c>
      <c r="H7" s="37" t="s">
        <v>58</v>
      </c>
      <c r="I7" s="37">
        <v>172181.97</v>
      </c>
      <c r="J7" s="37">
        <v>49900</v>
      </c>
      <c r="L7" s="65"/>
    </row>
    <row r="9" spans="1:12" x14ac:dyDescent="0.25">
      <c r="A9" s="24" t="s">
        <v>34</v>
      </c>
    </row>
    <row r="10" spans="1:12" x14ac:dyDescent="0.25">
      <c r="A10" s="28" t="s">
        <v>52</v>
      </c>
      <c r="B10" s="29">
        <f>C10+H10</f>
        <v>0</v>
      </c>
      <c r="C10" s="69">
        <f>E10+F10</f>
        <v>0</v>
      </c>
      <c r="D10" s="69">
        <v>0</v>
      </c>
      <c r="E10" s="69">
        <v>0</v>
      </c>
      <c r="F10" s="69">
        <v>0</v>
      </c>
      <c r="G10" s="69">
        <v>0</v>
      </c>
      <c r="H10" s="69">
        <f>SUM(I10:J10)</f>
        <v>0</v>
      </c>
      <c r="I10" s="70">
        <v>0</v>
      </c>
      <c r="J10" s="70">
        <v>0</v>
      </c>
    </row>
    <row r="11" spans="1:12" x14ac:dyDescent="0.25">
      <c r="A11" s="30" t="s">
        <v>45</v>
      </c>
      <c r="B11" s="29">
        <f t="shared" ref="B11:B13" si="0">C11+H11</f>
        <v>111.5</v>
      </c>
      <c r="C11" s="69">
        <f t="shared" ref="C11:C13" si="1">E11+F11</f>
        <v>0</v>
      </c>
      <c r="D11" s="69">
        <v>0</v>
      </c>
      <c r="E11" s="69">
        <v>0</v>
      </c>
      <c r="F11" s="69">
        <v>0</v>
      </c>
      <c r="G11" s="69">
        <v>0</v>
      </c>
      <c r="H11" s="29">
        <f>SUM(I11:J11)</f>
        <v>111.5</v>
      </c>
      <c r="I11" s="24">
        <f>150/2</f>
        <v>75</v>
      </c>
      <c r="J11" s="24">
        <f>73/2</f>
        <v>36.5</v>
      </c>
    </row>
    <row r="12" spans="1:12" x14ac:dyDescent="0.25">
      <c r="A12" s="30" t="s">
        <v>46</v>
      </c>
      <c r="B12" s="29">
        <f t="shared" si="0"/>
        <v>71</v>
      </c>
      <c r="C12" s="69">
        <f t="shared" si="1"/>
        <v>0</v>
      </c>
      <c r="D12" s="69">
        <v>0</v>
      </c>
      <c r="E12" s="69">
        <v>0</v>
      </c>
      <c r="F12" s="69">
        <v>0</v>
      </c>
      <c r="G12" s="69">
        <v>0</v>
      </c>
      <c r="H12" s="29">
        <f t="shared" ref="H12:H20" si="2">SUM(I12:J12)</f>
        <v>71</v>
      </c>
      <c r="I12" s="24">
        <v>56</v>
      </c>
      <c r="J12" s="24">
        <v>15</v>
      </c>
    </row>
    <row r="13" spans="1:12" x14ac:dyDescent="0.25">
      <c r="A13" s="30" t="s">
        <v>47</v>
      </c>
      <c r="B13" s="29">
        <f t="shared" si="0"/>
        <v>1883</v>
      </c>
      <c r="C13" s="69">
        <f t="shared" si="1"/>
        <v>1660</v>
      </c>
      <c r="D13" s="69">
        <v>0</v>
      </c>
      <c r="E13" s="69">
        <v>0</v>
      </c>
      <c r="F13" s="69">
        <v>1660</v>
      </c>
      <c r="G13" s="69">
        <v>0</v>
      </c>
      <c r="H13" s="29">
        <f t="shared" si="2"/>
        <v>223</v>
      </c>
      <c r="I13" s="24">
        <v>150</v>
      </c>
      <c r="J13" s="24">
        <v>73</v>
      </c>
    </row>
    <row r="15" spans="1:12" x14ac:dyDescent="0.25">
      <c r="A15" s="31" t="s">
        <v>3</v>
      </c>
    </row>
    <row r="16" spans="1:12" x14ac:dyDescent="0.25">
      <c r="A16" s="28" t="s">
        <v>52</v>
      </c>
      <c r="B16" s="29">
        <f>C16+H16</f>
        <v>0</v>
      </c>
      <c r="C16" s="66">
        <f>SUM(D16:G16)</f>
        <v>0</v>
      </c>
      <c r="D16" s="66">
        <v>0</v>
      </c>
      <c r="E16" s="66">
        <v>0</v>
      </c>
      <c r="F16" s="29">
        <v>0</v>
      </c>
      <c r="G16" s="29">
        <v>0</v>
      </c>
      <c r="H16" s="69">
        <f>SUM(I16:J16)</f>
        <v>0</v>
      </c>
      <c r="I16" s="70">
        <f>I10*I7</f>
        <v>0</v>
      </c>
      <c r="J16" s="70">
        <f>J10*J7</f>
        <v>0</v>
      </c>
    </row>
    <row r="17" spans="1:10" x14ac:dyDescent="0.25">
      <c r="A17" s="30" t="s">
        <v>45</v>
      </c>
      <c r="B17" s="29">
        <f>C17+H17</f>
        <v>14734997.75</v>
      </c>
      <c r="C17" s="66">
        <f t="shared" ref="C17:C19" si="3">SUM(D17:G17)</f>
        <v>0</v>
      </c>
      <c r="D17" s="66">
        <v>0</v>
      </c>
      <c r="E17" s="66">
        <v>0</v>
      </c>
      <c r="F17" s="66">
        <v>0</v>
      </c>
      <c r="G17" s="66">
        <v>0</v>
      </c>
      <c r="H17" s="29">
        <f t="shared" si="2"/>
        <v>14734997.75</v>
      </c>
      <c r="I17" s="29">
        <f>I19/2</f>
        <v>12913647.75</v>
      </c>
      <c r="J17" s="29">
        <f>J19/2</f>
        <v>1821350</v>
      </c>
    </row>
    <row r="18" spans="1:10" x14ac:dyDescent="0.25">
      <c r="A18" s="30" t="s">
        <v>46</v>
      </c>
      <c r="B18" s="29">
        <f>C18+H18</f>
        <v>10390690.32</v>
      </c>
      <c r="C18" s="66">
        <f t="shared" si="3"/>
        <v>0</v>
      </c>
      <c r="D18" s="66">
        <v>0</v>
      </c>
      <c r="E18" s="66">
        <v>0</v>
      </c>
      <c r="F18" s="66">
        <v>0</v>
      </c>
      <c r="G18" s="66">
        <v>0</v>
      </c>
      <c r="H18" s="29">
        <f t="shared" si="2"/>
        <v>10390690.32</v>
      </c>
      <c r="I18" s="29">
        <f>I12*I7</f>
        <v>9642190.3200000003</v>
      </c>
      <c r="J18" s="29">
        <f>J12*J7</f>
        <v>748500</v>
      </c>
    </row>
    <row r="19" spans="1:10" x14ac:dyDescent="0.25">
      <c r="A19" s="30" t="s">
        <v>47</v>
      </c>
      <c r="B19" s="29">
        <f>C19+H19</f>
        <v>429446995.5</v>
      </c>
      <c r="C19" s="29">
        <f t="shared" si="3"/>
        <v>399977000</v>
      </c>
      <c r="D19" s="29">
        <v>0</v>
      </c>
      <c r="E19" s="66">
        <v>0</v>
      </c>
      <c r="F19" s="29">
        <v>399977000</v>
      </c>
      <c r="G19" s="66">
        <v>0</v>
      </c>
      <c r="H19" s="29">
        <f t="shared" si="2"/>
        <v>29469995.5</v>
      </c>
      <c r="I19" s="29">
        <f>I13*I7</f>
        <v>25827295.5</v>
      </c>
      <c r="J19" s="29">
        <f>J13*J7</f>
        <v>3642700</v>
      </c>
    </row>
    <row r="20" spans="1:10" x14ac:dyDescent="0.25">
      <c r="A20" s="30" t="s">
        <v>48</v>
      </c>
      <c r="B20" s="29">
        <f>B18</f>
        <v>10390690.32</v>
      </c>
      <c r="H20" s="29">
        <f t="shared" si="2"/>
        <v>0</v>
      </c>
      <c r="I20" s="29"/>
      <c r="J20" s="29"/>
    </row>
    <row r="22" spans="1:10" x14ac:dyDescent="0.25">
      <c r="A22" s="32" t="s">
        <v>4</v>
      </c>
    </row>
    <row r="23" spans="1:10" x14ac:dyDescent="0.25">
      <c r="A23" s="34" t="s">
        <v>45</v>
      </c>
      <c r="B23" s="29">
        <f>B17</f>
        <v>14734997.75</v>
      </c>
      <c r="C23" s="29">
        <f>C17</f>
        <v>0</v>
      </c>
    </row>
    <row r="24" spans="1:10" x14ac:dyDescent="0.25">
      <c r="A24" s="34" t="s">
        <v>46</v>
      </c>
      <c r="B24" s="29">
        <v>0</v>
      </c>
      <c r="C24" s="29">
        <v>0</v>
      </c>
    </row>
    <row r="26" spans="1:10" x14ac:dyDescent="0.25">
      <c r="A26" s="24" t="s">
        <v>5</v>
      </c>
    </row>
    <row r="27" spans="1:10" x14ac:dyDescent="0.25">
      <c r="A27" s="35" t="s">
        <v>53</v>
      </c>
      <c r="B27" s="58">
        <v>1.51</v>
      </c>
      <c r="C27" s="58">
        <v>1.51</v>
      </c>
      <c r="D27" s="58">
        <v>1.51</v>
      </c>
      <c r="E27" s="58">
        <v>1.51</v>
      </c>
      <c r="F27" s="58">
        <v>1.51</v>
      </c>
      <c r="G27" s="58">
        <v>1.51</v>
      </c>
      <c r="H27" s="58">
        <v>1.51</v>
      </c>
      <c r="I27" s="58">
        <v>1.51</v>
      </c>
      <c r="J27" s="58">
        <v>1.51</v>
      </c>
    </row>
    <row r="28" spans="1:10" x14ac:dyDescent="0.25">
      <c r="A28" s="35" t="s">
        <v>49</v>
      </c>
      <c r="B28" s="58">
        <v>1.6</v>
      </c>
      <c r="C28" s="58">
        <v>1.6</v>
      </c>
      <c r="D28" s="58">
        <v>1.6</v>
      </c>
      <c r="E28" s="58">
        <v>1.6</v>
      </c>
      <c r="F28" s="58">
        <v>1.6</v>
      </c>
      <c r="G28" s="58">
        <v>1.6</v>
      </c>
      <c r="H28" s="58">
        <v>1.6</v>
      </c>
      <c r="I28" s="58">
        <v>1.6</v>
      </c>
      <c r="J28" s="58">
        <v>1.6</v>
      </c>
    </row>
    <row r="29" spans="1:10" s="37" customFormat="1" x14ac:dyDescent="0.25">
      <c r="A29" s="43" t="s">
        <v>6</v>
      </c>
      <c r="B29" s="37">
        <f>C29</f>
        <v>21741</v>
      </c>
      <c r="C29" s="37">
        <f>D29+E29</f>
        <v>21741</v>
      </c>
      <c r="D29" s="37">
        <v>19329</v>
      </c>
      <c r="E29" s="37">
        <v>2412</v>
      </c>
      <c r="F29" s="37">
        <v>19329</v>
      </c>
      <c r="H29" s="37">
        <f>+I29+J29</f>
        <v>21741</v>
      </c>
      <c r="I29" s="37">
        <v>19329</v>
      </c>
      <c r="J29" s="37">
        <v>2412</v>
      </c>
    </row>
    <row r="31" spans="1:10" x14ac:dyDescent="0.25">
      <c r="A31" s="38" t="s">
        <v>7</v>
      </c>
    </row>
    <row r="32" spans="1:10" x14ac:dyDescent="0.25">
      <c r="A32" s="36" t="s">
        <v>54</v>
      </c>
      <c r="B32" s="29">
        <f>B16/B27</f>
        <v>0</v>
      </c>
      <c r="C32" s="29">
        <f t="shared" ref="C32:H32" si="4">C16/C27</f>
        <v>0</v>
      </c>
      <c r="D32" s="29">
        <f t="shared" si="4"/>
        <v>0</v>
      </c>
      <c r="E32" s="29">
        <f t="shared" si="4"/>
        <v>0</v>
      </c>
      <c r="F32" s="29">
        <f t="shared" ref="F32:G32" si="5">F16/F27</f>
        <v>0</v>
      </c>
      <c r="G32" s="29">
        <f t="shared" si="5"/>
        <v>0</v>
      </c>
      <c r="H32" s="29">
        <f t="shared" si="4"/>
        <v>0</v>
      </c>
      <c r="I32" s="36">
        <f>J16/I27</f>
        <v>0</v>
      </c>
      <c r="J32" s="36">
        <f>K16/J27</f>
        <v>0</v>
      </c>
    </row>
    <row r="33" spans="1:10" x14ac:dyDescent="0.25">
      <c r="A33" s="36" t="s">
        <v>50</v>
      </c>
      <c r="B33" s="29">
        <f>B18/B28</f>
        <v>6494181.4500000002</v>
      </c>
      <c r="C33" s="29">
        <f t="shared" ref="C33:J33" si="6">C18/C28</f>
        <v>0</v>
      </c>
      <c r="D33" s="29">
        <f t="shared" si="6"/>
        <v>0</v>
      </c>
      <c r="E33" s="29">
        <f t="shared" si="6"/>
        <v>0</v>
      </c>
      <c r="F33" s="29">
        <f t="shared" ref="F33:G33" si="7">F18/F28</f>
        <v>0</v>
      </c>
      <c r="G33" s="29">
        <f t="shared" si="7"/>
        <v>0</v>
      </c>
      <c r="H33" s="29">
        <f t="shared" si="6"/>
        <v>6494181.4500000002</v>
      </c>
      <c r="I33" s="36">
        <f t="shared" si="6"/>
        <v>6026368.9500000002</v>
      </c>
      <c r="J33" s="36">
        <f t="shared" si="6"/>
        <v>467812.5</v>
      </c>
    </row>
    <row r="34" spans="1:10" x14ac:dyDescent="0.25">
      <c r="A34" s="36" t="s">
        <v>55</v>
      </c>
      <c r="B34" s="29" t="e">
        <f>B32/B10</f>
        <v>#DIV/0!</v>
      </c>
      <c r="C34" s="29" t="e">
        <f t="shared" ref="C34:J34" si="8">C32/C10</f>
        <v>#DIV/0!</v>
      </c>
      <c r="D34" s="29" t="e">
        <f t="shared" si="8"/>
        <v>#DIV/0!</v>
      </c>
      <c r="E34" s="29" t="e">
        <f t="shared" si="8"/>
        <v>#DIV/0!</v>
      </c>
      <c r="F34" s="29" t="e">
        <f t="shared" ref="F34:G34" si="9">F32/F10</f>
        <v>#DIV/0!</v>
      </c>
      <c r="G34" s="29" t="e">
        <f t="shared" si="9"/>
        <v>#DIV/0!</v>
      </c>
      <c r="H34" s="29" t="e">
        <f t="shared" si="8"/>
        <v>#DIV/0!</v>
      </c>
      <c r="I34" s="36" t="e">
        <f t="shared" si="8"/>
        <v>#DIV/0!</v>
      </c>
      <c r="J34" s="36" t="e">
        <f t="shared" si="8"/>
        <v>#DIV/0!</v>
      </c>
    </row>
    <row r="35" spans="1:10" x14ac:dyDescent="0.25">
      <c r="A35" s="36" t="s">
        <v>51</v>
      </c>
      <c r="B35" s="29">
        <f>B33/B12</f>
        <v>91467.344366197183</v>
      </c>
      <c r="C35" s="29" t="e">
        <f t="shared" ref="C35:J35" si="10">C33/C12</f>
        <v>#DIV/0!</v>
      </c>
      <c r="D35" s="29" t="e">
        <f t="shared" si="10"/>
        <v>#DIV/0!</v>
      </c>
      <c r="E35" s="29" t="e">
        <f t="shared" si="10"/>
        <v>#DIV/0!</v>
      </c>
      <c r="F35" s="29" t="e">
        <f t="shared" ref="F35:G35" si="11">F33/F12</f>
        <v>#DIV/0!</v>
      </c>
      <c r="G35" s="29" t="e">
        <f t="shared" si="11"/>
        <v>#DIV/0!</v>
      </c>
      <c r="H35" s="29">
        <f t="shared" si="10"/>
        <v>91467.344366197183</v>
      </c>
      <c r="I35" s="36">
        <f t="shared" si="10"/>
        <v>107613.73125</v>
      </c>
      <c r="J35" s="36">
        <f t="shared" si="10"/>
        <v>31187.5</v>
      </c>
    </row>
    <row r="37" spans="1:10" x14ac:dyDescent="0.25">
      <c r="A37" s="27" t="s">
        <v>8</v>
      </c>
    </row>
    <row r="39" spans="1:10" x14ac:dyDescent="0.25">
      <c r="A39" s="24" t="s">
        <v>9</v>
      </c>
    </row>
    <row r="40" spans="1:10" x14ac:dyDescent="0.25">
      <c r="A40" s="24" t="s">
        <v>10</v>
      </c>
      <c r="B40" s="58">
        <f>B11/B29*100</f>
        <v>0.51285589439308221</v>
      </c>
      <c r="C40" s="58">
        <f t="shared" ref="C40:J40" si="12">C11/C29*100</f>
        <v>0</v>
      </c>
      <c r="D40" s="58">
        <f t="shared" si="12"/>
        <v>0</v>
      </c>
      <c r="E40" s="58">
        <f t="shared" si="12"/>
        <v>0</v>
      </c>
      <c r="F40" s="58">
        <f t="shared" ref="F40:G40" si="13">F11/F29*100</f>
        <v>0</v>
      </c>
      <c r="G40" s="58" t="e">
        <f t="shared" si="13"/>
        <v>#DIV/0!</v>
      </c>
      <c r="H40" s="58">
        <f t="shared" si="12"/>
        <v>0.51285589439308221</v>
      </c>
      <c r="I40" s="61">
        <f t="shared" si="12"/>
        <v>0.38801800403538728</v>
      </c>
      <c r="J40" s="61">
        <f t="shared" si="12"/>
        <v>1.5132669983416251</v>
      </c>
    </row>
    <row r="41" spans="1:10" x14ac:dyDescent="0.25">
      <c r="A41" s="24" t="s">
        <v>11</v>
      </c>
      <c r="B41" s="58">
        <f>B12/B29*100</f>
        <v>0.32657191481532588</v>
      </c>
      <c r="C41" s="58">
        <f t="shared" ref="C41:J41" si="14">C12/C29*100</f>
        <v>0</v>
      </c>
      <c r="D41" s="58">
        <f t="shared" si="14"/>
        <v>0</v>
      </c>
      <c r="E41" s="58">
        <f t="shared" si="14"/>
        <v>0</v>
      </c>
      <c r="F41" s="58">
        <f t="shared" ref="F41:G41" si="15">F12/F29*100</f>
        <v>0</v>
      </c>
      <c r="G41" s="58" t="e">
        <f t="shared" si="15"/>
        <v>#DIV/0!</v>
      </c>
      <c r="H41" s="58">
        <f t="shared" si="14"/>
        <v>0.32657191481532588</v>
      </c>
      <c r="I41" s="61">
        <f t="shared" si="14"/>
        <v>0.28972010967975581</v>
      </c>
      <c r="J41" s="61">
        <f t="shared" si="14"/>
        <v>0.62189054726368165</v>
      </c>
    </row>
    <row r="43" spans="1:10" x14ac:dyDescent="0.25">
      <c r="A43" s="24" t="s">
        <v>12</v>
      </c>
    </row>
    <row r="44" spans="1:10" x14ac:dyDescent="0.25">
      <c r="A44" s="24" t="s">
        <v>13</v>
      </c>
      <c r="B44" s="29">
        <f>B12/B11*100</f>
        <v>63.677130044843047</v>
      </c>
      <c r="C44" s="29" t="e">
        <f t="shared" ref="C44:J44" si="16">C12/C11*100</f>
        <v>#DIV/0!</v>
      </c>
      <c r="D44" s="29" t="e">
        <f t="shared" si="16"/>
        <v>#DIV/0!</v>
      </c>
      <c r="E44" s="29" t="e">
        <f t="shared" si="16"/>
        <v>#DIV/0!</v>
      </c>
      <c r="F44" s="29" t="e">
        <f t="shared" ref="F44:G44" si="17">F12/F11*100</f>
        <v>#DIV/0!</v>
      </c>
      <c r="G44" s="29" t="e">
        <f t="shared" si="17"/>
        <v>#DIV/0!</v>
      </c>
      <c r="H44" s="29">
        <f t="shared" si="16"/>
        <v>63.677130044843047</v>
      </c>
      <c r="I44" s="24">
        <f t="shared" si="16"/>
        <v>74.666666666666671</v>
      </c>
      <c r="J44" s="24">
        <f t="shared" si="16"/>
        <v>41.095890410958901</v>
      </c>
    </row>
    <row r="45" spans="1:10" x14ac:dyDescent="0.25">
      <c r="A45" s="24" t="s">
        <v>14</v>
      </c>
      <c r="B45" s="29">
        <f>B18/B17*100</f>
        <v>70.517081144447417</v>
      </c>
      <c r="C45" s="29" t="e">
        <f t="shared" ref="C45:J45" si="18">C18/C17*100</f>
        <v>#DIV/0!</v>
      </c>
      <c r="D45" s="29" t="e">
        <f t="shared" si="18"/>
        <v>#DIV/0!</v>
      </c>
      <c r="E45" s="29" t="e">
        <f t="shared" si="18"/>
        <v>#DIV/0!</v>
      </c>
      <c r="F45" s="29" t="e">
        <f t="shared" ref="F45:G45" si="19">F18/F17*100</f>
        <v>#DIV/0!</v>
      </c>
      <c r="G45" s="29" t="e">
        <f t="shared" si="19"/>
        <v>#DIV/0!</v>
      </c>
      <c r="H45" s="29">
        <f t="shared" si="18"/>
        <v>70.517081144447417</v>
      </c>
      <c r="I45" s="24">
        <f t="shared" si="18"/>
        <v>74.666666666666671</v>
      </c>
      <c r="J45" s="24">
        <f t="shared" si="18"/>
        <v>41.095890410958901</v>
      </c>
    </row>
    <row r="46" spans="1:10" x14ac:dyDescent="0.25">
      <c r="A46" s="36" t="s">
        <v>15</v>
      </c>
      <c r="B46" s="29">
        <f>AVERAGE(B44:B45)</f>
        <v>67.097105594645228</v>
      </c>
      <c r="C46" s="29" t="e">
        <f t="shared" ref="C46:J46" si="20">AVERAGE(C44:C45)</f>
        <v>#DIV/0!</v>
      </c>
      <c r="D46" s="29" t="e">
        <f t="shared" si="20"/>
        <v>#DIV/0!</v>
      </c>
      <c r="E46" s="29" t="e">
        <f t="shared" si="20"/>
        <v>#DIV/0!</v>
      </c>
      <c r="F46" s="29" t="e">
        <f t="shared" ref="F46:G46" si="21">AVERAGE(F44:F45)</f>
        <v>#DIV/0!</v>
      </c>
      <c r="G46" s="29" t="e">
        <f t="shared" si="21"/>
        <v>#DIV/0!</v>
      </c>
      <c r="H46" s="29">
        <f t="shared" si="20"/>
        <v>67.097105594645228</v>
      </c>
      <c r="I46" s="36">
        <f t="shared" si="20"/>
        <v>74.666666666666671</v>
      </c>
      <c r="J46" s="36">
        <f t="shared" si="20"/>
        <v>41.095890410958901</v>
      </c>
    </row>
    <row r="48" spans="1:10" x14ac:dyDescent="0.25">
      <c r="A48" s="24" t="s">
        <v>16</v>
      </c>
    </row>
    <row r="49" spans="1:10" x14ac:dyDescent="0.25">
      <c r="A49" s="24" t="s">
        <v>17</v>
      </c>
      <c r="B49" s="29">
        <f>B12/B13*100</f>
        <v>3.7705788635156665</v>
      </c>
      <c r="C49" s="29">
        <f t="shared" ref="C49:J49" si="22">C12/C13*100</f>
        <v>0</v>
      </c>
      <c r="D49" s="29" t="e">
        <f t="shared" si="22"/>
        <v>#DIV/0!</v>
      </c>
      <c r="E49" s="29" t="e">
        <f t="shared" si="22"/>
        <v>#DIV/0!</v>
      </c>
      <c r="F49" s="29">
        <f t="shared" ref="F49:G49" si="23">F12/F13*100</f>
        <v>0</v>
      </c>
      <c r="G49" s="29" t="e">
        <f t="shared" si="23"/>
        <v>#DIV/0!</v>
      </c>
      <c r="H49" s="29">
        <f t="shared" si="22"/>
        <v>31.838565022421523</v>
      </c>
      <c r="I49" s="24">
        <f t="shared" si="22"/>
        <v>37.333333333333336</v>
      </c>
      <c r="J49" s="24">
        <f t="shared" si="22"/>
        <v>20.547945205479451</v>
      </c>
    </row>
    <row r="50" spans="1:10" x14ac:dyDescent="0.25">
      <c r="A50" s="24" t="s">
        <v>18</v>
      </c>
      <c r="B50" s="29">
        <f>B18/B19*100</f>
        <v>2.4195512901195744</v>
      </c>
      <c r="C50" s="29">
        <f t="shared" ref="C50:J50" si="24">C18/C19*100</f>
        <v>0</v>
      </c>
      <c r="D50" s="29" t="e">
        <f t="shared" si="24"/>
        <v>#DIV/0!</v>
      </c>
      <c r="E50" s="29" t="e">
        <f t="shared" si="24"/>
        <v>#DIV/0!</v>
      </c>
      <c r="F50" s="29">
        <f t="shared" ref="F50:G50" si="25">F18/F19*100</f>
        <v>0</v>
      </c>
      <c r="G50" s="29" t="e">
        <f t="shared" si="25"/>
        <v>#DIV/0!</v>
      </c>
      <c r="H50" s="29">
        <f t="shared" si="24"/>
        <v>35.258540572223708</v>
      </c>
      <c r="I50" s="24">
        <f t="shared" si="24"/>
        <v>37.333333333333336</v>
      </c>
      <c r="J50" s="24">
        <f t="shared" si="24"/>
        <v>20.547945205479451</v>
      </c>
    </row>
    <row r="51" spans="1:10" x14ac:dyDescent="0.25">
      <c r="A51" s="24" t="s">
        <v>19</v>
      </c>
      <c r="B51" s="29">
        <f>(B49+B50)/2</f>
        <v>3.0950650768176207</v>
      </c>
      <c r="C51" s="29">
        <f t="shared" ref="C51:J51" si="26">(C49+C50)/2</f>
        <v>0</v>
      </c>
      <c r="D51" s="29" t="e">
        <f t="shared" si="26"/>
        <v>#DIV/0!</v>
      </c>
      <c r="E51" s="29" t="e">
        <f t="shared" si="26"/>
        <v>#DIV/0!</v>
      </c>
      <c r="F51" s="29">
        <f t="shared" ref="F51:G51" si="27">(F49+F50)/2</f>
        <v>0</v>
      </c>
      <c r="G51" s="29" t="e">
        <f t="shared" si="27"/>
        <v>#DIV/0!</v>
      </c>
      <c r="H51" s="29">
        <f t="shared" si="26"/>
        <v>33.548552797322614</v>
      </c>
      <c r="I51" s="24">
        <f t="shared" si="26"/>
        <v>37.333333333333336</v>
      </c>
      <c r="J51" s="24">
        <f t="shared" si="26"/>
        <v>20.547945205479451</v>
      </c>
    </row>
    <row r="53" spans="1:10" x14ac:dyDescent="0.25">
      <c r="A53" s="24" t="s">
        <v>32</v>
      </c>
    </row>
    <row r="54" spans="1:10" x14ac:dyDescent="0.25">
      <c r="A54" s="29" t="s">
        <v>20</v>
      </c>
      <c r="B54" s="29">
        <f>B20/B18*100</f>
        <v>100</v>
      </c>
    </row>
    <row r="56" spans="1:10" x14ac:dyDescent="0.25">
      <c r="A56" s="24" t="s">
        <v>21</v>
      </c>
    </row>
    <row r="57" spans="1:10" x14ac:dyDescent="0.25">
      <c r="A57" s="24" t="s">
        <v>22</v>
      </c>
      <c r="B57" s="29" t="e">
        <f>((B12/B10)-1)*100</f>
        <v>#DIV/0!</v>
      </c>
      <c r="C57" s="29" t="e">
        <f t="shared" ref="C57:J57" si="28">((C12/C10)-1)*100</f>
        <v>#DIV/0!</v>
      </c>
      <c r="D57" s="29" t="e">
        <f t="shared" si="28"/>
        <v>#DIV/0!</v>
      </c>
      <c r="E57" s="29" t="e">
        <f t="shared" si="28"/>
        <v>#DIV/0!</v>
      </c>
      <c r="F57" s="29" t="e">
        <f t="shared" ref="F57:G57" si="29">((F12/F10)-1)*100</f>
        <v>#DIV/0!</v>
      </c>
      <c r="G57" s="29" t="e">
        <f t="shared" si="29"/>
        <v>#DIV/0!</v>
      </c>
      <c r="H57" s="29" t="e">
        <f t="shared" si="28"/>
        <v>#DIV/0!</v>
      </c>
      <c r="I57" s="24" t="e">
        <f t="shared" si="28"/>
        <v>#DIV/0!</v>
      </c>
      <c r="J57" s="24" t="e">
        <f t="shared" si="28"/>
        <v>#DIV/0!</v>
      </c>
    </row>
    <row r="58" spans="1:10" x14ac:dyDescent="0.25">
      <c r="A58" s="24" t="s">
        <v>23</v>
      </c>
      <c r="B58" s="29" t="e">
        <f>((B33/B32)-1)*100</f>
        <v>#DIV/0!</v>
      </c>
      <c r="C58" s="29" t="e">
        <f t="shared" ref="C58:J58" si="30">((C33/C32)-1)*100</f>
        <v>#DIV/0!</v>
      </c>
      <c r="D58" s="29" t="e">
        <f t="shared" si="30"/>
        <v>#DIV/0!</v>
      </c>
      <c r="E58" s="29" t="e">
        <f t="shared" si="30"/>
        <v>#DIV/0!</v>
      </c>
      <c r="F58" s="29" t="e">
        <f t="shared" ref="F58:G58" si="31">((F33/F32)-1)*100</f>
        <v>#DIV/0!</v>
      </c>
      <c r="G58" s="29" t="e">
        <f t="shared" si="31"/>
        <v>#DIV/0!</v>
      </c>
      <c r="H58" s="29" t="e">
        <f t="shared" si="30"/>
        <v>#DIV/0!</v>
      </c>
      <c r="I58" s="24" t="e">
        <f t="shared" si="30"/>
        <v>#DIV/0!</v>
      </c>
      <c r="J58" s="24" t="e">
        <f t="shared" si="30"/>
        <v>#DIV/0!</v>
      </c>
    </row>
    <row r="59" spans="1:10" x14ac:dyDescent="0.25">
      <c r="A59" s="36" t="s">
        <v>24</v>
      </c>
      <c r="B59" s="29" t="e">
        <f>((B35/B34)-1)*100</f>
        <v>#DIV/0!</v>
      </c>
      <c r="C59" s="29" t="e">
        <f t="shared" ref="C59:J59" si="32">((C35/C34)-1)*100</f>
        <v>#DIV/0!</v>
      </c>
      <c r="D59" s="29" t="e">
        <f t="shared" si="32"/>
        <v>#DIV/0!</v>
      </c>
      <c r="E59" s="29" t="e">
        <f t="shared" si="32"/>
        <v>#DIV/0!</v>
      </c>
      <c r="F59" s="29" t="e">
        <f t="shared" ref="F59:G59" si="33">((F35/F34)-1)*100</f>
        <v>#DIV/0!</v>
      </c>
      <c r="G59" s="29" t="e">
        <f t="shared" si="33"/>
        <v>#DIV/0!</v>
      </c>
      <c r="H59" s="29" t="e">
        <f t="shared" si="32"/>
        <v>#DIV/0!</v>
      </c>
      <c r="I59" s="36" t="e">
        <f t="shared" si="32"/>
        <v>#DIV/0!</v>
      </c>
      <c r="J59" s="36" t="e">
        <f t="shared" si="32"/>
        <v>#DIV/0!</v>
      </c>
    </row>
    <row r="60" spans="1:10" x14ac:dyDescent="0.25">
      <c r="I60" s="29"/>
      <c r="J60" s="29"/>
    </row>
    <row r="61" spans="1:10" x14ac:dyDescent="0.25">
      <c r="A61" s="24" t="s">
        <v>25</v>
      </c>
    </row>
    <row r="62" spans="1:10" x14ac:dyDescent="0.25">
      <c r="A62" s="24" t="s">
        <v>26</v>
      </c>
      <c r="B62" s="29">
        <f t="shared" ref="B62:J62" si="34">B17/B11</f>
        <v>132152.44618834081</v>
      </c>
      <c r="C62" s="29" t="e">
        <f t="shared" si="34"/>
        <v>#DIV/0!</v>
      </c>
      <c r="D62" s="29" t="e">
        <f t="shared" si="34"/>
        <v>#DIV/0!</v>
      </c>
      <c r="E62" s="29" t="e">
        <f t="shared" si="34"/>
        <v>#DIV/0!</v>
      </c>
      <c r="F62" s="29" t="e">
        <f t="shared" ref="F62:G62" si="35">F17/F11</f>
        <v>#DIV/0!</v>
      </c>
      <c r="G62" s="29" t="e">
        <f t="shared" si="35"/>
        <v>#DIV/0!</v>
      </c>
      <c r="H62" s="29">
        <f t="shared" si="34"/>
        <v>132152.44618834081</v>
      </c>
      <c r="I62" s="24">
        <f t="shared" si="34"/>
        <v>172181.97</v>
      </c>
      <c r="J62" s="24">
        <f t="shared" si="34"/>
        <v>49900</v>
      </c>
    </row>
    <row r="63" spans="1:10" x14ac:dyDescent="0.25">
      <c r="A63" s="24" t="s">
        <v>27</v>
      </c>
      <c r="B63" s="29">
        <f>B18/B12</f>
        <v>146347.75098591551</v>
      </c>
      <c r="C63" s="29" t="e">
        <f t="shared" ref="C63:J63" si="36">C18/C12</f>
        <v>#DIV/0!</v>
      </c>
      <c r="D63" s="29" t="e">
        <f t="shared" si="36"/>
        <v>#DIV/0!</v>
      </c>
      <c r="E63" s="29" t="e">
        <f t="shared" si="36"/>
        <v>#DIV/0!</v>
      </c>
      <c r="F63" s="29" t="e">
        <f t="shared" ref="F63:G63" si="37">F18/F12</f>
        <v>#DIV/0!</v>
      </c>
      <c r="G63" s="29" t="e">
        <f t="shared" si="37"/>
        <v>#DIV/0!</v>
      </c>
      <c r="H63" s="29">
        <f t="shared" si="36"/>
        <v>146347.75098591551</v>
      </c>
      <c r="I63" s="24">
        <f t="shared" si="36"/>
        <v>172181.97</v>
      </c>
      <c r="J63" s="24">
        <f t="shared" si="36"/>
        <v>49900</v>
      </c>
    </row>
    <row r="64" spans="1:10" x14ac:dyDescent="0.25">
      <c r="A64" s="36" t="s">
        <v>28</v>
      </c>
      <c r="B64" s="29">
        <f>(B62/B63)*B46</f>
        <v>60.588882143758653</v>
      </c>
      <c r="C64" s="29" t="e">
        <f t="shared" ref="C64:J64" si="38">(C62/C63)*C46</f>
        <v>#DIV/0!</v>
      </c>
      <c r="D64" s="29" t="e">
        <f t="shared" si="38"/>
        <v>#DIV/0!</v>
      </c>
      <c r="E64" s="29" t="e">
        <f t="shared" si="38"/>
        <v>#DIV/0!</v>
      </c>
      <c r="F64" s="29" t="e">
        <f t="shared" ref="F64:G64" si="39">(F62/F63)*F46</f>
        <v>#DIV/0!</v>
      </c>
      <c r="G64" s="29" t="e">
        <f t="shared" si="39"/>
        <v>#DIV/0!</v>
      </c>
      <c r="H64" s="29">
        <f t="shared" si="38"/>
        <v>60.588882143758653</v>
      </c>
      <c r="I64" s="36">
        <f t="shared" si="38"/>
        <v>74.666666666666671</v>
      </c>
      <c r="J64" s="36">
        <f t="shared" si="38"/>
        <v>41.095890410958901</v>
      </c>
    </row>
    <row r="66" spans="1:10" x14ac:dyDescent="0.25">
      <c r="A66" s="76" t="s">
        <v>29</v>
      </c>
    </row>
    <row r="67" spans="1:10" x14ac:dyDescent="0.25">
      <c r="A67" s="33" t="s">
        <v>30</v>
      </c>
      <c r="B67" s="29">
        <f>(B24/B23)*100</f>
        <v>0</v>
      </c>
      <c r="C67" s="29" t="e">
        <f>(C24/C23)*100</f>
        <v>#DIV/0!</v>
      </c>
      <c r="I67" s="33"/>
      <c r="J67" s="33"/>
    </row>
    <row r="68" spans="1:10" x14ac:dyDescent="0.25">
      <c r="A68" s="33" t="s">
        <v>31</v>
      </c>
      <c r="B68" s="29" t="e">
        <f>(B18/B24)*100</f>
        <v>#DIV/0!</v>
      </c>
      <c r="C68" s="29" t="e">
        <f>(C18/C24)*100</f>
        <v>#DIV/0!</v>
      </c>
      <c r="I68" s="33"/>
      <c r="J68" s="33"/>
    </row>
    <row r="69" spans="1:10" ht="15.75" thickBot="1" x14ac:dyDescent="0.3">
      <c r="A69" s="39"/>
      <c r="B69" s="48"/>
      <c r="C69" s="48"/>
      <c r="D69" s="48"/>
      <c r="E69" s="48"/>
      <c r="F69" s="48"/>
      <c r="G69" s="48"/>
      <c r="H69" s="48"/>
      <c r="I69" s="39"/>
      <c r="J69" s="39"/>
    </row>
    <row r="70" spans="1:10" ht="15.75" thickTop="1" x14ac:dyDescent="0.25">
      <c r="A70" s="40" t="s">
        <v>35</v>
      </c>
    </row>
    <row r="71" spans="1:10" x14ac:dyDescent="0.25">
      <c r="A71" s="24" t="s">
        <v>33</v>
      </c>
    </row>
    <row r="72" spans="1:10" x14ac:dyDescent="0.25">
      <c r="A72" s="24" t="s">
        <v>57</v>
      </c>
    </row>
    <row r="73" spans="1:10" x14ac:dyDescent="0.25">
      <c r="A73" s="24" t="s">
        <v>127</v>
      </c>
    </row>
    <row r="75" spans="1:10" x14ac:dyDescent="0.25">
      <c r="A75" s="24" t="s">
        <v>41</v>
      </c>
    </row>
    <row r="76" spans="1:10" x14ac:dyDescent="0.25">
      <c r="A76" s="42" t="s">
        <v>56</v>
      </c>
    </row>
    <row r="79" spans="1:10" x14ac:dyDescent="0.25">
      <c r="A79" s="24" t="s">
        <v>128</v>
      </c>
    </row>
    <row r="80" spans="1:10" x14ac:dyDescent="0.25">
      <c r="A80" s="62"/>
    </row>
  </sheetData>
  <mergeCells count="3">
    <mergeCell ref="B4:B5"/>
    <mergeCell ref="A4:A5"/>
    <mergeCell ref="A2:J2"/>
  </mergeCells>
  <pageMargins left="0.7" right="0.7" top="0.75" bottom="0.75" header="0.3" footer="0.3"/>
  <pageSetup scale="61" orientation="portrait" horizontalDpi="360" verticalDpi="36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81"/>
  <sheetViews>
    <sheetView topLeftCell="A55" zoomScale="80" zoomScaleNormal="80" workbookViewId="0">
      <selection activeCell="A66" sqref="A66"/>
    </sheetView>
  </sheetViews>
  <sheetFormatPr baseColWidth="10" defaultColWidth="11.42578125" defaultRowHeight="15" x14ac:dyDescent="0.25"/>
  <cols>
    <col min="1" max="1" width="40.7109375" style="24" customWidth="1"/>
    <col min="2" max="3" width="13.5703125" style="29" customWidth="1"/>
    <col min="4" max="4" width="14.85546875" style="29" customWidth="1"/>
    <col min="5" max="5" width="12.7109375" style="29" customWidth="1"/>
    <col min="6" max="6" width="14" style="29" customWidth="1"/>
    <col min="7" max="8" width="12.7109375" style="29" customWidth="1"/>
    <col min="9" max="10" width="12.7109375" style="24" customWidth="1"/>
    <col min="11" max="16384" width="11.42578125" style="24"/>
  </cols>
  <sheetData>
    <row r="1" spans="1:11" x14ac:dyDescent="0.25">
      <c r="B1" s="47"/>
    </row>
    <row r="2" spans="1:11" ht="15.75" x14ac:dyDescent="0.25">
      <c r="A2" s="83" t="s">
        <v>115</v>
      </c>
      <c r="B2" s="83"/>
      <c r="C2" s="83"/>
      <c r="D2" s="83"/>
      <c r="E2" s="83"/>
      <c r="F2" s="83"/>
      <c r="G2" s="83"/>
      <c r="H2" s="83"/>
      <c r="I2" s="83"/>
      <c r="J2" s="83"/>
    </row>
    <row r="4" spans="1:11" ht="15" customHeight="1" x14ac:dyDescent="0.25">
      <c r="A4" s="81" t="s">
        <v>0</v>
      </c>
      <c r="B4" s="79" t="s">
        <v>1</v>
      </c>
      <c r="C4" s="84" t="s">
        <v>36</v>
      </c>
      <c r="D4" s="85"/>
      <c r="E4" s="85"/>
      <c r="F4" s="67"/>
      <c r="G4" s="63"/>
      <c r="H4" s="86" t="s">
        <v>39</v>
      </c>
      <c r="I4" s="87"/>
      <c r="J4" s="87"/>
    </row>
    <row r="5" spans="1:11" ht="15.75" thickBot="1" x14ac:dyDescent="0.3">
      <c r="A5" s="82"/>
      <c r="B5" s="80"/>
      <c r="C5" s="45" t="s">
        <v>40</v>
      </c>
      <c r="D5" s="46" t="s">
        <v>37</v>
      </c>
      <c r="E5" s="46" t="s">
        <v>38</v>
      </c>
      <c r="F5" s="51" t="s">
        <v>123</v>
      </c>
      <c r="G5" s="46" t="s">
        <v>122</v>
      </c>
      <c r="H5" s="45" t="s">
        <v>40</v>
      </c>
      <c r="I5" s="25" t="s">
        <v>37</v>
      </c>
      <c r="J5" s="25" t="s">
        <v>38</v>
      </c>
    </row>
    <row r="6" spans="1:11" ht="15.75" thickTop="1" x14ac:dyDescent="0.25"/>
    <row r="7" spans="1:11" x14ac:dyDescent="0.25">
      <c r="A7" s="27" t="s">
        <v>2</v>
      </c>
      <c r="C7" s="29" t="s">
        <v>58</v>
      </c>
      <c r="D7" s="37"/>
      <c r="E7" s="37"/>
      <c r="F7" s="37">
        <v>224812.79999999999</v>
      </c>
      <c r="G7" s="37">
        <v>35822</v>
      </c>
      <c r="H7" s="37" t="s">
        <v>58</v>
      </c>
      <c r="I7" s="37">
        <v>172181.97</v>
      </c>
      <c r="J7" s="37">
        <v>49900</v>
      </c>
      <c r="K7" s="65"/>
    </row>
    <row r="9" spans="1:11" x14ac:dyDescent="0.25">
      <c r="A9" s="24" t="s">
        <v>34</v>
      </c>
    </row>
    <row r="10" spans="1:11" x14ac:dyDescent="0.25">
      <c r="A10" s="28" t="s">
        <v>59</v>
      </c>
      <c r="B10" s="29">
        <f>C10+H10</f>
        <v>0</v>
      </c>
      <c r="C10" s="69">
        <f>E10+F10</f>
        <v>0</v>
      </c>
      <c r="D10" s="29">
        <v>0</v>
      </c>
      <c r="E10" s="29">
        <v>0</v>
      </c>
      <c r="F10" s="29">
        <v>0</v>
      </c>
      <c r="G10" s="29">
        <v>0</v>
      </c>
      <c r="H10" s="29">
        <f>SUM(I10:J10)</f>
        <v>0</v>
      </c>
      <c r="I10" s="70">
        <v>0</v>
      </c>
      <c r="J10" s="70">
        <v>0</v>
      </c>
    </row>
    <row r="11" spans="1:11" x14ac:dyDescent="0.25">
      <c r="A11" s="30" t="s">
        <v>116</v>
      </c>
      <c r="B11" s="29">
        <f>C11+H11</f>
        <v>111.5</v>
      </c>
      <c r="C11" s="69">
        <f t="shared" ref="C11:C13" si="0">E11+F11</f>
        <v>0</v>
      </c>
      <c r="D11" s="69">
        <v>0</v>
      </c>
      <c r="E11" s="69">
        <v>0</v>
      </c>
      <c r="F11" s="69"/>
      <c r="G11" s="69">
        <v>0</v>
      </c>
      <c r="H11" s="29">
        <f>SUM(I11:J11)</f>
        <v>111.5</v>
      </c>
      <c r="I11" s="24">
        <f>I13/2</f>
        <v>75</v>
      </c>
      <c r="J11" s="24">
        <f>J13/2</f>
        <v>36.5</v>
      </c>
    </row>
    <row r="12" spans="1:11" x14ac:dyDescent="0.25">
      <c r="A12" s="30" t="s">
        <v>117</v>
      </c>
      <c r="B12" s="29">
        <f t="shared" ref="B12:B19" si="1">C12+H12</f>
        <v>133</v>
      </c>
      <c r="C12" s="69">
        <f t="shared" si="0"/>
        <v>0</v>
      </c>
      <c r="D12" s="69">
        <v>0</v>
      </c>
      <c r="E12" s="69">
        <v>0</v>
      </c>
      <c r="F12" s="69"/>
      <c r="G12" s="69">
        <v>0</v>
      </c>
      <c r="H12" s="29">
        <f t="shared" ref="H12:H13" si="2">SUM(I12:J12)</f>
        <v>133</v>
      </c>
      <c r="I12" s="24">
        <v>94</v>
      </c>
      <c r="J12" s="24">
        <v>39</v>
      </c>
    </row>
    <row r="13" spans="1:11" x14ac:dyDescent="0.25">
      <c r="A13" s="30" t="s">
        <v>47</v>
      </c>
      <c r="B13" s="29">
        <f t="shared" si="1"/>
        <v>1883</v>
      </c>
      <c r="C13" s="69">
        <f t="shared" si="0"/>
        <v>1660</v>
      </c>
      <c r="D13" s="29">
        <v>0</v>
      </c>
      <c r="E13" s="69">
        <v>0</v>
      </c>
      <c r="F13" s="29">
        <v>1660</v>
      </c>
      <c r="G13" s="69">
        <v>0</v>
      </c>
      <c r="H13" s="29">
        <f t="shared" si="2"/>
        <v>223</v>
      </c>
      <c r="I13" s="24">
        <v>150</v>
      </c>
      <c r="J13" s="24">
        <v>73</v>
      </c>
    </row>
    <row r="15" spans="1:11" x14ac:dyDescent="0.25">
      <c r="A15" s="31" t="s">
        <v>3</v>
      </c>
    </row>
    <row r="16" spans="1:11" x14ac:dyDescent="0.25">
      <c r="A16" s="28" t="s">
        <v>59</v>
      </c>
      <c r="B16" s="29">
        <f t="shared" si="1"/>
        <v>0</v>
      </c>
      <c r="C16" s="29">
        <f t="shared" ref="C16:C19" si="3">SUM(D16:E16)</f>
        <v>0</v>
      </c>
      <c r="H16" s="29">
        <f t="shared" ref="H16:H20" si="4">SUM(I16:J16)</f>
        <v>0</v>
      </c>
      <c r="I16" s="69">
        <f>I10*I7</f>
        <v>0</v>
      </c>
      <c r="J16" s="69">
        <f>J10*J7</f>
        <v>0</v>
      </c>
    </row>
    <row r="17" spans="1:10" x14ac:dyDescent="0.25">
      <c r="A17" s="30" t="s">
        <v>116</v>
      </c>
      <c r="B17" s="29">
        <f t="shared" si="1"/>
        <v>14734997.75</v>
      </c>
      <c r="C17" s="69">
        <f t="shared" si="3"/>
        <v>0</v>
      </c>
      <c r="D17" s="69">
        <v>0</v>
      </c>
      <c r="E17" s="69">
        <v>0</v>
      </c>
      <c r="F17" s="69"/>
      <c r="G17" s="69">
        <v>0</v>
      </c>
      <c r="H17" s="29">
        <f t="shared" si="4"/>
        <v>14734997.75</v>
      </c>
      <c r="I17" s="29">
        <f>I11*I7</f>
        <v>12913647.75</v>
      </c>
      <c r="J17" s="29">
        <f>J11*J7</f>
        <v>1821350</v>
      </c>
    </row>
    <row r="18" spans="1:10" x14ac:dyDescent="0.25">
      <c r="A18" s="30" t="s">
        <v>117</v>
      </c>
      <c r="B18" s="29">
        <f t="shared" si="1"/>
        <v>18131205.18</v>
      </c>
      <c r="C18" s="29">
        <f t="shared" si="3"/>
        <v>0</v>
      </c>
      <c r="D18" s="29">
        <f>D12*D7</f>
        <v>0</v>
      </c>
      <c r="E18" s="29">
        <f t="shared" ref="E18:G18" si="5">E12*E7</f>
        <v>0</v>
      </c>
      <c r="F18" s="29">
        <f>F12*F7</f>
        <v>0</v>
      </c>
      <c r="G18" s="29">
        <f t="shared" si="5"/>
        <v>0</v>
      </c>
      <c r="H18" s="29">
        <f t="shared" si="4"/>
        <v>18131205.18</v>
      </c>
      <c r="I18" s="29">
        <f>I12*I7</f>
        <v>16185105.18</v>
      </c>
      <c r="J18" s="29">
        <f>J12*J7</f>
        <v>1946100</v>
      </c>
    </row>
    <row r="19" spans="1:10" x14ac:dyDescent="0.25">
      <c r="A19" s="30" t="s">
        <v>47</v>
      </c>
      <c r="B19" s="29">
        <f t="shared" si="1"/>
        <v>29469995.5</v>
      </c>
      <c r="C19" s="29">
        <f t="shared" si="3"/>
        <v>0</v>
      </c>
      <c r="D19" s="29">
        <v>0</v>
      </c>
      <c r="E19" s="69">
        <v>0</v>
      </c>
      <c r="F19" s="29">
        <v>399977000</v>
      </c>
      <c r="G19" s="69">
        <v>0</v>
      </c>
      <c r="H19" s="29">
        <f t="shared" si="4"/>
        <v>29469995.5</v>
      </c>
      <c r="I19" s="29">
        <f>I13*I7</f>
        <v>25827295.5</v>
      </c>
      <c r="J19" s="29">
        <f>J13*J7</f>
        <v>3642700</v>
      </c>
    </row>
    <row r="20" spans="1:10" x14ac:dyDescent="0.25">
      <c r="A20" s="30" t="s">
        <v>118</v>
      </c>
      <c r="B20" s="29">
        <f>B18</f>
        <v>18131205.18</v>
      </c>
      <c r="H20" s="29">
        <f t="shared" si="4"/>
        <v>0</v>
      </c>
      <c r="I20" s="29"/>
      <c r="J20" s="29"/>
    </row>
    <row r="22" spans="1:10" x14ac:dyDescent="0.25">
      <c r="A22" s="32" t="s">
        <v>4</v>
      </c>
    </row>
    <row r="23" spans="1:10" x14ac:dyDescent="0.25">
      <c r="A23" s="34" t="s">
        <v>116</v>
      </c>
      <c r="B23" s="29">
        <f>B17</f>
        <v>14734997.75</v>
      </c>
      <c r="C23" s="29">
        <f>C17</f>
        <v>0</v>
      </c>
    </row>
    <row r="24" spans="1:10" x14ac:dyDescent="0.25">
      <c r="A24" s="34" t="s">
        <v>117</v>
      </c>
      <c r="B24" s="29">
        <v>0</v>
      </c>
      <c r="C24" s="29">
        <v>0</v>
      </c>
    </row>
    <row r="26" spans="1:10" x14ac:dyDescent="0.25">
      <c r="A26" s="24" t="s">
        <v>5</v>
      </c>
    </row>
    <row r="27" spans="1:10" x14ac:dyDescent="0.25">
      <c r="A27" s="35" t="s">
        <v>60</v>
      </c>
      <c r="B27" s="58">
        <v>1.5290678841333332</v>
      </c>
      <c r="C27" s="58">
        <v>1.5290678841333332</v>
      </c>
      <c r="D27" s="58">
        <v>1.5290678841333332</v>
      </c>
      <c r="E27" s="58">
        <v>1.5290678841333332</v>
      </c>
      <c r="F27" s="58">
        <v>1.5290678841333332</v>
      </c>
      <c r="G27" s="58">
        <v>1.5290678841333332</v>
      </c>
      <c r="H27" s="58">
        <v>1.5290678841333332</v>
      </c>
      <c r="I27" s="58">
        <v>1.5290678841333332</v>
      </c>
      <c r="J27" s="58">
        <v>1.5290678841333332</v>
      </c>
    </row>
    <row r="28" spans="1:10" x14ac:dyDescent="0.25">
      <c r="A28" s="35" t="s">
        <v>119</v>
      </c>
      <c r="B28" s="58">
        <v>1.6173</v>
      </c>
      <c r="C28" s="58">
        <v>1.6173</v>
      </c>
      <c r="D28" s="58">
        <v>1.6173</v>
      </c>
      <c r="E28" s="58">
        <v>1.6173</v>
      </c>
      <c r="F28" s="58">
        <v>1.6173</v>
      </c>
      <c r="G28" s="58">
        <v>1.6173</v>
      </c>
      <c r="H28" s="58">
        <v>1.6173</v>
      </c>
      <c r="I28" s="58">
        <v>1.6173</v>
      </c>
      <c r="J28" s="58">
        <v>1.6173</v>
      </c>
    </row>
    <row r="29" spans="1:10" x14ac:dyDescent="0.25">
      <c r="A29" s="30" t="s">
        <v>6</v>
      </c>
      <c r="B29" s="37">
        <f>C29</f>
        <v>21741</v>
      </c>
      <c r="C29" s="37">
        <f>D29+E29</f>
        <v>21741</v>
      </c>
      <c r="D29" s="37">
        <v>19329</v>
      </c>
      <c r="E29" s="37">
        <v>2412</v>
      </c>
      <c r="F29" s="37">
        <v>19329</v>
      </c>
      <c r="G29" s="37"/>
      <c r="H29" s="37">
        <f>+I29+J29</f>
        <v>21741</v>
      </c>
      <c r="I29" s="37">
        <v>19329</v>
      </c>
      <c r="J29" s="37">
        <v>2412</v>
      </c>
    </row>
    <row r="31" spans="1:10" x14ac:dyDescent="0.25">
      <c r="A31" s="38" t="s">
        <v>7</v>
      </c>
    </row>
    <row r="32" spans="1:10" x14ac:dyDescent="0.25">
      <c r="A32" s="36" t="s">
        <v>61</v>
      </c>
      <c r="B32" s="29">
        <f>B16/B27</f>
        <v>0</v>
      </c>
      <c r="C32" s="29">
        <f t="shared" ref="C32:J32" si="6">C16/C27</f>
        <v>0</v>
      </c>
      <c r="D32" s="29">
        <f t="shared" si="6"/>
        <v>0</v>
      </c>
      <c r="E32" s="29">
        <f t="shared" si="6"/>
        <v>0</v>
      </c>
      <c r="F32" s="29">
        <f t="shared" ref="F32:G32" si="7">F16/F27</f>
        <v>0</v>
      </c>
      <c r="G32" s="29">
        <f t="shared" si="7"/>
        <v>0</v>
      </c>
      <c r="H32" s="29">
        <f t="shared" si="6"/>
        <v>0</v>
      </c>
      <c r="I32" s="36">
        <f t="shared" si="6"/>
        <v>0</v>
      </c>
      <c r="J32" s="36">
        <f t="shared" si="6"/>
        <v>0</v>
      </c>
    </row>
    <row r="33" spans="1:10" x14ac:dyDescent="0.25">
      <c r="A33" s="36" t="s">
        <v>120</v>
      </c>
      <c r="B33" s="29">
        <f>B18/B28</f>
        <v>11210786.607308477</v>
      </c>
      <c r="C33" s="29">
        <f t="shared" ref="C33:J33" si="8">C18/C28</f>
        <v>0</v>
      </c>
      <c r="D33" s="29">
        <f t="shared" si="8"/>
        <v>0</v>
      </c>
      <c r="E33" s="29">
        <f t="shared" si="8"/>
        <v>0</v>
      </c>
      <c r="F33" s="29">
        <f t="shared" ref="F33:G33" si="9">F18/F28</f>
        <v>0</v>
      </c>
      <c r="G33" s="29">
        <f t="shared" si="9"/>
        <v>0</v>
      </c>
      <c r="H33" s="29">
        <f t="shared" si="8"/>
        <v>11210786.607308477</v>
      </c>
      <c r="I33" s="36">
        <f t="shared" si="8"/>
        <v>10007484.808013355</v>
      </c>
      <c r="J33" s="36">
        <f t="shared" si="8"/>
        <v>1203301.7992951216</v>
      </c>
    </row>
    <row r="34" spans="1:10" x14ac:dyDescent="0.25">
      <c r="A34" s="36" t="s">
        <v>62</v>
      </c>
      <c r="B34" s="29" t="e">
        <f>B32/B10</f>
        <v>#DIV/0!</v>
      </c>
      <c r="C34" s="29" t="e">
        <f t="shared" ref="C34:J34" si="10">C32/C10</f>
        <v>#DIV/0!</v>
      </c>
      <c r="D34" s="29" t="e">
        <f t="shared" si="10"/>
        <v>#DIV/0!</v>
      </c>
      <c r="E34" s="29" t="e">
        <f t="shared" si="10"/>
        <v>#DIV/0!</v>
      </c>
      <c r="F34" s="29" t="e">
        <f t="shared" ref="F34:G34" si="11">F32/F10</f>
        <v>#DIV/0!</v>
      </c>
      <c r="G34" s="29" t="e">
        <f t="shared" si="11"/>
        <v>#DIV/0!</v>
      </c>
      <c r="H34" s="29" t="e">
        <f t="shared" si="10"/>
        <v>#DIV/0!</v>
      </c>
      <c r="I34" s="36" t="e">
        <f t="shared" si="10"/>
        <v>#DIV/0!</v>
      </c>
      <c r="J34" s="36" t="e">
        <f t="shared" si="10"/>
        <v>#DIV/0!</v>
      </c>
    </row>
    <row r="35" spans="1:10" x14ac:dyDescent="0.25">
      <c r="A35" s="36" t="s">
        <v>121</v>
      </c>
      <c r="B35" s="29">
        <f>B33/B12</f>
        <v>84291.628626379534</v>
      </c>
      <c r="C35" s="29" t="e">
        <f t="shared" ref="C35:J35" si="12">C33/C12</f>
        <v>#DIV/0!</v>
      </c>
      <c r="D35" s="29" t="e">
        <f t="shared" si="12"/>
        <v>#DIV/0!</v>
      </c>
      <c r="E35" s="29" t="e">
        <f t="shared" si="12"/>
        <v>#DIV/0!</v>
      </c>
      <c r="F35" s="29" t="e">
        <f t="shared" ref="F35:G35" si="13">F33/F12</f>
        <v>#DIV/0!</v>
      </c>
      <c r="G35" s="29" t="e">
        <f t="shared" si="13"/>
        <v>#DIV/0!</v>
      </c>
      <c r="H35" s="29">
        <f t="shared" si="12"/>
        <v>84291.628626379534</v>
      </c>
      <c r="I35" s="36">
        <f t="shared" si="12"/>
        <v>106462.60434056762</v>
      </c>
      <c r="J35" s="36">
        <f t="shared" si="12"/>
        <v>30853.892289618503</v>
      </c>
    </row>
    <row r="37" spans="1:10" x14ac:dyDescent="0.25">
      <c r="A37" s="27" t="s">
        <v>8</v>
      </c>
    </row>
    <row r="39" spans="1:10" x14ac:dyDescent="0.25">
      <c r="A39" s="24" t="s">
        <v>9</v>
      </c>
    </row>
    <row r="40" spans="1:10" x14ac:dyDescent="0.25">
      <c r="A40" s="24" t="s">
        <v>10</v>
      </c>
      <c r="B40" s="29">
        <f>B11/B29*100</f>
        <v>0.51285589439308221</v>
      </c>
      <c r="C40" s="29">
        <f t="shared" ref="C40:J40" si="14">C11/C29*100</f>
        <v>0</v>
      </c>
      <c r="D40" s="29">
        <f t="shared" si="14"/>
        <v>0</v>
      </c>
      <c r="E40" s="29">
        <f t="shared" si="14"/>
        <v>0</v>
      </c>
      <c r="F40" s="29">
        <f t="shared" ref="F40:G40" si="15">F11/F29*100</f>
        <v>0</v>
      </c>
      <c r="G40" s="29" t="e">
        <f t="shared" si="15"/>
        <v>#DIV/0!</v>
      </c>
      <c r="H40" s="29">
        <f t="shared" si="14"/>
        <v>0.51285589439308221</v>
      </c>
      <c r="I40" s="24">
        <f t="shared" si="14"/>
        <v>0.38801800403538728</v>
      </c>
      <c r="J40" s="24">
        <f t="shared" si="14"/>
        <v>1.5132669983416251</v>
      </c>
    </row>
    <row r="41" spans="1:10" x14ac:dyDescent="0.25">
      <c r="A41" s="24" t="s">
        <v>11</v>
      </c>
      <c r="B41" s="29">
        <f>B12/B29*100</f>
        <v>0.61174738972448361</v>
      </c>
      <c r="C41" s="29">
        <f t="shared" ref="C41:J41" si="16">C12/C29*100</f>
        <v>0</v>
      </c>
      <c r="D41" s="29">
        <f t="shared" si="16"/>
        <v>0</v>
      </c>
      <c r="E41" s="29">
        <f t="shared" si="16"/>
        <v>0</v>
      </c>
      <c r="F41" s="29">
        <f t="shared" ref="F41:G41" si="17">F12/F29*100</f>
        <v>0</v>
      </c>
      <c r="G41" s="29" t="e">
        <f t="shared" si="17"/>
        <v>#DIV/0!</v>
      </c>
      <c r="H41" s="29">
        <f t="shared" si="16"/>
        <v>0.61174738972448361</v>
      </c>
      <c r="I41" s="24">
        <f t="shared" si="16"/>
        <v>0.48631589839101869</v>
      </c>
      <c r="J41" s="24">
        <f t="shared" si="16"/>
        <v>1.616915422885572</v>
      </c>
    </row>
    <row r="43" spans="1:10" x14ac:dyDescent="0.25">
      <c r="A43" s="24" t="s">
        <v>12</v>
      </c>
    </row>
    <row r="44" spans="1:10" x14ac:dyDescent="0.25">
      <c r="A44" s="24" t="s">
        <v>13</v>
      </c>
      <c r="B44" s="29">
        <f>B12/B11*100</f>
        <v>119.28251121076232</v>
      </c>
      <c r="C44" s="29" t="e">
        <f t="shared" ref="C44:J44" si="18">C12/C11*100</f>
        <v>#DIV/0!</v>
      </c>
      <c r="D44" s="29" t="e">
        <f t="shared" si="18"/>
        <v>#DIV/0!</v>
      </c>
      <c r="E44" s="29" t="e">
        <f t="shared" si="18"/>
        <v>#DIV/0!</v>
      </c>
      <c r="F44" s="29" t="e">
        <f t="shared" ref="F44:G44" si="19">F12/F11*100</f>
        <v>#DIV/0!</v>
      </c>
      <c r="G44" s="29" t="e">
        <f t="shared" si="19"/>
        <v>#DIV/0!</v>
      </c>
      <c r="H44" s="29">
        <f t="shared" si="18"/>
        <v>119.28251121076232</v>
      </c>
      <c r="I44" s="24">
        <f t="shared" si="18"/>
        <v>125.33333333333334</v>
      </c>
      <c r="J44" s="24">
        <f t="shared" si="18"/>
        <v>106.84931506849315</v>
      </c>
    </row>
    <row r="45" spans="1:10" x14ac:dyDescent="0.25">
      <c r="A45" s="24" t="s">
        <v>14</v>
      </c>
      <c r="B45" s="29">
        <f>B18/B17*100</f>
        <v>123.04857786625722</v>
      </c>
      <c r="C45" s="29" t="e">
        <f t="shared" ref="C45:J45" si="20">C18/C17*100</f>
        <v>#DIV/0!</v>
      </c>
      <c r="D45" s="29" t="e">
        <f t="shared" si="20"/>
        <v>#DIV/0!</v>
      </c>
      <c r="E45" s="29" t="e">
        <f t="shared" si="20"/>
        <v>#DIV/0!</v>
      </c>
      <c r="F45" s="29" t="e">
        <f t="shared" ref="F45:G45" si="21">F18/F17*100</f>
        <v>#DIV/0!</v>
      </c>
      <c r="G45" s="29" t="e">
        <f t="shared" si="21"/>
        <v>#DIV/0!</v>
      </c>
      <c r="H45" s="29">
        <f t="shared" si="20"/>
        <v>123.04857786625722</v>
      </c>
      <c r="I45" s="24">
        <f t="shared" si="20"/>
        <v>125.33333333333334</v>
      </c>
      <c r="J45" s="24">
        <f t="shared" si="20"/>
        <v>106.84931506849315</v>
      </c>
    </row>
    <row r="46" spans="1:10" x14ac:dyDescent="0.25">
      <c r="A46" s="36" t="s">
        <v>15</v>
      </c>
      <c r="B46" s="29">
        <f>AVERAGE(B44:B45)</f>
        <v>121.16554453850978</v>
      </c>
      <c r="C46" s="29" t="e">
        <f t="shared" ref="C46:J46" si="22">AVERAGE(C44:C45)</f>
        <v>#DIV/0!</v>
      </c>
      <c r="D46" s="29" t="e">
        <f t="shared" si="22"/>
        <v>#DIV/0!</v>
      </c>
      <c r="E46" s="29" t="e">
        <f t="shared" si="22"/>
        <v>#DIV/0!</v>
      </c>
      <c r="F46" s="29" t="e">
        <f t="shared" ref="F46:G46" si="23">AVERAGE(F44:F45)</f>
        <v>#DIV/0!</v>
      </c>
      <c r="G46" s="29" t="e">
        <f t="shared" si="23"/>
        <v>#DIV/0!</v>
      </c>
      <c r="H46" s="29">
        <f t="shared" si="22"/>
        <v>121.16554453850978</v>
      </c>
      <c r="I46" s="36">
        <f t="shared" si="22"/>
        <v>125.33333333333334</v>
      </c>
      <c r="J46" s="36">
        <f t="shared" si="22"/>
        <v>106.84931506849315</v>
      </c>
    </row>
    <row r="48" spans="1:10" x14ac:dyDescent="0.25">
      <c r="A48" s="24" t="s">
        <v>16</v>
      </c>
    </row>
    <row r="49" spans="1:10" x14ac:dyDescent="0.25">
      <c r="A49" s="24" t="s">
        <v>17</v>
      </c>
      <c r="B49" s="29">
        <f>B12/B13*100</f>
        <v>7.0631970260223049</v>
      </c>
      <c r="C49" s="29">
        <f t="shared" ref="C49:J49" si="24">C12/C13*100</f>
        <v>0</v>
      </c>
      <c r="D49" s="29" t="e">
        <f t="shared" si="24"/>
        <v>#DIV/0!</v>
      </c>
      <c r="E49" s="29" t="e">
        <f t="shared" si="24"/>
        <v>#DIV/0!</v>
      </c>
      <c r="F49" s="29">
        <f t="shared" ref="F49:G49" si="25">F12/F13*100</f>
        <v>0</v>
      </c>
      <c r="G49" s="29" t="e">
        <f t="shared" si="25"/>
        <v>#DIV/0!</v>
      </c>
      <c r="H49" s="29">
        <f t="shared" si="24"/>
        <v>59.641255605381161</v>
      </c>
      <c r="I49" s="24">
        <f t="shared" si="24"/>
        <v>62.666666666666671</v>
      </c>
      <c r="J49" s="24">
        <f t="shared" si="24"/>
        <v>53.424657534246577</v>
      </c>
    </row>
    <row r="50" spans="1:10" x14ac:dyDescent="0.25">
      <c r="A50" s="24" t="s">
        <v>18</v>
      </c>
      <c r="B50" s="29">
        <f>B18/B19*100</f>
        <v>61.524288933128609</v>
      </c>
      <c r="C50" s="29" t="e">
        <f t="shared" ref="C50:J50" si="26">C18/C19*100</f>
        <v>#DIV/0!</v>
      </c>
      <c r="D50" s="29" t="e">
        <f t="shared" si="26"/>
        <v>#DIV/0!</v>
      </c>
      <c r="E50" s="29" t="e">
        <f t="shared" si="26"/>
        <v>#DIV/0!</v>
      </c>
      <c r="F50" s="29">
        <f t="shared" ref="F50:G50" si="27">F18/F19*100</f>
        <v>0</v>
      </c>
      <c r="G50" s="29" t="e">
        <f t="shared" si="27"/>
        <v>#DIV/0!</v>
      </c>
      <c r="H50" s="29">
        <f t="shared" si="26"/>
        <v>61.524288933128609</v>
      </c>
      <c r="I50" s="24">
        <f t="shared" si="26"/>
        <v>62.666666666666671</v>
      </c>
      <c r="J50" s="24">
        <f t="shared" si="26"/>
        <v>53.424657534246577</v>
      </c>
    </row>
    <row r="51" spans="1:10" x14ac:dyDescent="0.25">
      <c r="A51" s="24" t="s">
        <v>19</v>
      </c>
      <c r="B51" s="29">
        <f>(B49+B50)/2</f>
        <v>34.293742979575455</v>
      </c>
      <c r="C51" s="29" t="e">
        <f t="shared" ref="C51:J51" si="28">(C49+C50)/2</f>
        <v>#DIV/0!</v>
      </c>
      <c r="D51" s="29" t="e">
        <f t="shared" si="28"/>
        <v>#DIV/0!</v>
      </c>
      <c r="E51" s="29" t="e">
        <f t="shared" si="28"/>
        <v>#DIV/0!</v>
      </c>
      <c r="F51" s="29">
        <f t="shared" ref="F51:G51" si="29">(F49+F50)/2</f>
        <v>0</v>
      </c>
      <c r="G51" s="29" t="e">
        <f t="shared" si="29"/>
        <v>#DIV/0!</v>
      </c>
      <c r="H51" s="29">
        <f t="shared" si="28"/>
        <v>60.582772269254889</v>
      </c>
      <c r="I51" s="24">
        <f t="shared" si="28"/>
        <v>62.666666666666671</v>
      </c>
      <c r="J51" s="24">
        <f t="shared" si="28"/>
        <v>53.424657534246577</v>
      </c>
    </row>
    <row r="53" spans="1:10" x14ac:dyDescent="0.25">
      <c r="A53" s="24" t="s">
        <v>32</v>
      </c>
    </row>
    <row r="54" spans="1:10" x14ac:dyDescent="0.25">
      <c r="A54" s="24" t="s">
        <v>20</v>
      </c>
      <c r="B54" s="29">
        <f>B20/B18*100</f>
        <v>100</v>
      </c>
    </row>
    <row r="56" spans="1:10" x14ac:dyDescent="0.25">
      <c r="A56" s="24" t="s">
        <v>21</v>
      </c>
    </row>
    <row r="57" spans="1:10" x14ac:dyDescent="0.25">
      <c r="A57" s="24" t="s">
        <v>22</v>
      </c>
      <c r="B57" s="29" t="e">
        <f>((B12/B10)-1)*100</f>
        <v>#DIV/0!</v>
      </c>
      <c r="C57" s="29" t="e">
        <f t="shared" ref="C57:J57" si="30">((C12/C10)-1)*100</f>
        <v>#DIV/0!</v>
      </c>
      <c r="D57" s="29" t="e">
        <f t="shared" si="30"/>
        <v>#DIV/0!</v>
      </c>
      <c r="E57" s="29" t="e">
        <f t="shared" si="30"/>
        <v>#DIV/0!</v>
      </c>
      <c r="F57" s="29" t="e">
        <f t="shared" ref="F57:G57" si="31">((F12/F10)-1)*100</f>
        <v>#DIV/0!</v>
      </c>
      <c r="G57" s="29" t="e">
        <f t="shared" si="31"/>
        <v>#DIV/0!</v>
      </c>
      <c r="H57" s="29" t="e">
        <f t="shared" si="30"/>
        <v>#DIV/0!</v>
      </c>
      <c r="I57" s="24" t="e">
        <f t="shared" si="30"/>
        <v>#DIV/0!</v>
      </c>
      <c r="J57" s="24" t="e">
        <f t="shared" si="30"/>
        <v>#DIV/0!</v>
      </c>
    </row>
    <row r="58" spans="1:10" x14ac:dyDescent="0.25">
      <c r="A58" s="24" t="s">
        <v>23</v>
      </c>
      <c r="B58" s="29" t="e">
        <f>((B33/B32)-1)*100</f>
        <v>#DIV/0!</v>
      </c>
      <c r="C58" s="29" t="e">
        <f t="shared" ref="C58:J58" si="32">((C33/C32)-1)*100</f>
        <v>#DIV/0!</v>
      </c>
      <c r="D58" s="29" t="e">
        <f t="shared" si="32"/>
        <v>#DIV/0!</v>
      </c>
      <c r="E58" s="29" t="e">
        <f t="shared" si="32"/>
        <v>#DIV/0!</v>
      </c>
      <c r="F58" s="29" t="e">
        <f t="shared" ref="F58:G58" si="33">((F33/F32)-1)*100</f>
        <v>#DIV/0!</v>
      </c>
      <c r="G58" s="29" t="e">
        <f t="shared" si="33"/>
        <v>#DIV/0!</v>
      </c>
      <c r="H58" s="29" t="e">
        <f t="shared" si="32"/>
        <v>#DIV/0!</v>
      </c>
      <c r="I58" s="24" t="e">
        <f t="shared" si="32"/>
        <v>#DIV/0!</v>
      </c>
      <c r="J58" s="24" t="e">
        <f t="shared" si="32"/>
        <v>#DIV/0!</v>
      </c>
    </row>
    <row r="59" spans="1:10" x14ac:dyDescent="0.25">
      <c r="A59" s="36" t="s">
        <v>24</v>
      </c>
      <c r="B59" s="29" t="e">
        <f>((B35/B34)-1)*100</f>
        <v>#DIV/0!</v>
      </c>
      <c r="C59" s="29" t="e">
        <f t="shared" ref="C59:J59" si="34">((C35/C34)-1)*100</f>
        <v>#DIV/0!</v>
      </c>
      <c r="D59" s="29" t="e">
        <f t="shared" si="34"/>
        <v>#DIV/0!</v>
      </c>
      <c r="E59" s="29" t="e">
        <f t="shared" si="34"/>
        <v>#DIV/0!</v>
      </c>
      <c r="F59" s="29" t="e">
        <f t="shared" ref="F59:G59" si="35">((F35/F34)-1)*100</f>
        <v>#DIV/0!</v>
      </c>
      <c r="G59" s="29" t="e">
        <f t="shared" si="35"/>
        <v>#DIV/0!</v>
      </c>
      <c r="H59" s="29" t="e">
        <f t="shared" si="34"/>
        <v>#DIV/0!</v>
      </c>
      <c r="I59" s="36" t="e">
        <f t="shared" si="34"/>
        <v>#DIV/0!</v>
      </c>
      <c r="J59" s="36" t="e">
        <f t="shared" si="34"/>
        <v>#DIV/0!</v>
      </c>
    </row>
    <row r="60" spans="1:10" x14ac:dyDescent="0.25">
      <c r="I60" s="29"/>
      <c r="J60" s="29"/>
    </row>
    <row r="61" spans="1:10" x14ac:dyDescent="0.25">
      <c r="A61" s="24" t="s">
        <v>25</v>
      </c>
    </row>
    <row r="62" spans="1:10" x14ac:dyDescent="0.25">
      <c r="A62" s="24" t="s">
        <v>26</v>
      </c>
      <c r="B62" s="29">
        <f t="shared" ref="B62:J63" si="36">B17/B11</f>
        <v>132152.44618834081</v>
      </c>
      <c r="C62" s="29" t="e">
        <f t="shared" si="36"/>
        <v>#DIV/0!</v>
      </c>
      <c r="D62" s="29" t="e">
        <f t="shared" si="36"/>
        <v>#DIV/0!</v>
      </c>
      <c r="E62" s="29" t="e">
        <f t="shared" si="36"/>
        <v>#DIV/0!</v>
      </c>
      <c r="F62" s="29" t="e">
        <f t="shared" ref="F62:G62" si="37">F17/F11</f>
        <v>#DIV/0!</v>
      </c>
      <c r="G62" s="29" t="e">
        <f t="shared" si="37"/>
        <v>#DIV/0!</v>
      </c>
      <c r="H62" s="29">
        <f t="shared" si="36"/>
        <v>132152.44618834081</v>
      </c>
      <c r="I62" s="24">
        <f t="shared" si="36"/>
        <v>172181.97</v>
      </c>
      <c r="J62" s="24">
        <f t="shared" si="36"/>
        <v>49900</v>
      </c>
    </row>
    <row r="63" spans="1:10" x14ac:dyDescent="0.25">
      <c r="A63" s="24" t="s">
        <v>27</v>
      </c>
      <c r="B63" s="29">
        <f t="shared" si="36"/>
        <v>136324.8509774436</v>
      </c>
      <c r="C63" s="29" t="e">
        <f t="shared" si="36"/>
        <v>#DIV/0!</v>
      </c>
      <c r="D63" s="29" t="e">
        <f t="shared" si="36"/>
        <v>#DIV/0!</v>
      </c>
      <c r="E63" s="29" t="e">
        <f t="shared" si="36"/>
        <v>#DIV/0!</v>
      </c>
      <c r="F63" s="29" t="e">
        <f t="shared" ref="F63:G63" si="38">F18/F12</f>
        <v>#DIV/0!</v>
      </c>
      <c r="G63" s="29" t="e">
        <f t="shared" si="38"/>
        <v>#DIV/0!</v>
      </c>
      <c r="H63" s="29">
        <f t="shared" si="36"/>
        <v>136324.8509774436</v>
      </c>
      <c r="I63" s="24">
        <f t="shared" si="36"/>
        <v>172181.97</v>
      </c>
      <c r="J63" s="24">
        <f t="shared" si="36"/>
        <v>49900</v>
      </c>
    </row>
    <row r="64" spans="1:10" x14ac:dyDescent="0.25">
      <c r="A64" s="36" t="s">
        <v>28</v>
      </c>
      <c r="B64" s="29">
        <f>(B62/B63)*B46</f>
        <v>117.45711064196091</v>
      </c>
      <c r="C64" s="29" t="e">
        <f t="shared" ref="C64:J64" si="39">(C62/C63)*C46</f>
        <v>#DIV/0!</v>
      </c>
      <c r="D64" s="29" t="e">
        <f t="shared" si="39"/>
        <v>#DIV/0!</v>
      </c>
      <c r="E64" s="29" t="e">
        <f t="shared" si="39"/>
        <v>#DIV/0!</v>
      </c>
      <c r="F64" s="29" t="e">
        <f t="shared" ref="F64:G64" si="40">(F62/F63)*F46</f>
        <v>#DIV/0!</v>
      </c>
      <c r="G64" s="29" t="e">
        <f t="shared" si="40"/>
        <v>#DIV/0!</v>
      </c>
      <c r="H64" s="29">
        <f t="shared" si="39"/>
        <v>117.45711064196091</v>
      </c>
      <c r="I64" s="36">
        <f t="shared" si="39"/>
        <v>125.33333333333334</v>
      </c>
      <c r="J64" s="36">
        <f t="shared" si="39"/>
        <v>106.84931506849315</v>
      </c>
    </row>
    <row r="66" spans="1:10" x14ac:dyDescent="0.25">
      <c r="A66" s="29" t="s">
        <v>29</v>
      </c>
    </row>
    <row r="67" spans="1:10" x14ac:dyDescent="0.25">
      <c r="A67" s="33" t="s">
        <v>30</v>
      </c>
      <c r="B67" s="29">
        <f>(B24/B23)*100</f>
        <v>0</v>
      </c>
      <c r="C67" s="29" t="e">
        <f>(C24/C23)*100</f>
        <v>#DIV/0!</v>
      </c>
      <c r="I67" s="33"/>
      <c r="J67" s="33"/>
    </row>
    <row r="68" spans="1:10" x14ac:dyDescent="0.25">
      <c r="A68" s="33" t="s">
        <v>31</v>
      </c>
      <c r="B68" s="29" t="e">
        <f>(B18/B24)*100</f>
        <v>#DIV/0!</v>
      </c>
      <c r="C68" s="29" t="e">
        <f>(C18/C24)*100</f>
        <v>#DIV/0!</v>
      </c>
      <c r="I68" s="33"/>
      <c r="J68" s="33"/>
    </row>
    <row r="69" spans="1:10" ht="15.75" thickBot="1" x14ac:dyDescent="0.3">
      <c r="A69" s="39"/>
      <c r="B69" s="48"/>
      <c r="C69" s="48"/>
      <c r="D69" s="48"/>
      <c r="E69" s="48"/>
      <c r="F69" s="48"/>
      <c r="G69" s="48"/>
      <c r="H69" s="48"/>
      <c r="I69" s="39"/>
      <c r="J69" s="39"/>
    </row>
    <row r="70" spans="1:10" ht="15.75" thickTop="1" x14ac:dyDescent="0.25">
      <c r="A70" s="40" t="s">
        <v>35</v>
      </c>
    </row>
    <row r="71" spans="1:10" x14ac:dyDescent="0.25">
      <c r="A71" s="24" t="s">
        <v>33</v>
      </c>
    </row>
    <row r="72" spans="1:10" x14ac:dyDescent="0.25">
      <c r="A72" s="24" t="s">
        <v>57</v>
      </c>
    </row>
    <row r="73" spans="1:10" x14ac:dyDescent="0.25">
      <c r="A73" s="24" t="s">
        <v>127</v>
      </c>
    </row>
    <row r="76" spans="1:10" x14ac:dyDescent="0.25">
      <c r="A76" s="41"/>
    </row>
    <row r="77" spans="1:10" x14ac:dyDescent="0.25">
      <c r="A77" s="24" t="s">
        <v>41</v>
      </c>
    </row>
    <row r="78" spans="1:10" x14ac:dyDescent="0.25">
      <c r="A78" s="42" t="s">
        <v>42</v>
      </c>
    </row>
    <row r="81" spans="1:1" x14ac:dyDescent="0.25">
      <c r="A81" s="24" t="s">
        <v>128</v>
      </c>
    </row>
  </sheetData>
  <mergeCells count="5">
    <mergeCell ref="B4:B5"/>
    <mergeCell ref="C4:E4"/>
    <mergeCell ref="H4:J4"/>
    <mergeCell ref="A4:A5"/>
    <mergeCell ref="A2:J2"/>
  </mergeCells>
  <pageMargins left="0.7" right="0.7" top="0.75" bottom="0.75" header="0.3" footer="0.3"/>
  <pageSetup scale="61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82"/>
  <sheetViews>
    <sheetView topLeftCell="A67" zoomScale="80" zoomScaleNormal="80" workbookViewId="0">
      <selection activeCell="A66" sqref="A66"/>
    </sheetView>
  </sheetViews>
  <sheetFormatPr baseColWidth="10" defaultColWidth="11.42578125" defaultRowHeight="15" x14ac:dyDescent="0.25"/>
  <cols>
    <col min="1" max="1" width="43.7109375" customWidth="1"/>
    <col min="2" max="3" width="13.5703125" style="49" customWidth="1"/>
    <col min="4" max="8" width="12.7109375" style="49" customWidth="1"/>
    <col min="9" max="10" width="12.7109375" customWidth="1"/>
  </cols>
  <sheetData>
    <row r="2" spans="1:11" ht="15.75" x14ac:dyDescent="0.25">
      <c r="A2" s="96" t="s">
        <v>108</v>
      </c>
      <c r="B2" s="96"/>
      <c r="C2" s="96"/>
      <c r="D2" s="96"/>
      <c r="E2" s="96"/>
      <c r="F2" s="96"/>
      <c r="G2" s="96"/>
      <c r="H2" s="96"/>
      <c r="I2" s="96"/>
      <c r="J2" s="96"/>
    </row>
    <row r="4" spans="1:11" x14ac:dyDescent="0.25">
      <c r="A4" s="94" t="s">
        <v>0</v>
      </c>
      <c r="B4" s="88" t="s">
        <v>1</v>
      </c>
      <c r="C4" s="90" t="s">
        <v>36</v>
      </c>
      <c r="D4" s="91"/>
      <c r="E4" s="91"/>
      <c r="F4" s="71"/>
      <c r="G4" s="64"/>
      <c r="H4" s="92" t="s">
        <v>39</v>
      </c>
      <c r="I4" s="93"/>
      <c r="J4" s="93"/>
    </row>
    <row r="5" spans="1:11" ht="15.75" thickBot="1" x14ac:dyDescent="0.3">
      <c r="A5" s="95"/>
      <c r="B5" s="89"/>
      <c r="C5" s="50" t="s">
        <v>40</v>
      </c>
      <c r="D5" s="51" t="s">
        <v>37</v>
      </c>
      <c r="E5" s="51" t="s">
        <v>38</v>
      </c>
      <c r="F5" s="51" t="s">
        <v>123</v>
      </c>
      <c r="G5" s="46" t="s">
        <v>122</v>
      </c>
      <c r="H5" s="50" t="s">
        <v>40</v>
      </c>
      <c r="I5" s="22" t="s">
        <v>37</v>
      </c>
      <c r="J5" s="22" t="s">
        <v>38</v>
      </c>
    </row>
    <row r="6" spans="1:11" ht="15.75" thickTop="1" x14ac:dyDescent="0.25"/>
    <row r="7" spans="1:11" x14ac:dyDescent="0.25">
      <c r="A7" s="1" t="s">
        <v>2</v>
      </c>
      <c r="C7" s="37" t="s">
        <v>58</v>
      </c>
      <c r="D7" s="37"/>
      <c r="E7" s="37"/>
      <c r="F7" s="37">
        <v>224812.79999999999</v>
      </c>
      <c r="G7" s="37">
        <v>35822</v>
      </c>
      <c r="H7" s="37" t="s">
        <v>58</v>
      </c>
      <c r="I7" s="37">
        <v>172181.97</v>
      </c>
      <c r="J7" s="37">
        <v>49900</v>
      </c>
      <c r="K7" s="65"/>
    </row>
    <row r="9" spans="1:11" x14ac:dyDescent="0.25">
      <c r="A9" t="s">
        <v>34</v>
      </c>
    </row>
    <row r="10" spans="1:11" x14ac:dyDescent="0.25">
      <c r="A10" s="2" t="s">
        <v>63</v>
      </c>
      <c r="B10" s="49">
        <f>C10+H10</f>
        <v>890</v>
      </c>
      <c r="C10" s="49">
        <f>SUM(D10:G10)</f>
        <v>445</v>
      </c>
      <c r="D10" s="49">
        <v>398</v>
      </c>
      <c r="E10" s="49">
        <v>47</v>
      </c>
      <c r="F10" s="49">
        <v>0</v>
      </c>
      <c r="G10" s="49">
        <v>0</v>
      </c>
      <c r="H10" s="49">
        <f>SUM(I10:J10)</f>
        <v>445</v>
      </c>
      <c r="I10">
        <v>398</v>
      </c>
      <c r="J10">
        <v>47</v>
      </c>
    </row>
    <row r="11" spans="1:11" x14ac:dyDescent="0.25">
      <c r="A11" s="3" t="s">
        <v>109</v>
      </c>
      <c r="B11" s="49">
        <f t="shared" ref="B11:B13" si="0">C11+H11</f>
        <v>800</v>
      </c>
      <c r="C11" s="49">
        <f>E11+F11+G11</f>
        <v>800</v>
      </c>
      <c r="D11" s="49">
        <v>0</v>
      </c>
      <c r="E11" s="49">
        <v>0</v>
      </c>
      <c r="F11" s="49">
        <v>500</v>
      </c>
      <c r="G11" s="49">
        <v>300</v>
      </c>
      <c r="H11" s="49">
        <f>SUM(I11:J11)</f>
        <v>0</v>
      </c>
      <c r="I11" s="49">
        <v>0</v>
      </c>
      <c r="J11" s="49">
        <v>0</v>
      </c>
    </row>
    <row r="12" spans="1:11" x14ac:dyDescent="0.25">
      <c r="A12" s="3" t="s">
        <v>110</v>
      </c>
      <c r="B12" s="49">
        <f t="shared" si="0"/>
        <v>19</v>
      </c>
      <c r="C12" s="49">
        <f>E12+F12+G12</f>
        <v>0</v>
      </c>
      <c r="D12" s="49">
        <v>0</v>
      </c>
      <c r="E12" s="49">
        <v>0</v>
      </c>
      <c r="F12" s="49">
        <v>0</v>
      </c>
      <c r="G12" s="49">
        <v>0</v>
      </c>
      <c r="H12" s="49">
        <f t="shared" ref="H12:H20" si="1">SUM(I12:J12)</f>
        <v>19</v>
      </c>
      <c r="I12">
        <v>0</v>
      </c>
      <c r="J12">
        <v>19</v>
      </c>
    </row>
    <row r="13" spans="1:11" x14ac:dyDescent="0.25">
      <c r="A13" s="3" t="s">
        <v>47</v>
      </c>
      <c r="B13" s="49">
        <f t="shared" si="0"/>
        <v>2623</v>
      </c>
      <c r="C13" s="49">
        <f>E13+F13+G13</f>
        <v>2400</v>
      </c>
      <c r="D13" s="49">
        <v>0</v>
      </c>
      <c r="E13" s="49">
        <v>0</v>
      </c>
      <c r="F13" s="49">
        <v>1660</v>
      </c>
      <c r="G13" s="49">
        <v>740</v>
      </c>
      <c r="H13" s="49">
        <f t="shared" si="1"/>
        <v>223</v>
      </c>
      <c r="I13" s="24">
        <v>150</v>
      </c>
      <c r="J13" s="24">
        <v>73</v>
      </c>
    </row>
    <row r="15" spans="1:11" x14ac:dyDescent="0.25">
      <c r="A15" s="6" t="s">
        <v>3</v>
      </c>
    </row>
    <row r="16" spans="1:11" x14ac:dyDescent="0.25">
      <c r="A16" s="2" t="s">
        <v>63</v>
      </c>
      <c r="B16" s="4">
        <f>C16+H16</f>
        <v>141747448.12</v>
      </c>
      <c r="C16" s="4">
        <f>SUM(D16:G16)</f>
        <v>70873724.060000002</v>
      </c>
      <c r="D16" s="4">
        <f>D10*I7</f>
        <v>68528424.060000002</v>
      </c>
      <c r="E16" s="4">
        <f>E10*J7</f>
        <v>2345300</v>
      </c>
      <c r="F16" s="4">
        <v>0</v>
      </c>
      <c r="G16" s="4">
        <v>0</v>
      </c>
      <c r="H16" s="4">
        <f t="shared" si="1"/>
        <v>70873724.060000002</v>
      </c>
      <c r="I16" s="4">
        <f>I10*I7</f>
        <v>68528424.060000002</v>
      </c>
      <c r="J16" s="4">
        <f>J10*J7</f>
        <v>2345300</v>
      </c>
    </row>
    <row r="17" spans="1:11" x14ac:dyDescent="0.25">
      <c r="A17" s="3" t="s">
        <v>109</v>
      </c>
      <c r="B17" s="4">
        <f t="shared" ref="B17:B19" si="2">C17+H17</f>
        <v>123201005</v>
      </c>
      <c r="C17" s="4">
        <f t="shared" ref="C17:C19" si="3">SUM(D17:G17)</f>
        <v>123201005</v>
      </c>
      <c r="D17" s="4">
        <v>0</v>
      </c>
      <c r="E17" s="4">
        <v>0</v>
      </c>
      <c r="F17" s="4">
        <v>112436405</v>
      </c>
      <c r="G17" s="4">
        <v>10764600</v>
      </c>
      <c r="H17" s="4">
        <f t="shared" si="1"/>
        <v>0</v>
      </c>
      <c r="I17" s="4">
        <f>I11*I7</f>
        <v>0</v>
      </c>
      <c r="J17" s="4">
        <f t="shared" ref="J17" si="4">J11*J7</f>
        <v>0</v>
      </c>
      <c r="K17" s="4"/>
    </row>
    <row r="18" spans="1:11" x14ac:dyDescent="0.25">
      <c r="A18" s="3" t="s">
        <v>110</v>
      </c>
      <c r="B18" s="4">
        <f t="shared" si="2"/>
        <v>948100</v>
      </c>
      <c r="C18" s="4">
        <f t="shared" si="3"/>
        <v>0</v>
      </c>
      <c r="D18" s="4">
        <v>0</v>
      </c>
      <c r="E18" s="4">
        <v>0</v>
      </c>
      <c r="F18" s="4">
        <f>F12*F7</f>
        <v>0</v>
      </c>
      <c r="G18" s="4">
        <f>G12*G7</f>
        <v>0</v>
      </c>
      <c r="H18" s="4">
        <f t="shared" si="1"/>
        <v>948100</v>
      </c>
      <c r="I18" s="4">
        <f>I12*I7</f>
        <v>0</v>
      </c>
      <c r="J18" s="4">
        <f>J12*J7</f>
        <v>948100</v>
      </c>
    </row>
    <row r="19" spans="1:11" x14ac:dyDescent="0.25">
      <c r="A19" s="3" t="s">
        <v>47</v>
      </c>
      <c r="B19" s="4">
        <f t="shared" si="2"/>
        <v>429311540.10000002</v>
      </c>
      <c r="C19" s="4">
        <f t="shared" si="3"/>
        <v>399841544.60000002</v>
      </c>
      <c r="D19" s="4">
        <v>0</v>
      </c>
      <c r="E19" s="4">
        <v>0</v>
      </c>
      <c r="F19" s="4">
        <v>373288864.60000002</v>
      </c>
      <c r="G19" s="4">
        <v>26552680</v>
      </c>
      <c r="H19" s="4">
        <f t="shared" si="1"/>
        <v>29469995.5</v>
      </c>
      <c r="I19" s="4">
        <f>I13*I7</f>
        <v>25827295.5</v>
      </c>
      <c r="J19" s="4">
        <f>J13*J7</f>
        <v>3642700</v>
      </c>
    </row>
    <row r="20" spans="1:11" x14ac:dyDescent="0.25">
      <c r="A20" s="3" t="s">
        <v>111</v>
      </c>
      <c r="B20" s="4">
        <f>B18</f>
        <v>948100</v>
      </c>
      <c r="C20" s="4"/>
      <c r="D20" s="4"/>
      <c r="E20" s="4"/>
      <c r="F20" s="4"/>
      <c r="G20" s="4"/>
      <c r="H20" s="4">
        <f t="shared" si="1"/>
        <v>0</v>
      </c>
      <c r="I20" s="4"/>
      <c r="J20" s="4"/>
    </row>
    <row r="22" spans="1:11" x14ac:dyDescent="0.25">
      <c r="A22" s="7" t="s">
        <v>4</v>
      </c>
    </row>
    <row r="23" spans="1:11" x14ac:dyDescent="0.25">
      <c r="A23" s="8" t="s">
        <v>109</v>
      </c>
      <c r="B23" s="4">
        <f>B17</f>
        <v>123201005</v>
      </c>
      <c r="C23" s="4">
        <f>C17</f>
        <v>123201005</v>
      </c>
    </row>
    <row r="24" spans="1:11" x14ac:dyDescent="0.25">
      <c r="A24" s="8" t="s">
        <v>110</v>
      </c>
      <c r="B24" s="72">
        <v>100954244.59999999</v>
      </c>
      <c r="C24" s="72">
        <v>100954244.59999999</v>
      </c>
    </row>
    <row r="26" spans="1:11" x14ac:dyDescent="0.25">
      <c r="A26" t="s">
        <v>5</v>
      </c>
    </row>
    <row r="27" spans="1:11" x14ac:dyDescent="0.25">
      <c r="A27" s="9" t="s">
        <v>64</v>
      </c>
      <c r="B27" s="73">
        <v>1.5377000000000001</v>
      </c>
      <c r="C27" s="73">
        <v>1.5377000000000001</v>
      </c>
      <c r="D27" s="73">
        <v>1.5377000000000001</v>
      </c>
      <c r="E27" s="73">
        <v>1.5377000000000001</v>
      </c>
      <c r="F27" s="73">
        <v>1.5377000000000001</v>
      </c>
      <c r="G27" s="73">
        <v>1.5377000000000001</v>
      </c>
      <c r="H27" s="73">
        <v>1.5377000000000001</v>
      </c>
      <c r="I27" s="73">
        <v>1.5377000000000001</v>
      </c>
      <c r="J27" s="73">
        <v>1.5377000000000001</v>
      </c>
    </row>
    <row r="28" spans="1:11" x14ac:dyDescent="0.25">
      <c r="A28" s="9" t="s">
        <v>112</v>
      </c>
      <c r="B28" s="73">
        <v>1.6242666666666665</v>
      </c>
      <c r="C28" s="73">
        <v>1.6242666666666665</v>
      </c>
      <c r="D28" s="73">
        <v>1.6242666666666665</v>
      </c>
      <c r="E28" s="73">
        <v>1.6242666666666665</v>
      </c>
      <c r="F28" s="73">
        <v>1.6242666666666665</v>
      </c>
      <c r="G28" s="73">
        <v>1.6242666666666665</v>
      </c>
      <c r="H28" s="73">
        <v>1.6242666666666665</v>
      </c>
      <c r="I28" s="73">
        <v>1.6242666666666665</v>
      </c>
      <c r="J28" s="73">
        <v>1.6242666666666665</v>
      </c>
    </row>
    <row r="29" spans="1:11" x14ac:dyDescent="0.25">
      <c r="A29" s="3" t="s">
        <v>6</v>
      </c>
      <c r="B29" s="37">
        <f>C29</f>
        <v>21741</v>
      </c>
      <c r="C29" s="37">
        <f>D29+E29</f>
        <v>21741</v>
      </c>
      <c r="D29" s="37">
        <v>19329</v>
      </c>
      <c r="E29" s="37">
        <v>2412</v>
      </c>
      <c r="F29" s="37">
        <v>19329</v>
      </c>
      <c r="G29" s="37"/>
      <c r="H29" s="37">
        <f>+I29+J29</f>
        <v>21741</v>
      </c>
      <c r="I29" s="37">
        <v>19329</v>
      </c>
      <c r="J29" s="37">
        <v>2412</v>
      </c>
    </row>
    <row r="31" spans="1:11" x14ac:dyDescent="0.25">
      <c r="A31" s="10" t="s">
        <v>7</v>
      </c>
    </row>
    <row r="32" spans="1:11" x14ac:dyDescent="0.25">
      <c r="A32" s="11" t="s">
        <v>65</v>
      </c>
      <c r="B32" s="4">
        <f>B16/B27</f>
        <v>92181471.106197566</v>
      </c>
      <c r="C32" s="4">
        <f t="shared" ref="C32:J32" si="5">C16/C27</f>
        <v>46090735.553098783</v>
      </c>
      <c r="D32" s="4">
        <f t="shared" si="5"/>
        <v>44565535.579111658</v>
      </c>
      <c r="E32" s="4">
        <f t="shared" si="5"/>
        <v>1525199.9739871235</v>
      </c>
      <c r="F32" s="4">
        <f t="shared" ref="F32:G32" si="6">F16/F27</f>
        <v>0</v>
      </c>
      <c r="G32" s="4">
        <f t="shared" si="6"/>
        <v>0</v>
      </c>
      <c r="H32" s="4">
        <f t="shared" si="5"/>
        <v>46090735.553098783</v>
      </c>
      <c r="I32" s="12">
        <f t="shared" si="5"/>
        <v>44565535.579111658</v>
      </c>
      <c r="J32" s="12">
        <f t="shared" si="5"/>
        <v>1525199.9739871235</v>
      </c>
    </row>
    <row r="33" spans="1:10" x14ac:dyDescent="0.25">
      <c r="A33" s="11" t="s">
        <v>113</v>
      </c>
      <c r="B33" s="4">
        <f>B18/B28</f>
        <v>583709.5714989329</v>
      </c>
      <c r="C33" s="4">
        <f t="shared" ref="C33:J33" si="7">C18/C28</f>
        <v>0</v>
      </c>
      <c r="D33" s="4">
        <f t="shared" si="7"/>
        <v>0</v>
      </c>
      <c r="E33" s="4">
        <f t="shared" si="7"/>
        <v>0</v>
      </c>
      <c r="F33" s="4">
        <f t="shared" ref="F33:G33" si="8">F18/F28</f>
        <v>0</v>
      </c>
      <c r="G33" s="4">
        <f t="shared" si="8"/>
        <v>0</v>
      </c>
      <c r="H33" s="4">
        <f t="shared" si="7"/>
        <v>583709.5714989329</v>
      </c>
      <c r="I33" s="12">
        <f t="shared" si="7"/>
        <v>0</v>
      </c>
      <c r="J33" s="12">
        <f t="shared" si="7"/>
        <v>583709.5714989329</v>
      </c>
    </row>
    <row r="34" spans="1:10" x14ac:dyDescent="0.25">
      <c r="A34" s="11" t="s">
        <v>66</v>
      </c>
      <c r="B34" s="4">
        <f>B32/B10</f>
        <v>103574.68663617704</v>
      </c>
      <c r="C34" s="4">
        <f t="shared" ref="C34:J34" si="9">C32/C10</f>
        <v>103574.68663617704</v>
      </c>
      <c r="D34" s="4">
        <f t="shared" si="9"/>
        <v>111973.70748520517</v>
      </c>
      <c r="E34" s="4">
        <f t="shared" si="9"/>
        <v>32451.063276321776</v>
      </c>
      <c r="F34" s="4" t="e">
        <f t="shared" ref="F34:G34" si="10">F32/F10</f>
        <v>#DIV/0!</v>
      </c>
      <c r="G34" s="4" t="e">
        <f t="shared" si="10"/>
        <v>#DIV/0!</v>
      </c>
      <c r="H34" s="4">
        <f t="shared" si="9"/>
        <v>103574.68663617704</v>
      </c>
      <c r="I34" s="12">
        <f t="shared" si="9"/>
        <v>111973.70748520517</v>
      </c>
      <c r="J34" s="12">
        <f t="shared" si="9"/>
        <v>32451.063276321776</v>
      </c>
    </row>
    <row r="35" spans="1:10" x14ac:dyDescent="0.25">
      <c r="A35" s="11" t="s">
        <v>114</v>
      </c>
      <c r="B35" s="4">
        <f>B33/B12</f>
        <v>30721.55639468068</v>
      </c>
      <c r="C35" s="4" t="e">
        <f t="shared" ref="C35:J35" si="11">C33/C12</f>
        <v>#DIV/0!</v>
      </c>
      <c r="D35" s="4" t="e">
        <f t="shared" si="11"/>
        <v>#DIV/0!</v>
      </c>
      <c r="E35" s="4" t="e">
        <f t="shared" si="11"/>
        <v>#DIV/0!</v>
      </c>
      <c r="F35" s="4" t="e">
        <f t="shared" ref="F35:G35" si="12">F33/F12</f>
        <v>#DIV/0!</v>
      </c>
      <c r="G35" s="4" t="e">
        <f t="shared" si="12"/>
        <v>#DIV/0!</v>
      </c>
      <c r="H35" s="4">
        <f t="shared" si="11"/>
        <v>30721.55639468068</v>
      </c>
      <c r="I35" s="12" t="e">
        <f t="shared" si="11"/>
        <v>#DIV/0!</v>
      </c>
      <c r="J35" s="12">
        <f t="shared" si="11"/>
        <v>30721.55639468068</v>
      </c>
    </row>
    <row r="37" spans="1:10" x14ac:dyDescent="0.25">
      <c r="A37" s="1" t="s">
        <v>8</v>
      </c>
    </row>
    <row r="39" spans="1:10" x14ac:dyDescent="0.25">
      <c r="A39" t="s">
        <v>9</v>
      </c>
    </row>
    <row r="40" spans="1:10" x14ac:dyDescent="0.25">
      <c r="A40" t="s">
        <v>10</v>
      </c>
      <c r="B40" s="14">
        <f>B11/B29*100</f>
        <v>3.6796835472149394</v>
      </c>
      <c r="C40" s="14">
        <f t="shared" ref="C40:J40" si="13">C11/C29*100</f>
        <v>3.6796835472149394</v>
      </c>
      <c r="D40" s="14">
        <f t="shared" si="13"/>
        <v>0</v>
      </c>
      <c r="E40" s="14">
        <f t="shared" si="13"/>
        <v>0</v>
      </c>
      <c r="F40" s="14">
        <f t="shared" ref="F40:G40" si="14">F11/F29*100</f>
        <v>2.5867866935692483</v>
      </c>
      <c r="G40" s="14" t="e">
        <f t="shared" si="14"/>
        <v>#DIV/0!</v>
      </c>
      <c r="H40" s="14">
        <f t="shared" si="13"/>
        <v>0</v>
      </c>
      <c r="I40" s="13">
        <f t="shared" si="13"/>
        <v>0</v>
      </c>
      <c r="J40" s="13">
        <f t="shared" si="13"/>
        <v>0</v>
      </c>
    </row>
    <row r="41" spans="1:10" x14ac:dyDescent="0.25">
      <c r="A41" t="s">
        <v>11</v>
      </c>
      <c r="B41" s="14">
        <f>B12/B29*100</f>
        <v>8.7392484246354818E-2</v>
      </c>
      <c r="C41" s="14">
        <f t="shared" ref="C41:J41" si="15">C12/C29*100</f>
        <v>0</v>
      </c>
      <c r="D41" s="14">
        <f t="shared" si="15"/>
        <v>0</v>
      </c>
      <c r="E41" s="14">
        <f t="shared" si="15"/>
        <v>0</v>
      </c>
      <c r="F41" s="14">
        <f t="shared" ref="F41:G41" si="16">F12/F29*100</f>
        <v>0</v>
      </c>
      <c r="G41" s="14" t="e">
        <f t="shared" si="16"/>
        <v>#DIV/0!</v>
      </c>
      <c r="H41" s="14">
        <f t="shared" si="15"/>
        <v>8.7392484246354818E-2</v>
      </c>
      <c r="I41" s="13">
        <f t="shared" si="15"/>
        <v>0</v>
      </c>
      <c r="J41" s="13">
        <f t="shared" si="15"/>
        <v>0.78772802653399676</v>
      </c>
    </row>
    <row r="43" spans="1:10" x14ac:dyDescent="0.25">
      <c r="A43" t="s">
        <v>12</v>
      </c>
    </row>
    <row r="44" spans="1:10" x14ac:dyDescent="0.25">
      <c r="A44" t="s">
        <v>13</v>
      </c>
      <c r="B44" s="14">
        <f>B12/B11*100</f>
        <v>2.375</v>
      </c>
      <c r="C44" s="14">
        <f t="shared" ref="C44:J44" si="17">C12/C11*100</f>
        <v>0</v>
      </c>
      <c r="D44" s="14" t="e">
        <f t="shared" si="17"/>
        <v>#DIV/0!</v>
      </c>
      <c r="E44" s="14" t="e">
        <f t="shared" si="17"/>
        <v>#DIV/0!</v>
      </c>
      <c r="F44" s="14">
        <f t="shared" ref="F44:G44" si="18">F12/F11*100</f>
        <v>0</v>
      </c>
      <c r="G44" s="14">
        <f t="shared" si="18"/>
        <v>0</v>
      </c>
      <c r="H44" s="14" t="e">
        <f t="shared" si="17"/>
        <v>#DIV/0!</v>
      </c>
      <c r="I44" s="13" t="e">
        <f t="shared" si="17"/>
        <v>#DIV/0!</v>
      </c>
      <c r="J44" s="13" t="e">
        <f t="shared" si="17"/>
        <v>#DIV/0!</v>
      </c>
    </row>
    <row r="45" spans="1:10" x14ac:dyDescent="0.25">
      <c r="A45" t="s">
        <v>14</v>
      </c>
      <c r="B45" s="14">
        <f>B18/B17*100</f>
        <v>0.76955541068841116</v>
      </c>
      <c r="C45" s="14">
        <f t="shared" ref="C45:J45" si="19">C18/C17*100</f>
        <v>0</v>
      </c>
      <c r="D45" s="14" t="e">
        <f t="shared" si="19"/>
        <v>#DIV/0!</v>
      </c>
      <c r="E45" s="14" t="e">
        <f t="shared" si="19"/>
        <v>#DIV/0!</v>
      </c>
      <c r="F45" s="14">
        <f t="shared" ref="F45:G45" si="20">F18/F17*100</f>
        <v>0</v>
      </c>
      <c r="G45" s="14">
        <f t="shared" si="20"/>
        <v>0</v>
      </c>
      <c r="H45" s="14" t="e">
        <f t="shared" si="19"/>
        <v>#DIV/0!</v>
      </c>
      <c r="I45" s="13" t="e">
        <f t="shared" si="19"/>
        <v>#DIV/0!</v>
      </c>
      <c r="J45" s="13" t="e">
        <f t="shared" si="19"/>
        <v>#DIV/0!</v>
      </c>
    </row>
    <row r="46" spans="1:10" x14ac:dyDescent="0.25">
      <c r="A46" s="11" t="s">
        <v>15</v>
      </c>
      <c r="B46" s="14">
        <f>AVERAGE(B44:B45)</f>
        <v>1.5722777053442056</v>
      </c>
      <c r="C46" s="14">
        <f t="shared" ref="C46:J46" si="21">AVERAGE(C44:C45)</f>
        <v>0</v>
      </c>
      <c r="D46" s="14" t="e">
        <f t="shared" si="21"/>
        <v>#DIV/0!</v>
      </c>
      <c r="E46" s="14" t="e">
        <f t="shared" si="21"/>
        <v>#DIV/0!</v>
      </c>
      <c r="F46" s="14">
        <f t="shared" ref="F46:G46" si="22">AVERAGE(F44:F45)</f>
        <v>0</v>
      </c>
      <c r="G46" s="14">
        <f t="shared" si="22"/>
        <v>0</v>
      </c>
      <c r="H46" s="14" t="e">
        <f t="shared" si="21"/>
        <v>#DIV/0!</v>
      </c>
      <c r="I46" s="15" t="e">
        <f t="shared" si="21"/>
        <v>#DIV/0!</v>
      </c>
      <c r="J46" s="15" t="e">
        <f t="shared" si="21"/>
        <v>#DIV/0!</v>
      </c>
    </row>
    <row r="47" spans="1:10" x14ac:dyDescent="0.25">
      <c r="B47" s="14"/>
      <c r="C47" s="14"/>
      <c r="D47" s="14"/>
      <c r="E47" s="14"/>
      <c r="F47" s="14"/>
      <c r="G47" s="14"/>
      <c r="H47" s="14"/>
      <c r="I47" s="13"/>
      <c r="J47" s="13"/>
    </row>
    <row r="48" spans="1:10" x14ac:dyDescent="0.25">
      <c r="A48" t="s">
        <v>16</v>
      </c>
    </row>
    <row r="49" spans="1:10" x14ac:dyDescent="0.25">
      <c r="A49" t="s">
        <v>17</v>
      </c>
      <c r="B49" s="14">
        <f>B12/B13*100</f>
        <v>0.72436141822340838</v>
      </c>
      <c r="C49" s="14">
        <f t="shared" ref="C49:J49" si="23">C12/C13*100</f>
        <v>0</v>
      </c>
      <c r="D49" s="14" t="e">
        <f t="shared" si="23"/>
        <v>#DIV/0!</v>
      </c>
      <c r="E49" s="14" t="e">
        <f t="shared" si="23"/>
        <v>#DIV/0!</v>
      </c>
      <c r="F49" s="14">
        <f t="shared" ref="F49:G49" si="24">F12/F13*100</f>
        <v>0</v>
      </c>
      <c r="G49" s="14">
        <f t="shared" si="24"/>
        <v>0</v>
      </c>
      <c r="H49" s="14">
        <f t="shared" si="23"/>
        <v>8.5201793721973083</v>
      </c>
      <c r="I49" s="13">
        <f t="shared" si="23"/>
        <v>0</v>
      </c>
      <c r="J49" s="13">
        <f t="shared" si="23"/>
        <v>26.027397260273972</v>
      </c>
    </row>
    <row r="50" spans="1:10" x14ac:dyDescent="0.25">
      <c r="A50" t="s">
        <v>18</v>
      </c>
      <c r="B50" s="14">
        <f>B18/B19*100</f>
        <v>0.22084195541987015</v>
      </c>
      <c r="C50" s="14">
        <f t="shared" ref="C50:J50" si="25">C18/C19*100</f>
        <v>0</v>
      </c>
      <c r="D50" s="14" t="e">
        <f t="shared" si="25"/>
        <v>#DIV/0!</v>
      </c>
      <c r="E50" s="14" t="e">
        <f t="shared" si="25"/>
        <v>#DIV/0!</v>
      </c>
      <c r="F50" s="14">
        <f t="shared" ref="F50:G50" si="26">F18/F19*100</f>
        <v>0</v>
      </c>
      <c r="G50" s="14">
        <f t="shared" si="26"/>
        <v>0</v>
      </c>
      <c r="H50" s="14">
        <f t="shared" si="25"/>
        <v>3.2171704946476831</v>
      </c>
      <c r="I50" s="13">
        <f t="shared" si="25"/>
        <v>0</v>
      </c>
      <c r="J50" s="13">
        <f t="shared" si="25"/>
        <v>26.027397260273972</v>
      </c>
    </row>
    <row r="51" spans="1:10" x14ac:dyDescent="0.25">
      <c r="A51" t="s">
        <v>19</v>
      </c>
      <c r="B51" s="14">
        <f>(B49+B50)/2</f>
        <v>0.47260168682163928</v>
      </c>
      <c r="C51" s="14">
        <f t="shared" ref="C51:J51" si="27">(C49+C50)/2</f>
        <v>0</v>
      </c>
      <c r="D51" s="14" t="e">
        <f t="shared" si="27"/>
        <v>#DIV/0!</v>
      </c>
      <c r="E51" s="14" t="e">
        <f t="shared" si="27"/>
        <v>#DIV/0!</v>
      </c>
      <c r="F51" s="14">
        <f t="shared" ref="F51:G51" si="28">(F49+F50)/2</f>
        <v>0</v>
      </c>
      <c r="G51" s="14">
        <f t="shared" si="28"/>
        <v>0</v>
      </c>
      <c r="H51" s="14">
        <f t="shared" si="27"/>
        <v>5.8686749334224952</v>
      </c>
      <c r="I51" s="13">
        <f t="shared" si="27"/>
        <v>0</v>
      </c>
      <c r="J51" s="13">
        <f t="shared" si="27"/>
        <v>26.027397260273972</v>
      </c>
    </row>
    <row r="53" spans="1:10" x14ac:dyDescent="0.25">
      <c r="A53" t="s">
        <v>32</v>
      </c>
    </row>
    <row r="54" spans="1:10" x14ac:dyDescent="0.25">
      <c r="A54" t="s">
        <v>20</v>
      </c>
      <c r="B54" s="52">
        <f>B20/B18*100</f>
        <v>100</v>
      </c>
      <c r="C54" s="52"/>
      <c r="D54" s="52"/>
      <c r="E54" s="52"/>
      <c r="F54" s="52"/>
      <c r="G54" s="52"/>
      <c r="H54" s="52"/>
      <c r="I54" s="16"/>
      <c r="J54" s="16"/>
    </row>
    <row r="56" spans="1:10" x14ac:dyDescent="0.25">
      <c r="A56" t="s">
        <v>21</v>
      </c>
    </row>
    <row r="57" spans="1:10" x14ac:dyDescent="0.25">
      <c r="A57" t="s">
        <v>22</v>
      </c>
      <c r="B57" s="14">
        <f>((B12/B10)-1)*100</f>
        <v>-97.865168539325836</v>
      </c>
      <c r="C57" s="14">
        <f t="shared" ref="C57:J57" si="29">((C12/C10)-1)*100</f>
        <v>-100</v>
      </c>
      <c r="D57" s="14">
        <f t="shared" si="29"/>
        <v>-100</v>
      </c>
      <c r="E57" s="14">
        <f t="shared" si="29"/>
        <v>-100</v>
      </c>
      <c r="F57" s="14" t="e">
        <f t="shared" ref="F57:G57" si="30">((F12/F10)-1)*100</f>
        <v>#DIV/0!</v>
      </c>
      <c r="G57" s="14" t="e">
        <f t="shared" si="30"/>
        <v>#DIV/0!</v>
      </c>
      <c r="H57" s="14">
        <f t="shared" si="29"/>
        <v>-95.730337078651687</v>
      </c>
      <c r="I57" s="13">
        <f t="shared" si="29"/>
        <v>-100</v>
      </c>
      <c r="J57" s="13">
        <f t="shared" si="29"/>
        <v>-59.574468085106382</v>
      </c>
    </row>
    <row r="58" spans="1:10" x14ac:dyDescent="0.25">
      <c r="A58" t="s">
        <v>23</v>
      </c>
      <c r="B58" s="14">
        <f>((B33/B32)-1)*100</f>
        <v>-99.366782104370557</v>
      </c>
      <c r="C58" s="14">
        <f t="shared" ref="C58:J58" si="31">((C33/C32)-1)*100</f>
        <v>-100</v>
      </c>
      <c r="D58" s="14">
        <f t="shared" si="31"/>
        <v>-100</v>
      </c>
      <c r="E58" s="14">
        <f t="shared" si="31"/>
        <v>-100</v>
      </c>
      <c r="F58" s="14" t="e">
        <f t="shared" ref="F58:G58" si="32">((F33/F32)-1)*100</f>
        <v>#DIV/0!</v>
      </c>
      <c r="G58" s="14" t="e">
        <f t="shared" si="32"/>
        <v>#DIV/0!</v>
      </c>
      <c r="H58" s="14">
        <f t="shared" si="31"/>
        <v>-98.7335642087411</v>
      </c>
      <c r="I58" s="13">
        <f t="shared" si="31"/>
        <v>-100</v>
      </c>
      <c r="J58" s="13">
        <f t="shared" si="31"/>
        <v>-61.728981021877402</v>
      </c>
    </row>
    <row r="59" spans="1:10" x14ac:dyDescent="0.25">
      <c r="A59" s="11" t="s">
        <v>24</v>
      </c>
      <c r="B59" s="14">
        <f>((B35/B34)-1)*100</f>
        <v>-70.338740678410019</v>
      </c>
      <c r="C59" s="14" t="e">
        <f t="shared" ref="C59:J59" si="33">((C35/C34)-1)*100</f>
        <v>#DIV/0!</v>
      </c>
      <c r="D59" s="14" t="e">
        <f t="shared" si="33"/>
        <v>#DIV/0!</v>
      </c>
      <c r="E59" s="14" t="e">
        <f t="shared" si="33"/>
        <v>#DIV/0!</v>
      </c>
      <c r="F59" s="14" t="e">
        <f t="shared" ref="F59:G59" si="34">((F35/F34)-1)*100</f>
        <v>#DIV/0!</v>
      </c>
      <c r="G59" s="14" t="e">
        <f t="shared" si="34"/>
        <v>#DIV/0!</v>
      </c>
      <c r="H59" s="14">
        <f t="shared" si="33"/>
        <v>-70.338740678410019</v>
      </c>
      <c r="I59" s="15" t="e">
        <f t="shared" si="33"/>
        <v>#DIV/0!</v>
      </c>
      <c r="J59" s="15">
        <f t="shared" si="33"/>
        <v>-5.3295846330651546</v>
      </c>
    </row>
    <row r="60" spans="1:10" x14ac:dyDescent="0.25">
      <c r="B60" s="14"/>
      <c r="C60" s="14"/>
      <c r="D60" s="14"/>
      <c r="E60" s="14"/>
      <c r="F60" s="14"/>
      <c r="G60" s="14"/>
      <c r="H60" s="14"/>
      <c r="I60" s="14"/>
      <c r="J60" s="14"/>
    </row>
    <row r="61" spans="1:10" x14ac:dyDescent="0.25">
      <c r="A61" t="s">
        <v>25</v>
      </c>
    </row>
    <row r="62" spans="1:10" x14ac:dyDescent="0.25">
      <c r="A62" t="s">
        <v>26</v>
      </c>
      <c r="B62" s="4">
        <f t="shared" ref="B62:J63" si="35">B17/B11</f>
        <v>154001.25625000001</v>
      </c>
      <c r="C62" s="4">
        <f t="shared" si="35"/>
        <v>154001.25625000001</v>
      </c>
      <c r="D62" s="4" t="e">
        <f t="shared" si="35"/>
        <v>#DIV/0!</v>
      </c>
      <c r="E62" s="4" t="e">
        <f t="shared" si="35"/>
        <v>#DIV/0!</v>
      </c>
      <c r="F62" s="4">
        <f t="shared" ref="F62:G62" si="36">F17/F11</f>
        <v>224872.81</v>
      </c>
      <c r="G62" s="4">
        <f t="shared" si="36"/>
        <v>35882</v>
      </c>
      <c r="H62" s="4" t="e">
        <f t="shared" si="35"/>
        <v>#DIV/0!</v>
      </c>
      <c r="I62" s="5" t="e">
        <f t="shared" si="35"/>
        <v>#DIV/0!</v>
      </c>
      <c r="J62" s="5" t="e">
        <f t="shared" si="35"/>
        <v>#DIV/0!</v>
      </c>
    </row>
    <row r="63" spans="1:10" x14ac:dyDescent="0.25">
      <c r="A63" t="s">
        <v>27</v>
      </c>
      <c r="B63" s="4">
        <f t="shared" si="35"/>
        <v>49900</v>
      </c>
      <c r="C63" s="4" t="e">
        <f t="shared" si="35"/>
        <v>#DIV/0!</v>
      </c>
      <c r="D63" s="4" t="e">
        <f t="shared" si="35"/>
        <v>#DIV/0!</v>
      </c>
      <c r="E63" s="4" t="e">
        <f t="shared" si="35"/>
        <v>#DIV/0!</v>
      </c>
      <c r="F63" s="4" t="e">
        <f t="shared" ref="F63:G63" si="37">F18/F12</f>
        <v>#DIV/0!</v>
      </c>
      <c r="G63" s="4" t="e">
        <f t="shared" si="37"/>
        <v>#DIV/0!</v>
      </c>
      <c r="H63" s="4">
        <f t="shared" si="35"/>
        <v>49900</v>
      </c>
      <c r="I63" s="5" t="e">
        <f t="shared" si="35"/>
        <v>#DIV/0!</v>
      </c>
      <c r="J63" s="5">
        <f t="shared" si="35"/>
        <v>49900</v>
      </c>
    </row>
    <row r="64" spans="1:10" x14ac:dyDescent="0.25">
      <c r="A64" s="11" t="s">
        <v>28</v>
      </c>
      <c r="B64" s="14">
        <f>(B62/B63)*B46</f>
        <v>4.8523595550475953</v>
      </c>
      <c r="C64" s="14" t="e">
        <f t="shared" ref="C64:J64" si="38">(C62/C63)*C46</f>
        <v>#DIV/0!</v>
      </c>
      <c r="D64" s="14" t="e">
        <f t="shared" si="38"/>
        <v>#DIV/0!</v>
      </c>
      <c r="E64" s="14" t="e">
        <f t="shared" si="38"/>
        <v>#DIV/0!</v>
      </c>
      <c r="F64" s="14" t="e">
        <f t="shared" ref="F64:G64" si="39">(F62/F63)*F46</f>
        <v>#DIV/0!</v>
      </c>
      <c r="G64" s="14" t="e">
        <f t="shared" si="39"/>
        <v>#DIV/0!</v>
      </c>
      <c r="H64" s="14" t="e">
        <f t="shared" si="38"/>
        <v>#DIV/0!</v>
      </c>
      <c r="I64" s="15" t="e">
        <f t="shared" si="38"/>
        <v>#DIV/0!</v>
      </c>
      <c r="J64" s="15" t="e">
        <f t="shared" si="38"/>
        <v>#DIV/0!</v>
      </c>
    </row>
    <row r="65" spans="1:10" x14ac:dyDescent="0.25">
      <c r="B65" s="14"/>
      <c r="C65" s="14"/>
      <c r="D65" s="14"/>
      <c r="E65" s="14"/>
      <c r="F65" s="14"/>
      <c r="G65" s="14"/>
      <c r="H65" s="14"/>
      <c r="I65" s="13"/>
      <c r="J65" s="13"/>
    </row>
    <row r="66" spans="1:10" x14ac:dyDescent="0.25">
      <c r="A66" s="49" t="s">
        <v>29</v>
      </c>
      <c r="B66" s="14"/>
      <c r="C66" s="14"/>
      <c r="D66" s="14"/>
      <c r="E66" s="14"/>
      <c r="F66" s="14"/>
      <c r="G66" s="14"/>
      <c r="H66" s="14"/>
      <c r="I66" s="13"/>
      <c r="J66" s="13"/>
    </row>
    <row r="67" spans="1:10" x14ac:dyDescent="0.25">
      <c r="A67" s="17" t="s">
        <v>30</v>
      </c>
      <c r="B67" s="14">
        <f>(B24/B23)*100</f>
        <v>81.942711912130903</v>
      </c>
      <c r="C67" s="14">
        <f>(C24/C23)*100</f>
        <v>81.942711912130903</v>
      </c>
      <c r="D67" s="14"/>
      <c r="E67" s="14"/>
      <c r="F67" s="14"/>
      <c r="G67" s="14"/>
      <c r="H67" s="14"/>
      <c r="I67" s="18"/>
      <c r="J67" s="18"/>
    </row>
    <row r="68" spans="1:10" x14ac:dyDescent="0.25">
      <c r="A68" s="17" t="s">
        <v>31</v>
      </c>
      <c r="B68" s="14">
        <f>(B18/B24)*100</f>
        <v>0.93913832326372548</v>
      </c>
      <c r="C68" s="14">
        <f>(C18/C24)*100</f>
        <v>0</v>
      </c>
      <c r="D68" s="14"/>
      <c r="E68" s="14"/>
      <c r="F68" s="14"/>
      <c r="G68" s="14"/>
      <c r="H68" s="14"/>
      <c r="I68" s="18"/>
      <c r="J68" s="18"/>
    </row>
    <row r="69" spans="1:10" ht="15.75" thickBot="1" x14ac:dyDescent="0.3">
      <c r="A69" s="19"/>
      <c r="B69" s="53"/>
      <c r="C69" s="53"/>
      <c r="D69" s="53"/>
      <c r="E69" s="53"/>
      <c r="F69" s="53"/>
      <c r="G69" s="53"/>
      <c r="H69" s="53"/>
      <c r="I69" s="19"/>
      <c r="J69" s="19"/>
    </row>
    <row r="70" spans="1:10" ht="15.75" thickTop="1" x14ac:dyDescent="0.25">
      <c r="A70" s="20" t="s">
        <v>35</v>
      </c>
    </row>
    <row r="71" spans="1:10" x14ac:dyDescent="0.25">
      <c r="A71" s="24" t="s">
        <v>33</v>
      </c>
    </row>
    <row r="72" spans="1:10" x14ac:dyDescent="0.25">
      <c r="A72" s="24" t="s">
        <v>57</v>
      </c>
    </row>
    <row r="73" spans="1:10" x14ac:dyDescent="0.25">
      <c r="A73" s="24" t="s">
        <v>127</v>
      </c>
    </row>
    <row r="76" spans="1:10" x14ac:dyDescent="0.25">
      <c r="A76" s="21"/>
    </row>
    <row r="77" spans="1:10" x14ac:dyDescent="0.25">
      <c r="A77" t="s">
        <v>41</v>
      </c>
    </row>
    <row r="78" spans="1:10" x14ac:dyDescent="0.25">
      <c r="A78" s="23" t="s">
        <v>42</v>
      </c>
    </row>
    <row r="82" spans="1:1" x14ac:dyDescent="0.25">
      <c r="A82" s="24" t="s">
        <v>129</v>
      </c>
    </row>
  </sheetData>
  <mergeCells count="5">
    <mergeCell ref="B4:B5"/>
    <mergeCell ref="C4:E4"/>
    <mergeCell ref="H4:J4"/>
    <mergeCell ref="A4:A5"/>
    <mergeCell ref="A2:J2"/>
  </mergeCells>
  <pageMargins left="0.7" right="0.7" top="0.75" bottom="0.75" header="0.3" footer="0.3"/>
  <pageSetup scale="61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J81"/>
  <sheetViews>
    <sheetView zoomScale="90" zoomScaleNormal="90" workbookViewId="0">
      <selection activeCell="A66" sqref="A66"/>
    </sheetView>
  </sheetViews>
  <sheetFormatPr baseColWidth="10" defaultColWidth="11.42578125" defaultRowHeight="15" x14ac:dyDescent="0.25"/>
  <cols>
    <col min="1" max="1" width="42.42578125" customWidth="1"/>
    <col min="2" max="8" width="12.7109375" style="49" customWidth="1"/>
    <col min="9" max="10" width="12.7109375" customWidth="1"/>
  </cols>
  <sheetData>
    <row r="2" spans="1:10" ht="15.75" x14ac:dyDescent="0.25">
      <c r="A2" s="96" t="s">
        <v>101</v>
      </c>
      <c r="B2" s="96"/>
      <c r="C2" s="96"/>
      <c r="D2" s="96"/>
      <c r="E2" s="96"/>
      <c r="F2" s="96"/>
      <c r="G2" s="96"/>
      <c r="H2" s="96"/>
      <c r="I2" s="96"/>
      <c r="J2" s="96"/>
    </row>
    <row r="4" spans="1:10" ht="15" customHeight="1" x14ac:dyDescent="0.25">
      <c r="A4" s="94" t="s">
        <v>0</v>
      </c>
      <c r="B4" s="88" t="s">
        <v>1</v>
      </c>
      <c r="C4" s="97" t="s">
        <v>36</v>
      </c>
      <c r="D4" s="98"/>
      <c r="E4" s="98"/>
      <c r="F4" s="68"/>
      <c r="G4" s="64"/>
      <c r="H4" s="99" t="s">
        <v>39</v>
      </c>
      <c r="I4" s="100"/>
      <c r="J4" s="100"/>
    </row>
    <row r="5" spans="1:10" ht="15.75" thickBot="1" x14ac:dyDescent="0.3">
      <c r="A5" s="95"/>
      <c r="B5" s="89"/>
      <c r="C5" s="50" t="s">
        <v>40</v>
      </c>
      <c r="D5" s="51" t="s">
        <v>37</v>
      </c>
      <c r="E5" s="51" t="s">
        <v>38</v>
      </c>
      <c r="F5" s="51" t="s">
        <v>123</v>
      </c>
      <c r="G5" s="46" t="s">
        <v>122</v>
      </c>
      <c r="H5" s="50" t="s">
        <v>40</v>
      </c>
      <c r="I5" s="22" t="s">
        <v>37</v>
      </c>
      <c r="J5" s="22" t="s">
        <v>38</v>
      </c>
    </row>
    <row r="6" spans="1:10" ht="15.75" thickTop="1" x14ac:dyDescent="0.25"/>
    <row r="7" spans="1:10" x14ac:dyDescent="0.25">
      <c r="A7" s="1" t="s">
        <v>2</v>
      </c>
      <c r="C7" s="29" t="s">
        <v>58</v>
      </c>
      <c r="D7" s="37"/>
      <c r="E7" s="37"/>
      <c r="F7" s="37">
        <v>224812.79999999999</v>
      </c>
      <c r="G7" s="37">
        <v>35822</v>
      </c>
      <c r="H7" s="37" t="s">
        <v>58</v>
      </c>
      <c r="I7" s="37">
        <v>172181.97</v>
      </c>
      <c r="J7" s="37">
        <v>49900</v>
      </c>
    </row>
    <row r="9" spans="1:10" x14ac:dyDescent="0.25">
      <c r="A9" t="s">
        <v>34</v>
      </c>
    </row>
    <row r="10" spans="1:10" x14ac:dyDescent="0.25">
      <c r="A10" s="2" t="s">
        <v>67</v>
      </c>
      <c r="B10" s="49">
        <f>C10+H10</f>
        <v>2462</v>
      </c>
      <c r="C10" s="49">
        <f>SUM(D10:G10)</f>
        <v>1231</v>
      </c>
      <c r="D10" s="49">
        <v>951</v>
      </c>
      <c r="E10" s="49">
        <v>280</v>
      </c>
      <c r="F10" s="49">
        <v>0</v>
      </c>
      <c r="G10" s="49">
        <v>0</v>
      </c>
      <c r="H10" s="49">
        <f>SUM(I10:J10)</f>
        <v>1231</v>
      </c>
      <c r="I10">
        <v>951</v>
      </c>
      <c r="J10">
        <v>280</v>
      </c>
    </row>
    <row r="11" spans="1:10" x14ac:dyDescent="0.25">
      <c r="A11" s="3" t="s">
        <v>102</v>
      </c>
      <c r="B11" s="49">
        <f>C11+H11</f>
        <v>1600</v>
      </c>
      <c r="C11" s="49">
        <f>E11+F11+G11</f>
        <v>1600</v>
      </c>
      <c r="D11" s="49">
        <v>0</v>
      </c>
      <c r="E11" s="49">
        <v>0</v>
      </c>
      <c r="F11" s="49">
        <v>1160</v>
      </c>
      <c r="G11" s="49">
        <v>440</v>
      </c>
      <c r="H11" s="49">
        <f>SUM(I11:J11)</f>
        <v>0</v>
      </c>
      <c r="I11" s="49">
        <v>0</v>
      </c>
      <c r="J11" s="49">
        <v>0</v>
      </c>
    </row>
    <row r="12" spans="1:10" x14ac:dyDescent="0.25">
      <c r="A12" s="3" t="s">
        <v>103</v>
      </c>
      <c r="B12" s="49">
        <f t="shared" ref="B12:B19" si="0">C12+H12</f>
        <v>584</v>
      </c>
      <c r="C12" s="49">
        <f t="shared" ref="C12:C13" si="1">E12+F12+G12</f>
        <v>584</v>
      </c>
      <c r="D12" s="49">
        <v>0</v>
      </c>
      <c r="E12" s="49">
        <v>0</v>
      </c>
      <c r="F12" s="49">
        <v>540</v>
      </c>
      <c r="G12" s="49">
        <v>44</v>
      </c>
      <c r="H12" s="49">
        <f t="shared" ref="H12:H19" si="2">SUM(I12:J12)</f>
        <v>0</v>
      </c>
      <c r="I12">
        <v>0</v>
      </c>
      <c r="J12">
        <v>0</v>
      </c>
    </row>
    <row r="13" spans="1:10" x14ac:dyDescent="0.25">
      <c r="A13" s="3" t="s">
        <v>47</v>
      </c>
      <c r="B13" s="4">
        <f t="shared" si="0"/>
        <v>2623</v>
      </c>
      <c r="C13" s="49">
        <f t="shared" si="1"/>
        <v>2400</v>
      </c>
      <c r="D13" s="49">
        <v>0</v>
      </c>
      <c r="E13" s="49">
        <v>0</v>
      </c>
      <c r="F13" s="49">
        <v>1660</v>
      </c>
      <c r="G13" s="49">
        <v>740</v>
      </c>
      <c r="H13" s="49">
        <f t="shared" si="2"/>
        <v>223</v>
      </c>
      <c r="I13" s="49">
        <v>150</v>
      </c>
      <c r="J13" s="49">
        <v>73</v>
      </c>
    </row>
    <row r="15" spans="1:10" x14ac:dyDescent="0.25">
      <c r="A15" s="6" t="s">
        <v>3</v>
      </c>
    </row>
    <row r="16" spans="1:10" x14ac:dyDescent="0.25">
      <c r="A16" s="2" t="s">
        <v>67</v>
      </c>
      <c r="B16" s="4">
        <f t="shared" si="0"/>
        <v>355434106.94</v>
      </c>
      <c r="C16" s="4">
        <f>SUM(D16:G16)</f>
        <v>177717053.47</v>
      </c>
      <c r="D16" s="4">
        <v>163745053.47</v>
      </c>
      <c r="E16" s="4">
        <v>13972000</v>
      </c>
      <c r="F16" s="49">
        <v>0</v>
      </c>
      <c r="G16" s="49">
        <v>0</v>
      </c>
      <c r="H16" s="4">
        <f t="shared" si="2"/>
        <v>177717053.47</v>
      </c>
      <c r="I16" s="4">
        <f>I10*I7</f>
        <v>163745053.47</v>
      </c>
      <c r="J16" s="4">
        <f>J10*J7</f>
        <v>13972000</v>
      </c>
    </row>
    <row r="17" spans="1:10" x14ac:dyDescent="0.25">
      <c r="A17" s="3" t="s">
        <v>102</v>
      </c>
      <c r="B17" s="4">
        <f t="shared" si="0"/>
        <v>276640539.60000002</v>
      </c>
      <c r="C17" s="4">
        <f t="shared" ref="C17:C19" si="3">SUM(D17:G17)</f>
        <v>276640539.60000002</v>
      </c>
      <c r="D17" s="4">
        <v>0</v>
      </c>
      <c r="E17" s="4">
        <v>0</v>
      </c>
      <c r="F17" s="4">
        <v>260852459.59999999</v>
      </c>
      <c r="G17" s="4">
        <v>15788080</v>
      </c>
      <c r="H17" s="4">
        <f t="shared" si="2"/>
        <v>0</v>
      </c>
      <c r="I17" s="4">
        <v>0</v>
      </c>
      <c r="J17" s="4">
        <v>0</v>
      </c>
    </row>
    <row r="18" spans="1:10" x14ac:dyDescent="0.25">
      <c r="A18" s="3" t="s">
        <v>103</v>
      </c>
      <c r="B18" s="4">
        <f t="shared" si="0"/>
        <v>122975080</v>
      </c>
      <c r="C18" s="4">
        <f t="shared" si="3"/>
        <v>122975080</v>
      </c>
      <c r="D18" s="4">
        <v>0</v>
      </c>
      <c r="E18" s="4">
        <v>0</v>
      </c>
      <c r="F18" s="4">
        <f>F12*F7</f>
        <v>121398912</v>
      </c>
      <c r="G18" s="4">
        <f>G12*G7</f>
        <v>1576168</v>
      </c>
      <c r="H18" s="4">
        <f t="shared" si="2"/>
        <v>0</v>
      </c>
      <c r="I18" s="4">
        <v>0</v>
      </c>
      <c r="J18" s="4">
        <v>0</v>
      </c>
    </row>
    <row r="19" spans="1:10" x14ac:dyDescent="0.25">
      <c r="A19" s="3" t="s">
        <v>47</v>
      </c>
      <c r="B19" s="4">
        <f t="shared" si="0"/>
        <v>429311540.10000002</v>
      </c>
      <c r="C19" s="4">
        <f t="shared" si="3"/>
        <v>399841544.60000002</v>
      </c>
      <c r="D19" s="4">
        <v>0</v>
      </c>
      <c r="E19" s="4">
        <v>0</v>
      </c>
      <c r="F19" s="4">
        <v>373288864.60000002</v>
      </c>
      <c r="G19" s="4">
        <v>26552680</v>
      </c>
      <c r="H19" s="4">
        <f t="shared" si="2"/>
        <v>29469995.5</v>
      </c>
      <c r="I19" s="4">
        <f>I13*I7</f>
        <v>25827295.5</v>
      </c>
      <c r="J19" s="4">
        <f>J13*J7</f>
        <v>3642700</v>
      </c>
    </row>
    <row r="20" spans="1:10" x14ac:dyDescent="0.25">
      <c r="A20" s="3" t="s">
        <v>104</v>
      </c>
      <c r="B20" s="4">
        <f>B18</f>
        <v>122975080</v>
      </c>
      <c r="C20" s="4"/>
      <c r="D20" s="4"/>
      <c r="E20" s="4"/>
      <c r="F20" s="4"/>
      <c r="G20" s="4"/>
      <c r="H20" s="4"/>
      <c r="I20" s="4"/>
      <c r="J20" s="4"/>
    </row>
    <row r="22" spans="1:10" x14ac:dyDescent="0.25">
      <c r="A22" s="7" t="s">
        <v>4</v>
      </c>
    </row>
    <row r="23" spans="1:10" x14ac:dyDescent="0.25">
      <c r="A23" s="8" t="s">
        <v>102</v>
      </c>
      <c r="B23" s="4">
        <f>B17</f>
        <v>276640539.60000002</v>
      </c>
      <c r="C23" s="4">
        <f>C17</f>
        <v>276640539.60000002</v>
      </c>
    </row>
    <row r="24" spans="1:10" x14ac:dyDescent="0.25">
      <c r="A24" s="8" t="s">
        <v>103</v>
      </c>
      <c r="B24" s="4">
        <v>298743300</v>
      </c>
      <c r="C24" s="4">
        <v>298743300</v>
      </c>
    </row>
    <row r="26" spans="1:10" x14ac:dyDescent="0.25">
      <c r="A26" t="s">
        <v>5</v>
      </c>
    </row>
    <row r="27" spans="1:10" x14ac:dyDescent="0.25">
      <c r="A27" s="9" t="s">
        <v>68</v>
      </c>
      <c r="B27" s="73">
        <v>1.5597333333333332</v>
      </c>
      <c r="C27" s="73">
        <v>1.5597333333333332</v>
      </c>
      <c r="D27" s="73">
        <v>1.5597333333333332</v>
      </c>
      <c r="E27" s="73">
        <v>1.5597333333333332</v>
      </c>
      <c r="F27" s="73">
        <v>1.5597333333333332</v>
      </c>
      <c r="G27" s="73">
        <v>1.5597333333333332</v>
      </c>
      <c r="H27" s="73">
        <v>1.5597333333333332</v>
      </c>
      <c r="I27" s="73">
        <v>1.5597333333333332</v>
      </c>
      <c r="J27" s="73">
        <v>1.5597333333333332</v>
      </c>
    </row>
    <row r="28" spans="1:10" x14ac:dyDescent="0.25">
      <c r="A28" s="9" t="s">
        <v>105</v>
      </c>
      <c r="B28" s="73">
        <v>1.6181333333333334</v>
      </c>
      <c r="C28" s="73">
        <v>1.6181333333333334</v>
      </c>
      <c r="D28" s="73">
        <v>1.6181333333333334</v>
      </c>
      <c r="E28" s="73">
        <v>1.6181333333333334</v>
      </c>
      <c r="F28" s="73">
        <v>1.6181333333333334</v>
      </c>
      <c r="G28" s="73">
        <v>1.6181333333333334</v>
      </c>
      <c r="H28" s="73">
        <v>1.6181333333333334</v>
      </c>
      <c r="I28" s="73">
        <v>1.6181333333333334</v>
      </c>
      <c r="J28" s="73">
        <v>1.6181333333333334</v>
      </c>
    </row>
    <row r="29" spans="1:10" x14ac:dyDescent="0.25">
      <c r="A29" s="3" t="s">
        <v>6</v>
      </c>
      <c r="B29" s="37">
        <f>C29</f>
        <v>21741</v>
      </c>
      <c r="C29" s="37">
        <f>D29+E29</f>
        <v>21741</v>
      </c>
      <c r="D29" s="37">
        <v>19329</v>
      </c>
      <c r="E29" s="37">
        <v>2412</v>
      </c>
      <c r="F29" s="37">
        <v>19329</v>
      </c>
      <c r="G29" s="37"/>
      <c r="H29" s="37">
        <f>+I29+J29</f>
        <v>21741</v>
      </c>
      <c r="I29" s="37">
        <v>19329</v>
      </c>
      <c r="J29" s="37">
        <v>2412</v>
      </c>
    </row>
    <row r="31" spans="1:10" x14ac:dyDescent="0.25">
      <c r="A31" s="10" t="s">
        <v>7</v>
      </c>
    </row>
    <row r="32" spans="1:10" x14ac:dyDescent="0.25">
      <c r="A32" s="11" t="s">
        <v>69</v>
      </c>
      <c r="B32" s="4">
        <f>B16/B27</f>
        <v>227881330.31714824</v>
      </c>
      <c r="C32" s="4">
        <f t="shared" ref="C32:J32" si="4">C16/C27</f>
        <v>113940665.15857412</v>
      </c>
      <c r="D32" s="4">
        <f t="shared" si="4"/>
        <v>104982723.63010772</v>
      </c>
      <c r="E32" s="4">
        <f t="shared" si="4"/>
        <v>8957941.5284664053</v>
      </c>
      <c r="F32" s="4">
        <f t="shared" ref="F32:G32" si="5">F16/F27</f>
        <v>0</v>
      </c>
      <c r="G32" s="4">
        <f t="shared" si="5"/>
        <v>0</v>
      </c>
      <c r="H32" s="4">
        <f t="shared" si="4"/>
        <v>113940665.15857412</v>
      </c>
      <c r="I32" s="12">
        <f t="shared" si="4"/>
        <v>104982723.63010772</v>
      </c>
      <c r="J32" s="12">
        <f t="shared" si="4"/>
        <v>8957941.5284664053</v>
      </c>
    </row>
    <row r="33" spans="1:10" x14ac:dyDescent="0.25">
      <c r="A33" s="11" t="s">
        <v>106</v>
      </c>
      <c r="B33" s="4">
        <f>B18/B28</f>
        <v>75998113.052076459</v>
      </c>
      <c r="C33" s="4">
        <f t="shared" ref="C33:J33" si="6">C18/C28</f>
        <v>75998113.052076459</v>
      </c>
      <c r="D33" s="4">
        <f t="shared" si="6"/>
        <v>0</v>
      </c>
      <c r="E33" s="4">
        <f t="shared" si="6"/>
        <v>0</v>
      </c>
      <c r="F33" s="4">
        <f t="shared" ref="F33:G33" si="7">F18/F28</f>
        <v>75024047.462096244</v>
      </c>
      <c r="G33" s="4">
        <f t="shared" si="7"/>
        <v>974065.58998022403</v>
      </c>
      <c r="H33" s="4">
        <f t="shared" si="6"/>
        <v>0</v>
      </c>
      <c r="I33" s="12">
        <f t="shared" si="6"/>
        <v>0</v>
      </c>
      <c r="J33" s="12">
        <f t="shared" si="6"/>
        <v>0</v>
      </c>
    </row>
    <row r="34" spans="1:10" x14ac:dyDescent="0.25">
      <c r="A34" s="11" t="s">
        <v>70</v>
      </c>
      <c r="B34" s="4">
        <f>B32/B10</f>
        <v>92559.43554717637</v>
      </c>
      <c r="C34" s="4">
        <f t="shared" ref="C34:J34" si="8">C32/C10</f>
        <v>92559.43554717637</v>
      </c>
      <c r="D34" s="4">
        <f t="shared" si="8"/>
        <v>110391.92810736879</v>
      </c>
      <c r="E34" s="4">
        <f t="shared" si="8"/>
        <v>31992.648315951446</v>
      </c>
      <c r="F34" s="4" t="e">
        <f t="shared" ref="F34:G34" si="9">F32/F10</f>
        <v>#DIV/0!</v>
      </c>
      <c r="G34" s="4" t="e">
        <f t="shared" si="9"/>
        <v>#DIV/0!</v>
      </c>
      <c r="H34" s="4">
        <f t="shared" si="8"/>
        <v>92559.43554717637</v>
      </c>
      <c r="I34" s="12">
        <f t="shared" si="8"/>
        <v>110391.92810736879</v>
      </c>
      <c r="J34" s="12">
        <f t="shared" si="8"/>
        <v>31992.648315951446</v>
      </c>
    </row>
    <row r="35" spans="1:10" x14ac:dyDescent="0.25">
      <c r="A35" s="11" t="s">
        <v>107</v>
      </c>
      <c r="B35" s="4">
        <f>B33/B12</f>
        <v>130133.75522615832</v>
      </c>
      <c r="C35" s="4">
        <f t="shared" ref="C35:J35" si="10">C33/C12</f>
        <v>130133.75522615832</v>
      </c>
      <c r="D35" s="4" t="e">
        <f t="shared" si="10"/>
        <v>#DIV/0!</v>
      </c>
      <c r="E35" s="4" t="e">
        <f t="shared" si="10"/>
        <v>#DIV/0!</v>
      </c>
      <c r="F35" s="4">
        <f t="shared" ref="F35:G35" si="11">F33/F12</f>
        <v>138933.42122610417</v>
      </c>
      <c r="G35" s="4">
        <f t="shared" si="11"/>
        <v>22137.854317732363</v>
      </c>
      <c r="H35" s="4" t="e">
        <f t="shared" si="10"/>
        <v>#DIV/0!</v>
      </c>
      <c r="I35" s="12" t="e">
        <f t="shared" si="10"/>
        <v>#DIV/0!</v>
      </c>
      <c r="J35" s="12" t="e">
        <f t="shared" si="10"/>
        <v>#DIV/0!</v>
      </c>
    </row>
    <row r="37" spans="1:10" x14ac:dyDescent="0.25">
      <c r="A37" s="1" t="s">
        <v>8</v>
      </c>
    </row>
    <row r="39" spans="1:10" x14ac:dyDescent="0.25">
      <c r="A39" t="s">
        <v>9</v>
      </c>
    </row>
    <row r="40" spans="1:10" x14ac:dyDescent="0.25">
      <c r="A40" t="s">
        <v>10</v>
      </c>
      <c r="B40" s="14">
        <f>B11/B29*100</f>
        <v>7.3593670944298788</v>
      </c>
      <c r="C40" s="14">
        <f t="shared" ref="C40:J40" si="12">C11/C29*100</f>
        <v>7.3593670944298788</v>
      </c>
      <c r="D40" s="14">
        <f t="shared" si="12"/>
        <v>0</v>
      </c>
      <c r="E40" s="14">
        <f t="shared" si="12"/>
        <v>0</v>
      </c>
      <c r="F40" s="14">
        <f t="shared" ref="F40:G40" si="13">F11/F29*100</f>
        <v>6.0013451290806561</v>
      </c>
      <c r="G40" s="14" t="e">
        <f t="shared" si="13"/>
        <v>#DIV/0!</v>
      </c>
      <c r="H40" s="14">
        <f t="shared" si="12"/>
        <v>0</v>
      </c>
      <c r="I40" s="13">
        <f t="shared" si="12"/>
        <v>0</v>
      </c>
      <c r="J40" s="13">
        <f t="shared" si="12"/>
        <v>0</v>
      </c>
    </row>
    <row r="41" spans="1:10" x14ac:dyDescent="0.25">
      <c r="A41" t="s">
        <v>11</v>
      </c>
      <c r="B41" s="14">
        <f>B12/B29*100</f>
        <v>2.6861689894669061</v>
      </c>
      <c r="C41" s="14">
        <f t="shared" ref="C41:J41" si="14">C12/C29*100</f>
        <v>2.6861689894669061</v>
      </c>
      <c r="D41" s="14">
        <f t="shared" si="14"/>
        <v>0</v>
      </c>
      <c r="E41" s="14">
        <f t="shared" si="14"/>
        <v>0</v>
      </c>
      <c r="F41" s="14">
        <f t="shared" ref="F41:G41" si="15">F12/F29*100</f>
        <v>2.7937296290547882</v>
      </c>
      <c r="G41" s="14" t="e">
        <f t="shared" si="15"/>
        <v>#DIV/0!</v>
      </c>
      <c r="H41" s="14">
        <f t="shared" si="14"/>
        <v>0</v>
      </c>
      <c r="I41" s="13">
        <f t="shared" si="14"/>
        <v>0</v>
      </c>
      <c r="J41" s="13">
        <f t="shared" si="14"/>
        <v>0</v>
      </c>
    </row>
    <row r="43" spans="1:10" x14ac:dyDescent="0.25">
      <c r="A43" t="s">
        <v>12</v>
      </c>
    </row>
    <row r="44" spans="1:10" x14ac:dyDescent="0.25">
      <c r="A44" t="s">
        <v>13</v>
      </c>
      <c r="B44" s="14">
        <f>B12/B11*100</f>
        <v>36.5</v>
      </c>
      <c r="C44" s="14">
        <f t="shared" ref="C44:J44" si="16">C12/C11*100</f>
        <v>36.5</v>
      </c>
      <c r="D44" s="14" t="e">
        <f t="shared" si="16"/>
        <v>#DIV/0!</v>
      </c>
      <c r="E44" s="14" t="e">
        <f t="shared" si="16"/>
        <v>#DIV/0!</v>
      </c>
      <c r="F44" s="14">
        <f t="shared" ref="F44:G44" si="17">F12/F11*100</f>
        <v>46.551724137931032</v>
      </c>
      <c r="G44" s="14">
        <f t="shared" si="17"/>
        <v>10</v>
      </c>
      <c r="H44" s="14" t="e">
        <f t="shared" si="16"/>
        <v>#DIV/0!</v>
      </c>
      <c r="I44" s="13" t="e">
        <f t="shared" si="16"/>
        <v>#DIV/0!</v>
      </c>
      <c r="J44" s="13" t="e">
        <f t="shared" si="16"/>
        <v>#DIV/0!</v>
      </c>
    </row>
    <row r="45" spans="1:10" x14ac:dyDescent="0.25">
      <c r="A45" t="s">
        <v>14</v>
      </c>
      <c r="B45" s="14">
        <f>B18/B17*100</f>
        <v>44.453022025554198</v>
      </c>
      <c r="C45" s="14">
        <f t="shared" ref="C45:J45" si="18">C18/C17*100</f>
        <v>44.453022025554198</v>
      </c>
      <c r="D45" s="14" t="e">
        <f t="shared" si="18"/>
        <v>#DIV/0!</v>
      </c>
      <c r="E45" s="14" t="e">
        <f t="shared" si="18"/>
        <v>#DIV/0!</v>
      </c>
      <c r="F45" s="14">
        <f t="shared" ref="F45:G45" si="19">F18/F17*100</f>
        <v>46.539301253343446</v>
      </c>
      <c r="G45" s="14">
        <f t="shared" si="19"/>
        <v>9.9832785240510571</v>
      </c>
      <c r="H45" s="14" t="e">
        <f t="shared" si="18"/>
        <v>#DIV/0!</v>
      </c>
      <c r="I45" s="13" t="e">
        <f t="shared" si="18"/>
        <v>#DIV/0!</v>
      </c>
      <c r="J45" s="13" t="e">
        <f t="shared" si="18"/>
        <v>#DIV/0!</v>
      </c>
    </row>
    <row r="46" spans="1:10" x14ac:dyDescent="0.25">
      <c r="A46" s="11" t="s">
        <v>15</v>
      </c>
      <c r="B46" s="14">
        <f>AVERAGE(B44:B45)</f>
        <v>40.476511012777095</v>
      </c>
      <c r="C46" s="14">
        <f t="shared" ref="C46:J46" si="20">AVERAGE(C44:C45)</f>
        <v>40.476511012777095</v>
      </c>
      <c r="D46" s="14" t="e">
        <f t="shared" si="20"/>
        <v>#DIV/0!</v>
      </c>
      <c r="E46" s="14" t="e">
        <f t="shared" si="20"/>
        <v>#DIV/0!</v>
      </c>
      <c r="F46" s="14">
        <f t="shared" ref="F46:G46" si="21">AVERAGE(F44:F45)</f>
        <v>46.545512695637242</v>
      </c>
      <c r="G46" s="14">
        <f t="shared" si="21"/>
        <v>9.9916392620255294</v>
      </c>
      <c r="H46" s="14" t="e">
        <f t="shared" si="20"/>
        <v>#DIV/0!</v>
      </c>
      <c r="I46" s="15" t="e">
        <f t="shared" si="20"/>
        <v>#DIV/0!</v>
      </c>
      <c r="J46" s="15" t="e">
        <f t="shared" si="20"/>
        <v>#DIV/0!</v>
      </c>
    </row>
    <row r="47" spans="1:10" x14ac:dyDescent="0.25">
      <c r="B47" s="14"/>
      <c r="C47" s="14"/>
      <c r="D47" s="14"/>
      <c r="E47" s="14"/>
      <c r="F47" s="14"/>
      <c r="G47" s="14"/>
      <c r="H47" s="14"/>
      <c r="I47" s="13"/>
      <c r="J47" s="13"/>
    </row>
    <row r="48" spans="1:10" x14ac:dyDescent="0.25">
      <c r="A48" t="s">
        <v>16</v>
      </c>
    </row>
    <row r="49" spans="1:10" x14ac:dyDescent="0.25">
      <c r="A49" t="s">
        <v>17</v>
      </c>
      <c r="B49" s="14">
        <f>B12/B13*100</f>
        <v>22.264582539077395</v>
      </c>
      <c r="C49" s="14">
        <f t="shared" ref="C49:J49" si="22">C12/C13*100</f>
        <v>24.333333333333336</v>
      </c>
      <c r="D49" s="14" t="e">
        <f t="shared" si="22"/>
        <v>#DIV/0!</v>
      </c>
      <c r="E49" s="14" t="e">
        <f t="shared" si="22"/>
        <v>#DIV/0!</v>
      </c>
      <c r="F49" s="14">
        <f t="shared" ref="F49:G49" si="23">F12/F13*100</f>
        <v>32.53012048192771</v>
      </c>
      <c r="G49" s="14">
        <f t="shared" si="23"/>
        <v>5.9459459459459465</v>
      </c>
      <c r="H49" s="14">
        <f t="shared" si="22"/>
        <v>0</v>
      </c>
      <c r="I49" s="13">
        <f t="shared" si="22"/>
        <v>0</v>
      </c>
      <c r="J49" s="13">
        <f t="shared" si="22"/>
        <v>0</v>
      </c>
    </row>
    <row r="50" spans="1:10" x14ac:dyDescent="0.25">
      <c r="A50" t="s">
        <v>18</v>
      </c>
      <c r="B50" s="14">
        <f>B18/B19*100</f>
        <v>28.644717999277464</v>
      </c>
      <c r="C50" s="14">
        <f t="shared" ref="C50:J50" si="24">C18/C19*100</f>
        <v>30.75595361733204</v>
      </c>
      <c r="D50" s="14" t="e">
        <f t="shared" si="24"/>
        <v>#DIV/0!</v>
      </c>
      <c r="E50" s="14" t="e">
        <f t="shared" si="24"/>
        <v>#DIV/0!</v>
      </c>
      <c r="F50" s="14">
        <f t="shared" ref="F50:G50" si="25">F18/F19*100</f>
        <v>32.521439430047224</v>
      </c>
      <c r="G50" s="14">
        <f t="shared" si="25"/>
        <v>5.9360034467330607</v>
      </c>
      <c r="H50" s="14">
        <f t="shared" si="24"/>
        <v>0</v>
      </c>
      <c r="I50" s="13">
        <f t="shared" si="24"/>
        <v>0</v>
      </c>
      <c r="J50" s="13">
        <f t="shared" si="24"/>
        <v>0</v>
      </c>
    </row>
    <row r="51" spans="1:10" x14ac:dyDescent="0.25">
      <c r="A51" t="s">
        <v>19</v>
      </c>
      <c r="B51" s="14">
        <f>(B49+B50)/2</f>
        <v>25.454650269177428</v>
      </c>
      <c r="C51" s="14">
        <f t="shared" ref="C51:J51" si="26">(C49+C50)/2</f>
        <v>27.544643475332688</v>
      </c>
      <c r="D51" s="14" t="e">
        <f t="shared" si="26"/>
        <v>#DIV/0!</v>
      </c>
      <c r="E51" s="14" t="e">
        <f t="shared" si="26"/>
        <v>#DIV/0!</v>
      </c>
      <c r="F51" s="14">
        <f t="shared" ref="F51:G51" si="27">(F49+F50)/2</f>
        <v>32.525779955987467</v>
      </c>
      <c r="G51" s="14">
        <f t="shared" si="27"/>
        <v>5.940974696339504</v>
      </c>
      <c r="H51" s="14">
        <f t="shared" si="26"/>
        <v>0</v>
      </c>
      <c r="I51" s="13">
        <f t="shared" si="26"/>
        <v>0</v>
      </c>
      <c r="J51" s="13">
        <f t="shared" si="26"/>
        <v>0</v>
      </c>
    </row>
    <row r="53" spans="1:10" x14ac:dyDescent="0.25">
      <c r="A53" t="s">
        <v>32</v>
      </c>
    </row>
    <row r="54" spans="1:10" x14ac:dyDescent="0.25">
      <c r="A54" t="s">
        <v>20</v>
      </c>
      <c r="B54" s="52">
        <f>B20/B18*100</f>
        <v>100</v>
      </c>
      <c r="C54" s="52"/>
      <c r="D54" s="52"/>
      <c r="E54" s="52"/>
      <c r="F54" s="52"/>
      <c r="G54" s="52"/>
      <c r="H54" s="52"/>
      <c r="I54" s="16"/>
      <c r="J54" s="16"/>
    </row>
    <row r="56" spans="1:10" x14ac:dyDescent="0.25">
      <c r="A56" t="s">
        <v>21</v>
      </c>
    </row>
    <row r="57" spans="1:10" x14ac:dyDescent="0.25">
      <c r="A57" t="s">
        <v>22</v>
      </c>
      <c r="B57" s="14">
        <f>((B12/B10)-1)*100</f>
        <v>-76.279447603574326</v>
      </c>
      <c r="C57" s="14">
        <f t="shared" ref="C57:J57" si="28">((C12/C10)-1)*100</f>
        <v>-52.558895207148659</v>
      </c>
      <c r="D57" s="14">
        <f t="shared" si="28"/>
        <v>-100</v>
      </c>
      <c r="E57" s="14">
        <f t="shared" si="28"/>
        <v>-100</v>
      </c>
      <c r="F57" s="14" t="e">
        <f t="shared" ref="F57:G57" si="29">((F12/F10)-1)*100</f>
        <v>#DIV/0!</v>
      </c>
      <c r="G57" s="14" t="e">
        <f t="shared" si="29"/>
        <v>#DIV/0!</v>
      </c>
      <c r="H57" s="14">
        <f t="shared" si="28"/>
        <v>-100</v>
      </c>
      <c r="I57" s="13">
        <f t="shared" si="28"/>
        <v>-100</v>
      </c>
      <c r="J57" s="13">
        <f t="shared" si="28"/>
        <v>-100</v>
      </c>
    </row>
    <row r="58" spans="1:10" x14ac:dyDescent="0.25">
      <c r="A58" t="s">
        <v>23</v>
      </c>
      <c r="B58" s="14">
        <f>((B33/B32)-1)*100</f>
        <v>-66.6501363028257</v>
      </c>
      <c r="C58" s="14">
        <f t="shared" ref="C58:J58" si="30">((C33/C32)-1)*100</f>
        <v>-33.300272605651415</v>
      </c>
      <c r="D58" s="14">
        <f t="shared" si="30"/>
        <v>-100</v>
      </c>
      <c r="E58" s="14">
        <f t="shared" si="30"/>
        <v>-100</v>
      </c>
      <c r="F58" s="14" t="e">
        <f t="shared" ref="F58:G58" si="31">((F33/F32)-1)*100</f>
        <v>#DIV/0!</v>
      </c>
      <c r="G58" s="14" t="e">
        <f t="shared" si="31"/>
        <v>#DIV/0!</v>
      </c>
      <c r="H58" s="14">
        <f t="shared" si="30"/>
        <v>-100</v>
      </c>
      <c r="I58" s="13">
        <f t="shared" si="30"/>
        <v>-100</v>
      </c>
      <c r="J58" s="13">
        <f t="shared" si="30"/>
        <v>-100</v>
      </c>
    </row>
    <row r="59" spans="1:10" x14ac:dyDescent="0.25">
      <c r="A59" s="11" t="s">
        <v>24</v>
      </c>
      <c r="B59" s="14">
        <f>((B35/B34)-1)*100</f>
        <v>40.594802093224523</v>
      </c>
      <c r="C59" s="14">
        <f t="shared" ref="C59:J59" si="32">((C35/C34)-1)*100</f>
        <v>40.594802093224523</v>
      </c>
      <c r="D59" s="14" t="e">
        <f t="shared" si="32"/>
        <v>#DIV/0!</v>
      </c>
      <c r="E59" s="14" t="e">
        <f t="shared" si="32"/>
        <v>#DIV/0!</v>
      </c>
      <c r="F59" s="14" t="e">
        <f t="shared" ref="F59:G59" si="33">((F35/F34)-1)*100</f>
        <v>#DIV/0!</v>
      </c>
      <c r="G59" s="14" t="e">
        <f t="shared" si="33"/>
        <v>#DIV/0!</v>
      </c>
      <c r="H59" s="14" t="e">
        <f t="shared" si="32"/>
        <v>#DIV/0!</v>
      </c>
      <c r="I59" s="15" t="e">
        <f t="shared" si="32"/>
        <v>#DIV/0!</v>
      </c>
      <c r="J59" s="15" t="e">
        <f t="shared" si="32"/>
        <v>#DIV/0!</v>
      </c>
    </row>
    <row r="60" spans="1:10" x14ac:dyDescent="0.25">
      <c r="B60" s="14"/>
      <c r="C60" s="14"/>
      <c r="D60" s="14"/>
      <c r="E60" s="14"/>
      <c r="F60" s="14"/>
      <c r="G60" s="14"/>
      <c r="H60" s="14"/>
      <c r="I60" s="14"/>
      <c r="J60" s="14"/>
    </row>
    <row r="61" spans="1:10" x14ac:dyDescent="0.25">
      <c r="A61" t="s">
        <v>25</v>
      </c>
    </row>
    <row r="62" spans="1:10" x14ac:dyDescent="0.25">
      <c r="A62" t="s">
        <v>26</v>
      </c>
      <c r="B62" s="4">
        <f t="shared" ref="B62:J63" si="34">B17/B11</f>
        <v>172900.33725000001</v>
      </c>
      <c r="C62" s="4">
        <f t="shared" si="34"/>
        <v>172900.33725000001</v>
      </c>
      <c r="D62" s="4" t="e">
        <f t="shared" si="34"/>
        <v>#DIV/0!</v>
      </c>
      <c r="E62" s="4" t="e">
        <f t="shared" si="34"/>
        <v>#DIV/0!</v>
      </c>
      <c r="F62" s="4">
        <f t="shared" ref="F62:G62" si="35">F17/F11</f>
        <v>224872.81</v>
      </c>
      <c r="G62" s="4">
        <f t="shared" si="35"/>
        <v>35882</v>
      </c>
      <c r="H62" s="4" t="e">
        <f t="shared" si="34"/>
        <v>#DIV/0!</v>
      </c>
      <c r="I62" s="5" t="e">
        <f t="shared" si="34"/>
        <v>#DIV/0!</v>
      </c>
      <c r="J62" s="5" t="e">
        <f t="shared" si="34"/>
        <v>#DIV/0!</v>
      </c>
    </row>
    <row r="63" spans="1:10" x14ac:dyDescent="0.25">
      <c r="A63" t="s">
        <v>27</v>
      </c>
      <c r="B63" s="4">
        <f t="shared" si="34"/>
        <v>210573.76712328766</v>
      </c>
      <c r="C63" s="4">
        <f t="shared" si="34"/>
        <v>210573.76712328766</v>
      </c>
      <c r="D63" s="4" t="e">
        <f t="shared" si="34"/>
        <v>#DIV/0!</v>
      </c>
      <c r="E63" s="4" t="e">
        <f t="shared" si="34"/>
        <v>#DIV/0!</v>
      </c>
      <c r="F63" s="4">
        <f t="shared" ref="F63:G63" si="36">F18/F12</f>
        <v>224812.79999999999</v>
      </c>
      <c r="G63" s="4">
        <f t="shared" si="36"/>
        <v>35822</v>
      </c>
      <c r="H63" s="4" t="e">
        <f t="shared" si="34"/>
        <v>#DIV/0!</v>
      </c>
      <c r="I63" s="5" t="e">
        <f t="shared" si="34"/>
        <v>#DIV/0!</v>
      </c>
      <c r="J63" s="5" t="e">
        <f t="shared" si="34"/>
        <v>#DIV/0!</v>
      </c>
    </row>
    <row r="64" spans="1:10" x14ac:dyDescent="0.25">
      <c r="A64" s="11" t="s">
        <v>28</v>
      </c>
      <c r="B64" s="14">
        <f>(B62/B63)*B46</f>
        <v>33.234920476656733</v>
      </c>
      <c r="C64" s="14">
        <f t="shared" ref="C64:J64" si="37">(C62/C63)*C46</f>
        <v>33.234920476656733</v>
      </c>
      <c r="D64" s="14" t="e">
        <f t="shared" si="37"/>
        <v>#DIV/0!</v>
      </c>
      <c r="E64" s="14" t="e">
        <f t="shared" si="37"/>
        <v>#DIV/0!</v>
      </c>
      <c r="F64" s="14">
        <f t="shared" ref="F64:G64" si="38">(F62/F63)*F46</f>
        <v>46.557937238264998</v>
      </c>
      <c r="G64" s="14">
        <f t="shared" si="38"/>
        <v>10.008374741778796</v>
      </c>
      <c r="H64" s="14" t="e">
        <f t="shared" si="37"/>
        <v>#DIV/0!</v>
      </c>
      <c r="I64" s="15" t="e">
        <f t="shared" si="37"/>
        <v>#DIV/0!</v>
      </c>
      <c r="J64" s="15" t="e">
        <f t="shared" si="37"/>
        <v>#DIV/0!</v>
      </c>
    </row>
    <row r="65" spans="1:10" x14ac:dyDescent="0.25">
      <c r="B65" s="14"/>
      <c r="C65" s="14"/>
      <c r="D65" s="14"/>
      <c r="E65" s="14"/>
      <c r="F65" s="14"/>
      <c r="G65" s="14"/>
      <c r="H65" s="14"/>
      <c r="I65" s="13"/>
      <c r="J65" s="13"/>
    </row>
    <row r="66" spans="1:10" x14ac:dyDescent="0.25">
      <c r="A66" s="49" t="s">
        <v>29</v>
      </c>
      <c r="B66" s="14"/>
      <c r="C66" s="14"/>
      <c r="D66" s="14"/>
      <c r="E66" s="14"/>
      <c r="F66" s="14"/>
      <c r="G66" s="14"/>
      <c r="H66" s="14"/>
      <c r="I66" s="13"/>
      <c r="J66" s="13"/>
    </row>
    <row r="67" spans="1:10" x14ac:dyDescent="0.25">
      <c r="A67" s="17" t="s">
        <v>30</v>
      </c>
      <c r="B67" s="14">
        <f>(B24/B23)*100</f>
        <v>107.98970405131467</v>
      </c>
      <c r="C67" s="14">
        <f>(C24/C23)*100</f>
        <v>107.98970405131467</v>
      </c>
      <c r="D67" s="14"/>
      <c r="E67" s="14"/>
      <c r="F67" s="14"/>
      <c r="G67" s="14"/>
      <c r="H67" s="14"/>
      <c r="I67" s="18"/>
      <c r="J67" s="18"/>
    </row>
    <row r="68" spans="1:10" x14ac:dyDescent="0.25">
      <c r="A68" s="17" t="s">
        <v>31</v>
      </c>
      <c r="B68" s="14">
        <f>(B18/B24)*100</f>
        <v>41.164129873372893</v>
      </c>
      <c r="C68" s="14">
        <f>(C18/C24)*100</f>
        <v>41.164129873372893</v>
      </c>
      <c r="D68" s="14"/>
      <c r="E68" s="14"/>
      <c r="F68" s="14"/>
      <c r="G68" s="14"/>
      <c r="H68" s="14"/>
      <c r="I68" s="18"/>
      <c r="J68" s="18"/>
    </row>
    <row r="69" spans="1:10" ht="15.75" thickBot="1" x14ac:dyDescent="0.3">
      <c r="A69" s="19"/>
      <c r="B69" s="53"/>
      <c r="C69" s="53"/>
      <c r="D69" s="53"/>
      <c r="E69" s="53"/>
      <c r="F69" s="53"/>
      <c r="G69" s="53"/>
      <c r="H69" s="53"/>
      <c r="I69" s="19"/>
      <c r="J69" s="19"/>
    </row>
    <row r="70" spans="1:10" ht="15.75" thickTop="1" x14ac:dyDescent="0.25">
      <c r="A70" s="20" t="s">
        <v>35</v>
      </c>
    </row>
    <row r="71" spans="1:10" x14ac:dyDescent="0.25">
      <c r="A71" s="24" t="s">
        <v>33</v>
      </c>
    </row>
    <row r="72" spans="1:10" x14ac:dyDescent="0.25">
      <c r="A72" s="24" t="s">
        <v>57</v>
      </c>
    </row>
    <row r="73" spans="1:10" x14ac:dyDescent="0.25">
      <c r="A73" s="24" t="s">
        <v>127</v>
      </c>
    </row>
    <row r="76" spans="1:10" x14ac:dyDescent="0.25">
      <c r="A76" s="21"/>
    </row>
    <row r="77" spans="1:10" x14ac:dyDescent="0.25">
      <c r="A77" t="s">
        <v>41</v>
      </c>
    </row>
    <row r="78" spans="1:10" x14ac:dyDescent="0.25">
      <c r="A78" s="23" t="s">
        <v>42</v>
      </c>
    </row>
    <row r="81" spans="1:1" x14ac:dyDescent="0.25">
      <c r="A81" s="24" t="s">
        <v>128</v>
      </c>
    </row>
  </sheetData>
  <mergeCells count="5">
    <mergeCell ref="B4:B5"/>
    <mergeCell ref="C4:E4"/>
    <mergeCell ref="H4:J4"/>
    <mergeCell ref="A4:A5"/>
    <mergeCell ref="A2:J2"/>
  </mergeCells>
  <pageMargins left="0.7" right="0.7" top="0.75" bottom="0.75" header="0.3" footer="0.3"/>
  <pageSetup scale="61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1"/>
  <sheetViews>
    <sheetView topLeftCell="A46" zoomScale="90" zoomScaleNormal="90" workbookViewId="0">
      <selection activeCell="A66" sqref="A66"/>
    </sheetView>
  </sheetViews>
  <sheetFormatPr baseColWidth="10" defaultColWidth="11.42578125" defaultRowHeight="15" x14ac:dyDescent="0.25"/>
  <cols>
    <col min="1" max="1" width="42.7109375" customWidth="1"/>
    <col min="2" max="2" width="16.42578125" style="49" customWidth="1"/>
    <col min="3" max="8" width="12.7109375" style="49" customWidth="1"/>
    <col min="9" max="10" width="12.7109375" customWidth="1"/>
  </cols>
  <sheetData>
    <row r="2" spans="1:10" ht="15.75" x14ac:dyDescent="0.25">
      <c r="A2" s="96" t="s">
        <v>126</v>
      </c>
      <c r="B2" s="96"/>
      <c r="C2" s="96"/>
      <c r="D2" s="96"/>
      <c r="E2" s="96"/>
      <c r="F2" s="96"/>
      <c r="G2" s="96"/>
      <c r="H2" s="96"/>
      <c r="I2" s="96"/>
      <c r="J2" s="96"/>
    </row>
    <row r="4" spans="1:10" x14ac:dyDescent="0.25">
      <c r="A4" s="94" t="s">
        <v>0</v>
      </c>
      <c r="B4" s="88" t="s">
        <v>1</v>
      </c>
      <c r="C4" s="97" t="s">
        <v>36</v>
      </c>
      <c r="D4" s="98"/>
      <c r="E4" s="98"/>
      <c r="F4" s="68"/>
      <c r="G4" s="64"/>
      <c r="H4" s="99" t="s">
        <v>39</v>
      </c>
      <c r="I4" s="100"/>
      <c r="J4" s="100"/>
    </row>
    <row r="5" spans="1:10" ht="15.75" thickBot="1" x14ac:dyDescent="0.3">
      <c r="A5" s="95"/>
      <c r="B5" s="89"/>
      <c r="C5" s="50" t="s">
        <v>40</v>
      </c>
      <c r="D5" s="51" t="s">
        <v>37</v>
      </c>
      <c r="E5" s="51" t="s">
        <v>38</v>
      </c>
      <c r="F5" s="51" t="s">
        <v>123</v>
      </c>
      <c r="G5" s="46" t="s">
        <v>122</v>
      </c>
      <c r="H5" s="50" t="s">
        <v>40</v>
      </c>
      <c r="I5" s="22" t="s">
        <v>37</v>
      </c>
      <c r="J5" s="22" t="s">
        <v>38</v>
      </c>
    </row>
    <row r="6" spans="1:10" ht="15.75" thickTop="1" x14ac:dyDescent="0.25"/>
    <row r="7" spans="1:10" x14ac:dyDescent="0.25">
      <c r="A7" s="1" t="s">
        <v>2</v>
      </c>
      <c r="C7" s="37" t="s">
        <v>58</v>
      </c>
      <c r="D7" s="37"/>
      <c r="E7" s="37"/>
      <c r="F7" s="37">
        <v>224812.79999999999</v>
      </c>
      <c r="G7" s="37">
        <v>35822</v>
      </c>
      <c r="H7" s="37" t="s">
        <v>58</v>
      </c>
      <c r="I7" s="37">
        <v>172181.97</v>
      </c>
      <c r="J7" s="37">
        <v>49900</v>
      </c>
    </row>
    <row r="9" spans="1:10" x14ac:dyDescent="0.25">
      <c r="A9" t="s">
        <v>34</v>
      </c>
    </row>
    <row r="10" spans="1:10" x14ac:dyDescent="0.25">
      <c r="A10" s="2" t="s">
        <v>71</v>
      </c>
      <c r="B10" s="49">
        <f>H10+C10</f>
        <v>0</v>
      </c>
      <c r="C10" s="49">
        <f>'I Trimestre'!C10+'II Trimestre'!C10</f>
        <v>0</v>
      </c>
      <c r="D10" s="49">
        <f>'I Trimestre'!D10+'II Trimestre'!D10</f>
        <v>0</v>
      </c>
      <c r="E10" s="49">
        <f>'I Trimestre'!E10+'II Trimestre'!E10</f>
        <v>0</v>
      </c>
      <c r="F10" s="49">
        <f>'I Trimestre'!F10+'II Trimestre'!F10</f>
        <v>0</v>
      </c>
      <c r="G10" s="49">
        <f>'I Trimestre'!G10+'II Trimestre'!G10</f>
        <v>0</v>
      </c>
      <c r="H10" s="49">
        <f>'I Trimestre'!H10+'II Trimestre'!H10</f>
        <v>0</v>
      </c>
      <c r="I10">
        <f>'I Trimestre'!I10+'II Trimestre'!I10</f>
        <v>0</v>
      </c>
      <c r="J10">
        <f>'I Trimestre'!J10+'II Trimestre'!J10</f>
        <v>0</v>
      </c>
    </row>
    <row r="11" spans="1:10" x14ac:dyDescent="0.25">
      <c r="A11" s="3" t="s">
        <v>95</v>
      </c>
      <c r="B11" s="49">
        <f t="shared" ref="B11:B13" si="0">H11+C11</f>
        <v>223</v>
      </c>
      <c r="C11" s="49">
        <f>'I Trimestre'!C11+'II Trimestre'!C11</f>
        <v>0</v>
      </c>
      <c r="D11" s="49">
        <f>'I Trimestre'!D11+'II Trimestre'!D11</f>
        <v>0</v>
      </c>
      <c r="E11" s="49">
        <f>'I Trimestre'!E11+'II Trimestre'!E11</f>
        <v>0</v>
      </c>
      <c r="F11" s="49">
        <f>'I Trimestre'!F11+'II Trimestre'!F11</f>
        <v>0</v>
      </c>
      <c r="G11" s="49">
        <f>'I Trimestre'!G11+'II Trimestre'!G11</f>
        <v>0</v>
      </c>
      <c r="H11" s="49">
        <f>'I Trimestre'!H11+'II Trimestre'!H11</f>
        <v>223</v>
      </c>
      <c r="I11">
        <f>'I Trimestre'!I11+'II Trimestre'!I11</f>
        <v>150</v>
      </c>
      <c r="J11">
        <f>'I Trimestre'!J11+'II Trimestre'!J11</f>
        <v>73</v>
      </c>
    </row>
    <row r="12" spans="1:10" x14ac:dyDescent="0.25">
      <c r="A12" s="3" t="s">
        <v>96</v>
      </c>
      <c r="B12" s="49">
        <f t="shared" si="0"/>
        <v>204</v>
      </c>
      <c r="C12" s="49">
        <f>'I Trimestre'!C12+'II Trimestre'!C12</f>
        <v>0</v>
      </c>
      <c r="D12" s="49">
        <f>'I Trimestre'!D12+'II Trimestre'!D12</f>
        <v>0</v>
      </c>
      <c r="E12" s="49">
        <f>'I Trimestre'!E12+'II Trimestre'!E12</f>
        <v>0</v>
      </c>
      <c r="F12" s="49">
        <f>'I Trimestre'!F12+'II Trimestre'!F12</f>
        <v>0</v>
      </c>
      <c r="G12" s="49">
        <f>'I Trimestre'!G12+'II Trimestre'!G12</f>
        <v>0</v>
      </c>
      <c r="H12" s="49">
        <f>'I Trimestre'!H12+'II Trimestre'!H12</f>
        <v>204</v>
      </c>
      <c r="I12">
        <f>'I Trimestre'!I12+'II Trimestre'!I12</f>
        <v>150</v>
      </c>
      <c r="J12">
        <f>'I Trimestre'!J12+'II Trimestre'!J12</f>
        <v>54</v>
      </c>
    </row>
    <row r="13" spans="1:10" x14ac:dyDescent="0.25">
      <c r="A13" s="3" t="s">
        <v>47</v>
      </c>
      <c r="B13" s="49">
        <f t="shared" si="0"/>
        <v>1883</v>
      </c>
      <c r="C13" s="49">
        <f>'II Trimestre'!C13</f>
        <v>1660</v>
      </c>
      <c r="D13" s="49">
        <f>'II Trimestre'!D13</f>
        <v>0</v>
      </c>
      <c r="E13" s="49">
        <f>'II Trimestre'!E13</f>
        <v>0</v>
      </c>
      <c r="F13" s="49">
        <f>'II Trimestre'!F13</f>
        <v>1660</v>
      </c>
      <c r="G13" s="49">
        <f>'II Trimestre'!G13</f>
        <v>0</v>
      </c>
      <c r="H13">
        <f>+'II Trimestre'!H13</f>
        <v>223</v>
      </c>
      <c r="I13">
        <f>+'II Trimestre'!I13</f>
        <v>150</v>
      </c>
      <c r="J13">
        <f>+'II Trimestre'!J13</f>
        <v>73</v>
      </c>
    </row>
    <row r="15" spans="1:10" x14ac:dyDescent="0.25">
      <c r="A15" s="6" t="s">
        <v>3</v>
      </c>
    </row>
    <row r="16" spans="1:10" x14ac:dyDescent="0.25">
      <c r="A16" s="2" t="s">
        <v>71</v>
      </c>
      <c r="B16" s="29">
        <f>H16+C16</f>
        <v>0</v>
      </c>
      <c r="C16" s="4">
        <f>SUM(D16:G16)</f>
        <v>0</v>
      </c>
      <c r="D16" s="4">
        <f>'I Trimestre'!D16+'II Trimestre'!D16</f>
        <v>0</v>
      </c>
      <c r="E16" s="4">
        <f>'I Trimestre'!E16+'II Trimestre'!E16</f>
        <v>0</v>
      </c>
      <c r="F16" s="4">
        <f>'I Trimestre'!F16+'II Trimestre'!F16</f>
        <v>0</v>
      </c>
      <c r="G16" s="4">
        <f>'I Trimestre'!G16+'II Trimestre'!G16</f>
        <v>0</v>
      </c>
      <c r="H16" s="4">
        <f>+I16+J16</f>
        <v>0</v>
      </c>
      <c r="I16" s="4">
        <f>'I Trimestre'!I16+'II Trimestre'!I16</f>
        <v>0</v>
      </c>
      <c r="J16" s="4">
        <f>'I Trimestre'!J16+'II Trimestre'!J16</f>
        <v>0</v>
      </c>
    </row>
    <row r="17" spans="1:10" x14ac:dyDescent="0.25">
      <c r="A17" s="3" t="s">
        <v>95</v>
      </c>
      <c r="B17" s="29">
        <f t="shared" ref="B17:B19" si="1">H17+C17</f>
        <v>29469995.5</v>
      </c>
      <c r="C17" s="4">
        <f t="shared" ref="C17:C19" si="2">SUM(D17:G17)</f>
        <v>0</v>
      </c>
      <c r="D17" s="4">
        <f>'I Trimestre'!D17+'II Trimestre'!D17</f>
        <v>0</v>
      </c>
      <c r="E17" s="4">
        <f>'I Trimestre'!E17+'II Trimestre'!E17</f>
        <v>0</v>
      </c>
      <c r="F17" s="4">
        <f>'I Trimestre'!F17+'II Trimestre'!F17</f>
        <v>0</v>
      </c>
      <c r="G17" s="4">
        <f>'I Trimestre'!G17+'II Trimestre'!G17</f>
        <v>0</v>
      </c>
      <c r="H17" s="4">
        <f t="shared" ref="H17:H19" si="3">+I17+J17</f>
        <v>29469995.5</v>
      </c>
      <c r="I17" s="4">
        <f>'I Trimestre'!I17+'II Trimestre'!I17</f>
        <v>25827295.5</v>
      </c>
      <c r="J17" s="4">
        <f>'I Trimestre'!J17+'II Trimestre'!J17</f>
        <v>3642700</v>
      </c>
    </row>
    <row r="18" spans="1:10" x14ac:dyDescent="0.25">
      <c r="A18" s="3" t="s">
        <v>96</v>
      </c>
      <c r="B18" s="29">
        <f t="shared" si="1"/>
        <v>28521895.5</v>
      </c>
      <c r="C18" s="4">
        <f t="shared" si="2"/>
        <v>0</v>
      </c>
      <c r="D18" s="4">
        <f>'I Trimestre'!D18+'II Trimestre'!D18</f>
        <v>0</v>
      </c>
      <c r="E18" s="4">
        <f>'I Trimestre'!E18+'II Trimestre'!E18</f>
        <v>0</v>
      </c>
      <c r="F18" s="4">
        <f>'I Trimestre'!F18+'II Trimestre'!F18</f>
        <v>0</v>
      </c>
      <c r="G18" s="4">
        <f>'I Trimestre'!G18+'II Trimestre'!G18</f>
        <v>0</v>
      </c>
      <c r="H18" s="4">
        <f t="shared" si="3"/>
        <v>28521895.5</v>
      </c>
      <c r="I18" s="4">
        <f>'I Trimestre'!I18+'II Trimestre'!I18</f>
        <v>25827295.5</v>
      </c>
      <c r="J18" s="4">
        <f>'I Trimestre'!J18+'II Trimestre'!J18</f>
        <v>2694600</v>
      </c>
    </row>
    <row r="19" spans="1:10" x14ac:dyDescent="0.25">
      <c r="A19" s="3" t="s">
        <v>47</v>
      </c>
      <c r="B19" s="29">
        <f t="shared" si="1"/>
        <v>429446995.5</v>
      </c>
      <c r="C19" s="4">
        <f t="shared" si="2"/>
        <v>399977000</v>
      </c>
      <c r="D19" s="4">
        <f>+'II Trimestre'!D19</f>
        <v>0</v>
      </c>
      <c r="E19" s="4">
        <f>+'II Trimestre'!E19</f>
        <v>0</v>
      </c>
      <c r="F19" s="4">
        <f>+'II Trimestre'!F19</f>
        <v>399977000</v>
      </c>
      <c r="G19" s="4">
        <f>+'II Trimestre'!G19</f>
        <v>0</v>
      </c>
      <c r="H19" s="4">
        <f t="shared" si="3"/>
        <v>29469995.5</v>
      </c>
      <c r="I19" s="4">
        <f>+'II Trimestre'!I19</f>
        <v>25827295.5</v>
      </c>
      <c r="J19" s="4">
        <f>+'II Trimestre'!J19</f>
        <v>3642700</v>
      </c>
    </row>
    <row r="20" spans="1:10" x14ac:dyDescent="0.25">
      <c r="A20" s="3" t="s">
        <v>97</v>
      </c>
      <c r="B20" s="4">
        <f>B18</f>
        <v>28521895.5</v>
      </c>
      <c r="C20" s="4"/>
      <c r="D20" s="4"/>
      <c r="E20" s="4"/>
      <c r="F20" s="4"/>
      <c r="G20" s="4"/>
      <c r="H20" s="4"/>
      <c r="I20" s="4"/>
      <c r="J20" s="4"/>
    </row>
    <row r="22" spans="1:10" x14ac:dyDescent="0.25">
      <c r="A22" s="7" t="s">
        <v>4</v>
      </c>
    </row>
    <row r="23" spans="1:10" x14ac:dyDescent="0.25">
      <c r="A23" s="8" t="s">
        <v>95</v>
      </c>
      <c r="B23" s="4">
        <f>'I Trimestre'!B23+'II Trimestre'!B23</f>
        <v>29469995.5</v>
      </c>
      <c r="C23" s="4">
        <f>'I Trimestre'!C23+'II Trimestre'!C23</f>
        <v>0</v>
      </c>
    </row>
    <row r="24" spans="1:10" x14ac:dyDescent="0.25">
      <c r="A24" s="8" t="s">
        <v>96</v>
      </c>
      <c r="B24" s="4">
        <f>'I Trimestre'!B24+'II Trimestre'!B24</f>
        <v>0</v>
      </c>
      <c r="C24" s="4">
        <f>'I Trimestre'!C24+'II Trimestre'!C24</f>
        <v>0</v>
      </c>
    </row>
    <row r="26" spans="1:10" x14ac:dyDescent="0.25">
      <c r="A26" t="s">
        <v>5</v>
      </c>
    </row>
    <row r="27" spans="1:10" x14ac:dyDescent="0.25">
      <c r="A27" s="9" t="s">
        <v>72</v>
      </c>
      <c r="B27" s="73">
        <v>1.5164078580333333</v>
      </c>
      <c r="C27" s="73">
        <v>1.5164078580333333</v>
      </c>
      <c r="D27" s="73">
        <v>1.5164078580333333</v>
      </c>
      <c r="E27" s="73">
        <v>1.5164078580333333</v>
      </c>
      <c r="F27" s="73">
        <v>1.5164078580333333</v>
      </c>
      <c r="G27" s="73">
        <v>1.5164078580333333</v>
      </c>
      <c r="H27" s="73">
        <v>1.5164078580333333</v>
      </c>
      <c r="I27" s="73">
        <v>1.5164078580333333</v>
      </c>
      <c r="J27" s="73">
        <v>1.5164078580333333</v>
      </c>
    </row>
    <row r="28" spans="1:10" x14ac:dyDescent="0.25">
      <c r="A28" s="9" t="s">
        <v>98</v>
      </c>
      <c r="B28" s="73">
        <v>1.6071376151833332</v>
      </c>
      <c r="C28" s="73">
        <v>1.6071376151833332</v>
      </c>
      <c r="D28" s="73">
        <v>1.6071376151833332</v>
      </c>
      <c r="E28" s="73">
        <v>1.6071376151833332</v>
      </c>
      <c r="F28" s="73">
        <v>1.6071376151833332</v>
      </c>
      <c r="G28" s="73">
        <v>1.6071376151833332</v>
      </c>
      <c r="H28" s="73">
        <v>1.6071376151833332</v>
      </c>
      <c r="I28" s="73">
        <v>1.6071376151833332</v>
      </c>
      <c r="J28" s="73">
        <v>1.6071376151833332</v>
      </c>
    </row>
    <row r="29" spans="1:10" x14ac:dyDescent="0.25">
      <c r="A29" s="3" t="s">
        <v>6</v>
      </c>
      <c r="B29" s="37">
        <f>C29</f>
        <v>21741</v>
      </c>
      <c r="C29" s="37">
        <f>D29+E29</f>
        <v>21741</v>
      </c>
      <c r="D29" s="37">
        <v>19329</v>
      </c>
      <c r="E29" s="37">
        <v>2412</v>
      </c>
      <c r="F29" s="37">
        <v>19329</v>
      </c>
      <c r="G29" s="37"/>
      <c r="H29" s="37">
        <f>+I29+J29</f>
        <v>21741</v>
      </c>
      <c r="I29" s="37">
        <v>19329</v>
      </c>
      <c r="J29" s="37">
        <v>2412</v>
      </c>
    </row>
    <row r="31" spans="1:10" x14ac:dyDescent="0.25">
      <c r="A31" s="10" t="s">
        <v>7</v>
      </c>
    </row>
    <row r="32" spans="1:10" x14ac:dyDescent="0.25">
      <c r="A32" s="11" t="s">
        <v>73</v>
      </c>
      <c r="B32" s="4">
        <f>B16/B27</f>
        <v>0</v>
      </c>
      <c r="C32" s="4">
        <f>C16/C27</f>
        <v>0</v>
      </c>
      <c r="D32" s="4">
        <f>D16/D27</f>
        <v>0</v>
      </c>
      <c r="E32" s="4">
        <f>E16/E27</f>
        <v>0</v>
      </c>
      <c r="F32" s="4">
        <f t="shared" ref="F32:G32" si="4">F16/F27</f>
        <v>0</v>
      </c>
      <c r="G32" s="4">
        <f t="shared" si="4"/>
        <v>0</v>
      </c>
      <c r="H32" s="4">
        <f>H16/H27</f>
        <v>0</v>
      </c>
      <c r="I32" s="4">
        <f t="shared" ref="I32:J32" si="5">I16/I27</f>
        <v>0</v>
      </c>
      <c r="J32" s="4">
        <f t="shared" si="5"/>
        <v>0</v>
      </c>
    </row>
    <row r="33" spans="1:10" x14ac:dyDescent="0.25">
      <c r="A33" s="11" t="s">
        <v>99</v>
      </c>
      <c r="B33" s="4">
        <f>B18/B28</f>
        <v>17747015.084794953</v>
      </c>
      <c r="C33" s="4">
        <f t="shared" ref="C33:J33" si="6">C18/C28</f>
        <v>0</v>
      </c>
      <c r="D33" s="4">
        <f t="shared" si="6"/>
        <v>0</v>
      </c>
      <c r="E33" s="4">
        <f t="shared" si="6"/>
        <v>0</v>
      </c>
      <c r="F33" s="4">
        <f t="shared" si="6"/>
        <v>0</v>
      </c>
      <c r="G33" s="4">
        <f t="shared" si="6"/>
        <v>0</v>
      </c>
      <c r="H33" s="4">
        <f t="shared" si="6"/>
        <v>17747015.084794953</v>
      </c>
      <c r="I33" s="4">
        <f t="shared" si="6"/>
        <v>16070369.616141284</v>
      </c>
      <c r="J33" s="4">
        <f t="shared" si="6"/>
        <v>1676645.4686536691</v>
      </c>
    </row>
    <row r="34" spans="1:10" x14ac:dyDescent="0.25">
      <c r="A34" s="11" t="s">
        <v>74</v>
      </c>
      <c r="B34" s="4" t="e">
        <f>B32/B10</f>
        <v>#DIV/0!</v>
      </c>
      <c r="C34" s="4" t="e">
        <f t="shared" ref="C34:E34" si="7">C32/C10</f>
        <v>#DIV/0!</v>
      </c>
      <c r="D34" s="4" t="e">
        <f t="shared" si="7"/>
        <v>#DIV/0!</v>
      </c>
      <c r="E34" s="4" t="e">
        <f t="shared" si="7"/>
        <v>#DIV/0!</v>
      </c>
      <c r="F34" s="4" t="e">
        <f t="shared" ref="F34:G34" si="8">F32/F10</f>
        <v>#DIV/0!</v>
      </c>
      <c r="G34" s="4" t="e">
        <f t="shared" si="8"/>
        <v>#DIV/0!</v>
      </c>
      <c r="H34" s="4" t="e">
        <f>H32/H10</f>
        <v>#DIV/0!</v>
      </c>
      <c r="I34" s="4" t="e">
        <f t="shared" ref="I34:J34" si="9">I32/I10</f>
        <v>#DIV/0!</v>
      </c>
      <c r="J34" s="4" t="e">
        <f t="shared" si="9"/>
        <v>#DIV/0!</v>
      </c>
    </row>
    <row r="35" spans="1:10" x14ac:dyDescent="0.25">
      <c r="A35" s="11" t="s">
        <v>100</v>
      </c>
      <c r="B35" s="4">
        <f>B33/B12</f>
        <v>86995.171984288987</v>
      </c>
      <c r="C35" s="4" t="e">
        <f>C33/C12</f>
        <v>#DIV/0!</v>
      </c>
      <c r="D35" s="4" t="e">
        <f t="shared" ref="D35:J35" si="10">D33/D12</f>
        <v>#DIV/0!</v>
      </c>
      <c r="E35" s="4" t="e">
        <f t="shared" si="10"/>
        <v>#DIV/0!</v>
      </c>
      <c r="F35" s="4" t="e">
        <f t="shared" ref="F35:G35" si="11">F33/F12</f>
        <v>#DIV/0!</v>
      </c>
      <c r="G35" s="4" t="e">
        <f t="shared" si="11"/>
        <v>#DIV/0!</v>
      </c>
      <c r="H35" s="4">
        <f t="shared" si="10"/>
        <v>86995.171984288987</v>
      </c>
      <c r="I35" s="4">
        <f t="shared" si="10"/>
        <v>107135.7974409419</v>
      </c>
      <c r="J35" s="4">
        <f t="shared" si="10"/>
        <v>31048.990160253132</v>
      </c>
    </row>
    <row r="37" spans="1:10" x14ac:dyDescent="0.25">
      <c r="A37" s="1" t="s">
        <v>8</v>
      </c>
    </row>
    <row r="39" spans="1:10" x14ac:dyDescent="0.25">
      <c r="A39" t="s">
        <v>9</v>
      </c>
    </row>
    <row r="40" spans="1:10" x14ac:dyDescent="0.25">
      <c r="A40" t="s">
        <v>10</v>
      </c>
      <c r="B40" s="14">
        <f>B11/B29*100</f>
        <v>1.0257117887861644</v>
      </c>
      <c r="C40" s="14">
        <f t="shared" ref="C40:J40" si="12">C11/C29*100</f>
        <v>0</v>
      </c>
      <c r="D40" s="14">
        <f t="shared" si="12"/>
        <v>0</v>
      </c>
      <c r="E40" s="14">
        <f t="shared" si="12"/>
        <v>0</v>
      </c>
      <c r="F40" s="14">
        <f t="shared" si="12"/>
        <v>0</v>
      </c>
      <c r="G40" s="14" t="e">
        <f t="shared" si="12"/>
        <v>#DIV/0!</v>
      </c>
      <c r="H40" s="14">
        <f t="shared" si="12"/>
        <v>1.0257117887861644</v>
      </c>
      <c r="I40" s="14">
        <f t="shared" si="12"/>
        <v>0.77603600807077455</v>
      </c>
      <c r="J40" s="14">
        <f t="shared" si="12"/>
        <v>3.0265339966832503</v>
      </c>
    </row>
    <row r="41" spans="1:10" x14ac:dyDescent="0.25">
      <c r="A41" t="s">
        <v>11</v>
      </c>
      <c r="B41" s="14">
        <f>B12/B29*100</f>
        <v>0.93831930453980961</v>
      </c>
      <c r="C41" s="14">
        <f t="shared" ref="C41:J41" si="13">C12/C29*100</f>
        <v>0</v>
      </c>
      <c r="D41" s="14">
        <f t="shared" si="13"/>
        <v>0</v>
      </c>
      <c r="E41" s="14">
        <f t="shared" si="13"/>
        <v>0</v>
      </c>
      <c r="F41" s="14">
        <f t="shared" si="13"/>
        <v>0</v>
      </c>
      <c r="G41" s="14" t="e">
        <f t="shared" si="13"/>
        <v>#DIV/0!</v>
      </c>
      <c r="H41" s="14">
        <f t="shared" si="13"/>
        <v>0.93831930453980961</v>
      </c>
      <c r="I41" s="14">
        <f t="shared" si="13"/>
        <v>0.77603600807077455</v>
      </c>
      <c r="J41" s="14">
        <f t="shared" si="13"/>
        <v>2.2388059701492535</v>
      </c>
    </row>
    <row r="43" spans="1:10" x14ac:dyDescent="0.25">
      <c r="A43" t="s">
        <v>12</v>
      </c>
    </row>
    <row r="44" spans="1:10" x14ac:dyDescent="0.25">
      <c r="A44" t="s">
        <v>13</v>
      </c>
      <c r="B44" s="14">
        <f>B12/B11*100</f>
        <v>91.479820627802695</v>
      </c>
      <c r="C44" s="14" t="e">
        <f t="shared" ref="C44:J44" si="14">C12/C11*100</f>
        <v>#DIV/0!</v>
      </c>
      <c r="D44" s="14" t="e">
        <f t="shared" si="14"/>
        <v>#DIV/0!</v>
      </c>
      <c r="E44" s="14" t="e">
        <f t="shared" si="14"/>
        <v>#DIV/0!</v>
      </c>
      <c r="F44" s="14" t="e">
        <f t="shared" si="14"/>
        <v>#DIV/0!</v>
      </c>
      <c r="G44" s="14" t="e">
        <f t="shared" si="14"/>
        <v>#DIV/0!</v>
      </c>
      <c r="H44" s="14">
        <f t="shared" si="14"/>
        <v>91.479820627802695</v>
      </c>
      <c r="I44" s="14">
        <f t="shared" si="14"/>
        <v>100</v>
      </c>
      <c r="J44" s="14">
        <f t="shared" si="14"/>
        <v>73.972602739726028</v>
      </c>
    </row>
    <row r="45" spans="1:10" x14ac:dyDescent="0.25">
      <c r="A45" t="s">
        <v>14</v>
      </c>
      <c r="B45" s="14">
        <f>B18/B17*100</f>
        <v>96.782829505352325</v>
      </c>
      <c r="C45" s="14" t="e">
        <f t="shared" ref="C45:J45" si="15">C18/C17*100</f>
        <v>#DIV/0!</v>
      </c>
      <c r="D45" s="14" t="e">
        <f t="shared" si="15"/>
        <v>#DIV/0!</v>
      </c>
      <c r="E45" s="14" t="e">
        <f t="shared" si="15"/>
        <v>#DIV/0!</v>
      </c>
      <c r="F45" s="14" t="e">
        <f t="shared" si="15"/>
        <v>#DIV/0!</v>
      </c>
      <c r="G45" s="14" t="e">
        <f t="shared" si="15"/>
        <v>#DIV/0!</v>
      </c>
      <c r="H45" s="14">
        <f t="shared" si="15"/>
        <v>96.782829505352325</v>
      </c>
      <c r="I45" s="14">
        <f t="shared" si="15"/>
        <v>100</v>
      </c>
      <c r="J45" s="14">
        <f t="shared" si="15"/>
        <v>73.972602739726028</v>
      </c>
    </row>
    <row r="46" spans="1:10" x14ac:dyDescent="0.25">
      <c r="A46" s="11" t="s">
        <v>15</v>
      </c>
      <c r="B46" s="14">
        <f>AVERAGE(B44:B45)</f>
        <v>94.131325066577517</v>
      </c>
      <c r="C46" s="14" t="e">
        <f t="shared" ref="C46:J46" si="16">AVERAGE(C44:C45)</f>
        <v>#DIV/0!</v>
      </c>
      <c r="D46" s="14" t="e">
        <f t="shared" si="16"/>
        <v>#DIV/0!</v>
      </c>
      <c r="E46" s="14" t="e">
        <f t="shared" si="16"/>
        <v>#DIV/0!</v>
      </c>
      <c r="F46" s="14" t="e">
        <f t="shared" si="16"/>
        <v>#DIV/0!</v>
      </c>
      <c r="G46" s="14" t="e">
        <f t="shared" si="16"/>
        <v>#DIV/0!</v>
      </c>
      <c r="H46" s="14">
        <f t="shared" si="16"/>
        <v>94.131325066577517</v>
      </c>
      <c r="I46" s="14">
        <f t="shared" si="16"/>
        <v>100</v>
      </c>
      <c r="J46" s="14">
        <f t="shared" si="16"/>
        <v>73.972602739726028</v>
      </c>
    </row>
    <row r="47" spans="1:10" x14ac:dyDescent="0.25">
      <c r="B47" s="14"/>
      <c r="C47" s="14"/>
      <c r="D47" s="14"/>
      <c r="E47" s="14"/>
      <c r="F47" s="14"/>
      <c r="G47" s="14"/>
      <c r="I47" s="13"/>
      <c r="J47" s="13"/>
    </row>
    <row r="48" spans="1:10" x14ac:dyDescent="0.25">
      <c r="A48" t="s">
        <v>16</v>
      </c>
    </row>
    <row r="49" spans="1:10" x14ac:dyDescent="0.25">
      <c r="A49" t="s">
        <v>17</v>
      </c>
      <c r="B49" s="14">
        <f>B12/B13*100</f>
        <v>10.833775889537971</v>
      </c>
      <c r="C49" s="14">
        <f t="shared" ref="C49:I49" si="17">C12/C13*100</f>
        <v>0</v>
      </c>
      <c r="D49" s="14" t="e">
        <f t="shared" si="17"/>
        <v>#DIV/0!</v>
      </c>
      <c r="E49" s="14" t="e">
        <f t="shared" si="17"/>
        <v>#DIV/0!</v>
      </c>
      <c r="F49" s="14">
        <f t="shared" si="17"/>
        <v>0</v>
      </c>
      <c r="G49" s="14" t="e">
        <f t="shared" si="17"/>
        <v>#DIV/0!</v>
      </c>
      <c r="H49" s="14">
        <f t="shared" si="17"/>
        <v>91.479820627802695</v>
      </c>
      <c r="I49" s="14">
        <f t="shared" si="17"/>
        <v>100</v>
      </c>
      <c r="J49" s="13" t="e">
        <v>#DIV/0!</v>
      </c>
    </row>
    <row r="50" spans="1:10" x14ac:dyDescent="0.25">
      <c r="A50" t="s">
        <v>18</v>
      </c>
      <c r="B50" s="14">
        <f>B18/B19*100</f>
        <v>6.6415403527954124</v>
      </c>
      <c r="C50" s="14">
        <f t="shared" ref="C50:J50" si="18">C18/C19*100</f>
        <v>0</v>
      </c>
      <c r="D50" s="14" t="e">
        <f t="shared" si="18"/>
        <v>#DIV/0!</v>
      </c>
      <c r="E50" s="14" t="e">
        <f t="shared" si="18"/>
        <v>#DIV/0!</v>
      </c>
      <c r="F50" s="14">
        <f t="shared" si="18"/>
        <v>0</v>
      </c>
      <c r="G50" s="14" t="e">
        <f t="shared" si="18"/>
        <v>#DIV/0!</v>
      </c>
      <c r="H50" s="14">
        <f t="shared" si="18"/>
        <v>96.782829505352325</v>
      </c>
      <c r="I50" s="14">
        <f t="shared" si="18"/>
        <v>100</v>
      </c>
      <c r="J50" s="14">
        <f t="shared" si="18"/>
        <v>73.972602739726028</v>
      </c>
    </row>
    <row r="51" spans="1:10" x14ac:dyDescent="0.25">
      <c r="A51" t="s">
        <v>19</v>
      </c>
      <c r="B51" s="14">
        <f>(B49+B50)/2</f>
        <v>8.7376581211666924</v>
      </c>
      <c r="C51" s="14">
        <f t="shared" ref="C51:J51" si="19">(C49+C50)/2</f>
        <v>0</v>
      </c>
      <c r="D51" s="14" t="e">
        <f t="shared" si="19"/>
        <v>#DIV/0!</v>
      </c>
      <c r="E51" s="14" t="e">
        <f t="shared" si="19"/>
        <v>#DIV/0!</v>
      </c>
      <c r="F51" s="14">
        <f t="shared" si="19"/>
        <v>0</v>
      </c>
      <c r="G51" s="14" t="e">
        <f t="shared" si="19"/>
        <v>#DIV/0!</v>
      </c>
      <c r="H51" s="14">
        <f t="shared" si="19"/>
        <v>94.131325066577517</v>
      </c>
      <c r="I51" s="14">
        <f t="shared" si="19"/>
        <v>100</v>
      </c>
      <c r="J51" s="14" t="e">
        <f t="shared" si="19"/>
        <v>#DIV/0!</v>
      </c>
    </row>
    <row r="53" spans="1:10" x14ac:dyDescent="0.25">
      <c r="A53" t="s">
        <v>32</v>
      </c>
    </row>
    <row r="54" spans="1:10" x14ac:dyDescent="0.25">
      <c r="A54" t="s">
        <v>20</v>
      </c>
      <c r="B54" s="52">
        <f>B20/B18*100</f>
        <v>100</v>
      </c>
      <c r="C54" s="52"/>
      <c r="D54" s="52"/>
      <c r="E54" s="52"/>
      <c r="F54" s="52"/>
      <c r="G54" s="52"/>
      <c r="H54" s="52"/>
      <c r="I54" s="16"/>
      <c r="J54" s="16"/>
    </row>
    <row r="56" spans="1:10" x14ac:dyDescent="0.25">
      <c r="A56" t="s">
        <v>21</v>
      </c>
    </row>
    <row r="57" spans="1:10" x14ac:dyDescent="0.25">
      <c r="A57" t="s">
        <v>22</v>
      </c>
      <c r="B57" s="14" t="e">
        <f>((B12/B10)-1)*100</f>
        <v>#DIV/0!</v>
      </c>
      <c r="C57" s="14" t="e">
        <f t="shared" ref="C57:J57" si="20">((C12/C10)-1)*100</f>
        <v>#DIV/0!</v>
      </c>
      <c r="D57" s="14" t="e">
        <f t="shared" si="20"/>
        <v>#DIV/0!</v>
      </c>
      <c r="E57" s="14" t="e">
        <f t="shared" si="20"/>
        <v>#DIV/0!</v>
      </c>
      <c r="F57" s="14" t="e">
        <f t="shared" si="20"/>
        <v>#DIV/0!</v>
      </c>
      <c r="G57" s="14" t="e">
        <f t="shared" si="20"/>
        <v>#DIV/0!</v>
      </c>
      <c r="H57" s="14" t="e">
        <f t="shared" si="20"/>
        <v>#DIV/0!</v>
      </c>
      <c r="I57" s="14" t="e">
        <f t="shared" si="20"/>
        <v>#DIV/0!</v>
      </c>
      <c r="J57" s="14" t="e">
        <f t="shared" si="20"/>
        <v>#DIV/0!</v>
      </c>
    </row>
    <row r="58" spans="1:10" x14ac:dyDescent="0.25">
      <c r="A58" t="s">
        <v>23</v>
      </c>
      <c r="B58" s="14" t="e">
        <f>((B33/B32)-1)*100</f>
        <v>#DIV/0!</v>
      </c>
      <c r="C58" s="14" t="e">
        <f t="shared" ref="C58:J58" si="21">((C33/C32)-1)*100</f>
        <v>#DIV/0!</v>
      </c>
      <c r="D58" s="14" t="e">
        <f t="shared" si="21"/>
        <v>#DIV/0!</v>
      </c>
      <c r="E58" s="14" t="e">
        <f t="shared" si="21"/>
        <v>#DIV/0!</v>
      </c>
      <c r="F58" s="14" t="e">
        <f t="shared" si="21"/>
        <v>#DIV/0!</v>
      </c>
      <c r="G58" s="14" t="e">
        <f t="shared" si="21"/>
        <v>#DIV/0!</v>
      </c>
      <c r="H58" s="14" t="e">
        <f t="shared" si="21"/>
        <v>#DIV/0!</v>
      </c>
      <c r="I58" s="14" t="e">
        <f t="shared" si="21"/>
        <v>#DIV/0!</v>
      </c>
      <c r="J58" s="14" t="e">
        <f t="shared" si="21"/>
        <v>#DIV/0!</v>
      </c>
    </row>
    <row r="59" spans="1:10" x14ac:dyDescent="0.25">
      <c r="A59" s="11" t="s">
        <v>24</v>
      </c>
      <c r="B59" s="14" t="e">
        <f>((B35/B34)-1)*100</f>
        <v>#DIV/0!</v>
      </c>
      <c r="C59" s="14" t="e">
        <f t="shared" ref="C59:J59" si="22">((C35/C34)-1)*100</f>
        <v>#DIV/0!</v>
      </c>
      <c r="D59" s="14" t="e">
        <f t="shared" si="22"/>
        <v>#DIV/0!</v>
      </c>
      <c r="E59" s="14" t="e">
        <f t="shared" si="22"/>
        <v>#DIV/0!</v>
      </c>
      <c r="F59" s="14" t="e">
        <f t="shared" si="22"/>
        <v>#DIV/0!</v>
      </c>
      <c r="G59" s="14" t="e">
        <f t="shared" si="22"/>
        <v>#DIV/0!</v>
      </c>
      <c r="H59" s="14" t="e">
        <f t="shared" si="22"/>
        <v>#DIV/0!</v>
      </c>
      <c r="I59" s="14" t="e">
        <f t="shared" si="22"/>
        <v>#DIV/0!</v>
      </c>
      <c r="J59" s="14" t="e">
        <f t="shared" si="22"/>
        <v>#DIV/0!</v>
      </c>
    </row>
    <row r="60" spans="1:10" x14ac:dyDescent="0.25">
      <c r="B60" s="14"/>
      <c r="C60" s="14"/>
      <c r="D60" s="14"/>
      <c r="E60" s="14"/>
      <c r="F60" s="14"/>
      <c r="G60" s="14"/>
      <c r="I60" s="14"/>
      <c r="J60" s="14"/>
    </row>
    <row r="61" spans="1:10" x14ac:dyDescent="0.25">
      <c r="A61" t="s">
        <v>25</v>
      </c>
    </row>
    <row r="62" spans="1:10" x14ac:dyDescent="0.25">
      <c r="A62" t="s">
        <v>26</v>
      </c>
      <c r="B62" s="4">
        <f t="shared" ref="B62:J62" si="23">B17/B11</f>
        <v>132152.44618834081</v>
      </c>
      <c r="C62" s="4" t="e">
        <f t="shared" si="23"/>
        <v>#DIV/0!</v>
      </c>
      <c r="D62" s="4" t="e">
        <f t="shared" si="23"/>
        <v>#DIV/0!</v>
      </c>
      <c r="E62" s="4" t="e">
        <f t="shared" si="23"/>
        <v>#DIV/0!</v>
      </c>
      <c r="F62" s="4" t="e">
        <f t="shared" si="23"/>
        <v>#DIV/0!</v>
      </c>
      <c r="G62" s="4" t="e">
        <f t="shared" si="23"/>
        <v>#DIV/0!</v>
      </c>
      <c r="H62" s="4">
        <f t="shared" si="23"/>
        <v>132152.44618834081</v>
      </c>
      <c r="I62" s="4">
        <f t="shared" si="23"/>
        <v>172181.97</v>
      </c>
      <c r="J62" s="4">
        <f t="shared" si="23"/>
        <v>49900</v>
      </c>
    </row>
    <row r="63" spans="1:10" x14ac:dyDescent="0.25">
      <c r="A63" t="s">
        <v>27</v>
      </c>
      <c r="B63" s="4">
        <f t="shared" ref="B63:J63" si="24">B18/B12</f>
        <v>139813.21323529413</v>
      </c>
      <c r="C63" s="4" t="e">
        <f t="shared" si="24"/>
        <v>#DIV/0!</v>
      </c>
      <c r="D63" s="4" t="e">
        <f t="shared" si="24"/>
        <v>#DIV/0!</v>
      </c>
      <c r="E63" s="4" t="e">
        <f t="shared" si="24"/>
        <v>#DIV/0!</v>
      </c>
      <c r="F63" s="4" t="e">
        <f t="shared" si="24"/>
        <v>#DIV/0!</v>
      </c>
      <c r="G63" s="4" t="e">
        <f t="shared" si="24"/>
        <v>#DIV/0!</v>
      </c>
      <c r="H63" s="4">
        <f t="shared" si="24"/>
        <v>139813.21323529413</v>
      </c>
      <c r="I63" s="4">
        <f t="shared" si="24"/>
        <v>172181.97</v>
      </c>
      <c r="J63" s="4">
        <f t="shared" si="24"/>
        <v>49900</v>
      </c>
    </row>
    <row r="64" spans="1:10" x14ac:dyDescent="0.25">
      <c r="A64" s="11" t="s">
        <v>28</v>
      </c>
      <c r="B64" s="14">
        <f>(B62/B63)*B46</f>
        <v>88.973599723819632</v>
      </c>
      <c r="C64" s="14" t="e">
        <f t="shared" ref="C64:J64" si="25">(C62/C63)*C46</f>
        <v>#DIV/0!</v>
      </c>
      <c r="D64" s="14" t="e">
        <f t="shared" si="25"/>
        <v>#DIV/0!</v>
      </c>
      <c r="E64" s="14" t="e">
        <f t="shared" si="25"/>
        <v>#DIV/0!</v>
      </c>
      <c r="F64" s="14" t="e">
        <f t="shared" si="25"/>
        <v>#DIV/0!</v>
      </c>
      <c r="G64" s="14" t="e">
        <f t="shared" si="25"/>
        <v>#DIV/0!</v>
      </c>
      <c r="H64" s="14">
        <f t="shared" si="25"/>
        <v>88.973599723819632</v>
      </c>
      <c r="I64" s="14">
        <f t="shared" si="25"/>
        <v>100</v>
      </c>
      <c r="J64" s="14">
        <f t="shared" si="25"/>
        <v>73.972602739726028</v>
      </c>
    </row>
    <row r="65" spans="1:10" x14ac:dyDescent="0.25">
      <c r="B65" s="14"/>
      <c r="C65" s="14"/>
      <c r="D65" s="14"/>
      <c r="E65" s="14"/>
      <c r="F65" s="14"/>
      <c r="G65" s="14"/>
      <c r="I65" s="13"/>
      <c r="J65" s="13"/>
    </row>
    <row r="66" spans="1:10" x14ac:dyDescent="0.25">
      <c r="A66" s="49" t="s">
        <v>29</v>
      </c>
      <c r="B66" s="14"/>
      <c r="C66" s="14"/>
      <c r="D66" s="14"/>
      <c r="E66" s="14"/>
      <c r="F66" s="14"/>
      <c r="G66" s="14"/>
      <c r="I66" s="13"/>
      <c r="J66" s="13"/>
    </row>
    <row r="67" spans="1:10" x14ac:dyDescent="0.25">
      <c r="A67" s="17" t="s">
        <v>30</v>
      </c>
      <c r="B67" s="14">
        <f>(B24/B23)*100</f>
        <v>0</v>
      </c>
      <c r="C67" s="14" t="e">
        <f>(C24/C23)*100</f>
        <v>#DIV/0!</v>
      </c>
      <c r="D67" s="14"/>
      <c r="E67" s="14"/>
      <c r="F67" s="14"/>
      <c r="G67" s="14"/>
      <c r="H67" s="14"/>
      <c r="I67" s="18"/>
      <c r="J67" s="18"/>
    </row>
    <row r="68" spans="1:10" x14ac:dyDescent="0.25">
      <c r="A68" s="17" t="s">
        <v>31</v>
      </c>
      <c r="B68" s="14" t="e">
        <f>(B18/B24)*100</f>
        <v>#DIV/0!</v>
      </c>
      <c r="C68" s="14" t="e">
        <f>(C18/C24)*100</f>
        <v>#DIV/0!</v>
      </c>
      <c r="D68" s="14"/>
      <c r="E68" s="14"/>
      <c r="F68" s="14"/>
      <c r="G68" s="14"/>
      <c r="H68" s="14"/>
      <c r="I68" s="18"/>
      <c r="J68" s="18"/>
    </row>
    <row r="69" spans="1:10" ht="15.75" thickBot="1" x14ac:dyDescent="0.3">
      <c r="A69" s="19"/>
      <c r="B69" s="53"/>
      <c r="C69" s="53"/>
      <c r="D69" s="53"/>
      <c r="E69" s="53"/>
      <c r="F69" s="53"/>
      <c r="G69" s="53"/>
      <c r="H69" s="53"/>
      <c r="I69" s="19"/>
      <c r="J69" s="19"/>
    </row>
    <row r="70" spans="1:10" ht="15.75" thickTop="1" x14ac:dyDescent="0.25">
      <c r="A70" s="20" t="s">
        <v>35</v>
      </c>
    </row>
    <row r="71" spans="1:10" x14ac:dyDescent="0.25">
      <c r="A71" s="24" t="s">
        <v>33</v>
      </c>
    </row>
    <row r="72" spans="1:10" x14ac:dyDescent="0.25">
      <c r="A72" s="24" t="s">
        <v>57</v>
      </c>
    </row>
    <row r="73" spans="1:10" x14ac:dyDescent="0.25">
      <c r="A73" s="24" t="s">
        <v>127</v>
      </c>
    </row>
    <row r="76" spans="1:10" x14ac:dyDescent="0.25">
      <c r="A76" s="21"/>
    </row>
    <row r="77" spans="1:10" x14ac:dyDescent="0.25">
      <c r="A77" t="s">
        <v>41</v>
      </c>
    </row>
    <row r="78" spans="1:10" x14ac:dyDescent="0.25">
      <c r="A78" s="23" t="s">
        <v>42</v>
      </c>
    </row>
    <row r="81" spans="1:1" x14ac:dyDescent="0.25">
      <c r="A81" s="24" t="s">
        <v>128</v>
      </c>
    </row>
  </sheetData>
  <mergeCells count="5">
    <mergeCell ref="C4:E4"/>
    <mergeCell ref="H4:J4"/>
    <mergeCell ref="A4:A5"/>
    <mergeCell ref="B4:B5"/>
    <mergeCell ref="A2:J2"/>
  </mergeCells>
  <pageMargins left="0.7" right="0.7" top="0.75" bottom="0.75" header="0.3" footer="0.3"/>
  <pageSetup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1"/>
  <sheetViews>
    <sheetView topLeftCell="A43" zoomScale="90" zoomScaleNormal="90" workbookViewId="0">
      <selection activeCell="A66" sqref="A66"/>
    </sheetView>
  </sheetViews>
  <sheetFormatPr baseColWidth="10" defaultColWidth="11.42578125" defaultRowHeight="15" x14ac:dyDescent="0.25"/>
  <cols>
    <col min="1" max="1" width="42.42578125" customWidth="1"/>
    <col min="2" max="8" width="12.7109375" style="49" customWidth="1"/>
    <col min="9" max="10" width="12.7109375" customWidth="1"/>
  </cols>
  <sheetData>
    <row r="2" spans="1:10" ht="15.75" x14ac:dyDescent="0.25">
      <c r="A2" s="96" t="s">
        <v>125</v>
      </c>
      <c r="B2" s="96"/>
      <c r="C2" s="96"/>
      <c r="D2" s="96"/>
      <c r="E2" s="96"/>
      <c r="F2" s="96"/>
      <c r="G2" s="96"/>
      <c r="H2" s="96"/>
      <c r="I2" s="96"/>
      <c r="J2" s="96"/>
    </row>
    <row r="4" spans="1:10" ht="15" customHeight="1" x14ac:dyDescent="0.25">
      <c r="A4" s="94" t="s">
        <v>0</v>
      </c>
      <c r="B4" s="88" t="s">
        <v>1</v>
      </c>
      <c r="C4" s="97" t="s">
        <v>36</v>
      </c>
      <c r="D4" s="98"/>
      <c r="E4" s="98"/>
      <c r="F4" s="68"/>
      <c r="G4" s="64"/>
      <c r="H4" s="99" t="s">
        <v>39</v>
      </c>
      <c r="I4" s="100"/>
      <c r="J4" s="100"/>
    </row>
    <row r="5" spans="1:10" ht="15.75" thickBot="1" x14ac:dyDescent="0.3">
      <c r="A5" s="95"/>
      <c r="B5" s="89"/>
      <c r="C5" s="50" t="s">
        <v>40</v>
      </c>
      <c r="D5" s="51" t="s">
        <v>37</v>
      </c>
      <c r="E5" s="51" t="s">
        <v>38</v>
      </c>
      <c r="F5" s="51" t="s">
        <v>123</v>
      </c>
      <c r="G5" s="46" t="s">
        <v>122</v>
      </c>
      <c r="H5" s="50" t="s">
        <v>40</v>
      </c>
      <c r="I5" s="22" t="s">
        <v>37</v>
      </c>
      <c r="J5" s="22" t="s">
        <v>38</v>
      </c>
    </row>
    <row r="6" spans="1:10" ht="15.75" thickTop="1" x14ac:dyDescent="0.25"/>
    <row r="7" spans="1:10" x14ac:dyDescent="0.25">
      <c r="A7" s="1" t="s">
        <v>2</v>
      </c>
      <c r="C7" s="29" t="s">
        <v>58</v>
      </c>
      <c r="D7" s="37"/>
      <c r="E7" s="37"/>
      <c r="F7" s="37">
        <v>224812.79999999999</v>
      </c>
      <c r="G7" s="37">
        <v>35822</v>
      </c>
      <c r="H7" s="37" t="s">
        <v>58</v>
      </c>
      <c r="I7" s="37">
        <v>172181.97</v>
      </c>
      <c r="J7" s="37">
        <v>49900</v>
      </c>
    </row>
    <row r="9" spans="1:10" x14ac:dyDescent="0.25">
      <c r="A9" t="s">
        <v>34</v>
      </c>
    </row>
    <row r="10" spans="1:10" x14ac:dyDescent="0.25">
      <c r="A10" s="2" t="s">
        <v>75</v>
      </c>
      <c r="B10" s="49">
        <f>H10+C10</f>
        <v>890</v>
      </c>
      <c r="C10" s="4">
        <f>SUM(D10:G10)</f>
        <v>445</v>
      </c>
      <c r="D10" s="4">
        <f>'I Trimestre'!D10+'II Trimestre'!D10+'III Trimestre'!D10</f>
        <v>398</v>
      </c>
      <c r="E10" s="4">
        <f>'I Trimestre'!E10+'II Trimestre'!E10+'III Trimestre'!E10</f>
        <v>47</v>
      </c>
      <c r="F10" s="4">
        <f>'I Trimestre'!F10+'II Trimestre'!F10+'III Trimestre'!F10</f>
        <v>0</v>
      </c>
      <c r="G10" s="4">
        <f>'I Trimestre'!G10+'II Trimestre'!G10+'III Trimestre'!G10</f>
        <v>0</v>
      </c>
      <c r="H10" s="4">
        <f>'I Trimestre'!H10+'II Trimestre'!H10+'III Trimestre'!H10</f>
        <v>445</v>
      </c>
      <c r="I10" s="4">
        <f>'I Trimestre'!I10+'II Trimestre'!I10+'III Trimestre'!I10</f>
        <v>398</v>
      </c>
      <c r="J10" s="4">
        <f>'I Trimestre'!J10+'II Trimestre'!J10+'III Trimestre'!J10</f>
        <v>47</v>
      </c>
    </row>
    <row r="11" spans="1:10" x14ac:dyDescent="0.25">
      <c r="A11" s="3" t="s">
        <v>89</v>
      </c>
      <c r="B11" s="49">
        <f t="shared" ref="B11:B13" si="0">H11+C11</f>
        <v>1023</v>
      </c>
      <c r="C11" s="4">
        <f>+E11+F11+G11</f>
        <v>800</v>
      </c>
      <c r="D11" s="4">
        <f>'I Trimestre'!D11+'II Trimestre'!D11+'III Trimestre'!D11</f>
        <v>0</v>
      </c>
      <c r="E11" s="4">
        <f>'I Trimestre'!E11+'II Trimestre'!E11+'III Trimestre'!E11</f>
        <v>0</v>
      </c>
      <c r="F11" s="4">
        <f>'I Trimestre'!F11+'II Trimestre'!F11+'III Trimestre'!F11</f>
        <v>500</v>
      </c>
      <c r="G11" s="4">
        <f>'I Trimestre'!G11+'II Trimestre'!G11+'III Trimestre'!G11</f>
        <v>300</v>
      </c>
      <c r="H11" s="4">
        <f>'I Trimestre'!H11+'II Trimestre'!H11+'III Trimestre'!H11</f>
        <v>223</v>
      </c>
      <c r="I11" s="4">
        <f>'I Trimestre'!I11+'II Trimestre'!I11+'III Trimestre'!I11</f>
        <v>150</v>
      </c>
      <c r="J11" s="4">
        <f>'I Trimestre'!J11+'II Trimestre'!J11+'III Trimestre'!J11</f>
        <v>73</v>
      </c>
    </row>
    <row r="12" spans="1:10" x14ac:dyDescent="0.25">
      <c r="A12" s="3" t="s">
        <v>90</v>
      </c>
      <c r="B12" s="49">
        <f t="shared" si="0"/>
        <v>223</v>
      </c>
      <c r="C12" s="4">
        <f t="shared" ref="C12:C13" si="1">+E12+F12+G12</f>
        <v>0</v>
      </c>
      <c r="D12" s="4">
        <f>'I Trimestre'!D12+'II Trimestre'!D12+'III Trimestre'!D12</f>
        <v>0</v>
      </c>
      <c r="E12" s="4">
        <f>'I Trimestre'!E12+'II Trimestre'!E12+'III Trimestre'!E12</f>
        <v>0</v>
      </c>
      <c r="F12" s="4">
        <f>'I Trimestre'!F12+'II Trimestre'!F12+'III Trimestre'!F12</f>
        <v>0</v>
      </c>
      <c r="G12" s="4">
        <f>'I Trimestre'!G12+'II Trimestre'!G12+'III Trimestre'!G12</f>
        <v>0</v>
      </c>
      <c r="H12" s="4">
        <f>'I Trimestre'!H12+'II Trimestre'!H12+'III Trimestre'!H12</f>
        <v>223</v>
      </c>
      <c r="I12" s="4">
        <f>'I Trimestre'!I12+'II Trimestre'!I12+'III Trimestre'!I12</f>
        <v>150</v>
      </c>
      <c r="J12" s="4">
        <f>'I Trimestre'!J12+'II Trimestre'!J12+'III Trimestre'!J12</f>
        <v>73</v>
      </c>
    </row>
    <row r="13" spans="1:10" x14ac:dyDescent="0.25">
      <c r="A13" s="3" t="s">
        <v>47</v>
      </c>
      <c r="B13" s="49">
        <f t="shared" si="0"/>
        <v>2623</v>
      </c>
      <c r="C13" s="4">
        <f t="shared" si="1"/>
        <v>2400</v>
      </c>
      <c r="D13" s="4">
        <f>+'III Trimestre'!D13</f>
        <v>0</v>
      </c>
      <c r="E13" s="4">
        <f>+'III Trimestre'!E13</f>
        <v>0</v>
      </c>
      <c r="F13" s="4">
        <f>+'III Trimestre'!F13</f>
        <v>1660</v>
      </c>
      <c r="G13" s="4">
        <f>+'III Trimestre'!G13</f>
        <v>740</v>
      </c>
      <c r="H13" s="49">
        <f t="shared" ref="H13:H19" si="2">SUM(I13:J13)</f>
        <v>223</v>
      </c>
      <c r="I13" s="4">
        <f>+'III Trimestre'!I13</f>
        <v>150</v>
      </c>
      <c r="J13" s="4">
        <f>+'III Trimestre'!J13</f>
        <v>73</v>
      </c>
    </row>
    <row r="15" spans="1:10" x14ac:dyDescent="0.25">
      <c r="A15" s="6" t="s">
        <v>3</v>
      </c>
    </row>
    <row r="16" spans="1:10" x14ac:dyDescent="0.25">
      <c r="A16" s="2" t="s">
        <v>75</v>
      </c>
      <c r="B16" s="4">
        <f>H16+C16</f>
        <v>141747448.12</v>
      </c>
      <c r="C16" s="4">
        <f>SUM(D16:G16)</f>
        <v>70873724.060000002</v>
      </c>
      <c r="D16" s="4">
        <f>'I Trimestre'!D16+'II Trimestre'!D16+'III Trimestre'!D16</f>
        <v>68528424.060000002</v>
      </c>
      <c r="E16" s="4">
        <f>'I Trimestre'!E16+'II Trimestre'!E16+'III Trimestre'!E16</f>
        <v>2345300</v>
      </c>
      <c r="F16" s="4">
        <f>'I Trimestre'!F16+'II Trimestre'!F16+'III Trimestre'!F16</f>
        <v>0</v>
      </c>
      <c r="G16" s="4">
        <f>'I Trimestre'!G16+'II Trimestre'!G16+'III Trimestre'!G16</f>
        <v>0</v>
      </c>
      <c r="H16" s="4">
        <f>'I Trimestre'!H16+'II Trimestre'!H16+'III Trimestre'!H16</f>
        <v>70873724.060000002</v>
      </c>
      <c r="I16" s="4">
        <f>'I Trimestre'!I16+'II Trimestre'!I16+'III Trimestre'!I16</f>
        <v>68528424.060000002</v>
      </c>
      <c r="J16" s="4">
        <f>'I Trimestre'!J16+'II Trimestre'!J16+'III Trimestre'!J16</f>
        <v>2345300</v>
      </c>
    </row>
    <row r="17" spans="1:10" x14ac:dyDescent="0.25">
      <c r="A17" s="3" t="s">
        <v>89</v>
      </c>
      <c r="B17" s="4">
        <f t="shared" ref="B17:B19" si="3">H17+C17</f>
        <v>152671000.5</v>
      </c>
      <c r="C17" s="4">
        <f t="shared" ref="C17:C19" si="4">SUM(D17:G17)</f>
        <v>123201005</v>
      </c>
      <c r="D17" s="4">
        <f>'I Trimestre'!D17+'II Trimestre'!D17+'III Trimestre'!D17</f>
        <v>0</v>
      </c>
      <c r="E17" s="4">
        <f>'I Trimestre'!E17+'II Trimestre'!E17+'III Trimestre'!E17</f>
        <v>0</v>
      </c>
      <c r="F17" s="4">
        <f>'I Trimestre'!F17+'II Trimestre'!F17+'III Trimestre'!F17</f>
        <v>112436405</v>
      </c>
      <c r="G17" s="4">
        <f>'I Trimestre'!G17+'II Trimestre'!G17+'III Trimestre'!G17</f>
        <v>10764600</v>
      </c>
      <c r="H17" s="4">
        <f>'I Trimestre'!H17+'II Trimestre'!H17+'III Trimestre'!H17</f>
        <v>29469995.5</v>
      </c>
      <c r="I17" s="4">
        <f>'I Trimestre'!I17+'II Trimestre'!I17+'III Trimestre'!I17</f>
        <v>25827295.5</v>
      </c>
      <c r="J17" s="4">
        <f>'I Trimestre'!J17+'II Trimestre'!J17+'III Trimestre'!J17</f>
        <v>3642700</v>
      </c>
    </row>
    <row r="18" spans="1:10" x14ac:dyDescent="0.25">
      <c r="A18" s="3" t="s">
        <v>90</v>
      </c>
      <c r="B18" s="4">
        <f t="shared" si="3"/>
        <v>29469995.5</v>
      </c>
      <c r="C18" s="4">
        <f t="shared" si="4"/>
        <v>0</v>
      </c>
      <c r="D18" s="4">
        <f>'I Trimestre'!D18+'II Trimestre'!D18+'III Trimestre'!D18</f>
        <v>0</v>
      </c>
      <c r="E18" s="4">
        <f>'I Trimestre'!E18+'II Trimestre'!E18+'III Trimestre'!E18</f>
        <v>0</v>
      </c>
      <c r="F18" s="4">
        <f>'I Trimestre'!F18+'II Trimestre'!F18+'III Trimestre'!F18</f>
        <v>0</v>
      </c>
      <c r="G18" s="4">
        <f>'I Trimestre'!G18+'II Trimestre'!G18+'III Trimestre'!G18</f>
        <v>0</v>
      </c>
      <c r="H18" s="4">
        <f>'I Trimestre'!H18+'II Trimestre'!H18+'III Trimestre'!H18</f>
        <v>29469995.5</v>
      </c>
      <c r="I18" s="4">
        <f>'I Trimestre'!I18+'II Trimestre'!I18+'III Trimestre'!I18</f>
        <v>25827295.5</v>
      </c>
      <c r="J18" s="4">
        <f>'I Trimestre'!J18+'II Trimestre'!J18+'III Trimestre'!J18</f>
        <v>3642700</v>
      </c>
    </row>
    <row r="19" spans="1:10" x14ac:dyDescent="0.25">
      <c r="A19" s="3" t="s">
        <v>47</v>
      </c>
      <c r="B19" s="4">
        <f t="shared" si="3"/>
        <v>429311540.10000002</v>
      </c>
      <c r="C19" s="4">
        <f t="shared" si="4"/>
        <v>399841544.60000002</v>
      </c>
      <c r="D19" s="4">
        <f>+'III Trimestre'!D19</f>
        <v>0</v>
      </c>
      <c r="E19" s="4">
        <f>+'III Trimestre'!E19</f>
        <v>0</v>
      </c>
      <c r="F19" s="4">
        <f>+'III Trimestre'!F19</f>
        <v>373288864.60000002</v>
      </c>
      <c r="G19" s="4">
        <f>+'III Trimestre'!G19</f>
        <v>26552680</v>
      </c>
      <c r="H19" s="4">
        <f t="shared" si="2"/>
        <v>29469995.5</v>
      </c>
      <c r="I19" s="4">
        <f>+'III Trimestre'!I19</f>
        <v>25827295.5</v>
      </c>
      <c r="J19" s="4">
        <f>+'III Trimestre'!J19</f>
        <v>3642700</v>
      </c>
    </row>
    <row r="20" spans="1:10" x14ac:dyDescent="0.25">
      <c r="A20" s="3" t="s">
        <v>91</v>
      </c>
      <c r="B20" s="4">
        <f>B18</f>
        <v>29469995.5</v>
      </c>
      <c r="C20" s="4"/>
      <c r="D20" s="4"/>
      <c r="E20" s="4"/>
      <c r="F20" s="4"/>
      <c r="G20" s="4"/>
      <c r="H20" s="4"/>
      <c r="I20" s="4"/>
      <c r="J20" s="4"/>
    </row>
    <row r="22" spans="1:10" x14ac:dyDescent="0.25">
      <c r="A22" s="7" t="s">
        <v>4</v>
      </c>
    </row>
    <row r="23" spans="1:10" x14ac:dyDescent="0.25">
      <c r="A23" s="8" t="s">
        <v>89</v>
      </c>
      <c r="B23" s="4">
        <f>+'I Trimestre'!B23+'II Trimestre'!B23+'III Trimestre'!B23</f>
        <v>152671000.5</v>
      </c>
      <c r="C23" s="4">
        <f>+'I Trimestre'!C23+'II Trimestre'!C23+'III Trimestre'!C23</f>
        <v>123201005</v>
      </c>
    </row>
    <row r="24" spans="1:10" x14ac:dyDescent="0.25">
      <c r="A24" s="8" t="s">
        <v>90</v>
      </c>
      <c r="B24" s="4">
        <f>+'I Trimestre'!B24+'II Trimestre'!B24+'III Trimestre'!B24</f>
        <v>100954244.59999999</v>
      </c>
      <c r="C24" s="4">
        <f>+'I Trimestre'!C24+'II Trimestre'!C24+'III Trimestre'!C24</f>
        <v>100954244.59999999</v>
      </c>
    </row>
    <row r="26" spans="1:10" x14ac:dyDescent="0.25">
      <c r="A26" t="s">
        <v>5</v>
      </c>
    </row>
    <row r="27" spans="1:10" x14ac:dyDescent="0.25">
      <c r="A27" s="9" t="s">
        <v>76</v>
      </c>
      <c r="B27" s="73">
        <v>1.523505238688889</v>
      </c>
      <c r="C27" s="73">
        <v>1.523505238688889</v>
      </c>
      <c r="D27" s="73">
        <v>1.523505238688889</v>
      </c>
      <c r="E27" s="73">
        <v>1.523505238688889</v>
      </c>
      <c r="F27" s="73">
        <v>1.523505238688889</v>
      </c>
      <c r="G27" s="73">
        <v>1.523505238688889</v>
      </c>
      <c r="H27" s="73">
        <v>1.523505238688889</v>
      </c>
      <c r="I27" s="73">
        <v>1.523505238688889</v>
      </c>
      <c r="J27" s="73">
        <v>1.523505238688889</v>
      </c>
    </row>
    <row r="28" spans="1:10" x14ac:dyDescent="0.25">
      <c r="A28" s="9" t="s">
        <v>92</v>
      </c>
      <c r="B28" s="73">
        <v>1.6128472990111107</v>
      </c>
      <c r="C28" s="73">
        <v>1.6128472990111107</v>
      </c>
      <c r="D28" s="73">
        <v>1.6128472990111107</v>
      </c>
      <c r="E28" s="73">
        <v>1.6128472990111107</v>
      </c>
      <c r="F28" s="73">
        <v>1.6128472990111107</v>
      </c>
      <c r="G28" s="73">
        <v>1.6128472990111107</v>
      </c>
      <c r="H28" s="73">
        <v>1.6128472990111107</v>
      </c>
      <c r="I28" s="73">
        <v>1.6128472990111107</v>
      </c>
      <c r="J28" s="73">
        <v>1.6128472990111107</v>
      </c>
    </row>
    <row r="29" spans="1:10" x14ac:dyDescent="0.25">
      <c r="A29" s="3" t="s">
        <v>6</v>
      </c>
      <c r="B29" s="37">
        <f>C29</f>
        <v>21741</v>
      </c>
      <c r="C29" s="37">
        <f>D29+E29</f>
        <v>21741</v>
      </c>
      <c r="D29" s="37">
        <v>19329</v>
      </c>
      <c r="E29" s="37">
        <v>2412</v>
      </c>
      <c r="F29" s="37">
        <v>19329</v>
      </c>
      <c r="G29" s="37"/>
      <c r="H29" s="37">
        <f>+I29+J29</f>
        <v>21741</v>
      </c>
      <c r="I29" s="37">
        <v>19329</v>
      </c>
      <c r="J29" s="37">
        <v>2412</v>
      </c>
    </row>
    <row r="31" spans="1:10" x14ac:dyDescent="0.25">
      <c r="A31" s="10" t="s">
        <v>7</v>
      </c>
    </row>
    <row r="32" spans="1:10" x14ac:dyDescent="0.25">
      <c r="A32" s="11" t="s">
        <v>77</v>
      </c>
      <c r="B32" s="4">
        <f>B16/B27</f>
        <v>93040341.785753369</v>
      </c>
      <c r="C32" s="4">
        <f t="shared" ref="C32:J32" si="5">C16/C27</f>
        <v>46520170.892876685</v>
      </c>
      <c r="D32" s="4">
        <f t="shared" si="5"/>
        <v>44980760.367437117</v>
      </c>
      <c r="E32" s="4">
        <f t="shared" si="5"/>
        <v>1539410.52543957</v>
      </c>
      <c r="F32" s="4">
        <f t="shared" ref="F32:G32" si="6">F16/F27</f>
        <v>0</v>
      </c>
      <c r="G32" s="4">
        <f t="shared" si="6"/>
        <v>0</v>
      </c>
      <c r="H32" s="4">
        <f t="shared" si="5"/>
        <v>46520170.892876685</v>
      </c>
      <c r="I32" s="12">
        <f t="shared" si="5"/>
        <v>44980760.367437117</v>
      </c>
      <c r="J32" s="12">
        <f t="shared" si="5"/>
        <v>1539410.52543957</v>
      </c>
    </row>
    <row r="33" spans="1:10" x14ac:dyDescent="0.25">
      <c r="A33" s="11" t="s">
        <v>93</v>
      </c>
      <c r="B33" s="4">
        <f>B18/B28</f>
        <v>18272030.785598248</v>
      </c>
      <c r="C33" s="4">
        <f t="shared" ref="C33:J33" si="7">C18/C28</f>
        <v>0</v>
      </c>
      <c r="D33" s="4">
        <f t="shared" si="7"/>
        <v>0</v>
      </c>
      <c r="E33" s="4">
        <f t="shared" si="7"/>
        <v>0</v>
      </c>
      <c r="F33" s="4">
        <f t="shared" ref="F33:G33" si="8">F18/F28</f>
        <v>0</v>
      </c>
      <c r="G33" s="4">
        <f t="shared" si="8"/>
        <v>0</v>
      </c>
      <c r="H33" s="4">
        <f t="shared" si="7"/>
        <v>18272030.785598248</v>
      </c>
      <c r="I33" s="12">
        <f t="shared" si="7"/>
        <v>16013478.471170556</v>
      </c>
      <c r="J33" s="12">
        <f t="shared" si="7"/>
        <v>2258552.3144276948</v>
      </c>
    </row>
    <row r="34" spans="1:10" x14ac:dyDescent="0.25">
      <c r="A34" s="11" t="s">
        <v>78</v>
      </c>
      <c r="B34" s="4">
        <f>B32/B10</f>
        <v>104539.70987163299</v>
      </c>
      <c r="C34" s="4">
        <f t="shared" ref="C34:J34" si="9">C32/C10</f>
        <v>104539.70987163299</v>
      </c>
      <c r="D34" s="4">
        <f t="shared" si="9"/>
        <v>113016.98584783195</v>
      </c>
      <c r="E34" s="4">
        <f t="shared" si="9"/>
        <v>32753.415434884468</v>
      </c>
      <c r="F34" s="4" t="e">
        <f t="shared" ref="F34:G34" si="10">F32/F10</f>
        <v>#DIV/0!</v>
      </c>
      <c r="G34" s="4" t="e">
        <f t="shared" si="10"/>
        <v>#DIV/0!</v>
      </c>
      <c r="H34" s="4">
        <f t="shared" si="9"/>
        <v>104539.70987163299</v>
      </c>
      <c r="I34" s="12">
        <f t="shared" si="9"/>
        <v>113016.98584783195</v>
      </c>
      <c r="J34" s="12">
        <f t="shared" si="9"/>
        <v>32753.415434884468</v>
      </c>
    </row>
    <row r="35" spans="1:10" x14ac:dyDescent="0.25">
      <c r="A35" s="11" t="s">
        <v>94</v>
      </c>
      <c r="B35" s="4">
        <f>B33/B12</f>
        <v>81937.357782951789</v>
      </c>
      <c r="C35" s="4" t="e">
        <f t="shared" ref="C35:J35" si="11">C33/C12</f>
        <v>#DIV/0!</v>
      </c>
      <c r="D35" s="4" t="e">
        <f t="shared" si="11"/>
        <v>#DIV/0!</v>
      </c>
      <c r="E35" s="4" t="e">
        <f t="shared" si="11"/>
        <v>#DIV/0!</v>
      </c>
      <c r="F35" s="4" t="e">
        <f t="shared" ref="F35:G35" si="12">F33/F12</f>
        <v>#DIV/0!</v>
      </c>
      <c r="G35" s="4" t="e">
        <f t="shared" si="12"/>
        <v>#DIV/0!</v>
      </c>
      <c r="H35" s="4">
        <f t="shared" si="11"/>
        <v>81937.357782951789</v>
      </c>
      <c r="I35" s="12">
        <f t="shared" si="11"/>
        <v>106756.52314113703</v>
      </c>
      <c r="J35" s="12">
        <f t="shared" si="11"/>
        <v>30939.072800379381</v>
      </c>
    </row>
    <row r="37" spans="1:10" x14ac:dyDescent="0.25">
      <c r="A37" s="1" t="s">
        <v>8</v>
      </c>
    </row>
    <row r="39" spans="1:10" x14ac:dyDescent="0.25">
      <c r="A39" t="s">
        <v>9</v>
      </c>
    </row>
    <row r="40" spans="1:10" x14ac:dyDescent="0.25">
      <c r="A40" t="s">
        <v>10</v>
      </c>
      <c r="B40" s="14">
        <f>B11/B29*100</f>
        <v>4.7053953360011036</v>
      </c>
      <c r="C40" s="14">
        <f t="shared" ref="C40:J40" si="13">C11/C29*100</f>
        <v>3.6796835472149394</v>
      </c>
      <c r="D40" s="14">
        <f t="shared" si="13"/>
        <v>0</v>
      </c>
      <c r="E40" s="14">
        <f t="shared" si="13"/>
        <v>0</v>
      </c>
      <c r="F40" s="14">
        <f t="shared" ref="F40:G40" si="14">F11/F29*100</f>
        <v>2.5867866935692483</v>
      </c>
      <c r="G40" s="14" t="e">
        <f t="shared" si="14"/>
        <v>#DIV/0!</v>
      </c>
      <c r="H40" s="14">
        <f t="shared" si="13"/>
        <v>1.0257117887861644</v>
      </c>
      <c r="I40" s="13">
        <f t="shared" si="13"/>
        <v>0.77603600807077455</v>
      </c>
      <c r="J40" s="13">
        <f t="shared" si="13"/>
        <v>3.0265339966832503</v>
      </c>
    </row>
    <row r="41" spans="1:10" x14ac:dyDescent="0.25">
      <c r="A41" t="s">
        <v>11</v>
      </c>
      <c r="B41" s="14">
        <f>B12/B29*100</f>
        <v>1.0257117887861644</v>
      </c>
      <c r="C41" s="14">
        <f t="shared" ref="C41:J41" si="15">C12/C29*100</f>
        <v>0</v>
      </c>
      <c r="D41" s="14">
        <f t="shared" si="15"/>
        <v>0</v>
      </c>
      <c r="E41" s="14">
        <f t="shared" si="15"/>
        <v>0</v>
      </c>
      <c r="F41" s="14">
        <f t="shared" ref="F41:G41" si="16">F12/F29*100</f>
        <v>0</v>
      </c>
      <c r="G41" s="14" t="e">
        <f t="shared" si="16"/>
        <v>#DIV/0!</v>
      </c>
      <c r="H41" s="14">
        <f t="shared" si="15"/>
        <v>1.0257117887861644</v>
      </c>
      <c r="I41" s="13">
        <f t="shared" si="15"/>
        <v>0.77603600807077455</v>
      </c>
      <c r="J41" s="13">
        <f t="shared" si="15"/>
        <v>3.0265339966832503</v>
      </c>
    </row>
    <row r="43" spans="1:10" x14ac:dyDescent="0.25">
      <c r="A43" t="s">
        <v>12</v>
      </c>
    </row>
    <row r="44" spans="1:10" x14ac:dyDescent="0.25">
      <c r="A44" t="s">
        <v>13</v>
      </c>
      <c r="B44" s="14">
        <f>B12/B11*100</f>
        <v>21.798631476050829</v>
      </c>
      <c r="C44" s="14">
        <f t="shared" ref="C44:J44" si="17">C12/C11*100</f>
        <v>0</v>
      </c>
      <c r="D44" s="14" t="e">
        <f t="shared" si="17"/>
        <v>#DIV/0!</v>
      </c>
      <c r="E44" s="14" t="e">
        <f t="shared" si="17"/>
        <v>#DIV/0!</v>
      </c>
      <c r="F44" s="14">
        <f t="shared" ref="F44:G44" si="18">F12/F11*100</f>
        <v>0</v>
      </c>
      <c r="G44" s="14">
        <f t="shared" si="18"/>
        <v>0</v>
      </c>
      <c r="H44" s="14">
        <f t="shared" si="17"/>
        <v>100</v>
      </c>
      <c r="I44" s="13">
        <f t="shared" si="17"/>
        <v>100</v>
      </c>
      <c r="J44" s="13">
        <f t="shared" si="17"/>
        <v>100</v>
      </c>
    </row>
    <row r="45" spans="1:10" x14ac:dyDescent="0.25">
      <c r="A45" t="s">
        <v>14</v>
      </c>
      <c r="B45" s="14">
        <f>B18/B17*100</f>
        <v>19.302942538848431</v>
      </c>
      <c r="C45" s="14">
        <f t="shared" ref="C45:J45" si="19">C18/C17*100</f>
        <v>0</v>
      </c>
      <c r="D45" s="14" t="e">
        <f t="shared" si="19"/>
        <v>#DIV/0!</v>
      </c>
      <c r="E45" s="14" t="e">
        <f t="shared" si="19"/>
        <v>#DIV/0!</v>
      </c>
      <c r="F45" s="14">
        <f t="shared" ref="F45:G45" si="20">F18/F17*100</f>
        <v>0</v>
      </c>
      <c r="G45" s="14">
        <f t="shared" si="20"/>
        <v>0</v>
      </c>
      <c r="H45" s="14">
        <f t="shared" si="19"/>
        <v>100</v>
      </c>
      <c r="I45" s="13">
        <f t="shared" si="19"/>
        <v>100</v>
      </c>
      <c r="J45" s="13">
        <f t="shared" si="19"/>
        <v>100</v>
      </c>
    </row>
    <row r="46" spans="1:10" x14ac:dyDescent="0.25">
      <c r="A46" s="11" t="s">
        <v>15</v>
      </c>
      <c r="B46" s="14">
        <f>AVERAGE(B44:B45)</f>
        <v>20.550787007449628</v>
      </c>
      <c r="C46" s="14">
        <f t="shared" ref="C46:J46" si="21">AVERAGE(C44:C45)</f>
        <v>0</v>
      </c>
      <c r="D46" s="14" t="e">
        <f t="shared" si="21"/>
        <v>#DIV/0!</v>
      </c>
      <c r="E46" s="14" t="e">
        <f t="shared" si="21"/>
        <v>#DIV/0!</v>
      </c>
      <c r="F46" s="14">
        <f t="shared" ref="F46:G46" si="22">AVERAGE(F44:F45)</f>
        <v>0</v>
      </c>
      <c r="G46" s="14">
        <f t="shared" si="22"/>
        <v>0</v>
      </c>
      <c r="H46" s="14">
        <f t="shared" si="21"/>
        <v>100</v>
      </c>
      <c r="I46" s="15">
        <f t="shared" si="21"/>
        <v>100</v>
      </c>
      <c r="J46" s="15">
        <f t="shared" si="21"/>
        <v>100</v>
      </c>
    </row>
    <row r="47" spans="1:10" x14ac:dyDescent="0.25">
      <c r="B47" s="14"/>
      <c r="C47" s="14"/>
      <c r="D47" s="14"/>
      <c r="E47" s="14"/>
      <c r="F47" s="14"/>
      <c r="G47" s="14"/>
      <c r="H47" s="14"/>
      <c r="I47" s="13"/>
      <c r="J47" s="13"/>
    </row>
    <row r="48" spans="1:10" x14ac:dyDescent="0.25">
      <c r="A48" t="s">
        <v>16</v>
      </c>
    </row>
    <row r="49" spans="1:10" x14ac:dyDescent="0.25">
      <c r="A49" t="s">
        <v>17</v>
      </c>
      <c r="B49" s="14">
        <f>B12/B13*100</f>
        <v>8.5017155928326336</v>
      </c>
      <c r="C49" s="14">
        <f t="shared" ref="C49:J49" si="23">C12/C13*100</f>
        <v>0</v>
      </c>
      <c r="D49" s="14" t="e">
        <f t="shared" si="23"/>
        <v>#DIV/0!</v>
      </c>
      <c r="E49" s="14" t="e">
        <f t="shared" si="23"/>
        <v>#DIV/0!</v>
      </c>
      <c r="F49" s="14">
        <f t="shared" ref="F49:G49" si="24">F12/F13*100</f>
        <v>0</v>
      </c>
      <c r="G49" s="14">
        <f t="shared" si="24"/>
        <v>0</v>
      </c>
      <c r="H49" s="14">
        <f t="shared" si="23"/>
        <v>100</v>
      </c>
      <c r="I49" s="13">
        <f t="shared" si="23"/>
        <v>100</v>
      </c>
      <c r="J49" s="13">
        <f t="shared" si="23"/>
        <v>100</v>
      </c>
    </row>
    <row r="50" spans="1:10" x14ac:dyDescent="0.25">
      <c r="A50" t="s">
        <v>18</v>
      </c>
      <c r="B50" s="14">
        <f>B18/B19*100</f>
        <v>6.8644778319109516</v>
      </c>
      <c r="C50" s="14">
        <f t="shared" ref="C50:J50" si="25">C18/C19*100</f>
        <v>0</v>
      </c>
      <c r="D50" s="14" t="e">
        <f t="shared" si="25"/>
        <v>#DIV/0!</v>
      </c>
      <c r="E50" s="14" t="e">
        <f t="shared" si="25"/>
        <v>#DIV/0!</v>
      </c>
      <c r="F50" s="14">
        <f t="shared" ref="F50:G50" si="26">F18/F19*100</f>
        <v>0</v>
      </c>
      <c r="G50" s="14">
        <f t="shared" si="26"/>
        <v>0</v>
      </c>
      <c r="H50" s="14">
        <f t="shared" si="25"/>
        <v>100</v>
      </c>
      <c r="I50" s="13">
        <f t="shared" si="25"/>
        <v>100</v>
      </c>
      <c r="J50" s="13">
        <f t="shared" si="25"/>
        <v>100</v>
      </c>
    </row>
    <row r="51" spans="1:10" x14ac:dyDescent="0.25">
      <c r="A51" t="s">
        <v>19</v>
      </c>
      <c r="B51" s="14">
        <f>(B49+B50)/2</f>
        <v>7.6830967123717926</v>
      </c>
      <c r="C51" s="14">
        <f t="shared" ref="C51:J51" si="27">(C49+C50)/2</f>
        <v>0</v>
      </c>
      <c r="D51" s="14" t="e">
        <f t="shared" si="27"/>
        <v>#DIV/0!</v>
      </c>
      <c r="E51" s="14" t="e">
        <f t="shared" si="27"/>
        <v>#DIV/0!</v>
      </c>
      <c r="F51" s="14">
        <f t="shared" ref="F51:G51" si="28">(F49+F50)/2</f>
        <v>0</v>
      </c>
      <c r="G51" s="14">
        <f t="shared" si="28"/>
        <v>0</v>
      </c>
      <c r="H51" s="14">
        <f t="shared" si="27"/>
        <v>100</v>
      </c>
      <c r="I51" s="13">
        <f t="shared" si="27"/>
        <v>100</v>
      </c>
      <c r="J51" s="13">
        <f t="shared" si="27"/>
        <v>100</v>
      </c>
    </row>
    <row r="53" spans="1:10" x14ac:dyDescent="0.25">
      <c r="A53" t="s">
        <v>32</v>
      </c>
    </row>
    <row r="54" spans="1:10" x14ac:dyDescent="0.25">
      <c r="A54" t="s">
        <v>20</v>
      </c>
      <c r="B54" s="52">
        <f>B20/B18*100</f>
        <v>100</v>
      </c>
      <c r="C54" s="52"/>
      <c r="D54" s="52"/>
      <c r="E54" s="52"/>
      <c r="F54" s="52"/>
      <c r="G54" s="52"/>
      <c r="H54" s="52"/>
      <c r="I54" s="16"/>
      <c r="J54" s="16"/>
    </row>
    <row r="56" spans="1:10" x14ac:dyDescent="0.25">
      <c r="A56" t="s">
        <v>21</v>
      </c>
    </row>
    <row r="57" spans="1:10" x14ac:dyDescent="0.25">
      <c r="A57" t="s">
        <v>22</v>
      </c>
      <c r="B57" s="14">
        <f>((B12/B10)-1)*100</f>
        <v>-74.943820224719104</v>
      </c>
      <c r="C57" s="14">
        <f t="shared" ref="C57:J57" si="29">((C12/C10)-1)*100</f>
        <v>-100</v>
      </c>
      <c r="D57" s="14">
        <f t="shared" si="29"/>
        <v>-100</v>
      </c>
      <c r="E57" s="14">
        <f t="shared" si="29"/>
        <v>-100</v>
      </c>
      <c r="F57" s="14" t="e">
        <f t="shared" ref="F57:G57" si="30">((F12/F10)-1)*100</f>
        <v>#DIV/0!</v>
      </c>
      <c r="G57" s="14" t="e">
        <f t="shared" si="30"/>
        <v>#DIV/0!</v>
      </c>
      <c r="H57" s="14">
        <f t="shared" si="29"/>
        <v>-49.887640449438194</v>
      </c>
      <c r="I57" s="13">
        <f t="shared" si="29"/>
        <v>-62.311557788944725</v>
      </c>
      <c r="J57" s="13">
        <f t="shared" si="29"/>
        <v>55.319148936170201</v>
      </c>
    </row>
    <row r="58" spans="1:10" x14ac:dyDescent="0.25">
      <c r="A58" t="s">
        <v>23</v>
      </c>
      <c r="B58" s="14">
        <f>((B33/B32)-1)*100</f>
        <v>-80.361174051065106</v>
      </c>
      <c r="C58" s="14">
        <f t="shared" ref="C58:J58" si="31">((C33/C32)-1)*100</f>
        <v>-100</v>
      </c>
      <c r="D58" s="14">
        <f t="shared" si="31"/>
        <v>-100</v>
      </c>
      <c r="E58" s="14">
        <f t="shared" si="31"/>
        <v>-100</v>
      </c>
      <c r="F58" s="14" t="e">
        <f t="shared" ref="F58:G58" si="32">((F33/F32)-1)*100</f>
        <v>#DIV/0!</v>
      </c>
      <c r="G58" s="14" t="e">
        <f t="shared" si="32"/>
        <v>#DIV/0!</v>
      </c>
      <c r="H58" s="14">
        <f t="shared" si="31"/>
        <v>-60.722348102130219</v>
      </c>
      <c r="I58" s="13">
        <f t="shared" si="31"/>
        <v>-64.399271287634392</v>
      </c>
      <c r="J58" s="13">
        <f t="shared" si="31"/>
        <v>46.715400284974542</v>
      </c>
    </row>
    <row r="59" spans="1:10" x14ac:dyDescent="0.25">
      <c r="A59" s="11" t="s">
        <v>24</v>
      </c>
      <c r="B59" s="14">
        <f>((B35/B34)-1)*100</f>
        <v>-21.620829172412293</v>
      </c>
      <c r="C59" s="14" t="e">
        <f t="shared" ref="C59:J59" si="33">((C35/C34)-1)*100</f>
        <v>#DIV/0!</v>
      </c>
      <c r="D59" s="14" t="e">
        <f t="shared" si="33"/>
        <v>#DIV/0!</v>
      </c>
      <c r="E59" s="14" t="e">
        <f t="shared" si="33"/>
        <v>#DIV/0!</v>
      </c>
      <c r="F59" s="14" t="e">
        <f t="shared" ref="F59:G59" si="34">((F35/F34)-1)*100</f>
        <v>#DIV/0!</v>
      </c>
      <c r="G59" s="14" t="e">
        <f t="shared" si="34"/>
        <v>#DIV/0!</v>
      </c>
      <c r="H59" s="14">
        <f t="shared" si="33"/>
        <v>-21.620829172412293</v>
      </c>
      <c r="I59" s="15">
        <f t="shared" si="33"/>
        <v>-5.539399816523261</v>
      </c>
      <c r="J59" s="15">
        <f t="shared" si="33"/>
        <v>-5.5393998165232494</v>
      </c>
    </row>
    <row r="60" spans="1:10" x14ac:dyDescent="0.25">
      <c r="B60" s="14"/>
      <c r="C60" s="14"/>
      <c r="D60" s="14"/>
      <c r="E60" s="14"/>
      <c r="F60" s="14"/>
      <c r="G60" s="14"/>
      <c r="H60" s="14"/>
      <c r="I60" s="14"/>
      <c r="J60" s="14"/>
    </row>
    <row r="61" spans="1:10" x14ac:dyDescent="0.25">
      <c r="A61" t="s">
        <v>25</v>
      </c>
    </row>
    <row r="62" spans="1:10" x14ac:dyDescent="0.25">
      <c r="A62" t="s">
        <v>26</v>
      </c>
      <c r="B62" s="4">
        <f t="shared" ref="B62:J63" si="35">B17/B11</f>
        <v>149238.51466275658</v>
      </c>
      <c r="C62" s="4">
        <f t="shared" si="35"/>
        <v>154001.25625000001</v>
      </c>
      <c r="D62" s="4" t="e">
        <f t="shared" si="35"/>
        <v>#DIV/0!</v>
      </c>
      <c r="E62" s="4" t="e">
        <f t="shared" si="35"/>
        <v>#DIV/0!</v>
      </c>
      <c r="F62" s="4">
        <f t="shared" ref="F62:G62" si="36">F17/F11</f>
        <v>224872.81</v>
      </c>
      <c r="G62" s="4">
        <f t="shared" si="36"/>
        <v>35882</v>
      </c>
      <c r="H62" s="4">
        <f t="shared" si="35"/>
        <v>132152.44618834081</v>
      </c>
      <c r="I62" s="5">
        <f t="shared" si="35"/>
        <v>172181.97</v>
      </c>
      <c r="J62" s="5">
        <f t="shared" si="35"/>
        <v>49900</v>
      </c>
    </row>
    <row r="63" spans="1:10" x14ac:dyDescent="0.25">
      <c r="A63" t="s">
        <v>27</v>
      </c>
      <c r="B63" s="4">
        <f t="shared" si="35"/>
        <v>132152.44618834081</v>
      </c>
      <c r="C63" s="4" t="e">
        <f t="shared" si="35"/>
        <v>#DIV/0!</v>
      </c>
      <c r="D63" s="4" t="e">
        <f t="shared" si="35"/>
        <v>#DIV/0!</v>
      </c>
      <c r="E63" s="4" t="e">
        <f t="shared" si="35"/>
        <v>#DIV/0!</v>
      </c>
      <c r="F63" s="4" t="e">
        <f t="shared" ref="F63:G63" si="37">F18/F12</f>
        <v>#DIV/0!</v>
      </c>
      <c r="G63" s="4" t="e">
        <f t="shared" si="37"/>
        <v>#DIV/0!</v>
      </c>
      <c r="H63" s="4">
        <f t="shared" si="35"/>
        <v>132152.44618834081</v>
      </c>
      <c r="I63" s="5">
        <f t="shared" si="35"/>
        <v>172181.97</v>
      </c>
      <c r="J63" s="5">
        <f t="shared" si="35"/>
        <v>49900</v>
      </c>
    </row>
    <row r="64" spans="1:10" x14ac:dyDescent="0.25">
      <c r="A64" s="11" t="s">
        <v>28</v>
      </c>
      <c r="B64" s="14">
        <f>(B62/B63)*B46</f>
        <v>23.207810499182749</v>
      </c>
      <c r="C64" s="14" t="e">
        <f t="shared" ref="C64:J64" si="38">(C62/C63)*C46</f>
        <v>#DIV/0!</v>
      </c>
      <c r="D64" s="14" t="e">
        <f t="shared" si="38"/>
        <v>#DIV/0!</v>
      </c>
      <c r="E64" s="14" t="e">
        <f t="shared" si="38"/>
        <v>#DIV/0!</v>
      </c>
      <c r="F64" s="14" t="e">
        <f t="shared" ref="F64:G64" si="39">(F62/F63)*F46</f>
        <v>#DIV/0!</v>
      </c>
      <c r="G64" s="14" t="e">
        <f t="shared" si="39"/>
        <v>#DIV/0!</v>
      </c>
      <c r="H64" s="14">
        <f t="shared" si="38"/>
        <v>100</v>
      </c>
      <c r="I64" s="15">
        <f t="shared" si="38"/>
        <v>100</v>
      </c>
      <c r="J64" s="15">
        <f t="shared" si="38"/>
        <v>100</v>
      </c>
    </row>
    <row r="65" spans="1:10" x14ac:dyDescent="0.25">
      <c r="B65" s="14"/>
      <c r="C65" s="14"/>
      <c r="D65" s="14"/>
      <c r="E65" s="14"/>
      <c r="F65" s="14"/>
      <c r="G65" s="14"/>
      <c r="H65" s="14"/>
      <c r="I65" s="13"/>
      <c r="J65" s="13"/>
    </row>
    <row r="66" spans="1:10" x14ac:dyDescent="0.25">
      <c r="A66" s="77" t="s">
        <v>29</v>
      </c>
      <c r="B66" s="14"/>
      <c r="C66" s="14"/>
      <c r="D66" s="14"/>
      <c r="E66" s="14"/>
      <c r="F66" s="14"/>
      <c r="G66" s="14"/>
      <c r="H66" s="14"/>
      <c r="I66" s="13"/>
      <c r="J66" s="13"/>
    </row>
    <row r="67" spans="1:10" x14ac:dyDescent="0.25">
      <c r="A67" s="17" t="s">
        <v>30</v>
      </c>
      <c r="B67" s="14">
        <f>(B24/B23)*100</f>
        <v>66.125357316958173</v>
      </c>
      <c r="C67" s="14">
        <f>(C24/C23)*100</f>
        <v>81.942711912130903</v>
      </c>
      <c r="D67" s="14"/>
      <c r="E67" s="14"/>
      <c r="F67" s="14"/>
      <c r="G67" s="14"/>
      <c r="H67" s="14"/>
      <c r="I67" s="18"/>
      <c r="J67" s="18"/>
    </row>
    <row r="68" spans="1:10" x14ac:dyDescent="0.25">
      <c r="A68" s="17" t="s">
        <v>31</v>
      </c>
      <c r="B68" s="14">
        <f>(B18/B24)*100</f>
        <v>29.191437781309499</v>
      </c>
      <c r="C68" s="14">
        <f>(C18/C24)*100</f>
        <v>0</v>
      </c>
      <c r="D68" s="14"/>
      <c r="E68" s="14"/>
      <c r="F68" s="14"/>
      <c r="G68" s="14"/>
      <c r="H68" s="14"/>
      <c r="I68" s="18"/>
      <c r="J68" s="18"/>
    </row>
    <row r="69" spans="1:10" ht="15.75" thickBot="1" x14ac:dyDescent="0.3">
      <c r="A69" s="19"/>
      <c r="B69" s="53"/>
      <c r="C69" s="53"/>
      <c r="D69" s="53"/>
      <c r="E69" s="53"/>
      <c r="F69" s="53"/>
      <c r="G69" s="53"/>
      <c r="H69" s="53"/>
      <c r="I69" s="19"/>
      <c r="J69" s="19"/>
    </row>
    <row r="70" spans="1:10" ht="15.75" thickTop="1" x14ac:dyDescent="0.25">
      <c r="A70" s="20" t="s">
        <v>35</v>
      </c>
    </row>
    <row r="71" spans="1:10" x14ac:dyDescent="0.25">
      <c r="A71" s="24" t="s">
        <v>33</v>
      </c>
    </row>
    <row r="72" spans="1:10" x14ac:dyDescent="0.25">
      <c r="A72" s="24" t="s">
        <v>57</v>
      </c>
    </row>
    <row r="73" spans="1:10" x14ac:dyDescent="0.25">
      <c r="A73" s="24" t="s">
        <v>127</v>
      </c>
    </row>
    <row r="76" spans="1:10" x14ac:dyDescent="0.25">
      <c r="A76" s="21"/>
    </row>
    <row r="77" spans="1:10" x14ac:dyDescent="0.25">
      <c r="A77" t="s">
        <v>41</v>
      </c>
    </row>
    <row r="78" spans="1:10" x14ac:dyDescent="0.25">
      <c r="A78" s="23" t="s">
        <v>42</v>
      </c>
    </row>
    <row r="81" spans="1:1" x14ac:dyDescent="0.25">
      <c r="A81" s="24" t="s">
        <v>129</v>
      </c>
    </row>
  </sheetData>
  <mergeCells count="5">
    <mergeCell ref="C4:E4"/>
    <mergeCell ref="H4:J4"/>
    <mergeCell ref="A4:A5"/>
    <mergeCell ref="B4:B5"/>
    <mergeCell ref="A2:J2"/>
  </mergeCells>
  <pageMargins left="0.7" right="0.7" top="0.75" bottom="0.75" header="0.3" footer="0.3"/>
  <pageSetup scale="6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0"/>
  <sheetViews>
    <sheetView tabSelected="1" zoomScale="90" zoomScaleNormal="90" workbookViewId="0">
      <selection activeCell="E67" sqref="E67"/>
    </sheetView>
  </sheetViews>
  <sheetFormatPr baseColWidth="10" defaultColWidth="11.42578125" defaultRowHeight="15" x14ac:dyDescent="0.25"/>
  <cols>
    <col min="1" max="1" width="41.28515625" style="24" customWidth="1"/>
    <col min="2" max="3" width="13.28515625" style="29" customWidth="1"/>
    <col min="4" max="4" width="14.7109375" style="29" customWidth="1"/>
    <col min="5" max="5" width="12.7109375" style="29" customWidth="1"/>
    <col min="6" max="6" width="14.7109375" style="29" customWidth="1"/>
    <col min="7" max="8" width="13.5703125" style="29" customWidth="1"/>
    <col min="9" max="9" width="13.28515625" style="24" customWidth="1"/>
    <col min="10" max="10" width="12.7109375" style="24" customWidth="1"/>
    <col min="11" max="16384" width="11.42578125" style="24"/>
  </cols>
  <sheetData>
    <row r="2" spans="1:10" ht="15.75" x14ac:dyDescent="0.25">
      <c r="A2" s="83" t="s">
        <v>124</v>
      </c>
      <c r="B2" s="83"/>
      <c r="C2" s="83"/>
      <c r="D2" s="83"/>
      <c r="E2" s="83"/>
      <c r="F2" s="83"/>
      <c r="G2" s="83"/>
      <c r="H2" s="83"/>
      <c r="I2" s="83"/>
      <c r="J2" s="83"/>
    </row>
    <row r="4" spans="1:10" ht="15" customHeight="1" x14ac:dyDescent="0.25">
      <c r="A4" s="81" t="s">
        <v>0</v>
      </c>
      <c r="B4" s="79" t="s">
        <v>1</v>
      </c>
      <c r="C4" s="84" t="s">
        <v>36</v>
      </c>
      <c r="D4" s="85"/>
      <c r="E4" s="85"/>
      <c r="F4" s="67"/>
      <c r="G4" s="63"/>
      <c r="H4" s="86" t="s">
        <v>39</v>
      </c>
      <c r="I4" s="87"/>
      <c r="J4" s="87"/>
    </row>
    <row r="5" spans="1:10" ht="15.75" thickBot="1" x14ac:dyDescent="0.3">
      <c r="A5" s="82"/>
      <c r="B5" s="80"/>
      <c r="C5" s="45" t="s">
        <v>40</v>
      </c>
      <c r="D5" s="46" t="s">
        <v>37</v>
      </c>
      <c r="E5" s="46" t="s">
        <v>38</v>
      </c>
      <c r="F5" s="51" t="s">
        <v>123</v>
      </c>
      <c r="G5" s="46" t="s">
        <v>122</v>
      </c>
      <c r="H5" s="45" t="s">
        <v>40</v>
      </c>
      <c r="I5" s="25" t="s">
        <v>37</v>
      </c>
      <c r="J5" s="25" t="s">
        <v>38</v>
      </c>
    </row>
    <row r="6" spans="1:10" ht="15.75" thickTop="1" x14ac:dyDescent="0.25">
      <c r="A6" s="26"/>
    </row>
    <row r="7" spans="1:10" x14ac:dyDescent="0.25">
      <c r="A7" s="27" t="s">
        <v>2</v>
      </c>
      <c r="C7" s="29" t="s">
        <v>58</v>
      </c>
      <c r="D7" s="37"/>
      <c r="E7" s="37"/>
      <c r="F7" s="37">
        <v>224812.79999999999</v>
      </c>
      <c r="G7" s="37">
        <v>35822</v>
      </c>
      <c r="H7" s="37" t="s">
        <v>58</v>
      </c>
      <c r="I7" s="37">
        <v>172181.97</v>
      </c>
      <c r="J7" s="37">
        <v>49900</v>
      </c>
    </row>
    <row r="9" spans="1:10" x14ac:dyDescent="0.25">
      <c r="A9" s="24" t="s">
        <v>34</v>
      </c>
    </row>
    <row r="10" spans="1:10" x14ac:dyDescent="0.25">
      <c r="A10" s="28" t="s">
        <v>79</v>
      </c>
      <c r="B10" s="49">
        <f>H10+C10</f>
        <v>3352</v>
      </c>
      <c r="C10" s="29">
        <f>D10+E10+F10+G10</f>
        <v>1676</v>
      </c>
      <c r="D10" s="29">
        <f>'I Trimestre'!D10+'II Trimestre'!D10+'III Trimestre'!D10+'IV Trimestre'!D10</f>
        <v>1349</v>
      </c>
      <c r="E10" s="29">
        <f>'I Trimestre'!E10+'II Trimestre'!E10+'III Trimestre'!E10+'IV Trimestre'!E10</f>
        <v>327</v>
      </c>
      <c r="F10" s="29">
        <f>'I Trimestre'!F10+'II Trimestre'!F10+'III Trimestre'!F10+'IV Trimestre'!F10</f>
        <v>0</v>
      </c>
      <c r="G10" s="29">
        <f>'I Trimestre'!G10+'II Trimestre'!G10+'III Trimestre'!G10+'IV Trimestre'!G10</f>
        <v>0</v>
      </c>
      <c r="H10" s="29">
        <f>I10+J10</f>
        <v>1676</v>
      </c>
      <c r="I10" s="29">
        <f>'I Trimestre'!I10+'II Trimestre'!I10+'III Trimestre'!I10+'IV Trimestre'!I10</f>
        <v>1349</v>
      </c>
      <c r="J10" s="29">
        <f>'I Trimestre'!J10+'II Trimestre'!J10+'III Trimestre'!J10+'IV Trimestre'!J10</f>
        <v>327</v>
      </c>
    </row>
    <row r="11" spans="1:10" x14ac:dyDescent="0.25">
      <c r="A11" s="30" t="s">
        <v>83</v>
      </c>
      <c r="B11" s="49">
        <f t="shared" ref="B11:B13" si="0">H11+C11</f>
        <v>2623</v>
      </c>
      <c r="C11" s="29">
        <f>E11+F11+G11</f>
        <v>2400</v>
      </c>
      <c r="D11" s="29">
        <f>'I Trimestre'!D11+'II Trimestre'!D11+'III Trimestre'!D11+'IV Trimestre'!D11</f>
        <v>0</v>
      </c>
      <c r="E11" s="29">
        <f>'I Trimestre'!E11+'II Trimestre'!E11+'III Trimestre'!E11+'IV Trimestre'!E11</f>
        <v>0</v>
      </c>
      <c r="F11" s="29">
        <f>'I Trimestre'!F11+'II Trimestre'!F11+'III Trimestre'!F11+'IV Trimestre'!F11</f>
        <v>1660</v>
      </c>
      <c r="G11" s="29">
        <f>'I Trimestre'!G11+'II Trimestre'!G11+'III Trimestre'!G11+'IV Trimestre'!G11</f>
        <v>740</v>
      </c>
      <c r="H11" s="29">
        <f t="shared" ref="H11:H13" si="1">I11+J11</f>
        <v>223</v>
      </c>
      <c r="I11" s="29">
        <f>'I Trimestre'!I11+'II Trimestre'!I11+'III Trimestre'!I11+'IV Trimestre'!I11</f>
        <v>150</v>
      </c>
      <c r="J11" s="29">
        <f>'I Trimestre'!J11+'II Trimestre'!J11+'III Trimestre'!J11+'IV Trimestre'!J11</f>
        <v>73</v>
      </c>
    </row>
    <row r="12" spans="1:10" x14ac:dyDescent="0.25">
      <c r="A12" s="30" t="s">
        <v>84</v>
      </c>
      <c r="B12" s="49">
        <f t="shared" si="0"/>
        <v>807</v>
      </c>
      <c r="C12" s="29">
        <f t="shared" ref="C12:C13" si="2">E12+F12+G12</f>
        <v>584</v>
      </c>
      <c r="D12" s="29">
        <f>'I Trimestre'!D12+'II Trimestre'!D12+'III Trimestre'!D12+'IV Trimestre'!D12</f>
        <v>0</v>
      </c>
      <c r="E12" s="29">
        <f>'I Trimestre'!E12+'II Trimestre'!E12+'III Trimestre'!E12+'IV Trimestre'!E12</f>
        <v>0</v>
      </c>
      <c r="F12" s="29">
        <f>'I Trimestre'!F12+'II Trimestre'!F12+'III Trimestre'!F12+'IV Trimestre'!F12</f>
        <v>540</v>
      </c>
      <c r="G12" s="29">
        <f>'I Trimestre'!G12+'II Trimestre'!G12+'III Trimestre'!G12+'IV Trimestre'!G12</f>
        <v>44</v>
      </c>
      <c r="H12" s="29">
        <f t="shared" si="1"/>
        <v>223</v>
      </c>
      <c r="I12" s="29">
        <f>'I Trimestre'!I12+'II Trimestre'!I12+'III Trimestre'!I12+'IV Trimestre'!I12</f>
        <v>150</v>
      </c>
      <c r="J12" s="29">
        <f>'I Trimestre'!J12+'II Trimestre'!J12+'III Trimestre'!J12+'IV Trimestre'!J12</f>
        <v>73</v>
      </c>
    </row>
    <row r="13" spans="1:10" x14ac:dyDescent="0.25">
      <c r="A13" s="30" t="s">
        <v>47</v>
      </c>
      <c r="B13" s="49">
        <f t="shared" si="0"/>
        <v>2623</v>
      </c>
      <c r="C13" s="29">
        <f t="shared" si="2"/>
        <v>2400</v>
      </c>
      <c r="D13" s="29">
        <f>+'IV Trimestre'!D13</f>
        <v>0</v>
      </c>
      <c r="E13" s="29">
        <f>+'IV Trimestre'!E13</f>
        <v>0</v>
      </c>
      <c r="F13" s="29">
        <f>+'IV Trimestre'!F13</f>
        <v>1660</v>
      </c>
      <c r="G13" s="29">
        <f>+'IV Trimestre'!G13</f>
        <v>740</v>
      </c>
      <c r="H13" s="29">
        <f t="shared" si="1"/>
        <v>223</v>
      </c>
      <c r="I13" s="29">
        <f>+'IV Trimestre'!I13</f>
        <v>150</v>
      </c>
      <c r="J13" s="29">
        <f>+'IV Trimestre'!J13</f>
        <v>73</v>
      </c>
    </row>
    <row r="15" spans="1:10" x14ac:dyDescent="0.25">
      <c r="A15" s="31" t="s">
        <v>3</v>
      </c>
    </row>
    <row r="16" spans="1:10" x14ac:dyDescent="0.25">
      <c r="A16" s="28" t="s">
        <v>79</v>
      </c>
      <c r="B16" s="29">
        <f>C16+H16</f>
        <v>497181555.06</v>
      </c>
      <c r="C16" s="29">
        <f>SUM(D16:G16)</f>
        <v>248590777.53</v>
      </c>
      <c r="D16" s="75">
        <f>'I Trimestre'!D16+'II Trimestre'!D16+'III Trimestre'!D16+'IV Trimestre'!D16</f>
        <v>232273477.53</v>
      </c>
      <c r="E16" s="29">
        <f>'I Trimestre'!E16+'II Trimestre'!E16+'III Trimestre'!E16+'IV Trimestre'!E16</f>
        <v>16317300</v>
      </c>
      <c r="F16" s="29">
        <f>'I Trimestre'!F16+'II Trimestre'!F16+'III Trimestre'!F16+'IV Trimestre'!F16</f>
        <v>0</v>
      </c>
      <c r="G16" s="29">
        <f>'I Trimestre'!G16+'II Trimestre'!G16+'III Trimestre'!G16+'IV Trimestre'!G16</f>
        <v>0</v>
      </c>
      <c r="H16" s="29">
        <f>+I16+J16</f>
        <v>248590777.53</v>
      </c>
      <c r="I16" s="29">
        <f>'I Trimestre'!I16+'II Trimestre'!I16+'III Trimestre'!I16+'IV Trimestre'!I16</f>
        <v>232273477.53</v>
      </c>
      <c r="J16" s="29">
        <f>'I Trimestre'!J16+'II Trimestre'!J16+'III Trimestre'!J16+'IV Trimestre'!J16</f>
        <v>16317300</v>
      </c>
    </row>
    <row r="17" spans="1:10" x14ac:dyDescent="0.25">
      <c r="A17" s="30" t="s">
        <v>83</v>
      </c>
      <c r="B17" s="29">
        <f t="shared" ref="B17:B19" si="3">C17+H17</f>
        <v>429311540.10000002</v>
      </c>
      <c r="C17" s="29">
        <f t="shared" ref="C17:C19" si="4">SUM(D17:G17)</f>
        <v>399841544.60000002</v>
      </c>
      <c r="D17" s="66">
        <f>'I Trimestre'!D17+'II Trimestre'!D17+'III Trimestre'!D17+'IV Trimestre'!D17</f>
        <v>0</v>
      </c>
      <c r="E17" s="29">
        <f>'I Trimestre'!E17+'II Trimestre'!E17+'III Trimestre'!E17+'IV Trimestre'!E17</f>
        <v>0</v>
      </c>
      <c r="F17" s="29">
        <f>'I Trimestre'!F17+'II Trimestre'!F17+'III Trimestre'!F17+'IV Trimestre'!F17</f>
        <v>373288864.60000002</v>
      </c>
      <c r="G17" s="29">
        <f>'I Trimestre'!G17+'II Trimestre'!G17+'III Trimestre'!G17+'IV Trimestre'!G17</f>
        <v>26552680</v>
      </c>
      <c r="H17" s="29">
        <f t="shared" ref="H17:H19" si="5">+I17+J17</f>
        <v>29469995.5</v>
      </c>
      <c r="I17" s="29">
        <f>'I Trimestre'!I17+'II Trimestre'!I17+'III Trimestre'!I17+'IV Trimestre'!I17</f>
        <v>25827295.5</v>
      </c>
      <c r="J17" s="29">
        <f>'I Trimestre'!J17+'II Trimestre'!J17+'III Trimestre'!J17+'IV Trimestre'!J17</f>
        <v>3642700</v>
      </c>
    </row>
    <row r="18" spans="1:10" x14ac:dyDescent="0.25">
      <c r="A18" s="30" t="s">
        <v>84</v>
      </c>
      <c r="B18" s="29">
        <f t="shared" si="3"/>
        <v>152445075.5</v>
      </c>
      <c r="C18" s="29">
        <f t="shared" si="4"/>
        <v>122975080</v>
      </c>
      <c r="D18" s="74">
        <f>'I Trimestre'!D18+'II Trimestre'!D18+'III Trimestre'!D18+'IV Trimestre'!D18</f>
        <v>0</v>
      </c>
      <c r="E18" s="29">
        <f>'I Trimestre'!E18+'II Trimestre'!E18+'III Trimestre'!E18+'IV Trimestre'!E18</f>
        <v>0</v>
      </c>
      <c r="F18" s="29">
        <f>'I Trimestre'!F18+'II Trimestre'!F18+'III Trimestre'!F18+'IV Trimestre'!F18</f>
        <v>121398912</v>
      </c>
      <c r="G18" s="29">
        <f>'I Trimestre'!G18+'II Trimestre'!G18+'III Trimestre'!G18+'IV Trimestre'!G18</f>
        <v>1576168</v>
      </c>
      <c r="H18" s="29">
        <f t="shared" si="5"/>
        <v>29469995.5</v>
      </c>
      <c r="I18" s="29">
        <f>'I Trimestre'!I18+'II Trimestre'!I18+'III Trimestre'!I18+'IV Trimestre'!I18</f>
        <v>25827295.5</v>
      </c>
      <c r="J18" s="29">
        <f>'I Trimestre'!J18+'II Trimestre'!J18+'III Trimestre'!J18+'IV Trimestre'!J18</f>
        <v>3642700</v>
      </c>
    </row>
    <row r="19" spans="1:10" x14ac:dyDescent="0.25">
      <c r="A19" s="30" t="s">
        <v>47</v>
      </c>
      <c r="B19" s="29">
        <f t="shared" si="3"/>
        <v>429311540.10000002</v>
      </c>
      <c r="C19" s="29">
        <f t="shared" si="4"/>
        <v>399841544.60000002</v>
      </c>
      <c r="D19" s="75">
        <f>+'IV Trimestre'!D19</f>
        <v>0</v>
      </c>
      <c r="E19" s="75">
        <f>+'IV Trimestre'!E19</f>
        <v>0</v>
      </c>
      <c r="F19" s="75">
        <f>+'IV Trimestre'!F19</f>
        <v>373288864.60000002</v>
      </c>
      <c r="G19" s="75">
        <f>+'IV Trimestre'!G19</f>
        <v>26552680</v>
      </c>
      <c r="H19" s="29">
        <f t="shared" si="5"/>
        <v>29469995.5</v>
      </c>
      <c r="I19" s="29">
        <f>+'IV Trimestre'!I19</f>
        <v>25827295.5</v>
      </c>
      <c r="J19" s="29">
        <f>+'IV Trimestre'!J19</f>
        <v>3642700</v>
      </c>
    </row>
    <row r="20" spans="1:10" x14ac:dyDescent="0.25">
      <c r="A20" s="30" t="s">
        <v>85</v>
      </c>
      <c r="B20" s="29">
        <f>B18</f>
        <v>152445075.5</v>
      </c>
      <c r="I20" s="29"/>
      <c r="J20" s="29"/>
    </row>
    <row r="22" spans="1:10" x14ac:dyDescent="0.25">
      <c r="A22" s="32" t="s">
        <v>4</v>
      </c>
    </row>
    <row r="23" spans="1:10" x14ac:dyDescent="0.25">
      <c r="A23" s="34" t="s">
        <v>83</v>
      </c>
      <c r="B23" s="29">
        <f>'I Trimestre'!B23+'II Trimestre'!B23+'III Trimestre'!B23+'IV Trimestre'!B23</f>
        <v>429311540.10000002</v>
      </c>
      <c r="C23" s="33">
        <f>'I Trimestre'!C23+'II Trimestre'!C23+'III Trimestre'!C23+'IV Trimestre'!C23</f>
        <v>399841544.60000002</v>
      </c>
    </row>
    <row r="24" spans="1:10" x14ac:dyDescent="0.25">
      <c r="A24" s="34" t="s">
        <v>84</v>
      </c>
      <c r="B24" s="29">
        <f>'I Trimestre'!B24+'II Trimestre'!B24+'III Trimestre'!B24+'IV Trimestre'!B24</f>
        <v>399697544.60000002</v>
      </c>
      <c r="C24" s="33">
        <f>'I Trimestre'!C24+'II Trimestre'!C24+'III Trimestre'!C24+'IV Trimestre'!C24</f>
        <v>399697544.60000002</v>
      </c>
    </row>
    <row r="26" spans="1:10" x14ac:dyDescent="0.25">
      <c r="A26" s="24" t="s">
        <v>5</v>
      </c>
    </row>
    <row r="27" spans="1:10" x14ac:dyDescent="0.25">
      <c r="A27" s="35" t="s">
        <v>80</v>
      </c>
      <c r="B27" s="58">
        <v>1.5325622623500001</v>
      </c>
      <c r="C27" s="58">
        <v>1.5325622623500001</v>
      </c>
      <c r="D27" s="58">
        <v>1.5325622623500001</v>
      </c>
      <c r="E27" s="58">
        <v>1.5325622623500001</v>
      </c>
      <c r="F27" s="58">
        <v>1.5325622623500001</v>
      </c>
      <c r="G27" s="58">
        <v>1.5325622623500001</v>
      </c>
      <c r="H27" s="58">
        <v>1.5325622623500001</v>
      </c>
      <c r="I27" s="58">
        <v>1.5325622623500001</v>
      </c>
      <c r="J27" s="58">
        <v>1.5325622623500001</v>
      </c>
    </row>
    <row r="28" spans="1:10" x14ac:dyDescent="0.25">
      <c r="A28" s="35" t="s">
        <v>86</v>
      </c>
      <c r="B28" s="58">
        <v>1.6141688075916665</v>
      </c>
      <c r="C28" s="58">
        <v>1.6141688075916665</v>
      </c>
      <c r="D28" s="58">
        <v>1.6141688075916665</v>
      </c>
      <c r="E28" s="58">
        <v>1.6141688075916665</v>
      </c>
      <c r="F28" s="58">
        <v>1.6141688075916665</v>
      </c>
      <c r="G28" s="58">
        <v>1.6141688075916665</v>
      </c>
      <c r="H28" s="58">
        <v>1.6141688075916665</v>
      </c>
      <c r="I28" s="58">
        <v>1.6141688075916665</v>
      </c>
      <c r="J28" s="58">
        <v>1.6141688075916665</v>
      </c>
    </row>
    <row r="29" spans="1:10" x14ac:dyDescent="0.25">
      <c r="A29" s="30" t="s">
        <v>6</v>
      </c>
      <c r="B29" s="37">
        <f>C29</f>
        <v>21741</v>
      </c>
      <c r="C29" s="37">
        <f>D29+E29</f>
        <v>21741</v>
      </c>
      <c r="D29" s="37">
        <v>19329</v>
      </c>
      <c r="E29" s="37">
        <v>2412</v>
      </c>
      <c r="F29" s="37">
        <v>19329</v>
      </c>
      <c r="G29" s="37"/>
      <c r="H29" s="37">
        <f>+I29+J29</f>
        <v>21741</v>
      </c>
      <c r="I29" s="37">
        <v>19329</v>
      </c>
      <c r="J29" s="37">
        <v>2412</v>
      </c>
    </row>
    <row r="31" spans="1:10" x14ac:dyDescent="0.25">
      <c r="A31" s="38" t="s">
        <v>7</v>
      </c>
    </row>
    <row r="32" spans="1:10" x14ac:dyDescent="0.25">
      <c r="A32" s="36" t="s">
        <v>81</v>
      </c>
      <c r="B32" s="29">
        <f>B16/B27</f>
        <v>324411978.08018047</v>
      </c>
      <c r="C32" s="29">
        <f t="shared" ref="C32:J32" si="6">C16/C27</f>
        <v>162205989.04009023</v>
      </c>
      <c r="D32" s="29">
        <f t="shared" si="6"/>
        <v>151558917.53059125</v>
      </c>
      <c r="E32" s="29">
        <f t="shared" si="6"/>
        <v>10647071.509498987</v>
      </c>
      <c r="F32" s="29">
        <f t="shared" ref="F32:G32" si="7">F16/F27</f>
        <v>0</v>
      </c>
      <c r="G32" s="29">
        <f t="shared" si="7"/>
        <v>0</v>
      </c>
      <c r="H32" s="29">
        <f t="shared" si="6"/>
        <v>162205989.04009023</v>
      </c>
      <c r="I32" s="36">
        <f t="shared" si="6"/>
        <v>151558917.53059125</v>
      </c>
      <c r="J32" s="36">
        <f t="shared" si="6"/>
        <v>10647071.509498987</v>
      </c>
    </row>
    <row r="33" spans="1:10" x14ac:dyDescent="0.25">
      <c r="A33" s="36" t="s">
        <v>87</v>
      </c>
      <c r="B33" s="29">
        <f>B18/B28</f>
        <v>94441842.007495761</v>
      </c>
      <c r="C33" s="29">
        <f t="shared" ref="C33:J33" si="8">C18/C28</f>
        <v>76184770.404204711</v>
      </c>
      <c r="D33" s="29">
        <f t="shared" si="8"/>
        <v>0</v>
      </c>
      <c r="E33" s="29">
        <f t="shared" si="8"/>
        <v>0</v>
      </c>
      <c r="F33" s="29">
        <f t="shared" ref="F33:G33" si="9">F18/F28</f>
        <v>75208312.432407051</v>
      </c>
      <c r="G33" s="29">
        <f t="shared" si="9"/>
        <v>976457.97179765627</v>
      </c>
      <c r="H33" s="29">
        <f t="shared" si="8"/>
        <v>18257071.603291057</v>
      </c>
      <c r="I33" s="36">
        <f t="shared" si="8"/>
        <v>16000368.349661164</v>
      </c>
      <c r="J33" s="36">
        <f t="shared" si="8"/>
        <v>2256703.253629894</v>
      </c>
    </row>
    <row r="34" spans="1:10" x14ac:dyDescent="0.25">
      <c r="A34" s="36" t="s">
        <v>82</v>
      </c>
      <c r="B34" s="29">
        <f>B32/B10</f>
        <v>96781.616372368881</v>
      </c>
      <c r="C34" s="29">
        <f t="shared" ref="C34:J34" si="10">C32/C10</f>
        <v>96781.616372368881</v>
      </c>
      <c r="D34" s="29">
        <f t="shared" si="10"/>
        <v>112349.08638294385</v>
      </c>
      <c r="E34" s="29">
        <f t="shared" si="10"/>
        <v>32559.851711006078</v>
      </c>
      <c r="F34" s="29" t="e">
        <f t="shared" ref="F34:G34" si="11">F32/F10</f>
        <v>#DIV/0!</v>
      </c>
      <c r="G34" s="29" t="e">
        <f t="shared" si="11"/>
        <v>#DIV/0!</v>
      </c>
      <c r="H34" s="29">
        <f t="shared" si="10"/>
        <v>96781.616372368881</v>
      </c>
      <c r="I34" s="36">
        <f t="shared" si="10"/>
        <v>112349.08638294385</v>
      </c>
      <c r="J34" s="36">
        <f t="shared" si="10"/>
        <v>32559.851711006078</v>
      </c>
    </row>
    <row r="35" spans="1:10" x14ac:dyDescent="0.25">
      <c r="A35" s="36" t="s">
        <v>88</v>
      </c>
      <c r="B35" s="29">
        <f>B33/B12</f>
        <v>117028.30484200218</v>
      </c>
      <c r="C35" s="29">
        <f t="shared" ref="C35:J35" si="12">C33/C12</f>
        <v>130453.37397980259</v>
      </c>
      <c r="D35" s="29" t="e">
        <f t="shared" si="12"/>
        <v>#DIV/0!</v>
      </c>
      <c r="E35" s="29" t="e">
        <f t="shared" si="12"/>
        <v>#DIV/0!</v>
      </c>
      <c r="F35" s="29">
        <f t="shared" ref="F35:G35" si="13">F33/F12</f>
        <v>139274.65265260564</v>
      </c>
      <c r="G35" s="29">
        <f t="shared" si="13"/>
        <v>22192.226631764916</v>
      </c>
      <c r="H35" s="29">
        <f t="shared" si="12"/>
        <v>81870.276247941962</v>
      </c>
      <c r="I35" s="36">
        <f t="shared" si="12"/>
        <v>106669.12233107442</v>
      </c>
      <c r="J35" s="36">
        <f t="shared" si="12"/>
        <v>30913.743200409506</v>
      </c>
    </row>
    <row r="37" spans="1:10" x14ac:dyDescent="0.25">
      <c r="A37" s="27" t="s">
        <v>8</v>
      </c>
    </row>
    <row r="39" spans="1:10" x14ac:dyDescent="0.25">
      <c r="A39" s="24" t="s">
        <v>9</v>
      </c>
    </row>
    <row r="40" spans="1:10" x14ac:dyDescent="0.25">
      <c r="A40" s="24" t="s">
        <v>10</v>
      </c>
      <c r="B40" s="56">
        <f>B11/B29*100</f>
        <v>12.064762430430983</v>
      </c>
      <c r="C40" s="56">
        <f t="shared" ref="C40:J40" si="14">C11/C29*100</f>
        <v>11.039050641644819</v>
      </c>
      <c r="D40" s="56">
        <f t="shared" si="14"/>
        <v>0</v>
      </c>
      <c r="E40" s="56">
        <f t="shared" si="14"/>
        <v>0</v>
      </c>
      <c r="F40" s="56">
        <f t="shared" ref="F40:G40" si="15">F11/F29*100</f>
        <v>8.5881318226499044</v>
      </c>
      <c r="G40" s="56" t="e">
        <f t="shared" si="15"/>
        <v>#DIV/0!</v>
      </c>
      <c r="H40" s="56">
        <f t="shared" si="14"/>
        <v>1.0257117887861644</v>
      </c>
      <c r="I40" s="59">
        <f t="shared" si="14"/>
        <v>0.77603600807077455</v>
      </c>
      <c r="J40" s="59">
        <f t="shared" si="14"/>
        <v>3.0265339966832503</v>
      </c>
    </row>
    <row r="41" spans="1:10" x14ac:dyDescent="0.25">
      <c r="A41" s="24" t="s">
        <v>11</v>
      </c>
      <c r="B41" s="56">
        <f>B12/B29*100</f>
        <v>3.7118807782530703</v>
      </c>
      <c r="C41" s="56">
        <f t="shared" ref="C41:J41" si="16">C12/C29*100</f>
        <v>2.6861689894669061</v>
      </c>
      <c r="D41" s="56">
        <f t="shared" si="16"/>
        <v>0</v>
      </c>
      <c r="E41" s="56">
        <f t="shared" si="16"/>
        <v>0</v>
      </c>
      <c r="F41" s="56">
        <f t="shared" ref="F41:G41" si="17">F12/F29*100</f>
        <v>2.7937296290547882</v>
      </c>
      <c r="G41" s="56" t="e">
        <f t="shared" si="17"/>
        <v>#DIV/0!</v>
      </c>
      <c r="H41" s="56">
        <f t="shared" si="16"/>
        <v>1.0257117887861644</v>
      </c>
      <c r="I41" s="59">
        <f t="shared" si="16"/>
        <v>0.77603600807077455</v>
      </c>
      <c r="J41" s="59">
        <f t="shared" si="16"/>
        <v>3.0265339966832503</v>
      </c>
    </row>
    <row r="42" spans="1:10" x14ac:dyDescent="0.25">
      <c r="B42" s="56"/>
      <c r="C42" s="56"/>
      <c r="D42" s="56"/>
      <c r="E42" s="56"/>
      <c r="F42" s="56"/>
      <c r="G42" s="56"/>
      <c r="H42" s="56"/>
      <c r="I42" s="59"/>
      <c r="J42" s="59"/>
    </row>
    <row r="43" spans="1:10" x14ac:dyDescent="0.25">
      <c r="A43" s="24" t="s">
        <v>12</v>
      </c>
      <c r="B43" s="56"/>
      <c r="C43" s="56"/>
      <c r="D43" s="56"/>
      <c r="E43" s="56"/>
      <c r="F43" s="56"/>
      <c r="G43" s="56"/>
      <c r="H43" s="56"/>
      <c r="I43" s="59"/>
      <c r="J43" s="59"/>
    </row>
    <row r="44" spans="1:10" x14ac:dyDescent="0.25">
      <c r="A44" s="24" t="s">
        <v>13</v>
      </c>
      <c r="B44" s="56">
        <f>B12/B11*100</f>
        <v>30.766298131910023</v>
      </c>
      <c r="C44" s="56">
        <f t="shared" ref="C44:J44" si="18">C12/C11*100</f>
        <v>24.333333333333336</v>
      </c>
      <c r="D44" s="56" t="e">
        <f t="shared" si="18"/>
        <v>#DIV/0!</v>
      </c>
      <c r="E44" s="56" t="e">
        <f t="shared" si="18"/>
        <v>#DIV/0!</v>
      </c>
      <c r="F44" s="56">
        <f t="shared" ref="F44:G44" si="19">F12/F11*100</f>
        <v>32.53012048192771</v>
      </c>
      <c r="G44" s="56">
        <f t="shared" si="19"/>
        <v>5.9459459459459465</v>
      </c>
      <c r="H44" s="56">
        <f t="shared" si="18"/>
        <v>100</v>
      </c>
      <c r="I44" s="59">
        <f t="shared" si="18"/>
        <v>100</v>
      </c>
      <c r="J44" s="59">
        <f t="shared" si="18"/>
        <v>100</v>
      </c>
    </row>
    <row r="45" spans="1:10" x14ac:dyDescent="0.25">
      <c r="A45" s="24" t="s">
        <v>14</v>
      </c>
      <c r="B45" s="56">
        <f>B18/B17*100</f>
        <v>35.509195831188414</v>
      </c>
      <c r="C45" s="56">
        <f t="shared" ref="C45:J45" si="20">C18/C17*100</f>
        <v>30.75595361733204</v>
      </c>
      <c r="D45" s="56" t="e">
        <f t="shared" si="20"/>
        <v>#DIV/0!</v>
      </c>
      <c r="E45" s="56" t="e">
        <f t="shared" si="20"/>
        <v>#DIV/0!</v>
      </c>
      <c r="F45" s="56">
        <f t="shared" ref="F45:G45" si="21">F18/F17*100</f>
        <v>32.521439430047224</v>
      </c>
      <c r="G45" s="56">
        <f t="shared" si="21"/>
        <v>5.9360034467330607</v>
      </c>
      <c r="H45" s="56">
        <f t="shared" si="20"/>
        <v>100</v>
      </c>
      <c r="I45" s="59">
        <f t="shared" si="20"/>
        <v>100</v>
      </c>
      <c r="J45" s="59">
        <f t="shared" si="20"/>
        <v>100</v>
      </c>
    </row>
    <row r="46" spans="1:10" x14ac:dyDescent="0.25">
      <c r="A46" s="36" t="s">
        <v>15</v>
      </c>
      <c r="B46" s="56">
        <f>AVERAGE(B44:B45)</f>
        <v>33.13774698154922</v>
      </c>
      <c r="C46" s="56">
        <f t="shared" ref="C46:J46" si="22">AVERAGE(C44:C45)</f>
        <v>27.544643475332688</v>
      </c>
      <c r="D46" s="56" t="e">
        <f t="shared" si="22"/>
        <v>#DIV/0!</v>
      </c>
      <c r="E46" s="56" t="e">
        <f t="shared" si="22"/>
        <v>#DIV/0!</v>
      </c>
      <c r="F46" s="56">
        <f t="shared" ref="F46:G46" si="23">AVERAGE(F44:F45)</f>
        <v>32.525779955987467</v>
      </c>
      <c r="G46" s="56">
        <f t="shared" si="23"/>
        <v>5.940974696339504</v>
      </c>
      <c r="H46" s="56">
        <f t="shared" si="22"/>
        <v>100</v>
      </c>
      <c r="I46" s="57">
        <f t="shared" si="22"/>
        <v>100</v>
      </c>
      <c r="J46" s="57">
        <f t="shared" si="22"/>
        <v>100</v>
      </c>
    </row>
    <row r="47" spans="1:10" x14ac:dyDescent="0.25">
      <c r="B47" s="56"/>
      <c r="C47" s="56"/>
      <c r="D47" s="56"/>
      <c r="E47" s="56"/>
      <c r="F47" s="56"/>
      <c r="G47" s="56"/>
      <c r="H47" s="56"/>
      <c r="I47" s="59"/>
      <c r="J47" s="59"/>
    </row>
    <row r="48" spans="1:10" x14ac:dyDescent="0.25">
      <c r="A48" s="24" t="s">
        <v>16</v>
      </c>
      <c r="B48" s="56"/>
      <c r="C48" s="56"/>
      <c r="D48" s="56"/>
      <c r="E48" s="56"/>
      <c r="F48" s="56"/>
      <c r="G48" s="56"/>
      <c r="H48" s="56"/>
      <c r="I48" s="59"/>
      <c r="J48" s="59"/>
    </row>
    <row r="49" spans="1:10" x14ac:dyDescent="0.25">
      <c r="A49" s="24" t="s">
        <v>17</v>
      </c>
      <c r="B49" s="56">
        <f>B12/B13*100</f>
        <v>30.766298131910023</v>
      </c>
      <c r="C49" s="56">
        <f t="shared" ref="C49:J49" si="24">C12/C13*100</f>
        <v>24.333333333333336</v>
      </c>
      <c r="D49" s="56" t="e">
        <f t="shared" si="24"/>
        <v>#DIV/0!</v>
      </c>
      <c r="E49" s="56" t="e">
        <f t="shared" si="24"/>
        <v>#DIV/0!</v>
      </c>
      <c r="F49" s="56">
        <f t="shared" ref="F49:G49" si="25">F12/F13*100</f>
        <v>32.53012048192771</v>
      </c>
      <c r="G49" s="56">
        <f t="shared" si="25"/>
        <v>5.9459459459459465</v>
      </c>
      <c r="H49" s="56">
        <f t="shared" si="24"/>
        <v>100</v>
      </c>
      <c r="I49" s="59">
        <f t="shared" si="24"/>
        <v>100</v>
      </c>
      <c r="J49" s="59">
        <f t="shared" si="24"/>
        <v>100</v>
      </c>
    </row>
    <row r="50" spans="1:10" x14ac:dyDescent="0.25">
      <c r="A50" s="24" t="s">
        <v>18</v>
      </c>
      <c r="B50" s="56">
        <f>B18/B19*100</f>
        <v>35.509195831188414</v>
      </c>
      <c r="C50" s="56">
        <f t="shared" ref="C50:J50" si="26">C18/C19*100</f>
        <v>30.75595361733204</v>
      </c>
      <c r="D50" s="56" t="e">
        <f t="shared" si="26"/>
        <v>#DIV/0!</v>
      </c>
      <c r="E50" s="56" t="e">
        <f t="shared" si="26"/>
        <v>#DIV/0!</v>
      </c>
      <c r="F50" s="56">
        <f t="shared" ref="F50:G50" si="27">F18/F19*100</f>
        <v>32.521439430047224</v>
      </c>
      <c r="G50" s="56">
        <f t="shared" si="27"/>
        <v>5.9360034467330607</v>
      </c>
      <c r="H50" s="56">
        <f t="shared" si="26"/>
        <v>100</v>
      </c>
      <c r="I50" s="59">
        <f t="shared" si="26"/>
        <v>100</v>
      </c>
      <c r="J50" s="59">
        <f t="shared" si="26"/>
        <v>100</v>
      </c>
    </row>
    <row r="51" spans="1:10" x14ac:dyDescent="0.25">
      <c r="A51" s="24" t="s">
        <v>19</v>
      </c>
      <c r="B51" s="56">
        <f>(B49+B50)/2</f>
        <v>33.13774698154922</v>
      </c>
      <c r="C51" s="56">
        <f t="shared" ref="C51:J51" si="28">(C49+C50)/2</f>
        <v>27.544643475332688</v>
      </c>
      <c r="D51" s="56" t="e">
        <f t="shared" si="28"/>
        <v>#DIV/0!</v>
      </c>
      <c r="E51" s="56" t="e">
        <f t="shared" si="28"/>
        <v>#DIV/0!</v>
      </c>
      <c r="F51" s="56">
        <f t="shared" ref="F51:G51" si="29">(F49+F50)/2</f>
        <v>32.525779955987467</v>
      </c>
      <c r="G51" s="56">
        <f t="shared" si="29"/>
        <v>5.940974696339504</v>
      </c>
      <c r="H51" s="56">
        <f t="shared" si="28"/>
        <v>100</v>
      </c>
      <c r="I51" s="59">
        <f t="shared" si="28"/>
        <v>100</v>
      </c>
      <c r="J51" s="59">
        <f t="shared" si="28"/>
        <v>100</v>
      </c>
    </row>
    <row r="52" spans="1:10" x14ac:dyDescent="0.25">
      <c r="B52" s="56"/>
      <c r="C52" s="56"/>
      <c r="D52" s="56"/>
      <c r="E52" s="56"/>
      <c r="F52" s="56"/>
      <c r="G52" s="56"/>
      <c r="H52" s="56"/>
      <c r="I52" s="59"/>
      <c r="J52" s="59"/>
    </row>
    <row r="53" spans="1:10" x14ac:dyDescent="0.25">
      <c r="A53" s="24" t="s">
        <v>32</v>
      </c>
      <c r="B53" s="56"/>
      <c r="C53" s="56"/>
      <c r="D53" s="56"/>
      <c r="E53" s="56"/>
      <c r="F53" s="56"/>
      <c r="G53" s="56"/>
      <c r="H53" s="56"/>
      <c r="I53" s="59"/>
      <c r="J53" s="59"/>
    </row>
    <row r="54" spans="1:10" x14ac:dyDescent="0.25">
      <c r="A54" s="24" t="s">
        <v>20</v>
      </c>
      <c r="B54" s="56">
        <f>B20/B18*100</f>
        <v>100</v>
      </c>
      <c r="C54" s="56"/>
      <c r="D54" s="56"/>
      <c r="E54" s="56"/>
      <c r="F54" s="56"/>
      <c r="G54" s="56"/>
      <c r="H54" s="56"/>
      <c r="I54" s="59"/>
      <c r="J54" s="59"/>
    </row>
    <row r="55" spans="1:10" x14ac:dyDescent="0.25">
      <c r="B55" s="56"/>
      <c r="C55" s="56"/>
      <c r="D55" s="56"/>
      <c r="E55" s="56"/>
      <c r="F55" s="56"/>
      <c r="G55" s="56"/>
      <c r="H55" s="56"/>
      <c r="I55" s="59"/>
      <c r="J55" s="59"/>
    </row>
    <row r="56" spans="1:10" x14ac:dyDescent="0.25">
      <c r="A56" s="24" t="s">
        <v>21</v>
      </c>
      <c r="B56" s="56"/>
      <c r="C56" s="56"/>
      <c r="D56" s="56"/>
      <c r="E56" s="56"/>
      <c r="F56" s="56"/>
      <c r="G56" s="56"/>
      <c r="H56" s="56"/>
      <c r="I56" s="59"/>
      <c r="J56" s="59"/>
    </row>
    <row r="57" spans="1:10" x14ac:dyDescent="0.25">
      <c r="A57" s="24" t="s">
        <v>22</v>
      </c>
      <c r="B57" s="56">
        <f>((B12/B10)-1)*100</f>
        <v>-75.924821002386636</v>
      </c>
      <c r="C57" s="56">
        <f t="shared" ref="C57:J57" si="30">((C12/C10)-1)*100</f>
        <v>-65.155131264916463</v>
      </c>
      <c r="D57" s="56">
        <f t="shared" si="30"/>
        <v>-100</v>
      </c>
      <c r="E57" s="56">
        <f t="shared" si="30"/>
        <v>-100</v>
      </c>
      <c r="F57" s="56" t="e">
        <f t="shared" ref="F57:G57" si="31">((F12/F10)-1)*100</f>
        <v>#DIV/0!</v>
      </c>
      <c r="G57" s="56" t="e">
        <f t="shared" si="31"/>
        <v>#DIV/0!</v>
      </c>
      <c r="H57" s="56">
        <f t="shared" si="30"/>
        <v>-86.694510739856796</v>
      </c>
      <c r="I57" s="59">
        <f t="shared" si="30"/>
        <v>-88.880652335063019</v>
      </c>
      <c r="J57" s="59">
        <f t="shared" si="30"/>
        <v>-77.675840978593271</v>
      </c>
    </row>
    <row r="58" spans="1:10" x14ac:dyDescent="0.25">
      <c r="A58" s="24" t="s">
        <v>23</v>
      </c>
      <c r="B58" s="56">
        <f>((B33/B32)-1)*100</f>
        <v>-70.888299943057632</v>
      </c>
      <c r="C58" s="56">
        <f t="shared" ref="C58:J58" si="32">((C33/C32)-1)*100</f>
        <v>-53.032085402607933</v>
      </c>
      <c r="D58" s="56">
        <f t="shared" si="32"/>
        <v>-100</v>
      </c>
      <c r="E58" s="56">
        <f t="shared" si="32"/>
        <v>-100</v>
      </c>
      <c r="F58" s="56" t="e">
        <f t="shared" ref="F58:G58" si="33">((F33/F32)-1)*100</f>
        <v>#DIV/0!</v>
      </c>
      <c r="G58" s="56" t="e">
        <f t="shared" si="33"/>
        <v>#DIV/0!</v>
      </c>
      <c r="H58" s="56">
        <f t="shared" si="32"/>
        <v>-88.744514483507317</v>
      </c>
      <c r="I58" s="59">
        <f t="shared" si="32"/>
        <v>-89.442806394792584</v>
      </c>
      <c r="J58" s="59">
        <f t="shared" si="32"/>
        <v>-78.804469833638919</v>
      </c>
    </row>
    <row r="59" spans="1:10" x14ac:dyDescent="0.25">
      <c r="A59" s="36" t="s">
        <v>24</v>
      </c>
      <c r="B59" s="56">
        <f>((B35/B34)-1)*100</f>
        <v>20.919973470719722</v>
      </c>
      <c r="C59" s="56">
        <f t="shared" ref="C59:J59" si="34">((C35/C34)-1)*100</f>
        <v>34.79148093361146</v>
      </c>
      <c r="D59" s="56" t="e">
        <f t="shared" si="34"/>
        <v>#DIV/0!</v>
      </c>
      <c r="E59" s="56" t="e">
        <f t="shared" si="34"/>
        <v>#DIV/0!</v>
      </c>
      <c r="F59" s="56" t="e">
        <f t="shared" ref="F59:G59" si="35">((F35/F34)-1)*100</f>
        <v>#DIV/0!</v>
      </c>
      <c r="G59" s="56" t="e">
        <f t="shared" si="35"/>
        <v>#DIV/0!</v>
      </c>
      <c r="H59" s="56">
        <f t="shared" si="34"/>
        <v>-15.407203024028126</v>
      </c>
      <c r="I59" s="57">
        <f t="shared" si="34"/>
        <v>-5.05563884383462</v>
      </c>
      <c r="J59" s="57">
        <f t="shared" si="34"/>
        <v>-5.0556388438346094</v>
      </c>
    </row>
    <row r="60" spans="1:10" x14ac:dyDescent="0.25">
      <c r="I60" s="29"/>
      <c r="J60" s="29"/>
    </row>
    <row r="61" spans="1:10" x14ac:dyDescent="0.25">
      <c r="A61" s="24" t="s">
        <v>25</v>
      </c>
    </row>
    <row r="62" spans="1:10" x14ac:dyDescent="0.25">
      <c r="A62" s="24" t="s">
        <v>26</v>
      </c>
      <c r="B62" s="29">
        <f t="shared" ref="B62:J63" si="36">B17/B11</f>
        <v>163671.95581395351</v>
      </c>
      <c r="C62" s="29">
        <f t="shared" si="36"/>
        <v>166600.64358333335</v>
      </c>
      <c r="D62" s="29" t="e">
        <f t="shared" si="36"/>
        <v>#DIV/0!</v>
      </c>
      <c r="E62" s="29" t="e">
        <f t="shared" si="36"/>
        <v>#DIV/0!</v>
      </c>
      <c r="F62" s="29">
        <f t="shared" ref="F62:G62" si="37">F17/F11</f>
        <v>224872.81000000003</v>
      </c>
      <c r="G62" s="29">
        <f t="shared" si="37"/>
        <v>35882</v>
      </c>
      <c r="H62" s="29">
        <f t="shared" si="36"/>
        <v>132152.44618834081</v>
      </c>
      <c r="I62" s="24">
        <f t="shared" si="36"/>
        <v>172181.97</v>
      </c>
      <c r="J62" s="24">
        <f t="shared" si="36"/>
        <v>49900</v>
      </c>
    </row>
    <row r="63" spans="1:10" x14ac:dyDescent="0.25">
      <c r="A63" s="24" t="s">
        <v>27</v>
      </c>
      <c r="B63" s="29">
        <f t="shared" si="36"/>
        <v>188903.43928128874</v>
      </c>
      <c r="C63" s="29">
        <f t="shared" si="36"/>
        <v>210573.76712328766</v>
      </c>
      <c r="D63" s="29" t="e">
        <f t="shared" si="36"/>
        <v>#DIV/0!</v>
      </c>
      <c r="E63" s="29" t="e">
        <f t="shared" si="36"/>
        <v>#DIV/0!</v>
      </c>
      <c r="F63" s="29">
        <f t="shared" ref="F63:G63" si="38">F18/F12</f>
        <v>224812.79999999999</v>
      </c>
      <c r="G63" s="29">
        <f t="shared" si="38"/>
        <v>35822</v>
      </c>
      <c r="H63" s="29">
        <f t="shared" si="36"/>
        <v>132152.44618834081</v>
      </c>
      <c r="I63" s="24">
        <f t="shared" si="36"/>
        <v>172181.97</v>
      </c>
      <c r="J63" s="24">
        <f t="shared" si="36"/>
        <v>49900</v>
      </c>
    </row>
    <row r="64" spans="1:10" x14ac:dyDescent="0.25">
      <c r="A64" s="36" t="s">
        <v>28</v>
      </c>
      <c r="B64" s="56">
        <f>(B62/B63)*B46</f>
        <v>28.711599324890244</v>
      </c>
      <c r="C64" s="56">
        <f t="shared" ref="C64:J64" si="39">(C62/C63)*C46</f>
        <v>21.792625895214801</v>
      </c>
      <c r="D64" s="56" t="e">
        <f t="shared" si="39"/>
        <v>#DIV/0!</v>
      </c>
      <c r="E64" s="56" t="e">
        <f t="shared" si="39"/>
        <v>#DIV/0!</v>
      </c>
      <c r="F64" s="56">
        <f t="shared" ref="F64:G64" si="40">(F62/F63)*F46</f>
        <v>32.534462166498436</v>
      </c>
      <c r="G64" s="56">
        <f t="shared" si="40"/>
        <v>5.9509255221387436</v>
      </c>
      <c r="H64" s="56">
        <f t="shared" si="39"/>
        <v>100</v>
      </c>
      <c r="I64" s="57">
        <f t="shared" si="39"/>
        <v>100</v>
      </c>
      <c r="J64" s="57">
        <f t="shared" si="39"/>
        <v>100</v>
      </c>
    </row>
    <row r="65" spans="1:10" x14ac:dyDescent="0.25">
      <c r="B65" s="56"/>
      <c r="C65" s="56"/>
      <c r="D65" s="56"/>
      <c r="E65" s="56"/>
      <c r="F65" s="56"/>
      <c r="G65" s="56"/>
      <c r="H65" s="56"/>
      <c r="I65" s="59"/>
      <c r="J65" s="59"/>
    </row>
    <row r="66" spans="1:10" x14ac:dyDescent="0.25">
      <c r="A66" s="29" t="s">
        <v>29</v>
      </c>
      <c r="B66" s="56"/>
      <c r="C66" s="56"/>
      <c r="D66" s="56"/>
      <c r="E66" s="56"/>
      <c r="F66" s="56"/>
      <c r="G66" s="56"/>
      <c r="H66" s="56"/>
      <c r="I66" s="59"/>
      <c r="J66" s="59"/>
    </row>
    <row r="67" spans="1:10" x14ac:dyDescent="0.25">
      <c r="A67" s="33" t="s">
        <v>30</v>
      </c>
      <c r="B67" s="56">
        <f>(B24/B23)*100</f>
        <v>93.101980092801142</v>
      </c>
      <c r="C67" s="78">
        <f>(C24/C23)*100</f>
        <v>99.963985733362435</v>
      </c>
      <c r="D67" s="56"/>
      <c r="E67" s="56"/>
      <c r="F67" s="56"/>
      <c r="G67" s="56"/>
      <c r="H67" s="56"/>
      <c r="I67" s="56"/>
      <c r="J67" s="56"/>
    </row>
    <row r="68" spans="1:10" x14ac:dyDescent="0.25">
      <c r="A68" s="33" t="s">
        <v>31</v>
      </c>
      <c r="B68" s="56">
        <f t="shared" ref="B68:C68" si="41">(B18/B24)*100</f>
        <v>38.140108079112778</v>
      </c>
      <c r="C68" s="60">
        <f t="shared" si="41"/>
        <v>30.767034139043343</v>
      </c>
      <c r="D68" s="56"/>
      <c r="E68" s="56"/>
      <c r="F68" s="56"/>
      <c r="G68" s="56"/>
      <c r="H68" s="56"/>
      <c r="I68" s="56"/>
      <c r="J68" s="56"/>
    </row>
    <row r="69" spans="1:10" ht="15.75" thickBot="1" x14ac:dyDescent="0.3">
      <c r="A69" s="39"/>
      <c r="B69" s="48"/>
      <c r="C69" s="48"/>
      <c r="D69" s="48"/>
      <c r="E69" s="48"/>
      <c r="F69" s="48"/>
      <c r="G69" s="48"/>
      <c r="H69" s="48"/>
      <c r="I69" s="39"/>
      <c r="J69" s="39"/>
    </row>
    <row r="70" spans="1:10" ht="15.75" thickTop="1" x14ac:dyDescent="0.25">
      <c r="A70" s="40" t="s">
        <v>35</v>
      </c>
    </row>
    <row r="71" spans="1:10" x14ac:dyDescent="0.25">
      <c r="A71" s="24" t="s">
        <v>33</v>
      </c>
    </row>
    <row r="72" spans="1:10" x14ac:dyDescent="0.25">
      <c r="A72" s="24" t="s">
        <v>57</v>
      </c>
    </row>
    <row r="73" spans="1:10" x14ac:dyDescent="0.25">
      <c r="A73" s="24" t="s">
        <v>127</v>
      </c>
    </row>
    <row r="76" spans="1:10" x14ac:dyDescent="0.25">
      <c r="A76" s="41"/>
    </row>
    <row r="77" spans="1:10" x14ac:dyDescent="0.25">
      <c r="A77" s="24" t="s">
        <v>41</v>
      </c>
    </row>
    <row r="78" spans="1:10" x14ac:dyDescent="0.25">
      <c r="A78" s="42" t="s">
        <v>42</v>
      </c>
    </row>
    <row r="80" spans="1:10" x14ac:dyDescent="0.25">
      <c r="A80" s="24" t="s">
        <v>130</v>
      </c>
    </row>
  </sheetData>
  <mergeCells count="5">
    <mergeCell ref="B4:B5"/>
    <mergeCell ref="C4:E4"/>
    <mergeCell ref="H4:J4"/>
    <mergeCell ref="A4:A5"/>
    <mergeCell ref="A2:J2"/>
  </mergeCells>
  <pageMargins left="0.7" right="0.7" top="0.75" bottom="0.75" header="0.3" footer="0.3"/>
  <pageSetup scale="6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 Trimestre</vt:lpstr>
      <vt:lpstr>II Trimestre</vt:lpstr>
      <vt:lpstr>III Trimestre</vt:lpstr>
      <vt:lpstr>IV Trimestre</vt:lpstr>
      <vt:lpstr>Primer Semestre</vt:lpstr>
      <vt:lpstr>III Trimestre Acumulado</vt:lpstr>
      <vt:lpstr>Anual</vt:lpstr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Horacio Rodriguez</cp:lastModifiedBy>
  <cp:lastPrinted>2012-07-30T22:38:26Z</cp:lastPrinted>
  <dcterms:created xsi:type="dcterms:W3CDTF">2012-05-03T20:05:29Z</dcterms:created>
  <dcterms:modified xsi:type="dcterms:W3CDTF">2014-11-04T18:24:57Z</dcterms:modified>
</cp:coreProperties>
</file>