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activeTab="6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F58" i="6" l="1"/>
  <c r="G58" i="6"/>
  <c r="G59" i="6"/>
  <c r="F58" i="5"/>
  <c r="G58" i="5"/>
  <c r="F59" i="5"/>
  <c r="G58" i="4"/>
  <c r="F58" i="4"/>
  <c r="F59" i="4"/>
  <c r="E36" i="4"/>
  <c r="F36" i="7"/>
  <c r="G36" i="7"/>
  <c r="C35" i="5"/>
  <c r="D35" i="5"/>
  <c r="E35" i="5"/>
  <c r="F35" i="5"/>
  <c r="G35" i="5"/>
  <c r="G59" i="5" s="1"/>
  <c r="C35" i="6"/>
  <c r="D35" i="6"/>
  <c r="E35" i="6"/>
  <c r="F35" i="6"/>
  <c r="F59" i="6" s="1"/>
  <c r="G35" i="6"/>
  <c r="C35" i="7"/>
  <c r="D35" i="7"/>
  <c r="E35" i="7"/>
  <c r="F35" i="7"/>
  <c r="G35" i="7"/>
  <c r="C35" i="4"/>
  <c r="D35" i="4"/>
  <c r="E35" i="4"/>
  <c r="F35" i="4"/>
  <c r="G35" i="4"/>
  <c r="G59" i="4" s="1"/>
  <c r="C34" i="5"/>
  <c r="C36" i="5" s="1"/>
  <c r="D34" i="5"/>
  <c r="D36" i="5" s="1"/>
  <c r="E34" i="5"/>
  <c r="E36" i="5" s="1"/>
  <c r="F34" i="5"/>
  <c r="F36" i="5" s="1"/>
  <c r="G34" i="5"/>
  <c r="C34" i="6"/>
  <c r="C36" i="6" s="1"/>
  <c r="D34" i="6"/>
  <c r="D36" i="6" s="1"/>
  <c r="E34" i="6"/>
  <c r="E36" i="6" s="1"/>
  <c r="F34" i="6"/>
  <c r="F36" i="6" s="1"/>
  <c r="G34" i="6"/>
  <c r="G36" i="6" s="1"/>
  <c r="C34" i="7"/>
  <c r="C36" i="7" s="1"/>
  <c r="D34" i="7"/>
  <c r="D36" i="7" s="1"/>
  <c r="E34" i="7"/>
  <c r="E36" i="7" s="1"/>
  <c r="F34" i="7"/>
  <c r="G34" i="7"/>
  <c r="C34" i="4"/>
  <c r="C36" i="4" s="1"/>
  <c r="D34" i="4"/>
  <c r="D36" i="4" s="1"/>
  <c r="E34" i="4"/>
  <c r="F34" i="4"/>
  <c r="F36" i="4" s="1"/>
  <c r="G34" i="4"/>
  <c r="C59" i="5" l="1"/>
  <c r="D59" i="5"/>
  <c r="E59" i="5"/>
  <c r="C59" i="6"/>
  <c r="D59" i="6"/>
  <c r="E59" i="6"/>
  <c r="C59" i="7"/>
  <c r="D59" i="7"/>
  <c r="E59" i="7"/>
  <c r="B26" i="3" l="1"/>
  <c r="B10" i="5"/>
  <c r="B10" i="4"/>
  <c r="D12" i="3" l="1"/>
  <c r="E12" i="3"/>
  <c r="F12" i="3"/>
  <c r="G12" i="3"/>
  <c r="C12" i="3"/>
  <c r="B12" i="3" l="1"/>
  <c r="B31" i="3" l="1"/>
  <c r="D22" i="7"/>
  <c r="E22" i="7"/>
  <c r="F22" i="7"/>
  <c r="C22" i="7"/>
  <c r="F21" i="2" l="1"/>
  <c r="E21" i="2"/>
  <c r="D21" i="2"/>
  <c r="C21" i="2"/>
  <c r="C64" i="7"/>
  <c r="D64" i="7"/>
  <c r="E64" i="7"/>
  <c r="F64" i="7"/>
  <c r="G64" i="7"/>
  <c r="C63" i="7"/>
  <c r="D63" i="7"/>
  <c r="E63" i="7"/>
  <c r="F63" i="7"/>
  <c r="G63" i="7"/>
  <c r="C64" i="6"/>
  <c r="D64" i="6"/>
  <c r="E64" i="6"/>
  <c r="F64" i="6"/>
  <c r="G64" i="6"/>
  <c r="C63" i="6"/>
  <c r="D63" i="6"/>
  <c r="E63" i="6"/>
  <c r="F63" i="6"/>
  <c r="G63" i="6"/>
  <c r="C64" i="5"/>
  <c r="D64" i="5"/>
  <c r="E64" i="5"/>
  <c r="F64" i="5"/>
  <c r="G64" i="5"/>
  <c r="C63" i="5"/>
  <c r="D63" i="5"/>
  <c r="E63" i="5"/>
  <c r="F63" i="5"/>
  <c r="G63" i="5"/>
  <c r="C64" i="4" l="1"/>
  <c r="D64" i="4"/>
  <c r="E64" i="4"/>
  <c r="F64" i="4"/>
  <c r="G64" i="4"/>
  <c r="C63" i="4"/>
  <c r="D63" i="4"/>
  <c r="E63" i="4"/>
  <c r="F63" i="4"/>
  <c r="G63" i="4"/>
  <c r="C15" i="3" l="1"/>
  <c r="B21" i="4" l="1"/>
  <c r="B20" i="4"/>
  <c r="B35" i="4" s="1"/>
  <c r="B19" i="4"/>
  <c r="B18" i="4"/>
  <c r="B34" i="4" s="1"/>
  <c r="B36" i="4" s="1"/>
  <c r="C68" i="7"/>
  <c r="D68" i="7"/>
  <c r="E68" i="7"/>
  <c r="F68" i="7"/>
  <c r="G68" i="7"/>
  <c r="C68" i="6"/>
  <c r="D68" i="6"/>
  <c r="E68" i="6"/>
  <c r="F68" i="6"/>
  <c r="G68" i="6"/>
  <c r="C68" i="5"/>
  <c r="D68" i="5"/>
  <c r="E68" i="5"/>
  <c r="F68" i="5"/>
  <c r="G68" i="5"/>
  <c r="C68" i="4"/>
  <c r="D68" i="4"/>
  <c r="E68" i="4"/>
  <c r="F68" i="4"/>
  <c r="G68" i="4"/>
  <c r="C67" i="7"/>
  <c r="D67" i="7"/>
  <c r="E67" i="7"/>
  <c r="F67" i="7"/>
  <c r="G67" i="7"/>
  <c r="C67" i="6"/>
  <c r="D67" i="6"/>
  <c r="E67" i="6"/>
  <c r="F67" i="6"/>
  <c r="G67" i="6"/>
  <c r="C67" i="5"/>
  <c r="D67" i="5"/>
  <c r="E67" i="5"/>
  <c r="F67" i="5"/>
  <c r="G67" i="5"/>
  <c r="C67" i="4"/>
  <c r="D67" i="4"/>
  <c r="E67" i="4"/>
  <c r="F67" i="4"/>
  <c r="G67" i="4"/>
  <c r="F18" i="3" l="1"/>
  <c r="F34" i="3" s="1"/>
  <c r="F10" i="3"/>
  <c r="G10" i="3"/>
  <c r="F11" i="3"/>
  <c r="G11" i="3"/>
  <c r="F18" i="2"/>
  <c r="F34" i="2" s="1"/>
  <c r="G18" i="2"/>
  <c r="G34" i="2" s="1"/>
  <c r="F10" i="2"/>
  <c r="G10" i="2"/>
  <c r="F11" i="2"/>
  <c r="G11" i="2"/>
  <c r="F18" i="1"/>
  <c r="F34" i="1" s="1"/>
  <c r="F36" i="1" s="1"/>
  <c r="F11" i="1"/>
  <c r="G11" i="1"/>
  <c r="F10" i="1"/>
  <c r="G10" i="1"/>
  <c r="F12" i="2"/>
  <c r="E11" i="2"/>
  <c r="E12" i="2"/>
  <c r="E13" i="2"/>
  <c r="E14" i="2"/>
  <c r="D11" i="2"/>
  <c r="D12" i="2"/>
  <c r="D13" i="2"/>
  <c r="D14" i="2"/>
  <c r="C11" i="2"/>
  <c r="C12" i="2"/>
  <c r="C13" i="2"/>
  <c r="C14" i="2"/>
  <c r="F12" i="1"/>
  <c r="E11" i="1"/>
  <c r="E12" i="1"/>
  <c r="E13" i="1"/>
  <c r="E14" i="1"/>
  <c r="D11" i="1"/>
  <c r="D12" i="1"/>
  <c r="D13" i="1"/>
  <c r="D14" i="1"/>
  <c r="C11" i="1"/>
  <c r="C12" i="1"/>
  <c r="C13" i="1"/>
  <c r="C14" i="1"/>
  <c r="D22" i="6"/>
  <c r="E22" i="6"/>
  <c r="F22" i="6"/>
  <c r="G22" i="6"/>
  <c r="C22" i="6"/>
  <c r="D22" i="5"/>
  <c r="E22" i="5"/>
  <c r="F22" i="5"/>
  <c r="G22" i="5"/>
  <c r="C22" i="5"/>
  <c r="D22" i="4"/>
  <c r="E22" i="4"/>
  <c r="F22" i="4"/>
  <c r="G22" i="4"/>
  <c r="C22" i="4"/>
  <c r="B11" i="2" l="1"/>
  <c r="F36" i="3"/>
  <c r="F36" i="2"/>
  <c r="B11" i="1"/>
  <c r="B22" i="4"/>
  <c r="B31" i="5"/>
  <c r="B31" i="6"/>
  <c r="B31" i="7"/>
  <c r="B31" i="1"/>
  <c r="B31" i="2"/>
  <c r="B31" i="4"/>
  <c r="G12" i="2"/>
  <c r="B12" i="2" s="1"/>
  <c r="G12" i="1"/>
  <c r="B12" i="1" s="1"/>
  <c r="G15" i="3" l="1"/>
  <c r="F15" i="3"/>
  <c r="E15" i="3"/>
  <c r="D15" i="3"/>
  <c r="F15" i="2"/>
  <c r="E15" i="2"/>
  <c r="D15" i="2"/>
  <c r="C15" i="2"/>
  <c r="B15" i="3" l="1"/>
  <c r="B15" i="2"/>
  <c r="C19" i="3"/>
  <c r="C63" i="3" s="1"/>
  <c r="D19" i="3"/>
  <c r="D63" i="3" s="1"/>
  <c r="E19" i="3"/>
  <c r="E63" i="3" s="1"/>
  <c r="F19" i="3"/>
  <c r="F63" i="3" s="1"/>
  <c r="G19" i="3"/>
  <c r="C20" i="3"/>
  <c r="D20" i="3"/>
  <c r="E20" i="3"/>
  <c r="F20" i="3"/>
  <c r="G20" i="3"/>
  <c r="D18" i="3"/>
  <c r="D34" i="3" s="1"/>
  <c r="E18" i="3"/>
  <c r="E34" i="3" s="1"/>
  <c r="G18" i="3"/>
  <c r="G34" i="3" s="1"/>
  <c r="C18" i="3"/>
  <c r="C34" i="3" s="1"/>
  <c r="D21" i="3"/>
  <c r="E21" i="3"/>
  <c r="F21" i="3"/>
  <c r="G21" i="3"/>
  <c r="C21" i="3"/>
  <c r="C19" i="2"/>
  <c r="C63" i="2" s="1"/>
  <c r="D19" i="2"/>
  <c r="D63" i="2" s="1"/>
  <c r="E19" i="2"/>
  <c r="E63" i="2" s="1"/>
  <c r="F19" i="2"/>
  <c r="F63" i="2" s="1"/>
  <c r="G19" i="2"/>
  <c r="C20" i="2"/>
  <c r="D20" i="2"/>
  <c r="E20" i="2"/>
  <c r="F20" i="2"/>
  <c r="G20" i="2"/>
  <c r="G21" i="2"/>
  <c r="B21" i="2" s="1"/>
  <c r="D18" i="2"/>
  <c r="D34" i="2" s="1"/>
  <c r="E18" i="2"/>
  <c r="E34" i="2" s="1"/>
  <c r="C18" i="2"/>
  <c r="C34" i="2" s="1"/>
  <c r="D21" i="1"/>
  <c r="E21" i="1"/>
  <c r="F21" i="1"/>
  <c r="G21" i="1"/>
  <c r="C21" i="1"/>
  <c r="C19" i="1"/>
  <c r="D19" i="1"/>
  <c r="D63" i="1" s="1"/>
  <c r="E19" i="1"/>
  <c r="E63" i="1" s="1"/>
  <c r="F19" i="1"/>
  <c r="F63" i="1" s="1"/>
  <c r="G19" i="1"/>
  <c r="C20" i="1"/>
  <c r="D20" i="1"/>
  <c r="E20" i="1"/>
  <c r="F20" i="1"/>
  <c r="G20" i="1"/>
  <c r="D18" i="1"/>
  <c r="D34" i="1" s="1"/>
  <c r="E18" i="1"/>
  <c r="E34" i="1" s="1"/>
  <c r="G18" i="1"/>
  <c r="G34" i="1" s="1"/>
  <c r="C18" i="1"/>
  <c r="C34" i="1" s="1"/>
  <c r="D15" i="1"/>
  <c r="E15" i="1"/>
  <c r="F15" i="1"/>
  <c r="G15" i="1"/>
  <c r="C15" i="1"/>
  <c r="D11" i="3"/>
  <c r="E11" i="3"/>
  <c r="D13" i="3"/>
  <c r="E13" i="3"/>
  <c r="F13" i="3"/>
  <c r="G13" i="3"/>
  <c r="D14" i="3"/>
  <c r="E14" i="3"/>
  <c r="F14" i="3"/>
  <c r="G14" i="3"/>
  <c r="C11" i="3"/>
  <c r="C13" i="3"/>
  <c r="C14" i="3"/>
  <c r="D10" i="3"/>
  <c r="E10" i="3"/>
  <c r="C10" i="3"/>
  <c r="D10" i="2"/>
  <c r="E10" i="2"/>
  <c r="F13" i="2"/>
  <c r="G13" i="2"/>
  <c r="F14" i="2"/>
  <c r="G14" i="2"/>
  <c r="C10" i="2"/>
  <c r="D10" i="1"/>
  <c r="E10" i="1"/>
  <c r="F13" i="1"/>
  <c r="B13" i="1" s="1"/>
  <c r="G13" i="1"/>
  <c r="F14" i="1"/>
  <c r="G14" i="1"/>
  <c r="C10" i="1"/>
  <c r="B10" i="1" s="1"/>
  <c r="B10" i="2" l="1"/>
  <c r="F22" i="1"/>
  <c r="F35" i="1"/>
  <c r="F64" i="1"/>
  <c r="B19" i="1"/>
  <c r="B63" i="1" s="1"/>
  <c r="C63" i="1"/>
  <c r="D35" i="3"/>
  <c r="D59" i="3" s="1"/>
  <c r="D64" i="3"/>
  <c r="D36" i="2"/>
  <c r="E22" i="3"/>
  <c r="E35" i="3"/>
  <c r="E59" i="3" s="1"/>
  <c r="E64" i="3"/>
  <c r="E36" i="2"/>
  <c r="C35" i="2"/>
  <c r="C59" i="2" s="1"/>
  <c r="C64" i="2"/>
  <c r="F22" i="3"/>
  <c r="F35" i="3"/>
  <c r="F64" i="3"/>
  <c r="D36" i="1"/>
  <c r="C36" i="2"/>
  <c r="D35" i="2"/>
  <c r="D59" i="2" s="1"/>
  <c r="D64" i="2"/>
  <c r="G22" i="3"/>
  <c r="G35" i="3"/>
  <c r="E36" i="1"/>
  <c r="E35" i="2"/>
  <c r="E59" i="2" s="1"/>
  <c r="E64" i="2"/>
  <c r="D36" i="3"/>
  <c r="C35" i="1"/>
  <c r="C59" i="1" s="1"/>
  <c r="C64" i="1"/>
  <c r="F22" i="2"/>
  <c r="F35" i="2"/>
  <c r="F64" i="2"/>
  <c r="C36" i="1"/>
  <c r="E36" i="3"/>
  <c r="G22" i="1"/>
  <c r="G35" i="1"/>
  <c r="D35" i="1"/>
  <c r="D59" i="1" s="1"/>
  <c r="D64" i="1"/>
  <c r="G22" i="2"/>
  <c r="G35" i="2"/>
  <c r="E35" i="1"/>
  <c r="E59" i="1" s="1"/>
  <c r="E64" i="1"/>
  <c r="C35" i="3"/>
  <c r="C59" i="3" s="1"/>
  <c r="C64" i="3"/>
  <c r="C36" i="3"/>
  <c r="D22" i="3"/>
  <c r="D68" i="3"/>
  <c r="B14" i="1"/>
  <c r="B18" i="2"/>
  <c r="B34" i="2" s="1"/>
  <c r="B20" i="2"/>
  <c r="B19" i="3"/>
  <c r="B63" i="3" s="1"/>
  <c r="B10" i="3"/>
  <c r="B15" i="1"/>
  <c r="B21" i="3"/>
  <c r="B13" i="2"/>
  <c r="B11" i="3"/>
  <c r="B18" i="1"/>
  <c r="B34" i="1" s="1"/>
  <c r="B36" i="1" s="1"/>
  <c r="B20" i="1"/>
  <c r="B19" i="2"/>
  <c r="B63" i="2" s="1"/>
  <c r="C22" i="3"/>
  <c r="B20" i="3"/>
  <c r="B13" i="3"/>
  <c r="B14" i="2"/>
  <c r="B14" i="3"/>
  <c r="B21" i="1"/>
  <c r="B18" i="3"/>
  <c r="B34" i="3" s="1"/>
  <c r="D67" i="1"/>
  <c r="E67" i="1"/>
  <c r="C22" i="2"/>
  <c r="C68" i="2"/>
  <c r="F67" i="1"/>
  <c r="D22" i="2"/>
  <c r="D68" i="2"/>
  <c r="E22" i="2"/>
  <c r="E68" i="2"/>
  <c r="C22" i="1"/>
  <c r="C68" i="1"/>
  <c r="C67" i="2"/>
  <c r="D22" i="1"/>
  <c r="D68" i="1"/>
  <c r="D67" i="2"/>
  <c r="E22" i="1"/>
  <c r="E68" i="1"/>
  <c r="E67" i="2"/>
  <c r="C67" i="1"/>
  <c r="F67" i="2"/>
  <c r="F67" i="3"/>
  <c r="D67" i="3"/>
  <c r="E67" i="3"/>
  <c r="C67" i="3"/>
  <c r="E68" i="3"/>
  <c r="C68" i="3"/>
  <c r="F68" i="1"/>
  <c r="F68" i="2"/>
  <c r="F68" i="3"/>
  <c r="B36" i="3" l="1"/>
  <c r="B36" i="2"/>
  <c r="B35" i="2"/>
  <c r="B59" i="2" s="1"/>
  <c r="B64" i="2"/>
  <c r="B35" i="1"/>
  <c r="B59" i="1" s="1"/>
  <c r="B64" i="1"/>
  <c r="B35" i="3"/>
  <c r="B59" i="3" s="1"/>
  <c r="B64" i="3"/>
  <c r="B67" i="3"/>
  <c r="B22" i="3"/>
  <c r="B22" i="1"/>
  <c r="B22" i="2"/>
  <c r="B67" i="1"/>
  <c r="B67" i="2"/>
  <c r="B68" i="2"/>
  <c r="B68" i="1"/>
  <c r="B68" i="3"/>
  <c r="F37" i="7"/>
  <c r="F42" i="7"/>
  <c r="F43" i="7"/>
  <c r="F46" i="7"/>
  <c r="F48" i="7" s="1"/>
  <c r="F47" i="7"/>
  <c r="F51" i="7"/>
  <c r="F52" i="7"/>
  <c r="F58" i="7"/>
  <c r="F65" i="7"/>
  <c r="F37" i="6"/>
  <c r="F60" i="6" s="1"/>
  <c r="F42" i="6"/>
  <c r="F43" i="6"/>
  <c r="F46" i="6"/>
  <c r="F47" i="6"/>
  <c r="F51" i="6"/>
  <c r="F52" i="6"/>
  <c r="F65" i="6"/>
  <c r="F59" i="7" l="1"/>
  <c r="F60" i="7"/>
  <c r="F53" i="7"/>
  <c r="F48" i="6"/>
  <c r="F66" i="6" s="1"/>
  <c r="F53" i="6"/>
  <c r="F66" i="7"/>
  <c r="F37" i="5"/>
  <c r="F60" i="5" s="1"/>
  <c r="F42" i="5"/>
  <c r="F43" i="5"/>
  <c r="F46" i="5"/>
  <c r="F47" i="5"/>
  <c r="F51" i="5"/>
  <c r="F52" i="5"/>
  <c r="F65" i="5"/>
  <c r="F37" i="4"/>
  <c r="F60" i="4" s="1"/>
  <c r="F42" i="4"/>
  <c r="F43" i="4"/>
  <c r="F46" i="4"/>
  <c r="F47" i="4"/>
  <c r="F51" i="4"/>
  <c r="F65" i="4"/>
  <c r="F52" i="4"/>
  <c r="B11" i="7"/>
  <c r="B12" i="7"/>
  <c r="B13" i="7"/>
  <c r="B14" i="7"/>
  <c r="B15" i="7"/>
  <c r="B18" i="7"/>
  <c r="B34" i="7" s="1"/>
  <c r="B19" i="7"/>
  <c r="B20" i="7"/>
  <c r="B35" i="7" s="1"/>
  <c r="B21" i="7"/>
  <c r="B22" i="7"/>
  <c r="B10" i="7"/>
  <c r="B18" i="6"/>
  <c r="B34" i="6" s="1"/>
  <c r="B19" i="6"/>
  <c r="B20" i="6"/>
  <c r="B35" i="6" s="1"/>
  <c r="B21" i="6"/>
  <c r="B22" i="6"/>
  <c r="B11" i="6"/>
  <c r="B12" i="6"/>
  <c r="B13" i="6"/>
  <c r="B14" i="6"/>
  <c r="B15" i="6"/>
  <c r="B10" i="6"/>
  <c r="B11" i="5"/>
  <c r="B12" i="5"/>
  <c r="B15" i="5"/>
  <c r="B18" i="5"/>
  <c r="B34" i="5" s="1"/>
  <c r="B36" i="5" s="1"/>
  <c r="B19" i="5"/>
  <c r="B20" i="5"/>
  <c r="B35" i="5" s="1"/>
  <c r="B21" i="5"/>
  <c r="B22" i="5"/>
  <c r="B25" i="4"/>
  <c r="B11" i="4"/>
  <c r="B12" i="4"/>
  <c r="B13" i="4"/>
  <c r="B14" i="4"/>
  <c r="B15" i="4"/>
  <c r="B36" i="6" l="1"/>
  <c r="B59" i="7"/>
  <c r="F48" i="5"/>
  <c r="B59" i="5"/>
  <c r="B59" i="6"/>
  <c r="B36" i="7"/>
  <c r="B25" i="5"/>
  <c r="B63" i="5"/>
  <c r="B67" i="5"/>
  <c r="B25" i="6"/>
  <c r="B63" i="6"/>
  <c r="B67" i="6"/>
  <c r="B64" i="6"/>
  <c r="B68" i="6"/>
  <c r="B67" i="4"/>
  <c r="B63" i="4"/>
  <c r="B64" i="7"/>
  <c r="B68" i="7"/>
  <c r="B63" i="7"/>
  <c r="B67" i="7"/>
  <c r="B64" i="4"/>
  <c r="B68" i="4"/>
  <c r="F53" i="5"/>
  <c r="F66" i="5"/>
  <c r="F53" i="4"/>
  <c r="F48" i="4"/>
  <c r="F66" i="4" s="1"/>
  <c r="B72" i="5" l="1"/>
  <c r="B72" i="4"/>
  <c r="B26" i="2"/>
  <c r="B26" i="1"/>
  <c r="B72" i="3" l="1"/>
  <c r="C65" i="6"/>
  <c r="D65" i="6"/>
  <c r="E65" i="6"/>
  <c r="G65" i="6"/>
  <c r="C65" i="5"/>
  <c r="D65" i="5"/>
  <c r="G65" i="5"/>
  <c r="C65" i="7"/>
  <c r="D65" i="7"/>
  <c r="E65" i="7"/>
  <c r="G65" i="7"/>
  <c r="C65" i="4"/>
  <c r="D65" i="4"/>
  <c r="E65" i="4"/>
  <c r="G65" i="4"/>
  <c r="E47" i="4" l="1"/>
  <c r="G46" i="4"/>
  <c r="E46" i="4"/>
  <c r="C46" i="4"/>
  <c r="D46" i="4"/>
  <c r="G43" i="4"/>
  <c r="G42" i="4"/>
  <c r="F42" i="3" l="1"/>
  <c r="E43" i="3"/>
  <c r="D42" i="3"/>
  <c r="D51" i="3"/>
  <c r="C51" i="3"/>
  <c r="F42" i="2"/>
  <c r="F43" i="2"/>
  <c r="C51" i="2"/>
  <c r="E52" i="1"/>
  <c r="F42" i="1"/>
  <c r="E58" i="1"/>
  <c r="C42" i="1"/>
  <c r="C51" i="1"/>
  <c r="E51" i="3"/>
  <c r="E43" i="2"/>
  <c r="E42" i="2"/>
  <c r="E51" i="1"/>
  <c r="E43" i="1"/>
  <c r="G58" i="7"/>
  <c r="E58" i="7"/>
  <c r="D58" i="7"/>
  <c r="C58" i="7"/>
  <c r="G52" i="7"/>
  <c r="E52" i="7"/>
  <c r="D52" i="7"/>
  <c r="C52" i="7"/>
  <c r="G51" i="7"/>
  <c r="E51" i="7"/>
  <c r="D51" i="7"/>
  <c r="C51" i="7"/>
  <c r="G47" i="7"/>
  <c r="E47" i="7"/>
  <c r="D47" i="7"/>
  <c r="C47" i="7"/>
  <c r="G46" i="7"/>
  <c r="G48" i="7" s="1"/>
  <c r="E46" i="7"/>
  <c r="D46" i="7"/>
  <c r="D48" i="7" s="1"/>
  <c r="C46" i="7"/>
  <c r="G43" i="7"/>
  <c r="E43" i="7"/>
  <c r="D43" i="7"/>
  <c r="C43" i="7"/>
  <c r="G42" i="7"/>
  <c r="E42" i="7"/>
  <c r="D42" i="7"/>
  <c r="C42" i="7"/>
  <c r="E37" i="7"/>
  <c r="C37" i="7"/>
  <c r="B25" i="7"/>
  <c r="B71" i="7" s="1"/>
  <c r="B42" i="7"/>
  <c r="E58" i="6"/>
  <c r="D58" i="6"/>
  <c r="C58" i="6"/>
  <c r="G52" i="6"/>
  <c r="E52" i="6"/>
  <c r="D52" i="6"/>
  <c r="C52" i="6"/>
  <c r="G51" i="6"/>
  <c r="E51" i="6"/>
  <c r="D51" i="6"/>
  <c r="C51" i="6"/>
  <c r="G47" i="6"/>
  <c r="E47" i="6"/>
  <c r="D47" i="6"/>
  <c r="C47" i="6"/>
  <c r="G46" i="6"/>
  <c r="G48" i="6" s="1"/>
  <c r="G66" i="6" s="1"/>
  <c r="E46" i="6"/>
  <c r="D46" i="6"/>
  <c r="C46" i="6"/>
  <c r="G43" i="6"/>
  <c r="E43" i="6"/>
  <c r="D43" i="6"/>
  <c r="C43" i="6"/>
  <c r="G42" i="6"/>
  <c r="E42" i="6"/>
  <c r="D42" i="6"/>
  <c r="C42" i="6"/>
  <c r="E37" i="6"/>
  <c r="C37" i="6"/>
  <c r="B42" i="6"/>
  <c r="G52" i="5"/>
  <c r="E52" i="5"/>
  <c r="D52" i="5"/>
  <c r="C52" i="5"/>
  <c r="G51" i="5"/>
  <c r="D51" i="5"/>
  <c r="C51" i="5"/>
  <c r="G47" i="5"/>
  <c r="E47" i="5"/>
  <c r="D47" i="5"/>
  <c r="C47" i="5"/>
  <c r="G46" i="5"/>
  <c r="G48" i="5" s="1"/>
  <c r="D46" i="5"/>
  <c r="C46" i="5"/>
  <c r="G43" i="5"/>
  <c r="D43" i="5"/>
  <c r="C43" i="5"/>
  <c r="G42" i="5"/>
  <c r="E42" i="5"/>
  <c r="D42" i="5"/>
  <c r="C42" i="5"/>
  <c r="G37" i="5"/>
  <c r="G60" i="5" s="1"/>
  <c r="B42" i="5"/>
  <c r="D58" i="5"/>
  <c r="C58" i="5"/>
  <c r="E58" i="4"/>
  <c r="D58" i="4"/>
  <c r="C58" i="4"/>
  <c r="G52" i="4"/>
  <c r="E52" i="4"/>
  <c r="D52" i="4"/>
  <c r="C52" i="4"/>
  <c r="G51" i="4"/>
  <c r="E51" i="4"/>
  <c r="D51" i="4"/>
  <c r="C51" i="4"/>
  <c r="G47" i="4"/>
  <c r="G48" i="4" s="1"/>
  <c r="D47" i="4"/>
  <c r="D48" i="4" s="1"/>
  <c r="C47" i="4"/>
  <c r="C48" i="4" s="1"/>
  <c r="E48" i="4"/>
  <c r="E43" i="4"/>
  <c r="D43" i="4"/>
  <c r="C43" i="4"/>
  <c r="E42" i="4"/>
  <c r="D42" i="4"/>
  <c r="C42" i="4"/>
  <c r="G37" i="4"/>
  <c r="G60" i="4" s="1"/>
  <c r="E37" i="4"/>
  <c r="D37" i="4"/>
  <c r="C37" i="4"/>
  <c r="B71" i="4"/>
  <c r="B58" i="4"/>
  <c r="E48" i="7" l="1"/>
  <c r="E53" i="7"/>
  <c r="D53" i="7"/>
  <c r="C48" i="7"/>
  <c r="C66" i="7" s="1"/>
  <c r="D59" i="4"/>
  <c r="C59" i="4"/>
  <c r="E59" i="4"/>
  <c r="B59" i="4"/>
  <c r="G53" i="7"/>
  <c r="C53" i="7"/>
  <c r="C53" i="6"/>
  <c r="G53" i="5"/>
  <c r="C48" i="6"/>
  <c r="C66" i="6" s="1"/>
  <c r="C48" i="5"/>
  <c r="C66" i="5" s="1"/>
  <c r="G53" i="6"/>
  <c r="E48" i="6"/>
  <c r="E66" i="6" s="1"/>
  <c r="E53" i="6"/>
  <c r="D48" i="6"/>
  <c r="D66" i="6" s="1"/>
  <c r="D53" i="6"/>
  <c r="D48" i="5"/>
  <c r="D66" i="5" s="1"/>
  <c r="D53" i="5"/>
  <c r="G53" i="4"/>
  <c r="D53" i="4"/>
  <c r="E46" i="2"/>
  <c r="D42" i="1"/>
  <c r="E37" i="1"/>
  <c r="E60" i="1" s="1"/>
  <c r="C53" i="5"/>
  <c r="E53" i="4"/>
  <c r="E46" i="1"/>
  <c r="B72" i="6"/>
  <c r="B65" i="6"/>
  <c r="B72" i="7"/>
  <c r="B65" i="7"/>
  <c r="D52" i="1"/>
  <c r="D65" i="1"/>
  <c r="F52" i="1"/>
  <c r="F65" i="1"/>
  <c r="D52" i="2"/>
  <c r="D65" i="2"/>
  <c r="F65" i="2"/>
  <c r="D65" i="3"/>
  <c r="F65" i="3"/>
  <c r="B65" i="4"/>
  <c r="C60" i="4"/>
  <c r="C37" i="1"/>
  <c r="C60" i="1" s="1"/>
  <c r="C65" i="1"/>
  <c r="E65" i="1"/>
  <c r="C52" i="2"/>
  <c r="C65" i="2"/>
  <c r="E52" i="2"/>
  <c r="E65" i="2"/>
  <c r="C52" i="3"/>
  <c r="C53" i="3" s="1"/>
  <c r="C65" i="3"/>
  <c r="E52" i="3"/>
  <c r="E53" i="3" s="1"/>
  <c r="E65" i="3"/>
  <c r="E51" i="2"/>
  <c r="C53" i="4"/>
  <c r="B46" i="6"/>
  <c r="E42" i="1"/>
  <c r="D42" i="2"/>
  <c r="B42" i="2"/>
  <c r="F51" i="2"/>
  <c r="B46" i="4"/>
  <c r="B42" i="4"/>
  <c r="E53" i="1"/>
  <c r="C43" i="1"/>
  <c r="C46" i="1"/>
  <c r="C52" i="1"/>
  <c r="C53" i="1" s="1"/>
  <c r="C43" i="2"/>
  <c r="C43" i="3"/>
  <c r="C58" i="1"/>
  <c r="B42" i="1"/>
  <c r="C46" i="2"/>
  <c r="B43" i="2"/>
  <c r="E58" i="2"/>
  <c r="F58" i="2"/>
  <c r="C58" i="3"/>
  <c r="E58" i="3"/>
  <c r="D47" i="2"/>
  <c r="D66" i="4"/>
  <c r="E37" i="2"/>
  <c r="E37" i="3"/>
  <c r="E47" i="1"/>
  <c r="E47" i="2"/>
  <c r="C47" i="3"/>
  <c r="B71" i="6"/>
  <c r="C37" i="2"/>
  <c r="C37" i="3"/>
  <c r="C37" i="5"/>
  <c r="F58" i="3"/>
  <c r="B47" i="5"/>
  <c r="C47" i="1"/>
  <c r="C47" i="2"/>
  <c r="B55" i="6"/>
  <c r="B71" i="5"/>
  <c r="B25" i="1"/>
  <c r="B71" i="1" s="1"/>
  <c r="B25" i="2"/>
  <c r="B71" i="2" s="1"/>
  <c r="B25" i="3"/>
  <c r="B71" i="3" s="1"/>
  <c r="B37" i="4"/>
  <c r="B60" i="4" s="1"/>
  <c r="B55" i="4"/>
  <c r="G66" i="4"/>
  <c r="B52" i="4"/>
  <c r="E47" i="3"/>
  <c r="B55" i="7"/>
  <c r="B42" i="3"/>
  <c r="B46" i="7"/>
  <c r="G59" i="7"/>
  <c r="B58" i="3"/>
  <c r="B52" i="3"/>
  <c r="C42" i="3"/>
  <c r="E42" i="3"/>
  <c r="E46" i="3"/>
  <c r="C42" i="2"/>
  <c r="C46" i="3"/>
  <c r="C48" i="3" s="1"/>
  <c r="D37" i="1"/>
  <c r="D60" i="1" s="1"/>
  <c r="F59" i="1"/>
  <c r="D43" i="1"/>
  <c r="F43" i="1"/>
  <c r="D46" i="1"/>
  <c r="F46" i="1"/>
  <c r="D47" i="1"/>
  <c r="F47" i="1"/>
  <c r="D51" i="1"/>
  <c r="D53" i="1" s="1"/>
  <c r="F51" i="1"/>
  <c r="D58" i="1"/>
  <c r="F58" i="1"/>
  <c r="D37" i="2"/>
  <c r="F59" i="2"/>
  <c r="F46" i="2"/>
  <c r="F47" i="2"/>
  <c r="F52" i="2"/>
  <c r="D37" i="3"/>
  <c r="D60" i="3" s="1"/>
  <c r="F59" i="3"/>
  <c r="D43" i="3"/>
  <c r="F43" i="3"/>
  <c r="D46" i="3"/>
  <c r="F46" i="3"/>
  <c r="D47" i="3"/>
  <c r="F47" i="3"/>
  <c r="F51" i="3"/>
  <c r="D52" i="3"/>
  <c r="D53" i="3" s="1"/>
  <c r="F52" i="3"/>
  <c r="D58" i="3"/>
  <c r="C53" i="2"/>
  <c r="B46" i="2"/>
  <c r="D43" i="2"/>
  <c r="D46" i="2"/>
  <c r="D51" i="2"/>
  <c r="D58" i="2"/>
  <c r="C58" i="2"/>
  <c r="B46" i="1"/>
  <c r="B51" i="3"/>
  <c r="B58" i="2"/>
  <c r="B43" i="1"/>
  <c r="B51" i="1"/>
  <c r="B58" i="1"/>
  <c r="B52" i="1"/>
  <c r="E66" i="7"/>
  <c r="D66" i="7"/>
  <c r="G66" i="7"/>
  <c r="C60" i="7"/>
  <c r="E60" i="7"/>
  <c r="D37" i="7"/>
  <c r="D60" i="7" s="1"/>
  <c r="G37" i="7"/>
  <c r="G60" i="7" s="1"/>
  <c r="B43" i="7"/>
  <c r="B47" i="7"/>
  <c r="B51" i="7"/>
  <c r="B58" i="7"/>
  <c r="B52" i="7"/>
  <c r="C60" i="6"/>
  <c r="E60" i="6"/>
  <c r="D37" i="6"/>
  <c r="D60" i="6" s="1"/>
  <c r="G37" i="6"/>
  <c r="G60" i="6" s="1"/>
  <c r="B43" i="6"/>
  <c r="B47" i="6"/>
  <c r="B51" i="6"/>
  <c r="B58" i="6"/>
  <c r="B52" i="6"/>
  <c r="C60" i="5"/>
  <c r="G66" i="5"/>
  <c r="B52" i="5"/>
  <c r="B55" i="5"/>
  <c r="D37" i="5"/>
  <c r="D60" i="5" s="1"/>
  <c r="D60" i="4"/>
  <c r="E60" i="4"/>
  <c r="C66" i="4"/>
  <c r="E66" i="4"/>
  <c r="B43" i="4"/>
  <c r="B47" i="4"/>
  <c r="B51" i="4"/>
  <c r="E48" i="3" l="1"/>
  <c r="B48" i="6"/>
  <c r="B66" i="6" s="1"/>
  <c r="B48" i="7"/>
  <c r="B66" i="7" s="1"/>
  <c r="F53" i="2"/>
  <c r="B53" i="4"/>
  <c r="F53" i="1"/>
  <c r="E60" i="2"/>
  <c r="D60" i="2"/>
  <c r="E53" i="2"/>
  <c r="D53" i="2"/>
  <c r="D48" i="2"/>
  <c r="D66" i="2" s="1"/>
  <c r="E48" i="1"/>
  <c r="E66" i="1" s="1"/>
  <c r="E48" i="2"/>
  <c r="E66" i="2" s="1"/>
  <c r="B48" i="4"/>
  <c r="B66" i="4" s="1"/>
  <c r="C48" i="2"/>
  <c r="C66" i="2" s="1"/>
  <c r="F37" i="3"/>
  <c r="F60" i="3" s="1"/>
  <c r="B52" i="2"/>
  <c r="B47" i="2"/>
  <c r="B48" i="2" s="1"/>
  <c r="C60" i="3"/>
  <c r="B65" i="3"/>
  <c r="B72" i="1"/>
  <c r="B65" i="1"/>
  <c r="B72" i="2"/>
  <c r="B65" i="2"/>
  <c r="C60" i="2"/>
  <c r="E60" i="3"/>
  <c r="B51" i="2"/>
  <c r="B46" i="3"/>
  <c r="B47" i="1"/>
  <c r="B48" i="1" s="1"/>
  <c r="B55" i="1"/>
  <c r="B43" i="3"/>
  <c r="C48" i="1"/>
  <c r="C66" i="1" s="1"/>
  <c r="B47" i="3"/>
  <c r="B55" i="3"/>
  <c r="B53" i="7"/>
  <c r="C66" i="3"/>
  <c r="E66" i="3"/>
  <c r="F53" i="3"/>
  <c r="D48" i="3"/>
  <c r="D66" i="3" s="1"/>
  <c r="F48" i="1"/>
  <c r="F66" i="1" s="1"/>
  <c r="F37" i="1"/>
  <c r="F60" i="1" s="1"/>
  <c r="F37" i="2"/>
  <c r="F60" i="2" s="1"/>
  <c r="B55" i="2"/>
  <c r="F48" i="3"/>
  <c r="F66" i="3" s="1"/>
  <c r="F48" i="2"/>
  <c r="F66" i="2" s="1"/>
  <c r="D48" i="1"/>
  <c r="D66" i="1" s="1"/>
  <c r="B53" i="1"/>
  <c r="B37" i="3"/>
  <c r="B60" i="3" s="1"/>
  <c r="B53" i="3"/>
  <c r="B37" i="2"/>
  <c r="B60" i="2" s="1"/>
  <c r="B37" i="1"/>
  <c r="B60" i="1" s="1"/>
  <c r="B37" i="7"/>
  <c r="B60" i="7" s="1"/>
  <c r="B53" i="6"/>
  <c r="B37" i="6"/>
  <c r="B60" i="6" s="1"/>
  <c r="B53" i="2" l="1"/>
  <c r="B66" i="2"/>
  <c r="B66" i="1"/>
  <c r="B48" i="3"/>
  <c r="B66" i="3" s="1"/>
  <c r="E58" i="5"/>
  <c r="E43" i="5"/>
  <c r="E37" i="5"/>
  <c r="E60" i="5" s="1"/>
  <c r="E51" i="5"/>
  <c r="E53" i="5" s="1"/>
  <c r="E46" i="5"/>
  <c r="E48" i="5" s="1"/>
  <c r="E66" i="5" s="1"/>
  <c r="B13" i="5"/>
  <c r="B58" i="5" l="1"/>
  <c r="B68" i="5"/>
  <c r="B64" i="5"/>
  <c r="B43" i="5"/>
  <c r="B51" i="5"/>
  <c r="B53" i="5" s="1"/>
  <c r="B37" i="5"/>
  <c r="B60" i="5" s="1"/>
  <c r="B46" i="5"/>
  <c r="B48" i="5" s="1"/>
  <c r="B66" i="5" l="1"/>
  <c r="E65" i="5"/>
  <c r="B14" i="5"/>
  <c r="B65" i="5" s="1"/>
</calcChain>
</file>

<file path=xl/sharedStrings.xml><?xml version="1.0" encoding="utf-8"?>
<sst xmlns="http://schemas.openxmlformats.org/spreadsheetml/2006/main" count="478" uniqueCount="130">
  <si>
    <t>Indicador</t>
  </si>
  <si>
    <t>Total programa</t>
  </si>
  <si>
    <t>Productos</t>
  </si>
  <si>
    <t>Obra comunal</t>
  </si>
  <si>
    <t>Apoyo Capac.</t>
  </si>
  <si>
    <t>Ideas produc.</t>
  </si>
  <si>
    <t>Emergencia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</si>
  <si>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</si>
  <si>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</si>
  <si>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</si>
  <si>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</si>
  <si>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</si>
  <si>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</si>
  <si>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</si>
  <si>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</si>
  <si>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</si>
  <si>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</si>
  <si>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</si>
  <si>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</si>
  <si>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</si>
  <si>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</si>
  <si>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</si>
  <si>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</si>
  <si>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</si>
  <si>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</si>
  <si>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</si>
  <si>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</si>
  <si>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</si>
  <si>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</si>
  <si>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</si>
  <si>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</si>
  <si>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</si>
  <si>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</si>
  <si>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</si>
  <si>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</si>
  <si>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</si>
  <si>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</si>
  <si>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Subsidios</t>
  </si>
  <si>
    <t xml:space="preserve">Gasto efectivo por subsidio (GEB) </t>
  </si>
  <si>
    <t>Notas: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</si>
  <si>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</si>
  <si>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</si>
  <si>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</si>
  <si>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</si>
  <si>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</si>
  <si>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</si>
  <si>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</si>
  <si>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</si>
  <si>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</si>
  <si>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</si>
  <si>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</si>
  <si>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</si>
  <si>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</si>
  <si>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</si>
  <si>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</si>
  <si>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</si>
  <si>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</si>
  <si>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</si>
  <si>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</si>
  <si>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 2012</t>
  </si>
  <si>
    <t>IPC ( 2012)</t>
  </si>
  <si>
    <t>Gasto efectivo real  2012</t>
  </si>
  <si>
    <t>Gasto efectivo real por beneficiario  2012</t>
  </si>
  <si>
    <t>Efectivos 1T 2012</t>
  </si>
  <si>
    <t>IPC (1T 2012)</t>
  </si>
  <si>
    <t>Gasto efectivo real 1T 2012</t>
  </si>
  <si>
    <t>Gasto efectivo real por beneficiario 1T 2012</t>
  </si>
  <si>
    <t>Empleate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</si>
  <si>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</si>
  <si>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</si>
  <si>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</si>
  <si>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</si>
  <si>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</si>
  <si>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</si>
  <si>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</si>
  <si>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Metas y modificaciones 2013, DESAF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</si>
  <si>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</si>
  <si>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</si>
  <si>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</si>
  <si>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</si>
  <si>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</si>
  <si>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</si>
  <si>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</si>
  <si>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</si>
  <si>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</si>
  <si>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</si>
  <si>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</si>
  <si>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</si>
  <si>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</si>
  <si>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</si>
  <si>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</si>
  <si>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</si>
  <si>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</si>
  <si>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</si>
  <si>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</si>
  <si>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</si>
  <si>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</si>
  <si>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</si>
  <si>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</si>
  <si>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</si>
  <si>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</si>
  <si>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</si>
  <si>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</si>
  <si>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</si>
  <si>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</si>
  <si>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</si>
  <si>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Efectivos 2012</t>
  </si>
  <si>
    <t>Informes trimestrales 2012 y 2013, PRONAE</t>
  </si>
  <si>
    <t>Efectivos3T 2012</t>
  </si>
  <si>
    <t>Efectivos1S 2012</t>
  </si>
  <si>
    <t>Efectivos2T 2012</t>
  </si>
  <si>
    <t>Indicadores aplicados a PRONAE. Primer trimestre 2013</t>
  </si>
  <si>
    <t>Indicadores aplicados a PRONAE. Segundo trimestre 2013</t>
  </si>
  <si>
    <t>Indicadores aplicados a PRONAE. Tercer trimestre 2013</t>
  </si>
  <si>
    <t>Indicadores aplicados a PRONAE. Cuarto trimestre 2013</t>
  </si>
  <si>
    <t>Indicadores aplicados a PRONAE. Primer Semestre 2013</t>
  </si>
  <si>
    <t>Indicadores aplicados a PRONAE. Tercer trimestre ACUMULADO 2013</t>
  </si>
  <si>
    <t>Indicadores aplicados a PRONAE. Año 2013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</si>
  <si>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</si>
  <si>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</si>
  <si>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</si>
  <si>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</si>
  <si>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</si>
  <si>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</si>
  <si>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</si>
  <si>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</si>
  <si>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</si>
  <si>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</si>
  <si>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Fecha de actualización: 13/09/2014</t>
  </si>
  <si>
    <t>Empléate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</si>
</sst>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____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/>
    <xf numFmtId="3" fontId="0" fillId="0" borderId="0" xfId="0" applyNumberFormat="1" applyFill="1"/>
    <xf numFmtId="43" fontId="0" fillId="0" borderId="0" xfId="1" applyFont="1" applyFill="1"/>
    <xf numFmtId="0" fontId="0" fillId="0" borderId="0" xfId="0" applyFill="1"/>
    <xf numFmtId="0" fontId="6" fillId="0" borderId="0" xfId="0" applyFont="1" applyAlignment="1">
      <alignment horizontal="left" indent="2"/>
    </xf>
    <xf numFmtId="2" fontId="0" fillId="0" borderId="0" xfId="0" applyNumberFormat="1"/>
    <xf numFmtId="3" fontId="0" fillId="0" borderId="0" xfId="1" applyNumberFormat="1" applyFont="1" applyFill="1"/>
    <xf numFmtId="3" fontId="0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6" fillId="0" borderId="0" xfId="0" applyFont="1" applyFill="1" applyAlignment="1">
      <alignment horizontal="left" indent="2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3" fontId="2" fillId="0" borderId="0" xfId="0" applyNumberFormat="1" applyFont="1"/>
    <xf numFmtId="3" fontId="5" fillId="0" borderId="0" xfId="0" applyNumberFormat="1" applyFont="1"/>
    <xf numFmtId="166" fontId="0" fillId="0" borderId="0" xfId="0" applyNumberFormat="1" applyFill="1"/>
    <xf numFmtId="167" fontId="0" fillId="0" borderId="0" xfId="1" applyNumberFormat="1" applyFont="1"/>
    <xf numFmtId="167" fontId="0" fillId="0" borderId="0" xfId="1" applyNumberFormat="1" applyFont="1" applyFill="1"/>
    <xf numFmtId="43" fontId="0" fillId="0" borderId="0" xfId="1" applyNumberFormat="1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 sz="1400"/>
              <a:t>PRONAE: Indicadores de Cobertura Potencial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1.11111111111111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Anual!$B$42:$F$42</c:f>
              <c:numCache>
                <c:formatCode>#,##0.0____</c:formatCode>
                <c:ptCount val="5"/>
                <c:pt idx="0">
                  <c:v>5.8854738723309197</c:v>
                </c:pt>
                <c:pt idx="1">
                  <c:v>3.1044475909433764</c:v>
                </c:pt>
                <c:pt idx="2">
                  <c:v>0.24216279162090273</c:v>
                </c:pt>
                <c:pt idx="3">
                  <c:v>0.27921502203284415</c:v>
                </c:pt>
                <c:pt idx="4">
                  <c:v>11.244311941001097</c:v>
                </c:pt>
              </c:numCache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333333333333335E-3"/>
                  <c:y val="-3.96820812717506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Anual!$B$43:$F$43</c:f>
              <c:numCache>
                <c:formatCode>#,##0.0____</c:formatCode>
                <c:ptCount val="5"/>
                <c:pt idx="0">
                  <c:v>6.0781503062345257</c:v>
                </c:pt>
                <c:pt idx="1">
                  <c:v>3.5199618891344335</c:v>
                </c:pt>
                <c:pt idx="2">
                  <c:v>3.5728936468657782E-2</c:v>
                </c:pt>
                <c:pt idx="3">
                  <c:v>0.22495997035821566</c:v>
                </c:pt>
                <c:pt idx="4">
                  <c:v>11.526753491291386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8943408"/>
        <c:axId val="398943800"/>
      </c:barChart>
      <c:catAx>
        <c:axId val="39894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8943800"/>
        <c:crosses val="autoZero"/>
        <c:auto val="1"/>
        <c:lblAlgn val="ctr"/>
        <c:lblOffset val="100"/>
        <c:noMultiLvlLbl val="0"/>
      </c:catAx>
      <c:valAx>
        <c:axId val="398943800"/>
        <c:scaling>
          <c:orientation val="minMax"/>
        </c:scaling>
        <c:delete val="1"/>
        <c:axPos val="l"/>
        <c:numFmt formatCode="#,##0.0____" sourceLinked="1"/>
        <c:majorTickMark val="none"/>
        <c:minorTickMark val="none"/>
        <c:tickLblPos val="nextTo"/>
        <c:crossAx val="3989434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 sz="1400"/>
              <a:t>PRONAE: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Anual!$B$46:$F$46</c:f>
              <c:numCache>
                <c:formatCode>#,##0.0____</c:formatCode>
                <c:ptCount val="5"/>
                <c:pt idx="0">
                  <c:v>103.27376245453108</c:v>
                </c:pt>
                <c:pt idx="1">
                  <c:v>113.38448422847401</c:v>
                </c:pt>
                <c:pt idx="2">
                  <c:v>14.754098360655737</c:v>
                </c:pt>
                <c:pt idx="3">
                  <c:v>80.568720379146924</c:v>
                </c:pt>
                <c:pt idx="4">
                  <c:v>102.51186156851799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Anual!$B$47:$F$47</c:f>
              <c:numCache>
                <c:formatCode>#,##0.0____</c:formatCode>
                <c:ptCount val="5"/>
                <c:pt idx="0">
                  <c:v>95.910982568183016</c:v>
                </c:pt>
                <c:pt idx="1">
                  <c:v>99.502699630576856</c:v>
                </c:pt>
                <c:pt idx="2">
                  <c:v>18.670309653916213</c:v>
                </c:pt>
                <c:pt idx="3">
                  <c:v>74.565560821484993</c:v>
                </c:pt>
                <c:pt idx="4">
                  <c:v>97.160096915478519</c:v>
                </c:pt>
              </c:numCache>
            </c:numRef>
          </c:val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Anual!$B$48:$F$48</c:f>
              <c:numCache>
                <c:formatCode>#,##0.0____</c:formatCode>
                <c:ptCount val="5"/>
                <c:pt idx="0">
                  <c:v>99.592372511357041</c:v>
                </c:pt>
                <c:pt idx="1">
                  <c:v>106.44359192952544</c:v>
                </c:pt>
                <c:pt idx="2">
                  <c:v>16.712204007285976</c:v>
                </c:pt>
                <c:pt idx="3">
                  <c:v>77.567140600315952</c:v>
                </c:pt>
                <c:pt idx="4">
                  <c:v>99.835979241998245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8944584"/>
        <c:axId val="394224392"/>
      </c:barChart>
      <c:catAx>
        <c:axId val="398944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4224392"/>
        <c:crosses val="autoZero"/>
        <c:auto val="1"/>
        <c:lblAlgn val="ctr"/>
        <c:lblOffset val="100"/>
        <c:noMultiLvlLbl val="0"/>
      </c:catAx>
      <c:valAx>
        <c:axId val="394224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3989445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Indicadores de Avance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Anual!$B$51:$F$51</c:f>
              <c:numCache>
                <c:formatCode>#,##0.0____</c:formatCode>
                <c:ptCount val="5"/>
                <c:pt idx="0">
                  <c:v>103.47013151639995</c:v>
                </c:pt>
                <c:pt idx="1">
                  <c:v>113.38448422847401</c:v>
                </c:pt>
                <c:pt idx="2">
                  <c:v>14.754098360655737</c:v>
                </c:pt>
                <c:pt idx="3">
                  <c:v>80.568720379146924</c:v>
                </c:pt>
                <c:pt idx="4">
                  <c:v>102.85634276113133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Anual!$B$52:$F$52</c:f>
              <c:numCache>
                <c:formatCode>#,##0.0____</c:formatCode>
                <c:ptCount val="5"/>
                <c:pt idx="0">
                  <c:v>95.910982568183016</c:v>
                </c:pt>
                <c:pt idx="1">
                  <c:v>99.502699630576856</c:v>
                </c:pt>
                <c:pt idx="2">
                  <c:v>18.670309653916213</c:v>
                </c:pt>
                <c:pt idx="3">
                  <c:v>74.565560821484993</c:v>
                </c:pt>
                <c:pt idx="4">
                  <c:v>97.160096915478519</c:v>
                </c:pt>
              </c:numCache>
            </c:numRef>
          </c:val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Anual!$B$53:$F$53</c:f>
              <c:numCache>
                <c:formatCode>#,##0.0____</c:formatCode>
                <c:ptCount val="5"/>
                <c:pt idx="0">
                  <c:v>99.690557042291488</c:v>
                </c:pt>
                <c:pt idx="1">
                  <c:v>106.44359192952544</c:v>
                </c:pt>
                <c:pt idx="2">
                  <c:v>16.712204007285976</c:v>
                </c:pt>
                <c:pt idx="3">
                  <c:v>77.567140600315952</c:v>
                </c:pt>
                <c:pt idx="4">
                  <c:v>100.00821983830492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4225176"/>
        <c:axId val="394225568"/>
      </c:barChart>
      <c:catAx>
        <c:axId val="394225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4225568"/>
        <c:crosses val="autoZero"/>
        <c:auto val="1"/>
        <c:lblAlgn val="ctr"/>
        <c:lblOffset val="100"/>
        <c:noMultiLvlLbl val="0"/>
      </c:catAx>
      <c:valAx>
        <c:axId val="394225568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3942251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 sz="1400"/>
              <a:t>PRONAE:</a:t>
            </a:r>
            <a:r>
              <a:rPr lang="es-CR" sz="1400" baseline="0"/>
              <a:t> </a:t>
            </a:r>
            <a:r>
              <a:rPr lang="es-CR" sz="1400"/>
              <a:t>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30.079681274900395</c:v>
                </c:pt>
                <c:pt idx="1">
                  <c:v>-22.539312754804897</c:v>
                </c:pt>
                <c:pt idx="2">
                  <c:v>-90.287769784172653</c:v>
                </c:pt>
                <c:pt idx="3">
                  <c:v>-31.174089068825918</c:v>
                </c:pt>
                <c:pt idx="4">
                  <c:v>246.18284637134781</c:v>
                </c:pt>
              </c:numCache>
            </c:numRef>
          </c:val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61.551502576495665</c:v>
                </c:pt>
                <c:pt idx="1">
                  <c:v>-37.937787406438858</c:v>
                </c:pt>
                <c:pt idx="2">
                  <c:v>-93.669841928574087</c:v>
                </c:pt>
                <c:pt idx="3">
                  <c:v>-42.664596681231927</c:v>
                </c:pt>
                <c:pt idx="4">
                  <c:v>316.94278126230529</c:v>
                </c:pt>
              </c:numCache>
            </c:numRef>
          </c:val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Anual!$B$60:$F$60</c:f>
              <c:numCache>
                <c:formatCode>#,##0.0____</c:formatCode>
                <c:ptCount val="5"/>
                <c:pt idx="0">
                  <c:v>24.19426384900585</c:v>
                </c:pt>
                <c:pt idx="1">
                  <c:v>-19.879083441244749</c:v>
                </c:pt>
                <c:pt idx="2">
                  <c:v>-34.822816894207264</c:v>
                </c:pt>
                <c:pt idx="3">
                  <c:v>-16.695031648613458</c:v>
                </c:pt>
                <c:pt idx="4">
                  <c:v>20.440046533979285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6698824"/>
        <c:axId val="396699216"/>
      </c:barChart>
      <c:catAx>
        <c:axId val="396698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6699216"/>
        <c:crosses val="autoZero"/>
        <c:auto val="1"/>
        <c:lblAlgn val="ctr"/>
        <c:lblOffset val="500"/>
        <c:noMultiLvlLbl val="0"/>
      </c:catAx>
      <c:valAx>
        <c:axId val="3966992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3966988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419" sz="1400"/>
              <a:t>PRONAE: Indicadores de Gasto Medio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Gasto programado mensual por beneficiario (GPB)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302119.24719278823</c:v>
                </c:pt>
                <c:pt idx="1">
                  <c:v>175000</c:v>
                </c:pt>
                <c:pt idx="2">
                  <c:v>175000</c:v>
                </c:pt>
                <c:pt idx="3">
                  <c:v>175000</c:v>
                </c:pt>
                <c:pt idx="4">
                  <c:v>399330.17024839518</c:v>
                </c:pt>
              </c:numCache>
            </c:numRef>
          </c:val>
        </c:ser>
        <c:ser>
          <c:idx val="1"/>
          <c:order val="1"/>
          <c:tx>
            <c:strRef>
              <c:f>Anual!$A$64</c:f>
              <c:strCache>
                <c:ptCount val="1"/>
                <c:pt idx="0">
                  <c:v>Gasto efectivo mensual por beneficiario (GEB)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Anual!$B$64:$F$64</c:f>
              <c:numCache>
                <c:formatCode>#,##0</c:formatCode>
                <c:ptCount val="5"/>
                <c:pt idx="0">
                  <c:v>280580.0153139357</c:v>
                </c:pt>
                <c:pt idx="1">
                  <c:v>153574.56140350876</c:v>
                </c:pt>
                <c:pt idx="2">
                  <c:v>221450.61728395062</c:v>
                </c:pt>
                <c:pt idx="3">
                  <c:v>161960.78431372548</c:v>
                </c:pt>
                <c:pt idx="4">
                  <c:v>378482.6209274889</c:v>
                </c:pt>
              </c:numCache>
            </c:numRef>
          </c:val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Gasto efectivo por subsidio (GEB)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185169.19889502763</c:v>
                </c:pt>
                <c:pt idx="1">
                  <c:v>171114.9120357442</c:v>
                </c:pt>
                <c:pt idx="2">
                  <c:v>153311.96581196581</c:v>
                </c:pt>
                <c:pt idx="3">
                  <c:v>133441.03392568658</c:v>
                </c:pt>
                <c:pt idx="4">
                  <c:v>191430.27632424491</c:v>
                </c:pt>
              </c:numCache>
            </c:numRef>
          </c:val>
        </c:ser>
        <c:ser>
          <c:idx val="3"/>
          <c:order val="3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val>
            <c:numRef>
              <c:f>Anual!$B$67:$F$67</c:f>
              <c:numCache>
                <c:formatCode>#,##0____</c:formatCode>
                <c:ptCount val="5"/>
                <c:pt idx="0">
                  <c:v>906357.74157836474</c:v>
                </c:pt>
                <c:pt idx="1">
                  <c:v>525000</c:v>
                </c:pt>
                <c:pt idx="2">
                  <c:v>525000</c:v>
                </c:pt>
                <c:pt idx="3">
                  <c:v>525000</c:v>
                </c:pt>
                <c:pt idx="4">
                  <c:v>1197990.5107451857</c:v>
                </c:pt>
              </c:numCache>
            </c:numRef>
          </c:val>
        </c:ser>
        <c:ser>
          <c:idx val="4"/>
          <c:order val="4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val>
            <c:numRef>
              <c:f>Anual!$B$68:$F$68</c:f>
              <c:numCache>
                <c:formatCode>#,##0____</c:formatCode>
                <c:ptCount val="5"/>
                <c:pt idx="0">
                  <c:v>841740.0459418071</c:v>
                </c:pt>
                <c:pt idx="1">
                  <c:v>460723.68421052629</c:v>
                </c:pt>
                <c:pt idx="2">
                  <c:v>664351.8518518518</c:v>
                </c:pt>
                <c:pt idx="3">
                  <c:v>485882.35294117645</c:v>
                </c:pt>
                <c:pt idx="4">
                  <c:v>1135447.8627824667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00000"/>
        <c:axId val="396700392"/>
      </c:barChart>
      <c:catAx>
        <c:axId val="3967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6700392"/>
        <c:crosses val="autoZero"/>
        <c:auto val="1"/>
        <c:lblAlgn val="ctr"/>
        <c:lblOffset val="100"/>
        <c:noMultiLvlLbl val="0"/>
      </c:catAx>
      <c:valAx>
        <c:axId val="396700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419"/>
                  <a:t>Colones Corrientes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one"/>
        <c:txPr>
          <a:bodyPr/>
          <a:lstStyle/>
          <a:p>
            <a:pPr>
              <a:defRPr lang="es-CR"/>
            </a:pPr>
            <a:endParaRPr lang="es-CR"/>
          </a:p>
        </c:txPr>
        <c:crossAx val="396700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 sz="1400"/>
              <a:t>PRONAE:</a:t>
            </a:r>
            <a:r>
              <a:rPr lang="es-CR" sz="1400" baseline="0"/>
              <a:t> </a:t>
            </a:r>
            <a:r>
              <a:rPr lang="es-CR" sz="1400"/>
              <a:t>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Anual!$A$71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Anual!$B$71</c:f>
              <c:numCache>
                <c:formatCode>#,##0.0____</c:formatCode>
                <c:ptCount val="1"/>
                <c:pt idx="0">
                  <c:v>99.885848517684821</c:v>
                </c:pt>
              </c:numCache>
            </c:numRef>
          </c:val>
        </c:ser>
        <c:ser>
          <c:idx val="2"/>
          <c:order val="1"/>
          <c:tx>
            <c:strRef>
              <c:f>Anual!$A$72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Anual!$B$72</c:f>
              <c:numCache>
                <c:formatCode>#,##0.0____</c:formatCode>
                <c:ptCount val="1"/>
                <c:pt idx="0">
                  <c:v>96.020591496704284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4482024"/>
        <c:axId val="394482416"/>
      </c:barChart>
      <c:catAx>
        <c:axId val="394482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394482416"/>
        <c:crosses val="autoZero"/>
        <c:auto val="1"/>
        <c:lblAlgn val="ctr"/>
        <c:lblOffset val="100"/>
        <c:noMultiLvlLbl val="0"/>
      </c:catAx>
      <c:valAx>
        <c:axId val="394482416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3944820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PRONAE: Índice de Eficiencia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Anual!$B$66:$F$66</c:f>
              <c:numCache>
                <c:formatCode>#,##0.0____</c:formatCode>
                <c:ptCount val="5"/>
                <c:pt idx="0">
                  <c:v>107.23776094890138</c:v>
                </c:pt>
                <c:pt idx="1">
                  <c:v>121.29371178032457</c:v>
                </c:pt>
                <c:pt idx="2">
                  <c:v>13.206717313074773</c:v>
                </c:pt>
                <c:pt idx="3">
                  <c:v>83.811952767290535</c:v>
                </c:pt>
                <c:pt idx="4">
                  <c:v>105.33513663038276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81402584"/>
        <c:axId val="581402976"/>
      </c:barChart>
      <c:catAx>
        <c:axId val="581402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402976"/>
        <c:crosses val="autoZero"/>
        <c:auto val="1"/>
        <c:lblAlgn val="ctr"/>
        <c:lblOffset val="100"/>
        <c:noMultiLvlLbl val="0"/>
      </c:catAx>
      <c:valAx>
        <c:axId val="581402976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1402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119062</xdr:rowOff>
    </xdr:from>
    <xdr:to>
      <xdr:col>14</xdr:col>
      <xdr:colOff>342900</xdr:colOff>
      <xdr:row>16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17</xdr:row>
      <xdr:rowOff>119062</xdr:rowOff>
    </xdr:from>
    <xdr:to>
      <xdr:col>14</xdr:col>
      <xdr:colOff>361950</xdr:colOff>
      <xdr:row>32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33</xdr:row>
      <xdr:rowOff>42862</xdr:rowOff>
    </xdr:from>
    <xdr:to>
      <xdr:col>15</xdr:col>
      <xdr:colOff>333375</xdr:colOff>
      <xdr:row>47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295275</xdr:colOff>
      <xdr:row>48</xdr:row>
      <xdr:rowOff>128587</xdr:rowOff>
    </xdr:from>
    <xdr:to>
      <xdr:col>15</xdr:col>
      <xdr:colOff>295275</xdr:colOff>
      <xdr:row>63</xdr:row>
      <xdr:rowOff>14287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180974</xdr:colOff>
      <xdr:row>63</xdr:row>
      <xdr:rowOff>100012</xdr:rowOff>
    </xdr:from>
    <xdr:to>
      <xdr:col>22</xdr:col>
      <xdr:colOff>742950</xdr:colOff>
      <xdr:row>79</xdr:row>
      <xdr:rowOff>104775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19050</xdr:colOff>
      <xdr:row>80</xdr:row>
      <xdr:rowOff>166687</xdr:rowOff>
    </xdr:from>
    <xdr:to>
      <xdr:col>14</xdr:col>
      <xdr:colOff>19050</xdr:colOff>
      <xdr:row>95</xdr:row>
      <xdr:rowOff>52387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81</xdr:row>
      <xdr:rowOff>0</xdr:rowOff>
    </xdr:from>
    <xdr:to>
      <xdr:col>21</xdr:col>
      <xdr:colOff>0</xdr:colOff>
      <xdr:row>95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2"/>
  <sheetViews>
    <sheetView workbookViewId="0">
      <selection activeCell="D160" sqref="D160:I162"/>
    </sheetView>
  </sheetViews>
  <sheetFormatPr baseColWidth="10" defaultColWidth="11.42578125" defaultRowHeight="15" x14ac:dyDescent="0.25"/>
  <cols>
    <col min="1" max="1" width="55.140625" customWidth="1"/>
    <col min="2" max="2" width="15.28515625" bestFit="1" customWidth="1"/>
    <col min="3" max="5" width="13.7109375" bestFit="1" customWidth="1"/>
    <col min="6" max="6" width="13.7109375" customWidth="1"/>
    <col min="7" max="7" width="13.7109375" bestFit="1" customWidth="1"/>
    <col min="9" max="9" width="12.7109375" bestFit="1" customWidth="1"/>
  </cols>
  <sheetData>
    <row r="2" spans="1:7" ht="15.75" x14ac:dyDescent="0.25">
      <c r="A2" s="41" t="s">
        <v>111</v>
      </c>
      <c r="B2" s="41"/>
      <c r="C2" s="41"/>
      <c r="D2" s="41"/>
      <c r="E2" s="41"/>
      <c r="F2" s="41"/>
      <c r="G2" s="41"/>
    </row>
    <row r="4" spans="1:7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46"/>
    </row>
    <row r="5" spans="1:7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129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63</v>
      </c>
      <c r="B10" s="15">
        <f>SUM(C10:G10)</f>
        <v>496</v>
      </c>
      <c r="C10" s="15">
        <v>360</v>
      </c>
      <c r="D10" s="15">
        <v>117</v>
      </c>
      <c r="E10" s="15">
        <v>19</v>
      </c>
      <c r="F10" s="15">
        <v>0</v>
      </c>
      <c r="G10" s="15">
        <v>0</v>
      </c>
    </row>
    <row r="11" spans="1:7" x14ac:dyDescent="0.25">
      <c r="A11" s="18" t="s">
        <v>37</v>
      </c>
      <c r="B11" s="15">
        <f t="shared" ref="B11:B15" si="0">SUM(C11:G11)</f>
        <v>496</v>
      </c>
      <c r="C11" s="15">
        <v>360</v>
      </c>
      <c r="D11" s="15">
        <v>117</v>
      </c>
      <c r="E11" s="15">
        <v>19</v>
      </c>
      <c r="F11" s="15">
        <v>0</v>
      </c>
      <c r="G11" s="15">
        <v>0</v>
      </c>
    </row>
    <row r="12" spans="1:7" x14ac:dyDescent="0.25">
      <c r="A12" s="3" t="s">
        <v>68</v>
      </c>
      <c r="B12" s="15">
        <f t="shared" si="0"/>
        <v>2448</v>
      </c>
      <c r="C12" s="15">
        <v>170</v>
      </c>
      <c r="D12" s="15">
        <v>14</v>
      </c>
      <c r="E12" s="15">
        <v>14</v>
      </c>
      <c r="F12" s="15">
        <v>2250</v>
      </c>
      <c r="G12" s="15">
        <v>0</v>
      </c>
    </row>
    <row r="13" spans="1:7" x14ac:dyDescent="0.25">
      <c r="A13" s="3" t="s">
        <v>69</v>
      </c>
      <c r="B13" s="15">
        <f t="shared" si="0"/>
        <v>1882</v>
      </c>
      <c r="C13" s="15">
        <v>173</v>
      </c>
      <c r="D13" s="15">
        <v>0</v>
      </c>
      <c r="E13" s="15">
        <v>15</v>
      </c>
      <c r="F13" s="15">
        <v>1694</v>
      </c>
      <c r="G13" s="15">
        <v>0</v>
      </c>
    </row>
    <row r="14" spans="1:7" x14ac:dyDescent="0.25">
      <c r="A14" s="18" t="s">
        <v>37</v>
      </c>
      <c r="B14" s="15">
        <f t="shared" si="0"/>
        <v>3548</v>
      </c>
      <c r="C14" s="15">
        <v>173</v>
      </c>
      <c r="D14" s="15">
        <v>0</v>
      </c>
      <c r="E14" s="15">
        <v>15</v>
      </c>
      <c r="F14" s="15">
        <v>3360</v>
      </c>
      <c r="G14" s="15">
        <v>0</v>
      </c>
    </row>
    <row r="15" spans="1:7" x14ac:dyDescent="0.25">
      <c r="A15" s="3" t="s">
        <v>70</v>
      </c>
      <c r="B15" s="15">
        <f t="shared" si="0"/>
        <v>4535</v>
      </c>
      <c r="C15" s="15">
        <v>762</v>
      </c>
      <c r="D15" s="15">
        <v>95</v>
      </c>
      <c r="E15" s="15">
        <v>95</v>
      </c>
      <c r="F15" s="15">
        <v>3583</v>
      </c>
      <c r="G15" s="15">
        <v>0</v>
      </c>
    </row>
    <row r="17" spans="1:9" x14ac:dyDescent="0.25">
      <c r="A17" s="5" t="s">
        <v>9</v>
      </c>
    </row>
    <row r="18" spans="1:9" x14ac:dyDescent="0.25">
      <c r="A18" s="3" t="s">
        <v>63</v>
      </c>
      <c r="B18" s="15">
        <f>SUM(C18:G18)</f>
        <v>83937500</v>
      </c>
      <c r="C18" s="15">
        <v>60817500</v>
      </c>
      <c r="D18" s="15">
        <v>19890000</v>
      </c>
      <c r="E18" s="15">
        <v>3230000</v>
      </c>
      <c r="F18" s="15">
        <v>0</v>
      </c>
      <c r="G18" s="15">
        <v>0</v>
      </c>
    </row>
    <row r="19" spans="1:9" x14ac:dyDescent="0.25">
      <c r="A19" s="3" t="s">
        <v>68</v>
      </c>
      <c r="B19" s="15">
        <f>SUM(C19:G19)</f>
        <v>846225000</v>
      </c>
      <c r="C19" s="15">
        <v>42875000</v>
      </c>
      <c r="D19" s="15">
        <v>3675000</v>
      </c>
      <c r="E19" s="15">
        <v>3675000</v>
      </c>
      <c r="F19" s="15">
        <v>796000000</v>
      </c>
      <c r="G19" s="15"/>
    </row>
    <row r="20" spans="1:9" x14ac:dyDescent="0.25">
      <c r="A20" s="3" t="s">
        <v>69</v>
      </c>
      <c r="B20" s="15">
        <f>SUM(C20:G20)</f>
        <v>690087500</v>
      </c>
      <c r="C20" s="15">
        <v>30275000</v>
      </c>
      <c r="D20" s="15">
        <v>0</v>
      </c>
      <c r="E20" s="15">
        <v>1312500</v>
      </c>
      <c r="F20" s="15">
        <v>658500000</v>
      </c>
      <c r="G20" s="15">
        <v>0</v>
      </c>
      <c r="I20" s="4"/>
    </row>
    <row r="21" spans="1:9" x14ac:dyDescent="0.25">
      <c r="A21" s="3" t="s">
        <v>70</v>
      </c>
      <c r="B21" s="15">
        <f>SUM(C21:G21)</f>
        <v>4799400000</v>
      </c>
      <c r="C21" s="15">
        <v>400050000</v>
      </c>
      <c r="D21" s="15">
        <v>49875000</v>
      </c>
      <c r="E21" s="15">
        <v>49875000</v>
      </c>
      <c r="F21" s="15">
        <v>4299600000</v>
      </c>
      <c r="G21" s="15">
        <v>0</v>
      </c>
    </row>
    <row r="22" spans="1:9" x14ac:dyDescent="0.25">
      <c r="A22" s="3" t="s">
        <v>71</v>
      </c>
      <c r="B22" s="15">
        <f>SUM(C22:G22)</f>
        <v>690087500</v>
      </c>
      <c r="C22" s="15">
        <f>C20</f>
        <v>30275000</v>
      </c>
      <c r="D22" s="15">
        <f t="shared" ref="D22:G22" si="1">D20</f>
        <v>0</v>
      </c>
      <c r="E22" s="15">
        <f t="shared" si="1"/>
        <v>1312500</v>
      </c>
      <c r="F22" s="15">
        <f t="shared" si="1"/>
        <v>658500000</v>
      </c>
      <c r="G22" s="15">
        <f t="shared" si="1"/>
        <v>0</v>
      </c>
    </row>
    <row r="23" spans="1:9" x14ac:dyDescent="0.25">
      <c r="B23" s="4"/>
      <c r="C23" s="4"/>
      <c r="D23" s="4"/>
      <c r="E23" s="4"/>
      <c r="F23" s="4"/>
    </row>
    <row r="24" spans="1:9" x14ac:dyDescent="0.25">
      <c r="A24" t="s">
        <v>10</v>
      </c>
    </row>
    <row r="25" spans="1:9" x14ac:dyDescent="0.25">
      <c r="A25" s="6" t="s">
        <v>68</v>
      </c>
      <c r="B25" s="15">
        <f>B19</f>
        <v>846225000</v>
      </c>
      <c r="C25" s="15"/>
      <c r="D25" s="15"/>
      <c r="E25" s="15"/>
      <c r="F25" s="15"/>
      <c r="G25" s="15"/>
      <c r="H25" s="7"/>
    </row>
    <row r="26" spans="1:9" x14ac:dyDescent="0.25">
      <c r="A26" s="6" t="s">
        <v>69</v>
      </c>
      <c r="B26" s="15">
        <v>1200000000</v>
      </c>
      <c r="C26" s="23"/>
      <c r="D26" s="23"/>
      <c r="E26" s="23"/>
      <c r="F26" s="23"/>
      <c r="G26" s="23"/>
      <c r="H26" s="7"/>
    </row>
    <row r="28" spans="1:9" x14ac:dyDescent="0.25">
      <c r="A28" t="s">
        <v>11</v>
      </c>
    </row>
    <row r="29" spans="1:9" x14ac:dyDescent="0.25">
      <c r="A29" t="s">
        <v>64</v>
      </c>
      <c r="B29" s="6">
        <v>1.5037478319333335</v>
      </c>
      <c r="C29" s="6">
        <v>1.5037478319333335</v>
      </c>
      <c r="D29" s="6">
        <v>1.5037478319333335</v>
      </c>
      <c r="E29" s="6">
        <v>1.5037478319333335</v>
      </c>
      <c r="F29" s="6">
        <v>1.5037478319333335</v>
      </c>
      <c r="G29" s="6">
        <v>1.5037478319333335</v>
      </c>
    </row>
    <row r="30" spans="1:9" x14ac:dyDescent="0.25">
      <c r="A30" t="s">
        <v>72</v>
      </c>
      <c r="B30" s="6">
        <v>1.5969752303666667</v>
      </c>
      <c r="C30" s="6">
        <v>1.5969752303666667</v>
      </c>
      <c r="D30" s="6">
        <v>1.5969752303666667</v>
      </c>
      <c r="E30" s="6">
        <v>1.5969752303666667</v>
      </c>
      <c r="F30" s="6">
        <v>1.5969752303666667</v>
      </c>
      <c r="G30" s="6">
        <v>1.5969752303666667</v>
      </c>
    </row>
    <row r="31" spans="1:9" x14ac:dyDescent="0.25">
      <c r="A31" t="s">
        <v>12</v>
      </c>
      <c r="B31" s="4">
        <f>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3" spans="1:7" x14ac:dyDescent="0.25">
      <c r="A33" t="s">
        <v>13</v>
      </c>
    </row>
    <row r="34" spans="1:7" x14ac:dyDescent="0.25">
      <c r="A34" t="s">
        <v>65</v>
      </c>
      <c r="B34" s="6">
        <f>B18/B29</f>
        <v>55818866.845569126</v>
      </c>
      <c r="C34" s="6">
        <f t="shared" ref="C34:G34" si="2">C18/C29</f>
        <v>40443948.585321225</v>
      </c>
      <c r="D34" s="6">
        <f t="shared" si="2"/>
        <v>13226951.73859562</v>
      </c>
      <c r="E34" s="6">
        <f t="shared" si="2"/>
        <v>2147966.5216522804</v>
      </c>
      <c r="F34" s="6">
        <f t="shared" si="2"/>
        <v>0</v>
      </c>
      <c r="G34" s="6">
        <f t="shared" si="2"/>
        <v>0</v>
      </c>
    </row>
    <row r="35" spans="1:7" x14ac:dyDescent="0.25">
      <c r="A35" t="s">
        <v>73</v>
      </c>
      <c r="B35" s="6">
        <f>B20/B30</f>
        <v>432121605.19330996</v>
      </c>
      <c r="C35" s="6">
        <f t="shared" ref="C35:G35" si="3">C20/C30</f>
        <v>18957714.198891386</v>
      </c>
      <c r="D35" s="6">
        <f t="shared" si="3"/>
        <v>0</v>
      </c>
      <c r="E35" s="6">
        <f t="shared" si="3"/>
        <v>821866.22249529138</v>
      </c>
      <c r="F35" s="6">
        <f t="shared" si="3"/>
        <v>412342024.7719233</v>
      </c>
      <c r="G35" s="6">
        <f t="shared" si="3"/>
        <v>0</v>
      </c>
    </row>
    <row r="36" spans="1:7" x14ac:dyDescent="0.25">
      <c r="A36" t="s">
        <v>66</v>
      </c>
      <c r="B36" s="6">
        <f>B34/B10</f>
        <v>112538.03799509905</v>
      </c>
      <c r="C36" s="6">
        <f t="shared" ref="C36:E36" si="4">C34/C10</f>
        <v>112344.30162589229</v>
      </c>
      <c r="D36" s="6">
        <f t="shared" si="4"/>
        <v>113050.86956064633</v>
      </c>
      <c r="E36" s="6">
        <f t="shared" si="4"/>
        <v>113050.86956064633</v>
      </c>
      <c r="F36" s="6" t="e">
        <f t="shared" ref="F36" si="5">F34/F10</f>
        <v>#DIV/0!</v>
      </c>
      <c r="G36" s="6">
        <v>0</v>
      </c>
    </row>
    <row r="37" spans="1:7" x14ac:dyDescent="0.25">
      <c r="A37" t="s">
        <v>74</v>
      </c>
      <c r="B37" s="6">
        <f>B35/B13</f>
        <v>229607.65419410731</v>
      </c>
      <c r="C37" s="6">
        <f t="shared" ref="C37:G37" si="6">C35/C13</f>
        <v>109582.16299937217</v>
      </c>
      <c r="D37" s="6" t="e">
        <f t="shared" si="6"/>
        <v>#DIV/0!</v>
      </c>
      <c r="E37" s="6">
        <f t="shared" si="6"/>
        <v>54791.081499686094</v>
      </c>
      <c r="F37" s="6">
        <f t="shared" ref="F37" si="7">F35/F13</f>
        <v>243413.23776382723</v>
      </c>
      <c r="G37" s="6" t="e">
        <f t="shared" si="6"/>
        <v>#DIV/0!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6">
        <f t="shared" ref="B42:G42" si="8">B12/B31*100</f>
        <v>2.2786082618165571</v>
      </c>
      <c r="C42" s="6">
        <f t="shared" si="8"/>
        <v>0.22495997035821566</v>
      </c>
      <c r="D42" s="6">
        <f t="shared" si="8"/>
        <v>1.8526115205970702E-2</v>
      </c>
      <c r="E42" s="6">
        <f t="shared" si="8"/>
        <v>1.8526115205970702E-2</v>
      </c>
      <c r="F42" s="6">
        <f t="shared" si="8"/>
        <v>7.0610387572571796</v>
      </c>
      <c r="G42" s="6">
        <f t="shared" si="8"/>
        <v>0</v>
      </c>
    </row>
    <row r="43" spans="1:7" x14ac:dyDescent="0.25">
      <c r="A43" t="s">
        <v>17</v>
      </c>
      <c r="B43" s="6">
        <f t="shared" ref="B43:G43" si="9">B13/B31*100</f>
        <v>1.7517731816743303</v>
      </c>
      <c r="C43" s="6">
        <f t="shared" si="9"/>
        <v>0.22892985218806652</v>
      </c>
      <c r="D43" s="6">
        <f t="shared" si="9"/>
        <v>0</v>
      </c>
      <c r="E43" s="6">
        <f t="shared" si="9"/>
        <v>1.9849409149254323E-2</v>
      </c>
      <c r="F43" s="6">
        <f t="shared" si="9"/>
        <v>5.3161776243527381</v>
      </c>
      <c r="G43" s="6">
        <f t="shared" si="9"/>
        <v>0</v>
      </c>
    </row>
    <row r="45" spans="1:7" x14ac:dyDescent="0.25">
      <c r="A45" t="s">
        <v>18</v>
      </c>
    </row>
    <row r="46" spans="1:7" x14ac:dyDescent="0.25">
      <c r="A46" t="s">
        <v>19</v>
      </c>
      <c r="B46" s="6">
        <f t="shared" ref="B46:G46" si="10">B13/B12*100</f>
        <v>76.879084967320267</v>
      </c>
      <c r="C46" s="6">
        <f t="shared" si="10"/>
        <v>101.76470588235293</v>
      </c>
      <c r="D46" s="6">
        <f t="shared" si="10"/>
        <v>0</v>
      </c>
      <c r="E46" s="6">
        <f t="shared" si="10"/>
        <v>107.14285714285714</v>
      </c>
      <c r="F46" s="6">
        <f t="shared" si="10"/>
        <v>75.288888888888891</v>
      </c>
      <c r="G46" s="6" t="e">
        <f t="shared" si="10"/>
        <v>#DIV/0!</v>
      </c>
    </row>
    <row r="47" spans="1:7" x14ac:dyDescent="0.25">
      <c r="A47" t="s">
        <v>20</v>
      </c>
      <c r="B47" s="6">
        <f t="shared" ref="B47:G47" si="11">B20/B19*100</f>
        <v>81.548937930219495</v>
      </c>
      <c r="C47" s="6">
        <f t="shared" si="11"/>
        <v>70.612244897959187</v>
      </c>
      <c r="D47" s="6">
        <f t="shared" si="11"/>
        <v>0</v>
      </c>
      <c r="E47" s="6">
        <f t="shared" si="11"/>
        <v>35.714285714285715</v>
      </c>
      <c r="F47" s="6">
        <f t="shared" si="11"/>
        <v>82.726130653266324</v>
      </c>
      <c r="G47" s="6" t="e">
        <f t="shared" si="11"/>
        <v>#DIV/0!</v>
      </c>
    </row>
    <row r="48" spans="1:7" x14ac:dyDescent="0.25">
      <c r="A48" t="s">
        <v>21</v>
      </c>
      <c r="B48" s="6">
        <f>AVERAGE(B46:B47)</f>
        <v>79.214011448769881</v>
      </c>
      <c r="C48" s="6">
        <f t="shared" ref="C48:G48" si="12">AVERAGE(C46:C47)</f>
        <v>86.188475390156057</v>
      </c>
      <c r="D48" s="6">
        <f t="shared" si="12"/>
        <v>0</v>
      </c>
      <c r="E48" s="6">
        <f t="shared" si="12"/>
        <v>71.428571428571431</v>
      </c>
      <c r="F48" s="6">
        <f t="shared" ref="F48" si="13">AVERAGE(F46:F47)</f>
        <v>79.007509771077608</v>
      </c>
      <c r="G48" s="6" t="e">
        <f t="shared" si="12"/>
        <v>#DIV/0!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22</v>
      </c>
    </row>
    <row r="51" spans="1:7" x14ac:dyDescent="0.25">
      <c r="A51" t="s">
        <v>23</v>
      </c>
      <c r="B51" s="6">
        <f t="shared" ref="B51:G51" si="14">B13/B15*100</f>
        <v>41.499448732083792</v>
      </c>
      <c r="C51" s="6">
        <f t="shared" si="14"/>
        <v>22.703412073490814</v>
      </c>
      <c r="D51" s="6">
        <f t="shared" si="14"/>
        <v>0</v>
      </c>
      <c r="E51" s="6">
        <f t="shared" si="14"/>
        <v>15.789473684210526</v>
      </c>
      <c r="F51" s="6">
        <f t="shared" si="14"/>
        <v>47.278816634105496</v>
      </c>
      <c r="G51" s="6" t="e">
        <f t="shared" si="14"/>
        <v>#DIV/0!</v>
      </c>
    </row>
    <row r="52" spans="1:7" x14ac:dyDescent="0.25">
      <c r="A52" t="s">
        <v>24</v>
      </c>
      <c r="B52" s="6">
        <f t="shared" ref="B52:G52" si="15">B20/B21*100</f>
        <v>14.37862024419719</v>
      </c>
      <c r="C52" s="6">
        <f t="shared" si="15"/>
        <v>7.5678040244969385</v>
      </c>
      <c r="D52" s="6">
        <f t="shared" si="15"/>
        <v>0</v>
      </c>
      <c r="E52" s="6">
        <f t="shared" si="15"/>
        <v>2.6315789473684208</v>
      </c>
      <c r="F52" s="6">
        <f t="shared" si="15"/>
        <v>15.315378174713926</v>
      </c>
      <c r="G52" s="6" t="e">
        <f t="shared" si="15"/>
        <v>#DIV/0!</v>
      </c>
    </row>
    <row r="53" spans="1:7" x14ac:dyDescent="0.25">
      <c r="A53" t="s">
        <v>25</v>
      </c>
      <c r="B53" s="6">
        <f>(B51+B52)/2</f>
        <v>27.939034488140493</v>
      </c>
      <c r="C53" s="6">
        <f t="shared" ref="C53:G53" si="16">(C51+C52)/2</f>
        <v>15.135608048993877</v>
      </c>
      <c r="D53" s="6">
        <f t="shared" si="16"/>
        <v>0</v>
      </c>
      <c r="E53" s="6">
        <f t="shared" si="16"/>
        <v>9.2105263157894726</v>
      </c>
      <c r="F53" s="6">
        <f t="shared" ref="F53" si="17">(F51+F52)/2</f>
        <v>31.297097404409712</v>
      </c>
      <c r="G53" s="6" t="e">
        <f t="shared" si="16"/>
        <v>#DIV/0!</v>
      </c>
    </row>
    <row r="55" spans="1:7" x14ac:dyDescent="0.25">
      <c r="A55" t="s">
        <v>26</v>
      </c>
      <c r="B55" s="6">
        <f t="shared" ref="B55" si="18">B22/B20*100</f>
        <v>100</v>
      </c>
      <c r="C55" s="6"/>
      <c r="D55" s="6"/>
      <c r="E55" s="6"/>
      <c r="F55" s="6"/>
      <c r="G55" s="6"/>
    </row>
    <row r="57" spans="1:7" x14ac:dyDescent="0.25">
      <c r="A57" t="s">
        <v>27</v>
      </c>
    </row>
    <row r="58" spans="1:7" x14ac:dyDescent="0.25">
      <c r="A58" t="s">
        <v>28</v>
      </c>
      <c r="B58" s="6">
        <f t="shared" ref="B58:G58" si="19">((B13/B10)-1)*100</f>
        <v>279.43548387096774</v>
      </c>
      <c r="C58" s="6">
        <f t="shared" si="19"/>
        <v>-51.944444444444436</v>
      </c>
      <c r="D58" s="6">
        <f t="shared" si="19"/>
        <v>-100</v>
      </c>
      <c r="E58" s="6">
        <f t="shared" si="19"/>
        <v>-21.052631578947366</v>
      </c>
      <c r="F58" s="6" t="e">
        <f t="shared" si="19"/>
        <v>#DIV/0!</v>
      </c>
      <c r="G58" s="6" t="e">
        <f t="shared" si="19"/>
        <v>#DIV/0!</v>
      </c>
    </row>
    <row r="59" spans="1:7" x14ac:dyDescent="0.25">
      <c r="A59" t="s">
        <v>29</v>
      </c>
      <c r="B59" s="6">
        <f>((B35/B34)-1)*100</f>
        <v>674.14972680981884</v>
      </c>
      <c r="C59" s="6">
        <f t="shared" ref="C59:E59" si="20">((C35/C34)-1)*100</f>
        <v>-53.125956139277854</v>
      </c>
      <c r="D59" s="6">
        <f t="shared" si="20"/>
        <v>-100</v>
      </c>
      <c r="E59" s="6">
        <f t="shared" si="20"/>
        <v>-61.737475225494329</v>
      </c>
      <c r="F59" s="6" t="e">
        <f t="shared" ref="F59:G59" si="21">((F35/F34)-1)*100</f>
        <v>#DIV/0!</v>
      </c>
      <c r="G59" s="6" t="e">
        <f t="shared" si="21"/>
        <v>#DIV/0!</v>
      </c>
    </row>
    <row r="60" spans="1:7" x14ac:dyDescent="0.25">
      <c r="A60" t="s">
        <v>30</v>
      </c>
      <c r="B60" s="6">
        <f>((B37/B36)-1)*100</f>
        <v>104.02670802214141</v>
      </c>
      <c r="C60" s="6">
        <f t="shared" ref="C60:E60" si="22">((C37/C36)-1)*100</f>
        <v>-2.4586370528325241</v>
      </c>
      <c r="D60" s="6" t="e">
        <f t="shared" si="22"/>
        <v>#DIV/0!</v>
      </c>
      <c r="E60" s="6">
        <f t="shared" si="22"/>
        <v>-51.534135285626157</v>
      </c>
      <c r="F60" s="6" t="e">
        <f t="shared" ref="F60:G60" si="23">((F37/F36)-1)*100</f>
        <v>#DIV/0!</v>
      </c>
      <c r="G60" s="6" t="e">
        <f t="shared" si="23"/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31</v>
      </c>
    </row>
    <row r="63" spans="1:7" x14ac:dyDescent="0.25">
      <c r="A63" t="s">
        <v>126</v>
      </c>
      <c r="B63" s="4">
        <f>B19/(B12*3)</f>
        <v>115226.7156862745</v>
      </c>
      <c r="C63" s="4">
        <f t="shared" ref="C63:G63" si="24">C19/(C12*3)</f>
        <v>84068.627450980392</v>
      </c>
      <c r="D63" s="4">
        <f t="shared" si="24"/>
        <v>87500</v>
      </c>
      <c r="E63" s="4">
        <f t="shared" si="24"/>
        <v>87500</v>
      </c>
      <c r="F63" s="4">
        <f t="shared" si="24"/>
        <v>117925.92592592593</v>
      </c>
      <c r="G63" s="4" t="e">
        <f t="shared" si="24"/>
        <v>#DIV/0!</v>
      </c>
    </row>
    <row r="64" spans="1:7" x14ac:dyDescent="0.25">
      <c r="A64" t="s">
        <v>127</v>
      </c>
      <c r="B64" s="4">
        <f>B20/(B13*3)</f>
        <v>122225.91215019482</v>
      </c>
      <c r="C64" s="4">
        <f t="shared" ref="C64:G64" si="25">C20/(C13*3)</f>
        <v>58333.333333333336</v>
      </c>
      <c r="D64" s="4" t="e">
        <f t="shared" si="25"/>
        <v>#DIV/0!</v>
      </c>
      <c r="E64" s="4">
        <f t="shared" si="25"/>
        <v>29166.666666666668</v>
      </c>
      <c r="F64" s="4">
        <f t="shared" si="25"/>
        <v>129574.9704840614</v>
      </c>
      <c r="G64" s="4" t="e">
        <f t="shared" si="25"/>
        <v>#DIV/0!</v>
      </c>
    </row>
    <row r="65" spans="1:8" x14ac:dyDescent="0.25">
      <c r="A65" s="24" t="s">
        <v>38</v>
      </c>
      <c r="B65" s="25">
        <f>B20/B14</f>
        <v>194500.42277339345</v>
      </c>
      <c r="C65" s="25">
        <f t="shared" ref="C65:G65" si="26">C20/C14</f>
        <v>175000</v>
      </c>
      <c r="D65" s="25" t="e">
        <f t="shared" si="26"/>
        <v>#DIV/0!</v>
      </c>
      <c r="E65" s="25">
        <f t="shared" si="26"/>
        <v>87500</v>
      </c>
      <c r="F65" s="25">
        <f t="shared" ref="F65" si="27">F20/F14</f>
        <v>195982.14285714287</v>
      </c>
      <c r="G65" s="25" t="e">
        <f t="shared" si="26"/>
        <v>#DIV/0!</v>
      </c>
    </row>
    <row r="66" spans="1:8" x14ac:dyDescent="0.25">
      <c r="A66" t="s">
        <v>32</v>
      </c>
      <c r="B66" s="19">
        <f>(B63/B64)*B48</f>
        <v>74.677866706042423</v>
      </c>
      <c r="C66" s="19">
        <f t="shared" ref="C66:D66" si="28">(C63/C64)*C48</f>
        <v>124.21280276816609</v>
      </c>
      <c r="D66" s="19" t="e">
        <f t="shared" si="28"/>
        <v>#DIV/0!</v>
      </c>
      <c r="E66" s="19">
        <f t="shared" ref="E66:G66" si="29">E63/E64*E48</f>
        <v>214.28571428571428</v>
      </c>
      <c r="F66" s="19">
        <f t="shared" ref="F66" si="30">F63/F64*F48</f>
        <v>71.904579333877024</v>
      </c>
      <c r="G66" s="19" t="e">
        <f t="shared" si="29"/>
        <v>#DIV/0!</v>
      </c>
    </row>
    <row r="67" spans="1:8" x14ac:dyDescent="0.25">
      <c r="A67" t="s">
        <v>120</v>
      </c>
      <c r="B67" s="19">
        <f>B19/B12</f>
        <v>345680.14705882355</v>
      </c>
      <c r="C67" s="19">
        <f t="shared" ref="C67:G67" si="31">C19/C12</f>
        <v>252205.88235294117</v>
      </c>
      <c r="D67" s="19">
        <f t="shared" si="31"/>
        <v>262500</v>
      </c>
      <c r="E67" s="19">
        <f t="shared" si="31"/>
        <v>262500</v>
      </c>
      <c r="F67" s="19">
        <f t="shared" si="31"/>
        <v>353777.77777777775</v>
      </c>
      <c r="G67" s="19" t="e">
        <f t="shared" si="31"/>
        <v>#DIV/0!</v>
      </c>
    </row>
    <row r="68" spans="1:8" x14ac:dyDescent="0.25">
      <c r="A68" t="s">
        <v>121</v>
      </c>
      <c r="B68" s="19">
        <f>B20/B13</f>
        <v>366677.73645058449</v>
      </c>
      <c r="C68" s="19">
        <f t="shared" ref="C68:G68" si="32">C20/C13</f>
        <v>175000</v>
      </c>
      <c r="D68" s="19" t="e">
        <f t="shared" si="32"/>
        <v>#DIV/0!</v>
      </c>
      <c r="E68" s="19">
        <f t="shared" si="32"/>
        <v>87500</v>
      </c>
      <c r="F68" s="19">
        <f t="shared" si="32"/>
        <v>388724.9114521842</v>
      </c>
      <c r="G68" s="19" t="e">
        <f t="shared" si="32"/>
        <v>#DIV/0!</v>
      </c>
    </row>
    <row r="69" spans="1:8" x14ac:dyDescent="0.25">
      <c r="B69" s="9"/>
      <c r="C69" s="9"/>
      <c r="D69" s="9"/>
      <c r="E69" s="9"/>
      <c r="F69" s="9"/>
    </row>
    <row r="70" spans="1:8" x14ac:dyDescent="0.25">
      <c r="A70" t="s">
        <v>33</v>
      </c>
      <c r="B70" s="9"/>
      <c r="C70" s="9"/>
      <c r="D70" s="9"/>
      <c r="E70" s="9"/>
      <c r="F70" s="9"/>
    </row>
    <row r="71" spans="1:8" x14ac:dyDescent="0.25">
      <c r="A71" t="s">
        <v>34</v>
      </c>
      <c r="B71" s="8">
        <f>(B26/B25)*100</f>
        <v>141.80625720109902</v>
      </c>
      <c r="C71" s="8"/>
      <c r="D71" s="8"/>
      <c r="E71" s="8"/>
      <c r="F71" s="8"/>
      <c r="G71" s="8"/>
      <c r="H71" s="7"/>
    </row>
    <row r="72" spans="1:8" x14ac:dyDescent="0.25">
      <c r="A72" t="s">
        <v>35</v>
      </c>
      <c r="B72" s="8">
        <f>(B20/B26)*100</f>
        <v>57.507291666666674</v>
      </c>
      <c r="C72" s="8"/>
      <c r="D72" s="8"/>
      <c r="E72" s="8"/>
      <c r="F72" s="8"/>
      <c r="G72" s="8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36</v>
      </c>
    </row>
    <row r="76" spans="1:8" x14ac:dyDescent="0.25">
      <c r="A76" t="s">
        <v>107</v>
      </c>
    </row>
    <row r="77" spans="1:8" x14ac:dyDescent="0.25">
      <c r="A77" t="s">
        <v>75</v>
      </c>
      <c r="B77" s="12"/>
      <c r="C77" s="12"/>
      <c r="D77" s="12"/>
    </row>
    <row r="79" spans="1:8" x14ac:dyDescent="0.25">
      <c r="A79" t="s">
        <v>39</v>
      </c>
    </row>
    <row r="80" spans="1:8" x14ac:dyDescent="0.25">
      <c r="A80" s="26" t="s">
        <v>42</v>
      </c>
    </row>
    <row r="82" spans="1:1" x14ac:dyDescent="0.25">
      <c r="A82" s="26" t="s">
        <v>128</v>
      </c>
    </row>
    <row r="161" spans="5:8" x14ac:dyDescent="0.25">
      <c r="E161" s="32"/>
      <c r="F161" s="32"/>
      <c r="G161" s="32"/>
      <c r="H161" s="32"/>
    </row>
    <row r="162" spans="5:8" x14ac:dyDescent="0.25">
      <c r="E162" s="32"/>
      <c r="F162" s="32"/>
      <c r="G162" s="32"/>
      <c r="H162" s="32"/>
    </row>
  </sheetData>
  <mergeCells count="4">
    <mergeCell ref="A2:G2"/>
    <mergeCell ref="A4:A5"/>
    <mergeCell ref="B4:B5"/>
    <mergeCell ref="C4:G4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90" zoomScaleNormal="90" workbookViewId="0"/>
  </sheetViews>
  <sheetFormatPr baseColWidth="10" defaultColWidth="11.42578125" defaultRowHeight="15" x14ac:dyDescent="0.25"/>
  <cols>
    <col min="1" max="1" width="55.140625" customWidth="1"/>
    <col min="2" max="2" width="15.28515625" bestFit="1" customWidth="1"/>
    <col min="3" max="5" width="13.7109375" bestFit="1" customWidth="1"/>
    <col min="6" max="6" width="15.28515625" customWidth="1"/>
    <col min="7" max="7" width="13.7109375" bestFit="1" customWidth="1"/>
    <col min="9" max="9" width="15.140625" bestFit="1" customWidth="1"/>
    <col min="10" max="11" width="14.140625" bestFit="1" customWidth="1"/>
    <col min="12" max="12" width="16.85546875" bestFit="1" customWidth="1"/>
  </cols>
  <sheetData>
    <row r="2" spans="1:7" ht="15.75" x14ac:dyDescent="0.25">
      <c r="A2" s="41" t="s">
        <v>112</v>
      </c>
      <c r="B2" s="41"/>
      <c r="C2" s="41"/>
      <c r="D2" s="41"/>
      <c r="E2" s="41"/>
      <c r="F2" s="41"/>
      <c r="G2" s="41"/>
    </row>
    <row r="4" spans="1:7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46"/>
    </row>
    <row r="5" spans="1:7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67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43</v>
      </c>
      <c r="B10" s="15">
        <f>SUM(C10:G10)</f>
        <v>2059</v>
      </c>
      <c r="C10" s="15">
        <v>1541</v>
      </c>
      <c r="D10" s="15">
        <v>105</v>
      </c>
      <c r="E10" s="28">
        <v>121</v>
      </c>
      <c r="F10" s="15">
        <v>292</v>
      </c>
      <c r="G10" s="15">
        <v>0</v>
      </c>
    </row>
    <row r="11" spans="1:7" x14ac:dyDescent="0.25">
      <c r="A11" s="18" t="s">
        <v>37</v>
      </c>
      <c r="B11" s="15">
        <f t="shared" ref="B11:B15" si="0">SUM(C11:G11)</f>
        <v>5211</v>
      </c>
      <c r="C11" s="15">
        <v>3926</v>
      </c>
      <c r="D11" s="15">
        <v>490</v>
      </c>
      <c r="E11" s="28">
        <v>262</v>
      </c>
      <c r="F11" s="15">
        <v>533</v>
      </c>
      <c r="G11" s="15">
        <v>0</v>
      </c>
    </row>
    <row r="12" spans="1:7" x14ac:dyDescent="0.25">
      <c r="A12" s="3" t="s">
        <v>76</v>
      </c>
      <c r="B12" s="15">
        <f t="shared" si="0"/>
        <v>1310</v>
      </c>
      <c r="C12" s="15">
        <v>257</v>
      </c>
      <c r="D12" s="15">
        <v>39</v>
      </c>
      <c r="E12" s="15">
        <v>39</v>
      </c>
      <c r="F12" s="15">
        <v>975</v>
      </c>
      <c r="G12" s="15">
        <v>0</v>
      </c>
    </row>
    <row r="13" spans="1:7" x14ac:dyDescent="0.25">
      <c r="A13" s="3" t="s">
        <v>77</v>
      </c>
      <c r="B13" s="15">
        <f t="shared" si="0"/>
        <v>1115</v>
      </c>
      <c r="C13" s="15">
        <v>523</v>
      </c>
      <c r="D13" s="15">
        <v>27</v>
      </c>
      <c r="E13" s="28">
        <v>30</v>
      </c>
      <c r="F13" s="15">
        <v>535</v>
      </c>
      <c r="G13" s="15">
        <v>0</v>
      </c>
    </row>
    <row r="14" spans="1:7" x14ac:dyDescent="0.25">
      <c r="A14" s="18" t="s">
        <v>37</v>
      </c>
      <c r="B14" s="15">
        <f t="shared" si="0"/>
        <v>6886</v>
      </c>
      <c r="C14" s="15">
        <v>1293</v>
      </c>
      <c r="D14" s="15">
        <v>74</v>
      </c>
      <c r="E14" s="28">
        <v>112</v>
      </c>
      <c r="F14" s="15">
        <v>5407</v>
      </c>
      <c r="G14" s="15">
        <v>0</v>
      </c>
    </row>
    <row r="15" spans="1:7" x14ac:dyDescent="0.25">
      <c r="A15" s="3" t="s">
        <v>70</v>
      </c>
      <c r="B15" s="15">
        <f t="shared" si="0"/>
        <v>4535</v>
      </c>
      <c r="C15" s="15">
        <v>762</v>
      </c>
      <c r="D15" s="15">
        <v>95</v>
      </c>
      <c r="E15" s="15">
        <v>95</v>
      </c>
      <c r="F15" s="15">
        <v>3583</v>
      </c>
      <c r="G15" s="15">
        <v>0</v>
      </c>
    </row>
    <row r="16" spans="1:7" x14ac:dyDescent="0.25">
      <c r="B16" s="15"/>
    </row>
    <row r="17" spans="1:12" x14ac:dyDescent="0.25">
      <c r="A17" s="5" t="s">
        <v>9</v>
      </c>
      <c r="B17" s="15"/>
    </row>
    <row r="18" spans="1:12" x14ac:dyDescent="0.25">
      <c r="A18" s="3" t="s">
        <v>110</v>
      </c>
      <c r="B18" s="15">
        <f>SUM(C18:G18)</f>
        <v>900702500</v>
      </c>
      <c r="C18" s="15">
        <v>667277500</v>
      </c>
      <c r="D18" s="15">
        <v>83782500</v>
      </c>
      <c r="E18" s="15">
        <v>44242500</v>
      </c>
      <c r="F18" s="15">
        <v>105400000</v>
      </c>
      <c r="G18" s="15">
        <v>0</v>
      </c>
    </row>
    <row r="19" spans="1:12" x14ac:dyDescent="0.25">
      <c r="A19" s="3" t="s">
        <v>76</v>
      </c>
      <c r="B19" s="15">
        <f>SUM(C19:G19)</f>
        <v>1894750000</v>
      </c>
      <c r="C19" s="15">
        <v>136150000</v>
      </c>
      <c r="D19" s="15">
        <v>16800000</v>
      </c>
      <c r="E19" s="15">
        <v>16800000</v>
      </c>
      <c r="F19" s="15">
        <v>1725000000</v>
      </c>
      <c r="G19" s="15"/>
    </row>
    <row r="20" spans="1:12" x14ac:dyDescent="0.25">
      <c r="A20" s="3" t="s">
        <v>77</v>
      </c>
      <c r="B20" s="15">
        <f>SUM(C20:G20)</f>
        <v>1302856250</v>
      </c>
      <c r="C20" s="38">
        <v>221768750</v>
      </c>
      <c r="D20" s="38">
        <v>10412500</v>
      </c>
      <c r="E20" s="38">
        <v>16975000</v>
      </c>
      <c r="F20" s="38">
        <v>1053700000</v>
      </c>
      <c r="G20" s="15">
        <v>0</v>
      </c>
      <c r="I20" s="38"/>
      <c r="J20" s="38"/>
      <c r="K20" s="38"/>
      <c r="L20" s="38"/>
    </row>
    <row r="21" spans="1:12" x14ac:dyDescent="0.25">
      <c r="A21" s="3" t="s">
        <v>70</v>
      </c>
      <c r="B21" s="15">
        <f>SUM(C21:G21)</f>
        <v>4799400000</v>
      </c>
      <c r="C21" s="15">
        <v>400050000</v>
      </c>
      <c r="D21" s="15">
        <v>49875000</v>
      </c>
      <c r="E21" s="15">
        <v>49875000</v>
      </c>
      <c r="F21" s="15">
        <v>4299600000</v>
      </c>
      <c r="G21" s="15">
        <v>0</v>
      </c>
    </row>
    <row r="22" spans="1:12" x14ac:dyDescent="0.25">
      <c r="A22" s="3" t="s">
        <v>78</v>
      </c>
      <c r="B22" s="15">
        <f>SUM(C22:G22)</f>
        <v>1302856250</v>
      </c>
      <c r="C22" s="15">
        <f>C20</f>
        <v>221768750</v>
      </c>
      <c r="D22" s="15">
        <f t="shared" ref="D22:G22" si="1">D20</f>
        <v>10412500</v>
      </c>
      <c r="E22" s="15">
        <f t="shared" si="1"/>
        <v>16975000</v>
      </c>
      <c r="F22" s="15">
        <f t="shared" si="1"/>
        <v>1053700000</v>
      </c>
      <c r="G22" s="15">
        <f t="shared" si="1"/>
        <v>0</v>
      </c>
    </row>
    <row r="23" spans="1:12" x14ac:dyDescent="0.25">
      <c r="B23" s="15"/>
      <c r="C23" s="4"/>
      <c r="D23" s="4"/>
      <c r="E23" s="4"/>
      <c r="F23" s="4"/>
    </row>
    <row r="24" spans="1:12" x14ac:dyDescent="0.25">
      <c r="A24" t="s">
        <v>10</v>
      </c>
      <c r="B24" s="17"/>
    </row>
    <row r="25" spans="1:12" x14ac:dyDescent="0.25">
      <c r="A25" s="6" t="s">
        <v>76</v>
      </c>
      <c r="B25" s="15">
        <f>B19</f>
        <v>1894750000</v>
      </c>
      <c r="C25" s="15"/>
      <c r="D25" s="15"/>
      <c r="E25" s="15"/>
      <c r="F25" s="15"/>
      <c r="G25" s="15"/>
      <c r="H25" s="7"/>
    </row>
    <row r="26" spans="1:12" x14ac:dyDescent="0.25">
      <c r="A26" s="6" t="s">
        <v>77</v>
      </c>
      <c r="B26" s="15">
        <v>1200000000</v>
      </c>
      <c r="C26" s="27"/>
      <c r="D26" s="27"/>
      <c r="E26" s="27"/>
      <c r="F26" s="27"/>
      <c r="G26" s="27"/>
      <c r="H26" s="7"/>
    </row>
    <row r="28" spans="1:12" x14ac:dyDescent="0.25">
      <c r="A28" t="s">
        <v>11</v>
      </c>
    </row>
    <row r="29" spans="1:12" x14ac:dyDescent="0.25">
      <c r="A29" t="s">
        <v>44</v>
      </c>
      <c r="B29" s="6">
        <v>1.5319088546000001</v>
      </c>
      <c r="C29" s="6">
        <v>1.5319088546000001</v>
      </c>
      <c r="D29" s="6">
        <v>1.5319088546000001</v>
      </c>
      <c r="E29" s="6">
        <v>1.5319088546000001</v>
      </c>
      <c r="F29" s="6">
        <v>1.5319088546000001</v>
      </c>
      <c r="G29" s="6">
        <v>1.5319088546000001</v>
      </c>
      <c r="H29" s="6"/>
    </row>
    <row r="30" spans="1:12" x14ac:dyDescent="0.25">
      <c r="A30" t="s">
        <v>79</v>
      </c>
      <c r="B30" s="6">
        <v>1.6173</v>
      </c>
      <c r="C30" s="6">
        <v>1.6173</v>
      </c>
      <c r="D30" s="6">
        <v>1.6173</v>
      </c>
      <c r="E30" s="6">
        <v>1.6173</v>
      </c>
      <c r="F30" s="6">
        <v>1.6173</v>
      </c>
      <c r="G30" s="6">
        <v>1.6173</v>
      </c>
      <c r="H30" s="6"/>
    </row>
    <row r="31" spans="1:12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3" spans="1:7" x14ac:dyDescent="0.25">
      <c r="A33" t="s">
        <v>13</v>
      </c>
    </row>
    <row r="34" spans="1:7" x14ac:dyDescent="0.25">
      <c r="A34" t="s">
        <v>45</v>
      </c>
      <c r="B34" s="6">
        <f>B18/B29</f>
        <v>587960894.21076179</v>
      </c>
      <c r="C34" s="6">
        <f t="shared" ref="C34:G34" si="2">C18/C29</f>
        <v>435585640.74899495</v>
      </c>
      <c r="D34" s="6">
        <f t="shared" si="2"/>
        <v>54691569.768278815</v>
      </c>
      <c r="E34" s="6">
        <f t="shared" si="2"/>
        <v>28880634.684726235</v>
      </c>
      <c r="F34" s="6">
        <f t="shared" si="2"/>
        <v>68803049.008761823</v>
      </c>
      <c r="G34" s="6">
        <f t="shared" si="2"/>
        <v>0</v>
      </c>
    </row>
    <row r="35" spans="1:7" x14ac:dyDescent="0.25">
      <c r="A35" t="s">
        <v>80</v>
      </c>
      <c r="B35" s="6">
        <f>B20/B30</f>
        <v>805574877.8828913</v>
      </c>
      <c r="C35" s="6">
        <f t="shared" ref="C35:G35" si="3">C20/C30</f>
        <v>137122828.17040747</v>
      </c>
      <c r="D35" s="6">
        <f t="shared" si="3"/>
        <v>6438199.468249552</v>
      </c>
      <c r="E35" s="6">
        <f t="shared" si="3"/>
        <v>10495888.208742967</v>
      </c>
      <c r="F35" s="6">
        <f t="shared" si="3"/>
        <v>651517962.03549123</v>
      </c>
      <c r="G35" s="6">
        <f t="shared" si="3"/>
        <v>0</v>
      </c>
    </row>
    <row r="36" spans="1:7" x14ac:dyDescent="0.25">
      <c r="A36" t="s">
        <v>46</v>
      </c>
      <c r="B36" s="6">
        <f>B34/B10</f>
        <v>285556.52948555694</v>
      </c>
      <c r="C36" s="6">
        <f>C34/C10</f>
        <v>282664.27044061967</v>
      </c>
      <c r="D36" s="6">
        <f>D34/D10</f>
        <v>520872.09303122683</v>
      </c>
      <c r="E36" s="6">
        <f>E34/E10</f>
        <v>238682.9312787292</v>
      </c>
      <c r="F36" s="6">
        <f>F34/F10</f>
        <v>235626.88016699255</v>
      </c>
      <c r="G36" s="6">
        <v>0</v>
      </c>
    </row>
    <row r="37" spans="1:7" x14ac:dyDescent="0.25">
      <c r="A37" t="s">
        <v>81</v>
      </c>
      <c r="B37" s="6">
        <f t="shared" ref="B37:G37" si="4">B35/B13</f>
        <v>722488.67971559754</v>
      </c>
      <c r="C37" s="6">
        <f t="shared" si="4"/>
        <v>262185.13990517682</v>
      </c>
      <c r="D37" s="6">
        <f t="shared" si="4"/>
        <v>238451.8321573908</v>
      </c>
      <c r="E37" s="6">
        <f t="shared" si="4"/>
        <v>349862.94029143226</v>
      </c>
      <c r="F37" s="6">
        <f t="shared" si="4"/>
        <v>1217790.5832439088</v>
      </c>
      <c r="G37" s="6" t="e">
        <f t="shared" si="4"/>
        <v>#DIV/0!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6">
        <f t="shared" ref="B42:G42" si="5">B12/B31*100</f>
        <v>1.2193532773609845</v>
      </c>
      <c r="C42" s="6">
        <f t="shared" si="5"/>
        <v>0.34008654342389072</v>
      </c>
      <c r="D42" s="6">
        <f t="shared" si="5"/>
        <v>5.1608463788061248E-2</v>
      </c>
      <c r="E42" s="6">
        <f t="shared" si="5"/>
        <v>5.1608463788061248E-2</v>
      </c>
      <c r="F42" s="6">
        <f t="shared" si="5"/>
        <v>3.0597834614781108</v>
      </c>
      <c r="G42" s="6">
        <f t="shared" si="5"/>
        <v>0</v>
      </c>
    </row>
    <row r="43" spans="1:7" x14ac:dyDescent="0.25">
      <c r="A43" t="s">
        <v>17</v>
      </c>
      <c r="B43" s="6">
        <f t="shared" ref="B43:G43" si="6">B13/B31*100</f>
        <v>1.0378464917996166</v>
      </c>
      <c r="C43" s="6">
        <f t="shared" si="6"/>
        <v>0.69208273233733408</v>
      </c>
      <c r="D43" s="6">
        <f t="shared" si="6"/>
        <v>3.5728936468657782E-2</v>
      </c>
      <c r="E43" s="6">
        <f t="shared" si="6"/>
        <v>3.9698818298508645E-2</v>
      </c>
      <c r="F43" s="6">
        <f t="shared" si="6"/>
        <v>1.6789581045033735</v>
      </c>
      <c r="G43" s="6">
        <f t="shared" si="6"/>
        <v>0</v>
      </c>
    </row>
    <row r="45" spans="1:7" x14ac:dyDescent="0.25">
      <c r="A45" t="s">
        <v>18</v>
      </c>
    </row>
    <row r="46" spans="1:7" x14ac:dyDescent="0.25">
      <c r="A46" t="s">
        <v>19</v>
      </c>
      <c r="B46" s="6">
        <f t="shared" ref="B46:G46" si="7">B13/B12*100</f>
        <v>85.114503816793899</v>
      </c>
      <c r="C46" s="6">
        <f t="shared" si="7"/>
        <v>203.50194552529183</v>
      </c>
      <c r="D46" s="6">
        <f t="shared" si="7"/>
        <v>69.230769230769226</v>
      </c>
      <c r="E46" s="6">
        <f t="shared" si="7"/>
        <v>76.923076923076934</v>
      </c>
      <c r="F46" s="6">
        <f t="shared" si="7"/>
        <v>54.871794871794876</v>
      </c>
      <c r="G46" s="6" t="e">
        <f t="shared" si="7"/>
        <v>#DIV/0!</v>
      </c>
    </row>
    <row r="47" spans="1:7" x14ac:dyDescent="0.25">
      <c r="A47" t="s">
        <v>20</v>
      </c>
      <c r="B47" s="6">
        <f t="shared" ref="B47:G47" si="8">B20/B19*100</f>
        <v>68.761380129304655</v>
      </c>
      <c r="C47" s="6">
        <f t="shared" si="8"/>
        <v>162.88560411311056</v>
      </c>
      <c r="D47" s="6">
        <f t="shared" si="8"/>
        <v>61.979166666666664</v>
      </c>
      <c r="E47" s="6">
        <f t="shared" si="8"/>
        <v>101.04166666666667</v>
      </c>
      <c r="F47" s="6">
        <f t="shared" si="8"/>
        <v>61.084057971014495</v>
      </c>
      <c r="G47" s="6" t="e">
        <f t="shared" si="8"/>
        <v>#DIV/0!</v>
      </c>
    </row>
    <row r="48" spans="1:7" x14ac:dyDescent="0.25">
      <c r="A48" t="s">
        <v>21</v>
      </c>
      <c r="B48" s="6">
        <f t="shared" ref="B48:G48" si="9">AVERAGE(B46:B47)</f>
        <v>76.937941973049277</v>
      </c>
      <c r="C48" s="6">
        <f t="shared" si="9"/>
        <v>183.1937748192012</v>
      </c>
      <c r="D48" s="6">
        <f t="shared" si="9"/>
        <v>65.604967948717942</v>
      </c>
      <c r="E48" s="6">
        <f t="shared" si="9"/>
        <v>88.982371794871796</v>
      </c>
      <c r="F48" s="6">
        <f t="shared" si="9"/>
        <v>57.977926421404689</v>
      </c>
      <c r="G48" s="6" t="e">
        <f t="shared" si="9"/>
        <v>#DIV/0!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22</v>
      </c>
    </row>
    <row r="51" spans="1:7" x14ac:dyDescent="0.25">
      <c r="A51" t="s">
        <v>23</v>
      </c>
      <c r="B51" s="6">
        <f t="shared" ref="B51:G51" si="10">B13/B15*100</f>
        <v>24.586549062844544</v>
      </c>
      <c r="C51" s="6">
        <f t="shared" si="10"/>
        <v>68.635170603674538</v>
      </c>
      <c r="D51" s="6">
        <f t="shared" si="10"/>
        <v>28.421052631578945</v>
      </c>
      <c r="E51" s="6">
        <f t="shared" si="10"/>
        <v>31.578947368421051</v>
      </c>
      <c r="F51" s="6">
        <f t="shared" si="10"/>
        <v>14.931621546190343</v>
      </c>
      <c r="G51" s="6" t="e">
        <f t="shared" si="10"/>
        <v>#DIV/0!</v>
      </c>
    </row>
    <row r="52" spans="1:7" x14ac:dyDescent="0.25">
      <c r="A52" t="s">
        <v>24</v>
      </c>
      <c r="B52" s="6">
        <f t="shared" ref="B52:G52" si="11">B20/B21*100</f>
        <v>27.146231820644246</v>
      </c>
      <c r="C52" s="6">
        <f t="shared" si="11"/>
        <v>55.435258092738401</v>
      </c>
      <c r="D52" s="6">
        <f t="shared" si="11"/>
        <v>20.87719298245614</v>
      </c>
      <c r="E52" s="6">
        <f t="shared" si="11"/>
        <v>34.035087719298247</v>
      </c>
      <c r="F52" s="6">
        <f t="shared" si="11"/>
        <v>24.506930877290912</v>
      </c>
      <c r="G52" s="6" t="e">
        <f t="shared" si="11"/>
        <v>#DIV/0!</v>
      </c>
    </row>
    <row r="53" spans="1:7" x14ac:dyDescent="0.25">
      <c r="A53" t="s">
        <v>25</v>
      </c>
      <c r="B53" s="6">
        <f t="shared" ref="B53:G53" si="12">(B51+B52)/2</f>
        <v>25.866390441744393</v>
      </c>
      <c r="C53" s="6">
        <f t="shared" si="12"/>
        <v>62.035214348206466</v>
      </c>
      <c r="D53" s="6">
        <f t="shared" si="12"/>
        <v>24.649122807017541</v>
      </c>
      <c r="E53" s="6">
        <f t="shared" si="12"/>
        <v>32.807017543859651</v>
      </c>
      <c r="F53" s="6">
        <f t="shared" si="12"/>
        <v>19.719276211740628</v>
      </c>
      <c r="G53" s="6" t="e">
        <f t="shared" si="12"/>
        <v>#DIV/0!</v>
      </c>
    </row>
    <row r="55" spans="1:7" x14ac:dyDescent="0.25">
      <c r="A55" t="s">
        <v>26</v>
      </c>
      <c r="B55" s="6">
        <f t="shared" ref="B55" si="13">B22/B20*100</f>
        <v>100</v>
      </c>
      <c r="C55" s="6"/>
      <c r="D55" s="6"/>
      <c r="E55" s="6"/>
      <c r="F55" s="6"/>
      <c r="G55" s="6"/>
    </row>
    <row r="57" spans="1:7" x14ac:dyDescent="0.25">
      <c r="A57" t="s">
        <v>27</v>
      </c>
    </row>
    <row r="58" spans="1:7" x14ac:dyDescent="0.25">
      <c r="A58" t="s">
        <v>28</v>
      </c>
      <c r="B58" s="6">
        <f>((B13/B10)-1)*100</f>
        <v>-45.847498785818367</v>
      </c>
      <c r="C58" s="6">
        <f>((C13/C10)-1)*100</f>
        <v>-66.06099935107072</v>
      </c>
      <c r="D58" s="6">
        <f>((D13/D10)-1)*100</f>
        <v>-74.285714285714292</v>
      </c>
      <c r="E58" s="6">
        <f>((E13/E10)-1)*100</f>
        <v>-75.206611570247929</v>
      </c>
      <c r="F58" s="6">
        <f t="shared" ref="F58:G58" si="14">((F13/F10)-1)*100</f>
        <v>83.219178082191789</v>
      </c>
      <c r="G58" s="6" t="e">
        <f t="shared" si="14"/>
        <v>#DIV/0!</v>
      </c>
    </row>
    <row r="59" spans="1:7" x14ac:dyDescent="0.25">
      <c r="A59" t="s">
        <v>29</v>
      </c>
      <c r="B59" s="6">
        <f>((B35/B34)-1)*100</f>
        <v>37.011642409354373</v>
      </c>
      <c r="C59" s="6">
        <f t="shared" ref="C59:E59" si="15">((C35/C34)-1)*100</f>
        <v>-68.519892452234416</v>
      </c>
      <c r="D59" s="6">
        <f t="shared" si="15"/>
        <v>-88.228168444373821</v>
      </c>
      <c r="E59" s="6">
        <f t="shared" si="15"/>
        <v>-63.657695465072983</v>
      </c>
      <c r="F59" s="6">
        <f t="shared" ref="F59:G59" si="16">((F35/F34)-1)*100</f>
        <v>846.93181686253865</v>
      </c>
      <c r="G59" s="6" t="e">
        <f t="shared" si="16"/>
        <v>#DIV/0!</v>
      </c>
    </row>
    <row r="60" spans="1:7" x14ac:dyDescent="0.25">
      <c r="A60" t="s">
        <v>30</v>
      </c>
      <c r="B60" s="6">
        <f>((B37/B36)-1)*100</f>
        <v>153.01073696938175</v>
      </c>
      <c r="C60" s="6">
        <f>((C37/C36)-1)*100</f>
        <v>-7.2450368430080676</v>
      </c>
      <c r="D60" s="6">
        <f>((D37/D36)-1)*100</f>
        <v>-54.220655061453762</v>
      </c>
      <c r="E60" s="6">
        <f>((E37/E36)-1)*100</f>
        <v>46.580628290872305</v>
      </c>
      <c r="F60" s="6">
        <f t="shared" ref="F60:G60" si="17">((F37/F36)-1)*100</f>
        <v>416.83007574553511</v>
      </c>
      <c r="G60" s="6" t="e">
        <f t="shared" si="17"/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31</v>
      </c>
    </row>
    <row r="63" spans="1:7" x14ac:dyDescent="0.25">
      <c r="A63" t="s">
        <v>126</v>
      </c>
      <c r="B63" s="4">
        <f>B19/(B12*3)</f>
        <v>482124.68193384225</v>
      </c>
      <c r="C63" s="4">
        <f t="shared" ref="C63:G63" si="18">C19/(C12*3)</f>
        <v>176588.84565499352</v>
      </c>
      <c r="D63" s="4">
        <f t="shared" si="18"/>
        <v>143589.74358974359</v>
      </c>
      <c r="E63" s="4">
        <f t="shared" si="18"/>
        <v>143589.74358974359</v>
      </c>
      <c r="F63" s="4">
        <f t="shared" si="18"/>
        <v>589743.58974358975</v>
      </c>
      <c r="G63" s="4" t="e">
        <f t="shared" si="18"/>
        <v>#DIV/0!</v>
      </c>
    </row>
    <row r="64" spans="1:7" x14ac:dyDescent="0.25">
      <c r="A64" t="s">
        <v>127</v>
      </c>
      <c r="B64" s="4">
        <f>B20/(B13*3)</f>
        <v>389493.64723467862</v>
      </c>
      <c r="C64" s="4">
        <f t="shared" ref="C64:G64" si="19">C20/(C13*3)</f>
        <v>141344.00892288081</v>
      </c>
      <c r="D64" s="4">
        <f t="shared" si="19"/>
        <v>128549.38271604938</v>
      </c>
      <c r="E64" s="4">
        <f t="shared" si="19"/>
        <v>188611.11111111112</v>
      </c>
      <c r="F64" s="4">
        <f t="shared" si="19"/>
        <v>656510.90342679131</v>
      </c>
      <c r="G64" s="4" t="e">
        <f t="shared" si="19"/>
        <v>#DIV/0!</v>
      </c>
    </row>
    <row r="65" spans="1:8" x14ac:dyDescent="0.25">
      <c r="A65" s="24" t="s">
        <v>38</v>
      </c>
      <c r="B65" s="25">
        <f>B20/B14</f>
        <v>189203.63781585827</v>
      </c>
      <c r="C65" s="25">
        <f t="shared" ref="C65:G65" si="20">C20/C14</f>
        <v>171514.88785769528</v>
      </c>
      <c r="D65" s="25">
        <f t="shared" si="20"/>
        <v>140709.45945945947</v>
      </c>
      <c r="E65" s="25">
        <f t="shared" si="20"/>
        <v>151562.5</v>
      </c>
      <c r="F65" s="25">
        <f t="shared" ref="F65" si="21">F20/F14</f>
        <v>194877.0112816719</v>
      </c>
      <c r="G65" s="25" t="e">
        <f t="shared" si="20"/>
        <v>#DIV/0!</v>
      </c>
    </row>
    <row r="66" spans="1:8" x14ac:dyDescent="0.25">
      <c r="A66" t="s">
        <v>32</v>
      </c>
      <c r="B66" s="19">
        <f>(B63/B64)*B48</f>
        <v>95.235650352086537</v>
      </c>
      <c r="C66" s="19">
        <f>(C63/C64)*C48</f>
        <v>228.87406033710377</v>
      </c>
      <c r="D66" s="19">
        <f>(D63/D64)*D48</f>
        <v>73.280791606583449</v>
      </c>
      <c r="E66" s="19">
        <f>E63/E64*E48</f>
        <v>67.742329042884151</v>
      </c>
      <c r="F66" s="19">
        <f>F63/F64*F48</f>
        <v>52.081557633203488</v>
      </c>
      <c r="G66" s="19" t="e">
        <f>G63/G64*G48</f>
        <v>#DIV/0!</v>
      </c>
    </row>
    <row r="67" spans="1:8" x14ac:dyDescent="0.25">
      <c r="A67" t="s">
        <v>120</v>
      </c>
      <c r="B67" s="19">
        <f>B19/B12</f>
        <v>1446374.0458015266</v>
      </c>
      <c r="C67" s="19">
        <f t="shared" ref="C67:G67" si="22">C19/C12</f>
        <v>529766.53696498054</v>
      </c>
      <c r="D67" s="19">
        <f t="shared" si="22"/>
        <v>430769.23076923075</v>
      </c>
      <c r="E67" s="19">
        <f t="shared" si="22"/>
        <v>430769.23076923075</v>
      </c>
      <c r="F67" s="19">
        <f t="shared" si="22"/>
        <v>1769230.7692307692</v>
      </c>
      <c r="G67" s="19" t="e">
        <f t="shared" si="22"/>
        <v>#DIV/0!</v>
      </c>
    </row>
    <row r="68" spans="1:8" x14ac:dyDescent="0.25">
      <c r="A68" t="s">
        <v>121</v>
      </c>
      <c r="B68" s="19">
        <f>B20/B13</f>
        <v>1168480.941704036</v>
      </c>
      <c r="C68" s="19">
        <f t="shared" ref="C68:G68" si="23">C20/C13</f>
        <v>424032.02676864242</v>
      </c>
      <c r="D68" s="19">
        <f t="shared" si="23"/>
        <v>385648.14814814815</v>
      </c>
      <c r="E68" s="19">
        <f t="shared" si="23"/>
        <v>565833.33333333337</v>
      </c>
      <c r="F68" s="19">
        <f t="shared" si="23"/>
        <v>1969532.7102803739</v>
      </c>
      <c r="G68" s="19" t="e">
        <f t="shared" si="23"/>
        <v>#DIV/0!</v>
      </c>
    </row>
    <row r="69" spans="1:8" x14ac:dyDescent="0.25">
      <c r="B69" s="9"/>
      <c r="C69" s="9"/>
      <c r="D69" s="9"/>
      <c r="E69" s="9"/>
      <c r="F69" s="9"/>
    </row>
    <row r="70" spans="1:8" x14ac:dyDescent="0.25">
      <c r="A70" t="s">
        <v>33</v>
      </c>
      <c r="B70" s="9"/>
      <c r="C70" s="9"/>
      <c r="D70" s="9"/>
      <c r="E70" s="9"/>
      <c r="F70" s="9"/>
    </row>
    <row r="71" spans="1:8" x14ac:dyDescent="0.25">
      <c r="A71" t="s">
        <v>34</v>
      </c>
      <c r="B71" s="8">
        <f>(B26/B25)*100</f>
        <v>63.332893521572764</v>
      </c>
      <c r="C71" s="8"/>
      <c r="D71" s="8"/>
      <c r="E71" s="8"/>
      <c r="F71" s="8"/>
      <c r="G71" s="8"/>
      <c r="H71" s="7"/>
    </row>
    <row r="72" spans="1:8" x14ac:dyDescent="0.25">
      <c r="A72" t="s">
        <v>35</v>
      </c>
      <c r="B72" s="8">
        <f>(B20/B26)*100</f>
        <v>108.57135416666665</v>
      </c>
      <c r="C72" s="8"/>
      <c r="D72" s="8"/>
      <c r="E72" s="8"/>
      <c r="F72" s="8"/>
      <c r="G72" s="8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36</v>
      </c>
    </row>
    <row r="76" spans="1:8" x14ac:dyDescent="0.25">
      <c r="A76" t="s">
        <v>107</v>
      </c>
    </row>
    <row r="77" spans="1:8" x14ac:dyDescent="0.25">
      <c r="A77" t="s">
        <v>75</v>
      </c>
      <c r="B77" s="12"/>
      <c r="C77" s="12"/>
      <c r="D77" s="12"/>
    </row>
    <row r="79" spans="1:8" x14ac:dyDescent="0.25">
      <c r="A79" t="s">
        <v>39</v>
      </c>
    </row>
    <row r="80" spans="1:8" x14ac:dyDescent="0.25">
      <c r="A80" s="26" t="s">
        <v>42</v>
      </c>
    </row>
    <row r="81" spans="1:1" x14ac:dyDescent="0.25">
      <c r="A81" s="26"/>
    </row>
    <row r="82" spans="1:1" x14ac:dyDescent="0.25">
      <c r="A82" s="26" t="s">
        <v>128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workbookViewId="0"/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3.140625" bestFit="1" customWidth="1"/>
    <col min="11" max="11" width="14.140625" bestFit="1" customWidth="1"/>
    <col min="12" max="12" width="16.85546875" bestFit="1" customWidth="1"/>
  </cols>
  <sheetData>
    <row r="2" spans="1:7" ht="15.75" x14ac:dyDescent="0.25">
      <c r="A2" s="41" t="s">
        <v>113</v>
      </c>
      <c r="B2" s="41"/>
      <c r="C2" s="41"/>
      <c r="D2" s="41"/>
      <c r="E2" s="41"/>
      <c r="F2" s="41"/>
      <c r="G2" s="41"/>
    </row>
    <row r="4" spans="1:7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46"/>
    </row>
    <row r="5" spans="1:7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67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47</v>
      </c>
      <c r="B10" s="15">
        <f>SUM(C10:G10)</f>
        <v>2096</v>
      </c>
      <c r="C10" s="15">
        <v>1300</v>
      </c>
      <c r="D10" s="15">
        <v>56</v>
      </c>
      <c r="E10" s="15">
        <v>107</v>
      </c>
      <c r="F10" s="15">
        <v>633</v>
      </c>
      <c r="G10" s="15">
        <v>0</v>
      </c>
    </row>
    <row r="11" spans="1:7" x14ac:dyDescent="0.25">
      <c r="A11" s="18" t="s">
        <v>37</v>
      </c>
      <c r="B11" s="15">
        <f t="shared" ref="B11:B22" si="0">SUM(C11:G11)</f>
        <v>7812</v>
      </c>
      <c r="C11" s="15">
        <v>5146</v>
      </c>
      <c r="D11" s="15">
        <v>566</v>
      </c>
      <c r="E11" s="15">
        <v>428</v>
      </c>
      <c r="F11" s="15">
        <v>1672</v>
      </c>
      <c r="G11" s="15">
        <v>0</v>
      </c>
    </row>
    <row r="12" spans="1:7" x14ac:dyDescent="0.25">
      <c r="A12" s="3" t="s">
        <v>82</v>
      </c>
      <c r="B12" s="15">
        <f t="shared" si="0"/>
        <v>687</v>
      </c>
      <c r="C12" s="15">
        <v>259</v>
      </c>
      <c r="D12" s="15">
        <v>35</v>
      </c>
      <c r="E12" s="15">
        <v>35</v>
      </c>
      <c r="F12" s="15">
        <v>358</v>
      </c>
      <c r="G12" s="15">
        <v>0</v>
      </c>
    </row>
    <row r="13" spans="1:7" x14ac:dyDescent="0.25">
      <c r="A13" s="3" t="s">
        <v>83</v>
      </c>
      <c r="B13" s="15">
        <f t="shared" si="0"/>
        <v>1112</v>
      </c>
      <c r="C13" s="15">
        <v>322</v>
      </c>
      <c r="D13" s="15">
        <v>0</v>
      </c>
      <c r="E13" s="15">
        <v>59</v>
      </c>
      <c r="F13" s="15">
        <v>731</v>
      </c>
      <c r="G13" s="15">
        <v>0</v>
      </c>
    </row>
    <row r="14" spans="1:7" x14ac:dyDescent="0.25">
      <c r="A14" s="18" t="s">
        <v>37</v>
      </c>
      <c r="B14" s="15">
        <f t="shared" si="0"/>
        <v>7390</v>
      </c>
      <c r="C14" s="15">
        <v>896</v>
      </c>
      <c r="D14" s="15">
        <v>43</v>
      </c>
      <c r="E14" s="15">
        <v>171</v>
      </c>
      <c r="F14" s="15">
        <v>6280</v>
      </c>
      <c r="G14" s="15">
        <v>0</v>
      </c>
    </row>
    <row r="15" spans="1:7" x14ac:dyDescent="0.25">
      <c r="A15" s="3" t="s">
        <v>70</v>
      </c>
      <c r="B15" s="15">
        <f t="shared" si="0"/>
        <v>4535</v>
      </c>
      <c r="C15" s="15">
        <v>762</v>
      </c>
      <c r="D15" s="15">
        <v>95</v>
      </c>
      <c r="E15" s="15">
        <v>95</v>
      </c>
      <c r="F15" s="15">
        <v>3583</v>
      </c>
      <c r="G15" s="15">
        <v>0</v>
      </c>
    </row>
    <row r="16" spans="1:7" x14ac:dyDescent="0.25">
      <c r="B16" s="15"/>
    </row>
    <row r="17" spans="1:12" x14ac:dyDescent="0.25">
      <c r="A17" s="5" t="s">
        <v>9</v>
      </c>
      <c r="B17" s="15"/>
    </row>
    <row r="18" spans="1:12" x14ac:dyDescent="0.25">
      <c r="A18" s="3" t="s">
        <v>108</v>
      </c>
      <c r="B18" s="15">
        <f t="shared" si="0"/>
        <v>1358802500</v>
      </c>
      <c r="C18" s="15">
        <v>871100000</v>
      </c>
      <c r="D18" s="22">
        <v>97932500</v>
      </c>
      <c r="E18" s="22">
        <v>69870000</v>
      </c>
      <c r="F18" s="22">
        <v>319900000</v>
      </c>
      <c r="G18" s="20">
        <v>0</v>
      </c>
    </row>
    <row r="19" spans="1:12" x14ac:dyDescent="0.25">
      <c r="A19" s="3" t="s">
        <v>82</v>
      </c>
      <c r="B19" s="15">
        <f t="shared" si="0"/>
        <v>1532125000</v>
      </c>
      <c r="C19" s="21">
        <v>136675000</v>
      </c>
      <c r="D19" s="15">
        <v>20825000</v>
      </c>
      <c r="E19" s="15">
        <v>20825000</v>
      </c>
      <c r="F19" s="20">
        <v>1353800000</v>
      </c>
      <c r="G19" s="20">
        <v>0</v>
      </c>
    </row>
    <row r="20" spans="1:12" x14ac:dyDescent="0.25">
      <c r="A20" s="3" t="s">
        <v>83</v>
      </c>
      <c r="B20" s="15">
        <f t="shared" si="0"/>
        <v>1375800000</v>
      </c>
      <c r="C20" s="15">
        <v>156800000</v>
      </c>
      <c r="D20" s="22">
        <v>7525000</v>
      </c>
      <c r="E20" s="22">
        <v>20475000</v>
      </c>
      <c r="F20" s="22">
        <v>1191000000</v>
      </c>
      <c r="G20" s="20">
        <v>0</v>
      </c>
      <c r="I20" s="38"/>
      <c r="J20" s="38"/>
      <c r="K20" s="38"/>
      <c r="L20" s="38"/>
    </row>
    <row r="21" spans="1:12" x14ac:dyDescent="0.25">
      <c r="A21" s="3" t="s">
        <v>70</v>
      </c>
      <c r="B21" s="15">
        <f t="shared" si="0"/>
        <v>4799400000</v>
      </c>
      <c r="C21" s="15">
        <v>400050000</v>
      </c>
      <c r="D21" s="15">
        <v>49875000</v>
      </c>
      <c r="E21" s="15">
        <v>49875000</v>
      </c>
      <c r="F21" s="15">
        <v>4299600000</v>
      </c>
      <c r="G21" s="15">
        <v>0</v>
      </c>
    </row>
    <row r="22" spans="1:12" x14ac:dyDescent="0.25">
      <c r="A22" s="3" t="s">
        <v>84</v>
      </c>
      <c r="B22" s="15">
        <f t="shared" si="0"/>
        <v>1375800000</v>
      </c>
      <c r="C22" s="15">
        <f>C20</f>
        <v>156800000</v>
      </c>
      <c r="D22" s="15">
        <f t="shared" ref="D22:G22" si="1">D20</f>
        <v>7525000</v>
      </c>
      <c r="E22" s="15">
        <f t="shared" si="1"/>
        <v>20475000</v>
      </c>
      <c r="F22" s="15">
        <f t="shared" si="1"/>
        <v>1191000000</v>
      </c>
      <c r="G22" s="15">
        <f t="shared" si="1"/>
        <v>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10</v>
      </c>
      <c r="B24" s="15"/>
      <c r="C24" s="15"/>
      <c r="D24" s="15"/>
      <c r="E24" s="15"/>
      <c r="F24" s="15"/>
      <c r="G24" s="16"/>
    </row>
    <row r="25" spans="1:12" x14ac:dyDescent="0.25">
      <c r="A25" s="6" t="s">
        <v>82</v>
      </c>
      <c r="B25" s="15">
        <f>B19</f>
        <v>1532125000</v>
      </c>
      <c r="C25" s="15"/>
      <c r="D25" s="15"/>
      <c r="E25" s="15"/>
      <c r="F25" s="15"/>
      <c r="G25" s="15"/>
      <c r="H25" s="7"/>
    </row>
    <row r="26" spans="1:12" x14ac:dyDescent="0.25">
      <c r="A26" s="6" t="s">
        <v>83</v>
      </c>
      <c r="B26" s="15">
        <v>1662179046.3499999</v>
      </c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11</v>
      </c>
      <c r="B28" s="17"/>
      <c r="C28" s="17"/>
      <c r="D28" s="17"/>
      <c r="E28" s="17"/>
      <c r="F28" s="17"/>
      <c r="G28" s="17"/>
    </row>
    <row r="29" spans="1:12" x14ac:dyDescent="0.25">
      <c r="A29" t="s">
        <v>48</v>
      </c>
      <c r="B29" s="14">
        <v>1.5396358920333333</v>
      </c>
      <c r="C29" s="14">
        <v>1.5396358920333333</v>
      </c>
      <c r="D29" s="14">
        <v>1.5396358920333333</v>
      </c>
      <c r="E29" s="14">
        <v>1.5396358920333333</v>
      </c>
      <c r="F29" s="14">
        <v>1.5396358920333333</v>
      </c>
      <c r="G29" s="14">
        <v>1.5396358920333333</v>
      </c>
    </row>
    <row r="30" spans="1:12" x14ac:dyDescent="0.25">
      <c r="A30" t="s">
        <v>85</v>
      </c>
      <c r="B30" s="14">
        <v>1.6242666666666665</v>
      </c>
      <c r="C30" s="14">
        <v>1.6242666666666665</v>
      </c>
      <c r="D30" s="14">
        <v>1.6242666666666665</v>
      </c>
      <c r="E30" s="14">
        <v>1.6242666666666665</v>
      </c>
      <c r="F30" s="14">
        <v>1.6242666666666665</v>
      </c>
      <c r="G30" s="14">
        <v>1.6242666666666665</v>
      </c>
    </row>
    <row r="31" spans="1:12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13</v>
      </c>
      <c r="B33" s="17"/>
      <c r="C33" s="17"/>
      <c r="D33" s="17"/>
      <c r="E33" s="17"/>
      <c r="F33" s="17"/>
      <c r="G33" s="17"/>
    </row>
    <row r="34" spans="1:7" x14ac:dyDescent="0.25">
      <c r="A34" t="s">
        <v>49</v>
      </c>
      <c r="B34" s="15">
        <f>B18/B29</f>
        <v>882547949.83084333</v>
      </c>
      <c r="C34" s="15">
        <f t="shared" ref="C34:G34" si="2">C18/C29</f>
        <v>565783120.87124336</v>
      </c>
      <c r="D34" s="15">
        <f t="shared" si="2"/>
        <v>63607571.443833128</v>
      </c>
      <c r="E34" s="15">
        <f t="shared" si="2"/>
        <v>45380859.436659135</v>
      </c>
      <c r="F34" s="15">
        <f t="shared" si="2"/>
        <v>207776398.07910773</v>
      </c>
      <c r="G34" s="15">
        <f t="shared" si="2"/>
        <v>0</v>
      </c>
    </row>
    <row r="35" spans="1:7" x14ac:dyDescent="0.25">
      <c r="A35" t="s">
        <v>86</v>
      </c>
      <c r="B35" s="15">
        <f>B20/B30</f>
        <v>847028402.56115592</v>
      </c>
      <c r="C35" s="15">
        <f t="shared" ref="C35:G35" si="3">C20/C30</f>
        <v>96535872.598916441</v>
      </c>
      <c r="D35" s="15">
        <f t="shared" si="3"/>
        <v>4632859.9573140703</v>
      </c>
      <c r="E35" s="15">
        <f t="shared" si="3"/>
        <v>12605688.721063865</v>
      </c>
      <c r="F35" s="15">
        <f t="shared" si="3"/>
        <v>733253981.28386152</v>
      </c>
      <c r="G35" s="15">
        <f t="shared" si="3"/>
        <v>0</v>
      </c>
    </row>
    <row r="36" spans="1:7" x14ac:dyDescent="0.25">
      <c r="A36" t="s">
        <v>50</v>
      </c>
      <c r="B36" s="15">
        <f>B34/B10</f>
        <v>421062.95316357032</v>
      </c>
      <c r="C36" s="15">
        <f>C34/C10</f>
        <v>435217.78528557182</v>
      </c>
      <c r="D36" s="15">
        <f t="shared" ref="D36:G36" si="4">D34/D10</f>
        <v>1135849.4900684487</v>
      </c>
      <c r="E36" s="15">
        <f t="shared" si="4"/>
        <v>424120.18165101996</v>
      </c>
      <c r="F36" s="15">
        <f t="shared" ref="F36" si="5">F34/F10</f>
        <v>328240.7552592539</v>
      </c>
      <c r="G36" s="15" t="e">
        <f t="shared" si="4"/>
        <v>#DIV/0!</v>
      </c>
    </row>
    <row r="37" spans="1:7" x14ac:dyDescent="0.25">
      <c r="A37" t="s">
        <v>87</v>
      </c>
      <c r="B37" s="15">
        <f>B35/B13</f>
        <v>761716.18935355742</v>
      </c>
      <c r="C37" s="15">
        <f t="shared" ref="C37:G37" si="6">C35/C13</f>
        <v>299800.84658048581</v>
      </c>
      <c r="D37" s="15" t="e">
        <f t="shared" si="6"/>
        <v>#DIV/0!</v>
      </c>
      <c r="E37" s="15">
        <f t="shared" si="6"/>
        <v>213655.74103498078</v>
      </c>
      <c r="F37" s="15">
        <f t="shared" ref="F37" si="7">F35/F13</f>
        <v>1003083.4217289487</v>
      </c>
      <c r="G37" s="15" t="e">
        <f t="shared" si="6"/>
        <v>#DIV/0!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9">
        <f>B12/B31*100</f>
        <v>0.63946236759312691</v>
      </c>
      <c r="C42" s="9">
        <f t="shared" ref="C42:G42" si="8">C12/C31*100</f>
        <v>0.34273313131045802</v>
      </c>
      <c r="D42" s="9">
        <f t="shared" si="8"/>
        <v>4.6315288014926757E-2</v>
      </c>
      <c r="E42" s="9">
        <f t="shared" si="8"/>
        <v>4.6315288014926757E-2</v>
      </c>
      <c r="F42" s="9">
        <f t="shared" ref="F42" si="9">F12/F31*100</f>
        <v>1.1234897222658089</v>
      </c>
      <c r="G42" s="9">
        <f t="shared" si="8"/>
        <v>0</v>
      </c>
    </row>
    <row r="43" spans="1:7" x14ac:dyDescent="0.25">
      <c r="A43" t="s">
        <v>17</v>
      </c>
      <c r="B43" s="9">
        <f>B13/B31*100</f>
        <v>1.0350540797140571</v>
      </c>
      <c r="C43" s="9">
        <f t="shared" ref="C43:G43" si="10">C13/C31*100</f>
        <v>0.4261006497373262</v>
      </c>
      <c r="D43" s="9">
        <f t="shared" si="10"/>
        <v>0</v>
      </c>
      <c r="E43" s="9">
        <f t="shared" si="10"/>
        <v>7.8074342653733683E-2</v>
      </c>
      <c r="F43" s="9">
        <f t="shared" ref="F43" si="11">F13/F31*100</f>
        <v>2.2940530362466656</v>
      </c>
      <c r="G43" s="9">
        <f t="shared" si="10"/>
        <v>0</v>
      </c>
    </row>
    <row r="45" spans="1:7" x14ac:dyDescent="0.25">
      <c r="A45" t="s">
        <v>18</v>
      </c>
    </row>
    <row r="46" spans="1:7" x14ac:dyDescent="0.25">
      <c r="A46" t="s">
        <v>19</v>
      </c>
      <c r="B46" s="9">
        <f>B13/B12*100</f>
        <v>161.863173216885</v>
      </c>
      <c r="C46" s="9">
        <f>C13/C12*100</f>
        <v>124.32432432432432</v>
      </c>
      <c r="D46" s="9">
        <f t="shared" ref="D46:G46" si="12">D13/D12*100</f>
        <v>0</v>
      </c>
      <c r="E46" s="9">
        <f t="shared" si="12"/>
        <v>168.57142857142858</v>
      </c>
      <c r="F46" s="9">
        <f t="shared" ref="F46" si="13">F13/F12*100</f>
        <v>204.18994413407822</v>
      </c>
      <c r="G46" s="9" t="e">
        <f t="shared" si="12"/>
        <v>#DIV/0!</v>
      </c>
    </row>
    <row r="47" spans="1:7" x14ac:dyDescent="0.25">
      <c r="A47" t="s">
        <v>20</v>
      </c>
      <c r="B47" s="9">
        <f>B20/B19*100</f>
        <v>89.79685077914661</v>
      </c>
      <c r="C47" s="9">
        <f>C20/C19*100</f>
        <v>114.7247119078105</v>
      </c>
      <c r="D47" s="9">
        <f t="shared" ref="D47:G47" si="14">D20/D19*100</f>
        <v>36.134453781512605</v>
      </c>
      <c r="E47" s="9">
        <f>E20/E19*100</f>
        <v>98.319327731092429</v>
      </c>
      <c r="F47" s="9">
        <f>F20/F19*100</f>
        <v>87.974590042842365</v>
      </c>
      <c r="G47" s="9" t="e">
        <f t="shared" si="14"/>
        <v>#DIV/0!</v>
      </c>
    </row>
    <row r="48" spans="1:7" x14ac:dyDescent="0.25">
      <c r="A48" t="s">
        <v>21</v>
      </c>
      <c r="B48" s="10">
        <f>AVERAGE(B46:B47)</f>
        <v>125.83001199801581</v>
      </c>
      <c r="C48" s="10">
        <f t="shared" ref="C48:G48" si="15">AVERAGE(C46:C47)</f>
        <v>119.52451811606741</v>
      </c>
      <c r="D48" s="10">
        <f t="shared" si="15"/>
        <v>18.067226890756302</v>
      </c>
      <c r="E48" s="10">
        <f t="shared" si="15"/>
        <v>133.44537815126051</v>
      </c>
      <c r="F48" s="10">
        <f t="shared" ref="F48" si="16">AVERAGE(F46:F47)</f>
        <v>146.0822670884603</v>
      </c>
      <c r="G48" s="10" t="e">
        <f t="shared" si="15"/>
        <v>#DIV/0!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22</v>
      </c>
      <c r="B50" s="17"/>
      <c r="C50" s="17"/>
      <c r="D50" s="17"/>
      <c r="E50" s="17"/>
      <c r="F50" s="17"/>
    </row>
    <row r="51" spans="1:7" x14ac:dyDescent="0.25">
      <c r="A51" t="s">
        <v>23</v>
      </c>
      <c r="B51" s="10">
        <f>B13/B15*100</f>
        <v>24.52039691289967</v>
      </c>
      <c r="C51" s="10">
        <f t="shared" ref="C51:E51" si="17">C13/C15*100</f>
        <v>42.257217847769027</v>
      </c>
      <c r="D51" s="10">
        <f t="shared" si="17"/>
        <v>0</v>
      </c>
      <c r="E51" s="10">
        <f t="shared" si="17"/>
        <v>62.10526315789474</v>
      </c>
      <c r="F51" s="10">
        <f t="shared" ref="F51" si="18">F13/F15*100</f>
        <v>20.401897850962879</v>
      </c>
      <c r="G51" s="10" t="e">
        <f>G13/G15*100</f>
        <v>#DIV/0!</v>
      </c>
    </row>
    <row r="52" spans="1:7" x14ac:dyDescent="0.25">
      <c r="A52" t="s">
        <v>24</v>
      </c>
      <c r="B52" s="10">
        <f>B20/B21*100</f>
        <v>28.66608326040755</v>
      </c>
      <c r="C52" s="10">
        <f t="shared" ref="C52:G52" si="19">C20/C21*100</f>
        <v>39.195100612423445</v>
      </c>
      <c r="D52" s="10">
        <f t="shared" si="19"/>
        <v>15.087719298245613</v>
      </c>
      <c r="E52" s="10">
        <f t="shared" si="19"/>
        <v>41.05263157894737</v>
      </c>
      <c r="F52" s="10">
        <f t="shared" ref="F52" si="20">F20/F21*100</f>
        <v>27.700251186156855</v>
      </c>
      <c r="G52" s="10" t="e">
        <f t="shared" si="19"/>
        <v>#DIV/0!</v>
      </c>
    </row>
    <row r="53" spans="1:7" x14ac:dyDescent="0.25">
      <c r="A53" t="s">
        <v>25</v>
      </c>
      <c r="B53" s="10">
        <f>(B51+B52)/2</f>
        <v>26.593240086653609</v>
      </c>
      <c r="C53" s="10">
        <f t="shared" ref="C53:G53" si="21">(C51+C52)/2</f>
        <v>40.726159230096236</v>
      </c>
      <c r="D53" s="10">
        <f t="shared" si="21"/>
        <v>7.5438596491228065</v>
      </c>
      <c r="E53" s="10">
        <f t="shared" si="21"/>
        <v>51.578947368421055</v>
      </c>
      <c r="F53" s="10">
        <f t="shared" ref="F53" si="22">(F51+F52)/2</f>
        <v>24.051074518559865</v>
      </c>
      <c r="G53" s="10" t="e">
        <f t="shared" si="21"/>
        <v>#DIV/0!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26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27</v>
      </c>
      <c r="B57" s="17"/>
      <c r="C57" s="17"/>
      <c r="D57" s="17"/>
      <c r="E57" s="17"/>
      <c r="F57" s="17"/>
    </row>
    <row r="58" spans="1:7" x14ac:dyDescent="0.25">
      <c r="A58" t="s">
        <v>28</v>
      </c>
      <c r="B58" s="10">
        <f>((B13/B10)-1)*100</f>
        <v>-46.94656488549618</v>
      </c>
      <c r="C58" s="10">
        <f t="shared" ref="C58:E58" si="23">((C13/C10)-1)*100</f>
        <v>-75.230769230769241</v>
      </c>
      <c r="D58" s="10">
        <f t="shared" si="23"/>
        <v>-100</v>
      </c>
      <c r="E58" s="10">
        <f t="shared" si="23"/>
        <v>-44.859813084112155</v>
      </c>
      <c r="F58" s="10">
        <f t="shared" ref="F58:G58" si="24">((F13/F10)-1)*100</f>
        <v>15.481832543443907</v>
      </c>
      <c r="G58" s="10" t="e">
        <f t="shared" si="24"/>
        <v>#DIV/0!</v>
      </c>
    </row>
    <row r="59" spans="1:7" x14ac:dyDescent="0.25">
      <c r="A59" t="s">
        <v>29</v>
      </c>
      <c r="B59" s="10">
        <f>((B35/B34)-1)*100</f>
        <v>-4.0246592014060445</v>
      </c>
      <c r="C59" s="10">
        <f t="shared" ref="C59:E59" si="25">((C35/C34)-1)*100</f>
        <v>-82.937654193313179</v>
      </c>
      <c r="D59" s="10">
        <f t="shared" si="25"/>
        <v>-92.716496083481218</v>
      </c>
      <c r="E59" s="10">
        <f t="shared" si="25"/>
        <v>-72.22245484650108</v>
      </c>
      <c r="F59" s="10">
        <f t="shared" ref="F59:G59" si="26">((F35/F34)-1)*100</f>
        <v>252.90532902812481</v>
      </c>
      <c r="G59" s="10" t="e">
        <f t="shared" si="26"/>
        <v>#DIV/0!</v>
      </c>
    </row>
    <row r="60" spans="1:7" x14ac:dyDescent="0.25">
      <c r="A60" t="s">
        <v>30</v>
      </c>
      <c r="B60" s="10">
        <f>((B37/B36)-1)*100</f>
        <v>80.90316035418428</v>
      </c>
      <c r="C60" s="10">
        <f>((C37/C36)-1)*100</f>
        <v>-31.114752954369973</v>
      </c>
      <c r="D60" s="10" t="e">
        <f>((D37/D36)-1)*100</f>
        <v>#DIV/0!</v>
      </c>
      <c r="E60" s="10">
        <f>((E37/E36)-1)*100</f>
        <v>-49.6237740436545</v>
      </c>
      <c r="F60" s="10">
        <f t="shared" ref="F60:G60" si="27">((F37/F36)-1)*100</f>
        <v>205.59380748947058</v>
      </c>
      <c r="G60" s="10" t="e">
        <f t="shared" si="27"/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31</v>
      </c>
      <c r="B62" s="17"/>
      <c r="C62" s="17"/>
      <c r="D62" s="17"/>
      <c r="E62" s="17"/>
      <c r="F62" s="17"/>
    </row>
    <row r="63" spans="1:7" x14ac:dyDescent="0.25">
      <c r="A63" t="s">
        <v>126</v>
      </c>
      <c r="B63" s="15">
        <f>B19/(B12*3)</f>
        <v>743389.13148956816</v>
      </c>
      <c r="C63" s="15">
        <f t="shared" ref="C63:G63" si="28">C19/(C12*3)</f>
        <v>175900.90090090089</v>
      </c>
      <c r="D63" s="15">
        <f t="shared" si="28"/>
        <v>198333.33333333334</v>
      </c>
      <c r="E63" s="15">
        <f t="shared" si="28"/>
        <v>198333.33333333334</v>
      </c>
      <c r="F63" s="15">
        <f t="shared" si="28"/>
        <v>1260521.4152700186</v>
      </c>
      <c r="G63" s="15" t="e">
        <f t="shared" si="28"/>
        <v>#DIV/0!</v>
      </c>
    </row>
    <row r="64" spans="1:7" x14ac:dyDescent="0.25">
      <c r="A64" t="s">
        <v>127</v>
      </c>
      <c r="B64" s="15">
        <f>B20/(B13*3)</f>
        <v>412410.07194244605</v>
      </c>
      <c r="C64" s="15">
        <f t="shared" ref="C64:G64" si="29">C20/(C13*3)</f>
        <v>162318.84057971014</v>
      </c>
      <c r="D64" s="15" t="e">
        <f t="shared" si="29"/>
        <v>#DIV/0!</v>
      </c>
      <c r="E64" s="15">
        <f t="shared" si="29"/>
        <v>115677.96610169491</v>
      </c>
      <c r="F64" s="15">
        <f t="shared" si="29"/>
        <v>543091.65526675782</v>
      </c>
      <c r="G64" s="15" t="e">
        <f t="shared" si="29"/>
        <v>#DIV/0!</v>
      </c>
    </row>
    <row r="65" spans="1:8" x14ac:dyDescent="0.25">
      <c r="A65" s="24" t="s">
        <v>38</v>
      </c>
      <c r="B65" s="25">
        <f>B20/B14</f>
        <v>186170.50067658999</v>
      </c>
      <c r="C65" s="25">
        <f t="shared" ref="C65:G65" si="30">C20/C14</f>
        <v>175000</v>
      </c>
      <c r="D65" s="25">
        <f t="shared" si="30"/>
        <v>175000</v>
      </c>
      <c r="E65" s="25">
        <f t="shared" si="30"/>
        <v>119736.84210526316</v>
      </c>
      <c r="F65" s="25">
        <f t="shared" ref="F65" si="31">F20/F14</f>
        <v>189649.68152866242</v>
      </c>
      <c r="G65" s="25" t="e">
        <f t="shared" si="30"/>
        <v>#DIV/0!</v>
      </c>
    </row>
    <row r="66" spans="1:8" x14ac:dyDescent="0.25">
      <c r="A66" t="s">
        <v>32</v>
      </c>
      <c r="B66" s="10">
        <f>(B63/B64)*B48</f>
        <v>226.81469173134303</v>
      </c>
      <c r="C66" s="10">
        <f t="shared" ref="C66:G66" si="32">(C63/C64)*C48</f>
        <v>129.52575524366063</v>
      </c>
      <c r="D66" s="10" t="e">
        <f t="shared" si="32"/>
        <v>#DIV/0!</v>
      </c>
      <c r="E66" s="10">
        <f t="shared" si="32"/>
        <v>228.79609279609284</v>
      </c>
      <c r="F66" s="10">
        <f t="shared" ref="F66" si="33">(F63/F64)*F48</f>
        <v>339.05847064756006</v>
      </c>
      <c r="G66" s="10" t="e">
        <f t="shared" si="32"/>
        <v>#DIV/0!</v>
      </c>
    </row>
    <row r="67" spans="1:8" x14ac:dyDescent="0.25">
      <c r="A67" t="s">
        <v>120</v>
      </c>
      <c r="B67" s="10">
        <f>B19/B12</f>
        <v>2230167.3944687047</v>
      </c>
      <c r="C67" s="10">
        <f t="shared" ref="C67:G67" si="34">C19/C12</f>
        <v>527702.70270270272</v>
      </c>
      <c r="D67" s="10">
        <f t="shared" si="34"/>
        <v>595000</v>
      </c>
      <c r="E67" s="10">
        <f t="shared" si="34"/>
        <v>595000</v>
      </c>
      <c r="F67" s="10">
        <f t="shared" si="34"/>
        <v>3781564.2458100556</v>
      </c>
      <c r="G67" s="10" t="e">
        <f t="shared" si="34"/>
        <v>#DIV/0!</v>
      </c>
    </row>
    <row r="68" spans="1:8" x14ac:dyDescent="0.25">
      <c r="A68" t="s">
        <v>121</v>
      </c>
      <c r="B68" s="10">
        <f>B20/B13</f>
        <v>1237230.2158273382</v>
      </c>
      <c r="C68" s="10">
        <f t="shared" ref="C68:G68" si="35">C20/C13</f>
        <v>486956.52173913043</v>
      </c>
      <c r="D68" s="10" t="e">
        <f t="shared" si="35"/>
        <v>#DIV/0!</v>
      </c>
      <c r="E68" s="10">
        <f t="shared" si="35"/>
        <v>347033.89830508473</v>
      </c>
      <c r="F68" s="10">
        <f t="shared" si="35"/>
        <v>1629274.9658002737</v>
      </c>
      <c r="G68" s="10" t="e">
        <f t="shared" si="35"/>
        <v>#DIV/0!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33</v>
      </c>
      <c r="B70" s="10"/>
      <c r="C70" s="10"/>
      <c r="D70" s="10"/>
      <c r="E70" s="10"/>
      <c r="F70" s="10"/>
    </row>
    <row r="71" spans="1:8" x14ac:dyDescent="0.25">
      <c r="A71" t="s">
        <v>34</v>
      </c>
      <c r="B71" s="10">
        <f>(B26/B25)*100</f>
        <v>108.48847491882189</v>
      </c>
      <c r="C71" s="10"/>
      <c r="D71" s="10"/>
      <c r="E71" s="10"/>
      <c r="F71" s="10"/>
      <c r="H71" s="7"/>
    </row>
    <row r="72" spans="1:8" x14ac:dyDescent="0.25">
      <c r="A72" t="s">
        <v>35</v>
      </c>
      <c r="B72" s="10">
        <f>(B20/B26)*100</f>
        <v>82.770866533369954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36</v>
      </c>
    </row>
    <row r="76" spans="1:8" x14ac:dyDescent="0.25">
      <c r="A76" t="s">
        <v>107</v>
      </c>
    </row>
    <row r="77" spans="1:8" x14ac:dyDescent="0.25">
      <c r="A77" t="s">
        <v>75</v>
      </c>
      <c r="B77" s="12"/>
      <c r="C77" s="12"/>
      <c r="D77" s="12"/>
    </row>
    <row r="79" spans="1:8" x14ac:dyDescent="0.25">
      <c r="A79" t="s">
        <v>39</v>
      </c>
    </row>
    <row r="80" spans="1:8" x14ac:dyDescent="0.25">
      <c r="A80" s="26" t="s">
        <v>42</v>
      </c>
    </row>
    <row r="81" spans="1:1" x14ac:dyDescent="0.25">
      <c r="A81" s="26"/>
    </row>
    <row r="82" spans="1:1" x14ac:dyDescent="0.25">
      <c r="A82" s="26" t="s">
        <v>128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workbookViewId="0">
      <selection activeCell="F21" sqref="F21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1.5703125" bestFit="1" customWidth="1"/>
    <col min="11" max="11" width="14.140625" bestFit="1" customWidth="1"/>
    <col min="12" max="12" width="16.85546875" bestFit="1" customWidth="1"/>
  </cols>
  <sheetData>
    <row r="2" spans="1:8" ht="15.75" x14ac:dyDescent="0.25">
      <c r="A2" s="41" t="s">
        <v>114</v>
      </c>
      <c r="B2" s="41"/>
      <c r="C2" s="41"/>
      <c r="D2" s="41"/>
      <c r="E2" s="41"/>
      <c r="F2" s="41"/>
      <c r="G2" s="41"/>
    </row>
    <row r="4" spans="1:8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46"/>
    </row>
    <row r="5" spans="1:8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67</v>
      </c>
      <c r="G5" s="1" t="s">
        <v>6</v>
      </c>
    </row>
    <row r="6" spans="1:8" ht="15.75" thickTop="1" x14ac:dyDescent="0.25"/>
    <row r="7" spans="1:8" x14ac:dyDescent="0.25">
      <c r="A7" s="2" t="s">
        <v>7</v>
      </c>
    </row>
    <row r="9" spans="1:8" x14ac:dyDescent="0.25">
      <c r="A9" t="s">
        <v>8</v>
      </c>
    </row>
    <row r="10" spans="1:8" x14ac:dyDescent="0.25">
      <c r="A10" s="3" t="s">
        <v>51</v>
      </c>
      <c r="B10" s="15">
        <f>SUM(C10:G10)</f>
        <v>369</v>
      </c>
      <c r="C10" s="15">
        <v>233</v>
      </c>
      <c r="D10" s="15">
        <v>0</v>
      </c>
      <c r="E10" s="15">
        <v>0</v>
      </c>
      <c r="F10" s="15">
        <v>136</v>
      </c>
      <c r="G10" s="15">
        <v>0</v>
      </c>
    </row>
    <row r="11" spans="1:8" x14ac:dyDescent="0.25">
      <c r="A11" s="18" t="s">
        <v>37</v>
      </c>
      <c r="B11" s="15">
        <f t="shared" ref="B11:B22" si="0">SUM(C11:G11)</f>
        <v>4887</v>
      </c>
      <c r="C11" s="15">
        <v>1700</v>
      </c>
      <c r="D11" s="15">
        <v>368</v>
      </c>
      <c r="E11" s="15">
        <v>113</v>
      </c>
      <c r="F11" s="15">
        <v>2706</v>
      </c>
      <c r="G11" s="15">
        <v>0</v>
      </c>
    </row>
    <row r="12" spans="1:8" x14ac:dyDescent="0.25">
      <c r="A12" s="3" t="s">
        <v>88</v>
      </c>
      <c r="B12" s="15">
        <f t="shared" si="0"/>
        <v>1878</v>
      </c>
      <c r="C12" s="15">
        <v>1660</v>
      </c>
      <c r="D12" s="15">
        <v>95</v>
      </c>
      <c r="E12" s="15">
        <v>123</v>
      </c>
      <c r="F12" s="15">
        <v>0</v>
      </c>
      <c r="G12" s="15">
        <v>0</v>
      </c>
      <c r="H12" s="15"/>
    </row>
    <row r="13" spans="1:8" x14ac:dyDescent="0.25">
      <c r="A13" s="3" t="s">
        <v>89</v>
      </c>
      <c r="B13" s="15">
        <f t="shared" si="0"/>
        <v>2421</v>
      </c>
      <c r="C13" s="15">
        <v>1642</v>
      </c>
      <c r="D13" s="15">
        <v>0</v>
      </c>
      <c r="E13" s="15">
        <v>66</v>
      </c>
      <c r="F13" s="15">
        <v>713</v>
      </c>
      <c r="G13" s="15">
        <v>0</v>
      </c>
    </row>
    <row r="14" spans="1:8" x14ac:dyDescent="0.25">
      <c r="A14" s="18" t="s">
        <v>37</v>
      </c>
      <c r="B14" s="15">
        <f t="shared" si="0"/>
        <v>11860</v>
      </c>
      <c r="C14" s="15">
        <v>4800</v>
      </c>
      <c r="D14" s="15">
        <v>0</v>
      </c>
      <c r="E14" s="15">
        <v>321</v>
      </c>
      <c r="F14" s="15">
        <v>6739</v>
      </c>
      <c r="G14" s="15">
        <v>0</v>
      </c>
    </row>
    <row r="15" spans="1:8" x14ac:dyDescent="0.25">
      <c r="A15" s="3" t="s">
        <v>70</v>
      </c>
      <c r="B15" s="15">
        <f t="shared" si="0"/>
        <v>6311</v>
      </c>
      <c r="C15" s="15">
        <v>2346</v>
      </c>
      <c r="D15" s="15">
        <v>183</v>
      </c>
      <c r="E15" s="15">
        <v>211</v>
      </c>
      <c r="F15" s="15">
        <v>3571</v>
      </c>
      <c r="G15" s="15">
        <v>0</v>
      </c>
    </row>
    <row r="16" spans="1:8" x14ac:dyDescent="0.25">
      <c r="B16" s="15"/>
    </row>
    <row r="17" spans="1:12" x14ac:dyDescent="0.25">
      <c r="A17" s="5" t="s">
        <v>9</v>
      </c>
      <c r="B17" s="15"/>
    </row>
    <row r="18" spans="1:12" x14ac:dyDescent="0.25">
      <c r="A18" s="3" t="s">
        <v>51</v>
      </c>
      <c r="B18" s="15">
        <f t="shared" si="0"/>
        <v>881505000</v>
      </c>
      <c r="C18" s="15">
        <v>272510000</v>
      </c>
      <c r="D18" s="22">
        <v>66985000</v>
      </c>
      <c r="E18" s="22">
        <v>19210000</v>
      </c>
      <c r="F18" s="22">
        <v>522800000</v>
      </c>
      <c r="G18" s="20">
        <v>0</v>
      </c>
    </row>
    <row r="19" spans="1:12" x14ac:dyDescent="0.25">
      <c r="A19" s="3" t="s">
        <v>88</v>
      </c>
      <c r="B19" s="15">
        <f t="shared" si="0"/>
        <v>1457800000</v>
      </c>
      <c r="C19" s="21">
        <v>915950000</v>
      </c>
      <c r="D19" s="15">
        <v>54775000</v>
      </c>
      <c r="E19" s="15">
        <v>69475000</v>
      </c>
      <c r="F19" s="20">
        <v>417600000</v>
      </c>
      <c r="G19" s="20">
        <v>0</v>
      </c>
    </row>
    <row r="20" spans="1:12" x14ac:dyDescent="0.25">
      <c r="A20" s="3" t="s">
        <v>89</v>
      </c>
      <c r="B20" s="15">
        <f t="shared" si="0"/>
        <v>2127818750</v>
      </c>
      <c r="C20" s="38">
        <v>816681250</v>
      </c>
      <c r="D20" s="38">
        <v>0</v>
      </c>
      <c r="E20" s="38">
        <v>43837500</v>
      </c>
      <c r="F20" s="38">
        <v>1267300000</v>
      </c>
      <c r="G20" s="20">
        <v>0</v>
      </c>
      <c r="I20" s="38"/>
      <c r="J20" s="38"/>
      <c r="K20" s="38"/>
      <c r="L20" s="38"/>
    </row>
    <row r="21" spans="1:12" x14ac:dyDescent="0.25">
      <c r="A21" s="3" t="s">
        <v>70</v>
      </c>
      <c r="B21" s="15">
        <f t="shared" si="0"/>
        <v>5730900000</v>
      </c>
      <c r="C21" s="15">
        <v>1231650000</v>
      </c>
      <c r="D21" s="15">
        <v>96075000</v>
      </c>
      <c r="E21" s="15">
        <v>110775000</v>
      </c>
      <c r="F21" s="15">
        <v>4292400000</v>
      </c>
      <c r="G21" s="15">
        <v>0</v>
      </c>
    </row>
    <row r="22" spans="1:12" x14ac:dyDescent="0.25">
      <c r="A22" s="3" t="s">
        <v>90</v>
      </c>
      <c r="B22" s="15">
        <f t="shared" si="0"/>
        <v>2127818750</v>
      </c>
      <c r="C22" s="15">
        <f>C20</f>
        <v>816681250</v>
      </c>
      <c r="D22" s="15">
        <f t="shared" ref="D22:F22" si="1">D20</f>
        <v>0</v>
      </c>
      <c r="E22" s="15">
        <f t="shared" si="1"/>
        <v>43837500</v>
      </c>
      <c r="F22" s="15">
        <f t="shared" si="1"/>
        <v>1267300000</v>
      </c>
      <c r="G22" s="15">
        <v>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10</v>
      </c>
      <c r="B24" s="15"/>
      <c r="C24" s="15"/>
      <c r="D24" s="15"/>
      <c r="E24" s="15"/>
      <c r="F24" s="15"/>
      <c r="G24" s="16"/>
    </row>
    <row r="25" spans="1:12" x14ac:dyDescent="0.25">
      <c r="A25" s="6" t="s">
        <v>88</v>
      </c>
      <c r="B25" s="15">
        <f>B19</f>
        <v>1457800000</v>
      </c>
      <c r="C25" s="15"/>
      <c r="D25" s="15"/>
      <c r="E25" s="15"/>
      <c r="F25" s="15"/>
      <c r="G25" s="15"/>
      <c r="H25" s="7"/>
    </row>
    <row r="26" spans="1:12" x14ac:dyDescent="0.25">
      <c r="A26" s="6" t="s">
        <v>89</v>
      </c>
      <c r="B26" s="15">
        <v>1662179046.3499999</v>
      </c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11</v>
      </c>
      <c r="B28" s="17"/>
      <c r="C28" s="17"/>
      <c r="D28" s="17"/>
      <c r="E28" s="17"/>
      <c r="F28" s="17"/>
      <c r="G28" s="17"/>
    </row>
    <row r="29" spans="1:12" x14ac:dyDescent="0.25">
      <c r="A29" t="s">
        <v>52</v>
      </c>
      <c r="B29" s="14">
        <v>1.56</v>
      </c>
      <c r="C29" s="14">
        <v>1.56</v>
      </c>
      <c r="D29" s="14">
        <v>1.56</v>
      </c>
      <c r="E29" s="14">
        <v>1.56</v>
      </c>
      <c r="F29" s="14">
        <v>1.56</v>
      </c>
      <c r="G29" s="14">
        <v>1.56</v>
      </c>
    </row>
    <row r="30" spans="1:12" x14ac:dyDescent="0.25">
      <c r="A30" t="s">
        <v>91</v>
      </c>
      <c r="B30" s="14">
        <v>1.6181333333333334</v>
      </c>
      <c r="C30" s="14">
        <v>1.6181333333333334</v>
      </c>
      <c r="D30" s="14">
        <v>1.6181333333333334</v>
      </c>
      <c r="E30" s="14">
        <v>1.6181333333333334</v>
      </c>
      <c r="F30" s="14">
        <v>1.6181333333333334</v>
      </c>
      <c r="G30" s="14">
        <v>1.6181333333333334</v>
      </c>
    </row>
    <row r="31" spans="1:12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13</v>
      </c>
      <c r="B33" s="17"/>
      <c r="C33" s="17"/>
      <c r="D33" s="17"/>
      <c r="E33" s="17"/>
      <c r="F33" s="17"/>
      <c r="G33" s="17"/>
    </row>
    <row r="34" spans="1:7" x14ac:dyDescent="0.25">
      <c r="A34" t="s">
        <v>53</v>
      </c>
      <c r="B34" s="15">
        <f>B18/B29</f>
        <v>565067307.69230771</v>
      </c>
      <c r="C34" s="15">
        <f t="shared" ref="C34:G34" si="2">C18/C29</f>
        <v>174685897.43589744</v>
      </c>
      <c r="D34" s="15">
        <f t="shared" si="2"/>
        <v>42939102.56410256</v>
      </c>
      <c r="E34" s="15">
        <f t="shared" si="2"/>
        <v>12314102.564102564</v>
      </c>
      <c r="F34" s="15">
        <f t="shared" si="2"/>
        <v>335128205.12820512</v>
      </c>
      <c r="G34" s="15">
        <f t="shared" si="2"/>
        <v>0</v>
      </c>
    </row>
    <row r="35" spans="1:7" x14ac:dyDescent="0.25">
      <c r="A35" t="s">
        <v>92</v>
      </c>
      <c r="B35" s="15">
        <f>B20/B30</f>
        <v>1314983571.6051416</v>
      </c>
      <c r="C35" s="15">
        <f t="shared" ref="C35:G35" si="3">C20/C30</f>
        <v>504705782.38299274</v>
      </c>
      <c r="D35" s="15">
        <f t="shared" si="3"/>
        <v>0</v>
      </c>
      <c r="E35" s="15">
        <f t="shared" si="3"/>
        <v>27091401.615029663</v>
      </c>
      <c r="F35" s="15">
        <f t="shared" si="3"/>
        <v>783186387.60711932</v>
      </c>
      <c r="G35" s="15">
        <f t="shared" si="3"/>
        <v>0</v>
      </c>
    </row>
    <row r="36" spans="1:7" x14ac:dyDescent="0.25">
      <c r="A36" t="s">
        <v>54</v>
      </c>
      <c r="B36" s="15">
        <f>B34/B10</f>
        <v>1531347.7173233272</v>
      </c>
      <c r="C36" s="15">
        <f>C34/C10</f>
        <v>749724.88169913064</v>
      </c>
      <c r="D36" s="15" t="e">
        <f t="shared" ref="D36:G36" si="4">D34/D10</f>
        <v>#DIV/0!</v>
      </c>
      <c r="E36" s="15" t="e">
        <f>E34/E10</f>
        <v>#DIV/0!</v>
      </c>
      <c r="F36" s="15">
        <f>F34/F10</f>
        <v>2464177.9788838611</v>
      </c>
      <c r="G36" s="15" t="e">
        <f t="shared" si="4"/>
        <v>#DIV/0!</v>
      </c>
    </row>
    <row r="37" spans="1:7" x14ac:dyDescent="0.25">
      <c r="A37" t="s">
        <v>93</v>
      </c>
      <c r="B37" s="15">
        <f>B35/B13</f>
        <v>543157.19603682018</v>
      </c>
      <c r="C37" s="15">
        <f t="shared" ref="C37:G37" si="5">C35/C13</f>
        <v>307372.5836680833</v>
      </c>
      <c r="D37" s="15" t="e">
        <f t="shared" si="5"/>
        <v>#DIV/0!</v>
      </c>
      <c r="E37" s="15">
        <f t="shared" si="5"/>
        <v>410475.78204590396</v>
      </c>
      <c r="F37" s="15">
        <f t="shared" ref="F37" si="6">F35/F13</f>
        <v>1098438.1312862823</v>
      </c>
      <c r="G37" s="15" t="e">
        <f t="shared" si="5"/>
        <v>#DIV/0!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9">
        <f>B12/B31*100</f>
        <v>1.7480499655602511</v>
      </c>
      <c r="C42" s="9">
        <f t="shared" ref="C42:G42" si="7">C12/C31*100</f>
        <v>2.196667945850812</v>
      </c>
      <c r="D42" s="9">
        <f t="shared" si="7"/>
        <v>0.12571292461194405</v>
      </c>
      <c r="E42" s="9">
        <f t="shared" si="7"/>
        <v>0.16276515502388547</v>
      </c>
      <c r="F42" s="9">
        <f t="shared" ref="F42" si="8">F12/F31*100</f>
        <v>0</v>
      </c>
      <c r="G42" s="9">
        <f t="shared" si="7"/>
        <v>0</v>
      </c>
    </row>
    <row r="43" spans="1:7" x14ac:dyDescent="0.25">
      <c r="A43" t="s">
        <v>17</v>
      </c>
      <c r="B43" s="9">
        <f>B13/B31*100</f>
        <v>2.2534765530465215</v>
      </c>
      <c r="C43" s="9">
        <f t="shared" ref="C43:G43" si="9">C13/C31*100</f>
        <v>2.1728486548717068</v>
      </c>
      <c r="D43" s="9">
        <f t="shared" si="9"/>
        <v>0</v>
      </c>
      <c r="E43" s="9">
        <f t="shared" si="9"/>
        <v>8.7337400256719031E-2</v>
      </c>
      <c r="F43" s="9">
        <f t="shared" ref="F43" si="10">F13/F31*100</f>
        <v>2.2375647261886082</v>
      </c>
      <c r="G43" s="9">
        <f t="shared" si="9"/>
        <v>0</v>
      </c>
    </row>
    <row r="45" spans="1:7" x14ac:dyDescent="0.25">
      <c r="A45" t="s">
        <v>18</v>
      </c>
    </row>
    <row r="46" spans="1:7" x14ac:dyDescent="0.25">
      <c r="A46" t="s">
        <v>19</v>
      </c>
      <c r="B46" s="9">
        <f>B13/B12*100</f>
        <v>128.91373801916933</v>
      </c>
      <c r="C46" s="9">
        <f>C13/C12*100</f>
        <v>98.915662650602414</v>
      </c>
      <c r="D46" s="9">
        <f t="shared" ref="D46:G46" si="11">D13/D12*100</f>
        <v>0</v>
      </c>
      <c r="E46" s="9">
        <f t="shared" si="11"/>
        <v>53.658536585365859</v>
      </c>
      <c r="F46" s="9" t="e">
        <f t="shared" ref="F46" si="12">F13/F12*100</f>
        <v>#DIV/0!</v>
      </c>
      <c r="G46" s="9" t="e">
        <f t="shared" si="11"/>
        <v>#DIV/0!</v>
      </c>
    </row>
    <row r="47" spans="1:7" x14ac:dyDescent="0.25">
      <c r="A47" t="s">
        <v>20</v>
      </c>
      <c r="B47" s="9">
        <f>B20/B19*100</f>
        <v>145.96095143366716</v>
      </c>
      <c r="C47" s="9">
        <f>C20/C19*100</f>
        <v>89.162208635842561</v>
      </c>
      <c r="D47" s="9">
        <f t="shared" ref="D47:G47" si="13">D20/D19*100</f>
        <v>0</v>
      </c>
      <c r="E47" s="9">
        <f>E20/E19*100</f>
        <v>63.098236775818641</v>
      </c>
      <c r="F47" s="9">
        <f>F20/F19*100</f>
        <v>303.47222222222223</v>
      </c>
      <c r="G47" s="9" t="e">
        <f t="shared" si="13"/>
        <v>#DIV/0!</v>
      </c>
    </row>
    <row r="48" spans="1:7" x14ac:dyDescent="0.25">
      <c r="A48" t="s">
        <v>21</v>
      </c>
      <c r="B48" s="10">
        <f>AVERAGE(B46:B47)</f>
        <v>137.43734472641825</v>
      </c>
      <c r="C48" s="10">
        <f t="shared" ref="C48:G48" si="14">AVERAGE(C46:C47)</f>
        <v>94.038935643222487</v>
      </c>
      <c r="D48" s="10">
        <f t="shared" si="14"/>
        <v>0</v>
      </c>
      <c r="E48" s="10">
        <f t="shared" si="14"/>
        <v>58.37838668059225</v>
      </c>
      <c r="F48" s="10" t="e">
        <f t="shared" ref="F48" si="15">AVERAGE(F46:F47)</f>
        <v>#DIV/0!</v>
      </c>
      <c r="G48" s="10" t="e">
        <f t="shared" si="14"/>
        <v>#DIV/0!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22</v>
      </c>
      <c r="B50" s="17"/>
      <c r="C50" s="17"/>
      <c r="D50" s="17"/>
      <c r="E50" s="17"/>
      <c r="F50" s="17"/>
    </row>
    <row r="51" spans="1:7" x14ac:dyDescent="0.25">
      <c r="A51" t="s">
        <v>23</v>
      </c>
      <c r="B51" s="10">
        <f>B13/B15*100</f>
        <v>38.361590873078747</v>
      </c>
      <c r="C51" s="10">
        <f t="shared" ref="C51:E51" si="16">C13/C15*100</f>
        <v>69.991474850809894</v>
      </c>
      <c r="D51" s="10">
        <f t="shared" si="16"/>
        <v>0</v>
      </c>
      <c r="E51" s="10">
        <f t="shared" si="16"/>
        <v>31.279620853080569</v>
      </c>
      <c r="F51" s="10">
        <f t="shared" ref="F51" si="17">F13/F15*100</f>
        <v>19.9663959675161</v>
      </c>
      <c r="G51" s="10" t="e">
        <f>G13/G15*100</f>
        <v>#DIV/0!</v>
      </c>
    </row>
    <row r="52" spans="1:7" x14ac:dyDescent="0.25">
      <c r="A52" t="s">
        <v>24</v>
      </c>
      <c r="B52" s="10">
        <f>B20/B21*100</f>
        <v>37.128875918267632</v>
      </c>
      <c r="C52" s="10">
        <f t="shared" ref="C52:G52" si="18">C20/C21*100</f>
        <v>66.307899971582842</v>
      </c>
      <c r="D52" s="10">
        <f t="shared" si="18"/>
        <v>0</v>
      </c>
      <c r="E52" s="10">
        <f t="shared" si="18"/>
        <v>39.573459715639807</v>
      </c>
      <c r="F52" s="10">
        <f t="shared" ref="F52" si="19">F20/F21*100</f>
        <v>29.524275463610099</v>
      </c>
      <c r="G52" s="10" t="e">
        <f t="shared" si="18"/>
        <v>#DIV/0!</v>
      </c>
    </row>
    <row r="53" spans="1:7" x14ac:dyDescent="0.25">
      <c r="A53" t="s">
        <v>25</v>
      </c>
      <c r="B53" s="10">
        <f>(B51+B52)/2</f>
        <v>37.745233395673189</v>
      </c>
      <c r="C53" s="10">
        <f t="shared" ref="C53:G53" si="20">(C51+C52)/2</f>
        <v>68.149687411196368</v>
      </c>
      <c r="D53" s="10">
        <f t="shared" si="20"/>
        <v>0</v>
      </c>
      <c r="E53" s="10">
        <f t="shared" si="20"/>
        <v>35.426540284360186</v>
      </c>
      <c r="F53" s="10">
        <f t="shared" ref="F53" si="21">(F51+F52)/2</f>
        <v>24.745335715563101</v>
      </c>
      <c r="G53" s="10" t="e">
        <f t="shared" si="20"/>
        <v>#DIV/0!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26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27</v>
      </c>
      <c r="B57" s="17"/>
      <c r="C57" s="17"/>
      <c r="D57" s="17"/>
      <c r="E57" s="17"/>
      <c r="F57" s="17"/>
    </row>
    <row r="58" spans="1:7" x14ac:dyDescent="0.25">
      <c r="A58" t="s">
        <v>28</v>
      </c>
      <c r="B58" s="10">
        <f>((B13/B10)-1)*100</f>
        <v>556.09756097560967</v>
      </c>
      <c r="C58" s="10">
        <f t="shared" ref="C58:G58" si="22">((C13/C10)-1)*100</f>
        <v>604.72103004291841</v>
      </c>
      <c r="D58" s="10" t="e">
        <f t="shared" si="22"/>
        <v>#DIV/0!</v>
      </c>
      <c r="E58" s="10" t="e">
        <f t="shared" si="22"/>
        <v>#DIV/0!</v>
      </c>
      <c r="F58" s="10">
        <f t="shared" ref="F58" si="23">((F13/F10)-1)*100</f>
        <v>424.26470588235293</v>
      </c>
      <c r="G58" s="10" t="e">
        <f t="shared" si="22"/>
        <v>#DIV/0!</v>
      </c>
    </row>
    <row r="59" spans="1:7" x14ac:dyDescent="0.25">
      <c r="A59" t="s">
        <v>29</v>
      </c>
      <c r="B59" s="10">
        <f>((B35/B34)-1)*100</f>
        <v>132.71273239562126</v>
      </c>
      <c r="C59" s="10">
        <f t="shared" ref="C59:E59" si="24">((C35/C34)-1)*100</f>
        <v>188.92188195569653</v>
      </c>
      <c r="D59" s="10">
        <f t="shared" si="24"/>
        <v>-100</v>
      </c>
      <c r="E59" s="10">
        <f t="shared" si="24"/>
        <v>120.00305319857509</v>
      </c>
      <c r="F59" s="10">
        <f t="shared" ref="F59" si="25">((F35/F34)-1)*100</f>
        <v>133.6975448865926</v>
      </c>
      <c r="G59" s="10" t="e">
        <f t="shared" ref="G59" si="26">((G35/G34)-1)*100</f>
        <v>#DIV/0!</v>
      </c>
    </row>
    <row r="60" spans="1:7" x14ac:dyDescent="0.25">
      <c r="A60" t="s">
        <v>30</v>
      </c>
      <c r="B60" s="10">
        <f>((B37/B36)-1)*100</f>
        <v>-64.530773129291944</v>
      </c>
      <c r="C60" s="10">
        <f>((C37/C36)-1)*100</f>
        <v>-59.001949759027219</v>
      </c>
      <c r="D60" s="10" t="e">
        <f>((D37/D36)-1)*100</f>
        <v>#DIV/0!</v>
      </c>
      <c r="E60" s="10" t="e">
        <f>((E37/E36)-1)*100</f>
        <v>#DIV/0!</v>
      </c>
      <c r="F60" s="10">
        <f>((F37/F36)-1)*100</f>
        <v>-55.423750203959884</v>
      </c>
      <c r="G60" s="10" t="e">
        <f t="shared" ref="G60" si="27">((G37/G36)-1)*100</f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31</v>
      </c>
      <c r="B62" s="17"/>
      <c r="C62" s="17"/>
      <c r="D62" s="17"/>
      <c r="E62" s="17"/>
      <c r="F62" s="17"/>
    </row>
    <row r="63" spans="1:7" x14ac:dyDescent="0.25">
      <c r="A63" t="s">
        <v>126</v>
      </c>
      <c r="B63" s="15">
        <f>B19/(B12*3)</f>
        <v>258750.4437344693</v>
      </c>
      <c r="C63" s="15">
        <f t="shared" ref="C63:G63" si="28">C19/(C12*3)</f>
        <v>183925.70281124499</v>
      </c>
      <c r="D63" s="15">
        <f t="shared" si="28"/>
        <v>192192.98245614034</v>
      </c>
      <c r="E63" s="15">
        <f t="shared" si="28"/>
        <v>188279.13279132792</v>
      </c>
      <c r="F63" s="15" t="e">
        <f t="shared" si="28"/>
        <v>#DIV/0!</v>
      </c>
      <c r="G63" s="15" t="e">
        <f t="shared" si="28"/>
        <v>#DIV/0!</v>
      </c>
    </row>
    <row r="64" spans="1:7" x14ac:dyDescent="0.25">
      <c r="A64" t="s">
        <v>127</v>
      </c>
      <c r="B64" s="15">
        <f>B20/(B13*3)</f>
        <v>292966.92138234887</v>
      </c>
      <c r="C64" s="15">
        <f t="shared" ref="C64:G64" si="29">C20/(C13*3)</f>
        <v>165789.94112870484</v>
      </c>
      <c r="D64" s="15" t="e">
        <f t="shared" si="29"/>
        <v>#DIV/0!</v>
      </c>
      <c r="E64" s="15">
        <f t="shared" si="29"/>
        <v>221401.51515151514</v>
      </c>
      <c r="F64" s="15">
        <f t="shared" si="29"/>
        <v>592473.1182795699</v>
      </c>
      <c r="G64" s="15" t="e">
        <f t="shared" si="29"/>
        <v>#DIV/0!</v>
      </c>
    </row>
    <row r="65" spans="1:8" x14ac:dyDescent="0.25">
      <c r="A65" s="24" t="s">
        <v>38</v>
      </c>
      <c r="B65" s="25">
        <f>B20/B14</f>
        <v>179411.36172006745</v>
      </c>
      <c r="C65" s="25">
        <f t="shared" ref="C65:G65" si="30">C20/C14</f>
        <v>170141.92708333334</v>
      </c>
      <c r="D65" s="25" t="e">
        <f t="shared" si="30"/>
        <v>#DIV/0!</v>
      </c>
      <c r="E65" s="25">
        <f t="shared" si="30"/>
        <v>136565.42056074768</v>
      </c>
      <c r="F65" s="25">
        <f t="shared" ref="F65" si="31">F20/F14</f>
        <v>188054.60750853241</v>
      </c>
      <c r="G65" s="25" t="e">
        <f t="shared" si="30"/>
        <v>#DIV/0!</v>
      </c>
    </row>
    <row r="66" spans="1:8" x14ac:dyDescent="0.25">
      <c r="A66" t="s">
        <v>32</v>
      </c>
      <c r="B66" s="10">
        <f>(B63/B64)*B48</f>
        <v>121.38562867729455</v>
      </c>
      <c r="C66" s="10">
        <f t="shared" ref="C66:G66" si="32">(C63/C64)*C48</f>
        <v>104.3258548259806</v>
      </c>
      <c r="D66" s="10" t="e">
        <f t="shared" si="32"/>
        <v>#DIV/0!</v>
      </c>
      <c r="E66" s="10">
        <f t="shared" si="32"/>
        <v>49.644791321580527</v>
      </c>
      <c r="F66" s="10" t="e">
        <f t="shared" ref="F66" si="33">(F63/F64)*F48</f>
        <v>#DIV/0!</v>
      </c>
      <c r="G66" s="10" t="e">
        <f t="shared" si="32"/>
        <v>#DIV/0!</v>
      </c>
    </row>
    <row r="67" spans="1:8" x14ac:dyDescent="0.25">
      <c r="A67" t="s">
        <v>120</v>
      </c>
      <c r="B67" s="10">
        <f>B19/B12</f>
        <v>776251.33120340784</v>
      </c>
      <c r="C67" s="10">
        <f t="shared" ref="C67:G67" si="34">C19/C12</f>
        <v>551777.10843373497</v>
      </c>
      <c r="D67" s="10">
        <f t="shared" si="34"/>
        <v>576578.94736842101</v>
      </c>
      <c r="E67" s="10">
        <f t="shared" si="34"/>
        <v>564837.39837398368</v>
      </c>
      <c r="F67" s="10" t="e">
        <f t="shared" si="34"/>
        <v>#DIV/0!</v>
      </c>
      <c r="G67" s="10" t="e">
        <f t="shared" si="34"/>
        <v>#DIV/0!</v>
      </c>
    </row>
    <row r="68" spans="1:8" x14ac:dyDescent="0.25">
      <c r="A68" t="s">
        <v>121</v>
      </c>
      <c r="B68" s="10">
        <f>B20/B13</f>
        <v>878900.76414704672</v>
      </c>
      <c r="C68" s="10">
        <f t="shared" ref="C68:G68" si="35">C20/C13</f>
        <v>497369.8233861145</v>
      </c>
      <c r="D68" s="10" t="e">
        <f t="shared" si="35"/>
        <v>#DIV/0!</v>
      </c>
      <c r="E68" s="10">
        <f t="shared" si="35"/>
        <v>664204.54545454541</v>
      </c>
      <c r="F68" s="10">
        <f t="shared" si="35"/>
        <v>1777419.3548387096</v>
      </c>
      <c r="G68" s="10" t="e">
        <f t="shared" si="35"/>
        <v>#DIV/0!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33</v>
      </c>
      <c r="B70" s="10"/>
      <c r="C70" s="10"/>
      <c r="D70" s="10"/>
      <c r="E70" s="10"/>
      <c r="F70" s="10"/>
    </row>
    <row r="71" spans="1:8" x14ac:dyDescent="0.25">
      <c r="A71" t="s">
        <v>34</v>
      </c>
      <c r="B71" s="10">
        <f>(B26/B25)*100</f>
        <v>114.01969037933873</v>
      </c>
      <c r="C71" s="10"/>
      <c r="D71" s="10"/>
      <c r="E71" s="10"/>
      <c r="F71" s="10"/>
      <c r="H71" s="7"/>
    </row>
    <row r="72" spans="1:8" x14ac:dyDescent="0.25">
      <c r="A72" t="s">
        <v>35</v>
      </c>
      <c r="B72" s="10">
        <f>(B20/B26)*100</f>
        <v>128.01381142858853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36</v>
      </c>
    </row>
    <row r="76" spans="1:8" x14ac:dyDescent="0.25">
      <c r="A76" t="s">
        <v>107</v>
      </c>
    </row>
    <row r="77" spans="1:8" x14ac:dyDescent="0.25">
      <c r="A77" t="s">
        <v>75</v>
      </c>
      <c r="B77" s="12"/>
      <c r="C77" s="12"/>
      <c r="D77" s="12"/>
    </row>
    <row r="79" spans="1:8" x14ac:dyDescent="0.25">
      <c r="A79" t="s">
        <v>39</v>
      </c>
    </row>
    <row r="80" spans="1:8" x14ac:dyDescent="0.25">
      <c r="A80" s="26" t="s">
        <v>42</v>
      </c>
    </row>
    <row r="81" spans="1:1" x14ac:dyDescent="0.25">
      <c r="A81" s="26"/>
    </row>
    <row r="82" spans="1:1" x14ac:dyDescent="0.25">
      <c r="A82" s="26" t="s">
        <v>128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workbookViewId="0">
      <selection activeCell="A85" sqref="A8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7" ht="15.75" x14ac:dyDescent="0.25">
      <c r="A2" s="41" t="s">
        <v>115</v>
      </c>
      <c r="B2" s="41"/>
      <c r="C2" s="41"/>
      <c r="D2" s="41"/>
      <c r="E2" s="41"/>
      <c r="F2" s="41"/>
    </row>
    <row r="4" spans="1:7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29"/>
    </row>
    <row r="5" spans="1:7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67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55</v>
      </c>
      <c r="B10" s="4">
        <f>SUM(C10:G10)</f>
        <v>2555</v>
      </c>
      <c r="C10" s="4">
        <f>+'I trimestre'!C10+'II Trimestre'!C10</f>
        <v>1901</v>
      </c>
      <c r="D10" s="4">
        <f>+'I trimestre'!D10+'II Trimestre'!D10</f>
        <v>222</v>
      </c>
      <c r="E10" s="4">
        <f>+'I trimestre'!E10+'II Trimestre'!E10</f>
        <v>140</v>
      </c>
      <c r="F10" s="4">
        <f>+'I trimestre'!F10+'II Trimestre'!F10</f>
        <v>292</v>
      </c>
      <c r="G10" s="4">
        <f>+'I trimestre'!G10+'II Trimestre'!G10</f>
        <v>0</v>
      </c>
    </row>
    <row r="11" spans="1:7" x14ac:dyDescent="0.25">
      <c r="A11" s="18" t="s">
        <v>37</v>
      </c>
      <c r="B11" s="4">
        <f t="shared" ref="B11:B22" si="0">SUM(C11:G11)</f>
        <v>5707</v>
      </c>
      <c r="C11" s="4">
        <f>+'I trimestre'!C11+'II Trimestre'!C11</f>
        <v>4286</v>
      </c>
      <c r="D11" s="4">
        <f>+'I trimestre'!D11+'II Trimestre'!D11</f>
        <v>607</v>
      </c>
      <c r="E11" s="4">
        <f>+'I trimestre'!E11+'II Trimestre'!E11</f>
        <v>281</v>
      </c>
      <c r="F11" s="4">
        <f>+'I trimestre'!F11+'II Trimestre'!F11</f>
        <v>533</v>
      </c>
      <c r="G11" s="4">
        <f>+'I trimestre'!G11+'II Trimestre'!G11</f>
        <v>0</v>
      </c>
    </row>
    <row r="12" spans="1:7" x14ac:dyDescent="0.25">
      <c r="A12" s="3" t="s">
        <v>94</v>
      </c>
      <c r="B12" s="4">
        <f t="shared" si="0"/>
        <v>3758</v>
      </c>
      <c r="C12" s="4">
        <f>+'I trimestre'!C12+'II Trimestre'!C12</f>
        <v>427</v>
      </c>
      <c r="D12" s="4">
        <f>+'I trimestre'!D12+'II Trimestre'!D12</f>
        <v>53</v>
      </c>
      <c r="E12" s="4">
        <f>+'I trimestre'!E12+'II Trimestre'!E12</f>
        <v>53</v>
      </c>
      <c r="F12" s="4">
        <f>+'I trimestre'!F12+'II Trimestre'!F12</f>
        <v>3225</v>
      </c>
      <c r="G12" s="4">
        <f>+'II Trimestre'!G12</f>
        <v>0</v>
      </c>
    </row>
    <row r="13" spans="1:7" x14ac:dyDescent="0.25">
      <c r="A13" s="3" t="s">
        <v>95</v>
      </c>
      <c r="B13" s="4">
        <f t="shared" si="0"/>
        <v>2997</v>
      </c>
      <c r="C13" s="4">
        <f>+'I trimestre'!C13+'II Trimestre'!C13</f>
        <v>696</v>
      </c>
      <c r="D13" s="4">
        <f>+'I trimestre'!D13+'II Trimestre'!D13</f>
        <v>27</v>
      </c>
      <c r="E13" s="4">
        <f>+'I trimestre'!E13+'II Trimestre'!E13</f>
        <v>45</v>
      </c>
      <c r="F13" s="4">
        <f>+'I trimestre'!F13+'II Trimestre'!F13</f>
        <v>2229</v>
      </c>
      <c r="G13" s="4">
        <f>+'I trimestre'!G13+'II Trimestre'!G13</f>
        <v>0</v>
      </c>
    </row>
    <row r="14" spans="1:7" x14ac:dyDescent="0.25">
      <c r="A14" s="18" t="s">
        <v>37</v>
      </c>
      <c r="B14" s="4">
        <f t="shared" si="0"/>
        <v>10434</v>
      </c>
      <c r="C14" s="4">
        <f>+'I trimestre'!C14+'II Trimestre'!C14</f>
        <v>1466</v>
      </c>
      <c r="D14" s="4">
        <f>+'I trimestre'!D14+'II Trimestre'!D14</f>
        <v>74</v>
      </c>
      <c r="E14" s="4">
        <f>+'I trimestre'!E14+'II Trimestre'!E14</f>
        <v>127</v>
      </c>
      <c r="F14" s="4">
        <f>+'I trimestre'!F14+'II Trimestre'!F14</f>
        <v>8767</v>
      </c>
      <c r="G14" s="4">
        <f>+'I trimestre'!G14+'II Trimestre'!G14</f>
        <v>0</v>
      </c>
    </row>
    <row r="15" spans="1:7" x14ac:dyDescent="0.25">
      <c r="A15" s="3" t="s">
        <v>70</v>
      </c>
      <c r="B15" s="4">
        <f t="shared" si="0"/>
        <v>4535</v>
      </c>
      <c r="C15" s="4">
        <f>+'II Trimestre'!C15</f>
        <v>762</v>
      </c>
      <c r="D15" s="4">
        <f>+'II Trimestre'!D15</f>
        <v>95</v>
      </c>
      <c r="E15" s="4">
        <f>+'II Trimestre'!E15</f>
        <v>95</v>
      </c>
      <c r="F15" s="4">
        <f>+'II Trimestre'!F15</f>
        <v>3583</v>
      </c>
      <c r="G15" s="4">
        <f>+'II Trimestre'!G15</f>
        <v>0</v>
      </c>
    </row>
    <row r="16" spans="1:7" x14ac:dyDescent="0.25">
      <c r="B16" s="4"/>
    </row>
    <row r="17" spans="1:8" x14ac:dyDescent="0.25">
      <c r="A17" s="5" t="s">
        <v>9</v>
      </c>
      <c r="B17" s="4"/>
    </row>
    <row r="18" spans="1:8" x14ac:dyDescent="0.25">
      <c r="A18" s="3" t="s">
        <v>109</v>
      </c>
      <c r="B18" s="4">
        <f t="shared" si="0"/>
        <v>984640000</v>
      </c>
      <c r="C18" s="15">
        <f>+'I trimestre'!C18+'II Trimestre'!C18</f>
        <v>728095000</v>
      </c>
      <c r="D18" s="15">
        <f>+'I trimestre'!D18+'II Trimestre'!D18</f>
        <v>103672500</v>
      </c>
      <c r="E18" s="15">
        <f>+'I trimestre'!E18+'II Trimestre'!E18</f>
        <v>47472500</v>
      </c>
      <c r="F18" s="15">
        <f>+'I trimestre'!F18+'II Trimestre'!F18</f>
        <v>105400000</v>
      </c>
      <c r="G18" s="15">
        <f>+'I trimestre'!G18+'II Trimestre'!G18</f>
        <v>0</v>
      </c>
    </row>
    <row r="19" spans="1:8" x14ac:dyDescent="0.25">
      <c r="A19" s="3" t="s">
        <v>94</v>
      </c>
      <c r="B19" s="4">
        <f t="shared" si="0"/>
        <v>2740975000</v>
      </c>
      <c r="C19" s="15">
        <f>+'I trimestre'!C19+'II Trimestre'!C19</f>
        <v>179025000</v>
      </c>
      <c r="D19" s="15">
        <f>+'I trimestre'!D19+'II Trimestre'!D19</f>
        <v>20475000</v>
      </c>
      <c r="E19" s="15">
        <f>+'I trimestre'!E19+'II Trimestre'!E19</f>
        <v>20475000</v>
      </c>
      <c r="F19" s="15">
        <f>+'I trimestre'!F19+'II Trimestre'!F19</f>
        <v>2521000000</v>
      </c>
      <c r="G19" s="15">
        <f>+'I trimestre'!G19+'II Trimestre'!G19</f>
        <v>0</v>
      </c>
    </row>
    <row r="20" spans="1:8" x14ac:dyDescent="0.25">
      <c r="A20" s="3" t="s">
        <v>95</v>
      </c>
      <c r="B20" s="4">
        <f t="shared" si="0"/>
        <v>1992943750</v>
      </c>
      <c r="C20" s="15">
        <f>+'I trimestre'!C20+'II Trimestre'!C20</f>
        <v>252043750</v>
      </c>
      <c r="D20" s="15">
        <f>+'I trimestre'!D20+'II Trimestre'!D20</f>
        <v>10412500</v>
      </c>
      <c r="E20" s="15">
        <f>+'I trimestre'!E20+'II Trimestre'!E20</f>
        <v>18287500</v>
      </c>
      <c r="F20" s="15">
        <f>+'I trimestre'!F20+'II Trimestre'!F20</f>
        <v>1712200000</v>
      </c>
      <c r="G20" s="15">
        <f>+'I trimestre'!G20+'II Trimestre'!G20</f>
        <v>0</v>
      </c>
    </row>
    <row r="21" spans="1:8" x14ac:dyDescent="0.25">
      <c r="A21" s="3" t="s">
        <v>70</v>
      </c>
      <c r="B21" s="4">
        <f t="shared" si="0"/>
        <v>4799400000</v>
      </c>
      <c r="C21" s="4">
        <f>+'II Trimestre'!C21</f>
        <v>400050000</v>
      </c>
      <c r="D21" s="4">
        <f>+'II Trimestre'!D21</f>
        <v>49875000</v>
      </c>
      <c r="E21" s="4">
        <f>+'II Trimestre'!E21</f>
        <v>49875000</v>
      </c>
      <c r="F21" s="4">
        <f>+'II Trimestre'!F21</f>
        <v>4299600000</v>
      </c>
      <c r="G21" s="4">
        <f>+'II Trimestre'!G21</f>
        <v>0</v>
      </c>
    </row>
    <row r="22" spans="1:8" x14ac:dyDescent="0.25">
      <c r="A22" s="3" t="s">
        <v>96</v>
      </c>
      <c r="B22" s="4">
        <f t="shared" si="0"/>
        <v>1992943750</v>
      </c>
      <c r="C22" s="4">
        <f>+C20</f>
        <v>252043750</v>
      </c>
      <c r="D22" s="4">
        <f t="shared" ref="D22:F22" si="1">+D20</f>
        <v>10412500</v>
      </c>
      <c r="E22" s="4">
        <f t="shared" si="1"/>
        <v>18287500</v>
      </c>
      <c r="F22" s="4">
        <f t="shared" si="1"/>
        <v>1712200000</v>
      </c>
      <c r="G22" s="4">
        <f>+G20</f>
        <v>0</v>
      </c>
      <c r="H22" s="4"/>
    </row>
    <row r="23" spans="1:8" x14ac:dyDescent="0.25">
      <c r="B23" s="4"/>
      <c r="C23" s="4"/>
      <c r="D23" s="4"/>
      <c r="E23" s="4"/>
      <c r="F23" s="14"/>
    </row>
    <row r="24" spans="1:8" x14ac:dyDescent="0.25">
      <c r="A24" t="s">
        <v>10</v>
      </c>
      <c r="B24" s="15"/>
      <c r="C24" s="15"/>
      <c r="D24" s="15"/>
      <c r="E24" s="15"/>
      <c r="F24" s="16"/>
    </row>
    <row r="25" spans="1:8" x14ac:dyDescent="0.25">
      <c r="A25" s="6" t="s">
        <v>94</v>
      </c>
      <c r="B25" s="15">
        <f>B19</f>
        <v>2740975000</v>
      </c>
      <c r="C25" s="15"/>
      <c r="D25" s="15"/>
      <c r="E25" s="15"/>
      <c r="F25" s="15"/>
      <c r="G25" s="7"/>
    </row>
    <row r="26" spans="1:8" x14ac:dyDescent="0.25">
      <c r="A26" s="6" t="s">
        <v>95</v>
      </c>
      <c r="B26" s="15">
        <f>+'I trimestre'!B26+'II Trimestre'!B26</f>
        <v>2400000000</v>
      </c>
      <c r="C26" s="15"/>
      <c r="D26" s="15"/>
      <c r="E26" s="15"/>
      <c r="F26" s="16"/>
      <c r="G26" s="7"/>
    </row>
    <row r="27" spans="1:8" x14ac:dyDescent="0.25">
      <c r="B27" s="17"/>
      <c r="C27" s="17"/>
      <c r="D27" s="17"/>
      <c r="E27" s="17"/>
      <c r="F27" s="17"/>
    </row>
    <row r="28" spans="1:8" x14ac:dyDescent="0.25">
      <c r="A28" t="s">
        <v>11</v>
      </c>
      <c r="B28" s="17"/>
      <c r="C28" s="17"/>
      <c r="D28" s="17"/>
      <c r="E28" s="17"/>
      <c r="F28" s="17"/>
    </row>
    <row r="29" spans="1:8" x14ac:dyDescent="0.25">
      <c r="A29" t="s">
        <v>56</v>
      </c>
      <c r="B29" s="14">
        <v>1.5189901056499999</v>
      </c>
      <c r="C29" s="14">
        <v>1.5189901056499999</v>
      </c>
      <c r="D29" s="14">
        <v>1.5189901056499999</v>
      </c>
      <c r="E29" s="14">
        <v>1.5189901056499999</v>
      </c>
      <c r="F29" s="14">
        <v>1.5189901056499999</v>
      </c>
      <c r="G29" s="14">
        <v>1.5189901056499999</v>
      </c>
    </row>
    <row r="30" spans="1:8" x14ac:dyDescent="0.25">
      <c r="A30" t="s">
        <v>97</v>
      </c>
      <c r="B30" s="14">
        <v>1.6071376151833332</v>
      </c>
      <c r="C30" s="14">
        <v>1.6071376151833332</v>
      </c>
      <c r="D30" s="14">
        <v>1.6071376151833332</v>
      </c>
      <c r="E30" s="14">
        <v>1.6071376151833332</v>
      </c>
      <c r="F30" s="14">
        <v>1.6071376151833332</v>
      </c>
      <c r="G30" s="14">
        <v>1.6071376151833332</v>
      </c>
    </row>
    <row r="31" spans="1:8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2" spans="1:8" x14ac:dyDescent="0.25">
      <c r="B32" s="17"/>
      <c r="C32" s="17"/>
      <c r="D32" s="17"/>
      <c r="E32" s="17"/>
      <c r="F32" s="17"/>
    </row>
    <row r="33" spans="1:7" x14ac:dyDescent="0.25">
      <c r="A33" t="s">
        <v>13</v>
      </c>
      <c r="B33" s="17"/>
      <c r="C33" s="17"/>
      <c r="D33" s="17"/>
      <c r="E33" s="17"/>
      <c r="F33" s="17"/>
    </row>
    <row r="34" spans="1:7" x14ac:dyDescent="0.25">
      <c r="A34" t="s">
        <v>57</v>
      </c>
      <c r="B34" s="15">
        <f>B18/B29</f>
        <v>648220153.86246181</v>
      </c>
      <c r="C34" s="15">
        <f t="shared" ref="C34:G34" si="2">C18/C29</f>
        <v>479328336.17006123</v>
      </c>
      <c r="D34" s="15">
        <f t="shared" si="2"/>
        <v>68250938.313806131</v>
      </c>
      <c r="E34" s="15">
        <f t="shared" si="2"/>
        <v>31252672.300775629</v>
      </c>
      <c r="F34" s="15">
        <f t="shared" si="2"/>
        <v>69388207.077818766</v>
      </c>
      <c r="G34" s="15">
        <f t="shared" si="2"/>
        <v>0</v>
      </c>
    </row>
    <row r="35" spans="1:7" x14ac:dyDescent="0.25">
      <c r="A35" t="s">
        <v>98</v>
      </c>
      <c r="B35" s="15">
        <f>B20/B30</f>
        <v>1240057933.5408413</v>
      </c>
      <c r="C35" s="15">
        <f t="shared" ref="C35:G35" si="3">C20/C30</f>
        <v>156827733.7415491</v>
      </c>
      <c r="D35" s="15">
        <f t="shared" si="3"/>
        <v>6478910.0209145444</v>
      </c>
      <c r="E35" s="15">
        <f t="shared" si="3"/>
        <v>11378926.00311882</v>
      </c>
      <c r="F35" s="15">
        <f t="shared" si="3"/>
        <v>1065372363.7752588</v>
      </c>
      <c r="G35" s="15">
        <f t="shared" si="3"/>
        <v>0</v>
      </c>
    </row>
    <row r="36" spans="1:7" x14ac:dyDescent="0.25">
      <c r="A36" t="s">
        <v>58</v>
      </c>
      <c r="B36" s="15">
        <f>B34/B10</f>
        <v>253706.51814577761</v>
      </c>
      <c r="C36" s="15">
        <f>C34/C10</f>
        <v>252145.3635823573</v>
      </c>
      <c r="D36" s="15">
        <f t="shared" ref="D36:F36" si="4">D34/D10</f>
        <v>307436.65907119878</v>
      </c>
      <c r="E36" s="15">
        <f>E34/E10</f>
        <v>223233.37357696876</v>
      </c>
      <c r="F36" s="15">
        <f t="shared" si="4"/>
        <v>237630.84615691358</v>
      </c>
    </row>
    <row r="37" spans="1:7" x14ac:dyDescent="0.25">
      <c r="A37" t="s">
        <v>99</v>
      </c>
      <c r="B37" s="15">
        <f>B35/B13</f>
        <v>413766.41092453833</v>
      </c>
      <c r="C37" s="15">
        <f t="shared" ref="C37:F37" si="5">C35/C13</f>
        <v>225327.20365165101</v>
      </c>
      <c r="D37" s="15">
        <f t="shared" si="5"/>
        <v>239959.63040424237</v>
      </c>
      <c r="E37" s="15">
        <f t="shared" si="5"/>
        <v>252865.02229152934</v>
      </c>
      <c r="F37" s="15">
        <f t="shared" si="5"/>
        <v>477959.78635049745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9">
        <f>B12/B31*100</f>
        <v>3.4979615391775418</v>
      </c>
      <c r="C42" s="9">
        <f t="shared" ref="C42:F42" si="6">C12/C31*100</f>
        <v>0.56504651378210635</v>
      </c>
      <c r="D42" s="9">
        <f t="shared" si="6"/>
        <v>7.0134578994031943E-2</v>
      </c>
      <c r="E42" s="9">
        <f t="shared" si="6"/>
        <v>7.0134578994031943E-2</v>
      </c>
      <c r="F42" s="9">
        <f t="shared" si="6"/>
        <v>10.12082221873529</v>
      </c>
    </row>
    <row r="43" spans="1:7" x14ac:dyDescent="0.25">
      <c r="A43" t="s">
        <v>17</v>
      </c>
      <c r="B43" s="9">
        <f>B13/B31*100</f>
        <v>2.7896196734739469</v>
      </c>
      <c r="C43" s="9">
        <f t="shared" ref="C43:F43" si="7">C13/C31*100</f>
        <v>0.92101258452540069</v>
      </c>
      <c r="D43" s="9">
        <f t="shared" si="7"/>
        <v>3.5728936468657782E-2</v>
      </c>
      <c r="E43" s="9">
        <f t="shared" si="7"/>
        <v>5.9548227447762968E-2</v>
      </c>
      <c r="F43" s="9">
        <f t="shared" si="7"/>
        <v>6.9951357288561109</v>
      </c>
    </row>
    <row r="45" spans="1:7" x14ac:dyDescent="0.25">
      <c r="A45" t="s">
        <v>18</v>
      </c>
    </row>
    <row r="46" spans="1:7" x14ac:dyDescent="0.25">
      <c r="A46" t="s">
        <v>19</v>
      </c>
      <c r="B46" s="9">
        <f>B13/B12*100</f>
        <v>79.749866950505591</v>
      </c>
      <c r="C46" s="9">
        <f>C13/C12*100</f>
        <v>162.9976580796253</v>
      </c>
      <c r="D46" s="9">
        <f t="shared" ref="D46:F46" si="8">D13/D12*100</f>
        <v>50.943396226415096</v>
      </c>
      <c r="E46" s="9">
        <f t="shared" si="8"/>
        <v>84.905660377358487</v>
      </c>
      <c r="F46" s="9">
        <f t="shared" si="8"/>
        <v>69.116279069767444</v>
      </c>
    </row>
    <row r="47" spans="1:7" x14ac:dyDescent="0.25">
      <c r="A47" t="s">
        <v>20</v>
      </c>
      <c r="B47" s="9">
        <f>B20/B19*100</f>
        <v>72.709300522624261</v>
      </c>
      <c r="C47" s="9">
        <f>C20/C19*100</f>
        <v>140.78690127077223</v>
      </c>
      <c r="D47" s="9">
        <f t="shared" ref="D47:F47" si="9">D20/D19*100</f>
        <v>50.854700854700852</v>
      </c>
      <c r="E47" s="9">
        <f>E20/E19*100</f>
        <v>89.316239316239319</v>
      </c>
      <c r="F47" s="9">
        <f t="shared" si="9"/>
        <v>67.9174930583102</v>
      </c>
    </row>
    <row r="48" spans="1:7" x14ac:dyDescent="0.25">
      <c r="A48" t="s">
        <v>21</v>
      </c>
      <c r="B48" s="10">
        <f>AVERAGE(B46:B47)</f>
        <v>76.229583736564933</v>
      </c>
      <c r="C48" s="10">
        <f t="shared" ref="C48:F48" si="10">AVERAGE(C46:C47)</f>
        <v>151.89227967519878</v>
      </c>
      <c r="D48" s="10">
        <f t="shared" si="10"/>
        <v>50.89904854055797</v>
      </c>
      <c r="E48" s="10">
        <f t="shared" si="10"/>
        <v>87.110949846798903</v>
      </c>
      <c r="F48" s="10">
        <f t="shared" si="10"/>
        <v>68.516886064038829</v>
      </c>
    </row>
    <row r="49" spans="1:6" x14ac:dyDescent="0.25">
      <c r="B49" s="10"/>
      <c r="C49" s="10"/>
      <c r="D49" s="10"/>
      <c r="E49" s="10"/>
    </row>
    <row r="50" spans="1:6" x14ac:dyDescent="0.25">
      <c r="A50" t="s">
        <v>22</v>
      </c>
      <c r="B50" s="17"/>
      <c r="C50" s="17"/>
      <c r="D50" s="17"/>
      <c r="E50" s="17"/>
    </row>
    <row r="51" spans="1:6" x14ac:dyDescent="0.25">
      <c r="A51" t="s">
        <v>23</v>
      </c>
      <c r="B51" s="10">
        <f>B13/B15*100</f>
        <v>66.085997794928332</v>
      </c>
      <c r="C51" s="10">
        <f t="shared" ref="C51:E51" si="11">C13/C15*100</f>
        <v>91.338582677165363</v>
      </c>
      <c r="D51" s="10">
        <f t="shared" si="11"/>
        <v>28.421052631578945</v>
      </c>
      <c r="E51" s="10">
        <f t="shared" si="11"/>
        <v>47.368421052631575</v>
      </c>
      <c r="F51" s="10">
        <f>F13/F15*100</f>
        <v>62.210438180295846</v>
      </c>
    </row>
    <row r="52" spans="1:6" x14ac:dyDescent="0.25">
      <c r="A52" t="s">
        <v>24</v>
      </c>
      <c r="B52" s="10">
        <f>B20/B21*100</f>
        <v>41.52485206484144</v>
      </c>
      <c r="C52" s="10">
        <f t="shared" ref="C52:F52" si="12">C20/C21*100</f>
        <v>63.003062117235345</v>
      </c>
      <c r="D52" s="10">
        <f t="shared" si="12"/>
        <v>20.87719298245614</v>
      </c>
      <c r="E52" s="10">
        <f t="shared" si="12"/>
        <v>36.666666666666664</v>
      </c>
      <c r="F52" s="10">
        <f t="shared" si="12"/>
        <v>39.82230905200484</v>
      </c>
    </row>
    <row r="53" spans="1:6" x14ac:dyDescent="0.25">
      <c r="A53" t="s">
        <v>25</v>
      </c>
      <c r="B53" s="10">
        <f>(B51+B52)/2</f>
        <v>53.805424929884886</v>
      </c>
      <c r="C53" s="10">
        <f t="shared" ref="C53:F53" si="13">(C51+C52)/2</f>
        <v>77.170822397200354</v>
      </c>
      <c r="D53" s="10">
        <f t="shared" si="13"/>
        <v>24.649122807017541</v>
      </c>
      <c r="E53" s="10">
        <f t="shared" si="13"/>
        <v>42.017543859649123</v>
      </c>
      <c r="F53" s="10">
        <f t="shared" si="13"/>
        <v>51.016373616150346</v>
      </c>
    </row>
    <row r="54" spans="1:6" x14ac:dyDescent="0.25">
      <c r="B54" s="17"/>
      <c r="C54" s="17"/>
      <c r="D54" s="17"/>
      <c r="E54" s="17"/>
    </row>
    <row r="55" spans="1:6" x14ac:dyDescent="0.25">
      <c r="A55" t="s">
        <v>26</v>
      </c>
      <c r="B55" s="10">
        <f>B22/B20*100</f>
        <v>100</v>
      </c>
      <c r="C55" s="10"/>
      <c r="D55" s="10"/>
      <c r="E55" s="10"/>
      <c r="F55" s="10"/>
    </row>
    <row r="56" spans="1:6" x14ac:dyDescent="0.25">
      <c r="B56" s="17"/>
      <c r="C56" s="17"/>
      <c r="D56" s="17"/>
      <c r="E56" s="17"/>
    </row>
    <row r="57" spans="1:6" x14ac:dyDescent="0.25">
      <c r="A57" t="s">
        <v>27</v>
      </c>
      <c r="B57" s="17"/>
      <c r="C57" s="17"/>
      <c r="D57" s="17"/>
      <c r="E57" s="17"/>
    </row>
    <row r="58" spans="1:6" x14ac:dyDescent="0.25">
      <c r="A58" t="s">
        <v>28</v>
      </c>
      <c r="B58" s="10">
        <f>((B13/B10)-1)*100</f>
        <v>17.299412915851264</v>
      </c>
      <c r="C58" s="10">
        <f t="shared" ref="C58:F58" si="14">((C13/C10)-1)*100</f>
        <v>-63.38769068911099</v>
      </c>
      <c r="D58" s="10">
        <f t="shared" si="14"/>
        <v>-87.837837837837839</v>
      </c>
      <c r="E58" s="10">
        <f t="shared" si="14"/>
        <v>-67.857142857142861</v>
      </c>
      <c r="F58" s="10">
        <f t="shared" si="14"/>
        <v>663.35616438356158</v>
      </c>
    </row>
    <row r="59" spans="1:6" x14ac:dyDescent="0.25">
      <c r="A59" t="s">
        <v>29</v>
      </c>
      <c r="B59" s="10">
        <f>((B35/B34)-1)*100</f>
        <v>91.301971429286127</v>
      </c>
      <c r="C59" s="10">
        <f t="shared" ref="C59:E59" si="15">((C35/C34)-1)*100</f>
        <v>-67.281772866875102</v>
      </c>
      <c r="D59" s="10">
        <f t="shared" si="15"/>
        <v>-90.507222052939952</v>
      </c>
      <c r="E59" s="10">
        <f t="shared" si="15"/>
        <v>-63.590550294041833</v>
      </c>
      <c r="F59" s="10">
        <f t="shared" ref="F59" si="16">((F35/F34)-1)*100</f>
        <v>1435.3795819806171</v>
      </c>
    </row>
    <row r="60" spans="1:6" x14ac:dyDescent="0.25">
      <c r="A60" t="s">
        <v>30</v>
      </c>
      <c r="B60" s="10">
        <f>((B37/B36)-1)*100</f>
        <v>63.088600934876915</v>
      </c>
      <c r="C60" s="10">
        <f>((C37/C36)-1)*100</f>
        <v>-10.635991695301094</v>
      </c>
      <c r="D60" s="10">
        <f>((D37/D36)-1)*100</f>
        <v>-21.948270213061839</v>
      </c>
      <c r="E60" s="10">
        <f>((E37/E36)-1)*100</f>
        <v>13.273843529647621</v>
      </c>
      <c r="F60" s="10">
        <f t="shared" ref="F60" si="17">((F37/F36)-1)*100</f>
        <v>101.13541405937201</v>
      </c>
    </row>
    <row r="61" spans="1:6" x14ac:dyDescent="0.25">
      <c r="B61" s="10"/>
      <c r="C61" s="10"/>
      <c r="D61" s="10"/>
      <c r="E61" s="10"/>
    </row>
    <row r="62" spans="1:6" x14ac:dyDescent="0.25">
      <c r="A62" t="s">
        <v>31</v>
      </c>
      <c r="B62" s="17"/>
      <c r="C62" s="17"/>
      <c r="D62" s="17"/>
      <c r="E62" s="17"/>
    </row>
    <row r="63" spans="1:6" x14ac:dyDescent="0.25">
      <c r="A63" t="s">
        <v>126</v>
      </c>
      <c r="B63" s="39">
        <f>B19/(B12*3)</f>
        <v>243123.5586304772</v>
      </c>
      <c r="C63" s="39">
        <f t="shared" ref="C63:F63" si="18">C19/(C12*3)</f>
        <v>139754.09836065574</v>
      </c>
      <c r="D63" s="39">
        <f t="shared" si="18"/>
        <v>128773.58490566038</v>
      </c>
      <c r="E63" s="39">
        <f t="shared" si="18"/>
        <v>128773.58490566038</v>
      </c>
      <c r="F63" s="39">
        <f t="shared" si="18"/>
        <v>260568.47545219638</v>
      </c>
    </row>
    <row r="64" spans="1:6" x14ac:dyDescent="0.25">
      <c r="A64" t="s">
        <v>127</v>
      </c>
      <c r="B64" s="39">
        <f>B20/(B13*3)</f>
        <v>221659.85429874319</v>
      </c>
      <c r="C64" s="39">
        <f t="shared" ref="C64:F64" si="19">C20/(C13*3)</f>
        <v>120710.60823754789</v>
      </c>
      <c r="D64" s="39">
        <f t="shared" si="19"/>
        <v>128549.38271604938</v>
      </c>
      <c r="E64" s="39">
        <f t="shared" si="19"/>
        <v>135462.96296296295</v>
      </c>
      <c r="F64" s="39">
        <f t="shared" si="19"/>
        <v>256049.05039629131</v>
      </c>
    </row>
    <row r="65" spans="1:7" x14ac:dyDescent="0.25">
      <c r="A65" s="24" t="s">
        <v>38</v>
      </c>
      <c r="B65" s="25">
        <f>B20/B14</f>
        <v>191004.76806593829</v>
      </c>
      <c r="C65" s="25">
        <f t="shared" ref="C65:F65" si="20">C20/C14</f>
        <v>171926.15961800818</v>
      </c>
      <c r="D65" s="25">
        <f t="shared" si="20"/>
        <v>140709.45945945947</v>
      </c>
      <c r="E65" s="25">
        <f t="shared" si="20"/>
        <v>143996.06299212598</v>
      </c>
      <c r="F65" s="25">
        <f t="shared" si="20"/>
        <v>195300.55891410972</v>
      </c>
    </row>
    <row r="66" spans="1:7" x14ac:dyDescent="0.25">
      <c r="A66" t="s">
        <v>32</v>
      </c>
      <c r="B66" s="10">
        <f>(B63/B64)*B48</f>
        <v>83.611025233172768</v>
      </c>
      <c r="C66" s="10">
        <f t="shared" ref="C66:F66" si="21">(C63/C64)*C48</f>
        <v>175.85503796135274</v>
      </c>
      <c r="D66" s="10">
        <f t="shared" si="21"/>
        <v>50.987821258798988</v>
      </c>
      <c r="E66" s="10">
        <f t="shared" si="21"/>
        <v>82.809271633726866</v>
      </c>
      <c r="F66" s="10">
        <f t="shared" si="21"/>
        <v>69.726251734995813</v>
      </c>
    </row>
    <row r="67" spans="1:7" x14ac:dyDescent="0.25">
      <c r="A67" t="s">
        <v>122</v>
      </c>
      <c r="B67" s="39">
        <f>B19/B12</f>
        <v>729370.67589143163</v>
      </c>
      <c r="C67" s="39">
        <f t="shared" ref="C67:F67" si="22">C19/C12</f>
        <v>419262.2950819672</v>
      </c>
      <c r="D67" s="39">
        <f t="shared" si="22"/>
        <v>386320.75471698114</v>
      </c>
      <c r="E67" s="39">
        <f t="shared" si="22"/>
        <v>386320.75471698114</v>
      </c>
      <c r="F67" s="39">
        <f t="shared" si="22"/>
        <v>781705.42635658919</v>
      </c>
    </row>
    <row r="68" spans="1:7" x14ac:dyDescent="0.25">
      <c r="A68" t="s">
        <v>123</v>
      </c>
      <c r="B68" s="39">
        <f>B20/B13</f>
        <v>664979.56289622956</v>
      </c>
      <c r="C68" s="39">
        <f t="shared" ref="C68:F68" si="23">C20/C13</f>
        <v>362131.82471264369</v>
      </c>
      <c r="D68" s="39">
        <f t="shared" si="23"/>
        <v>385648.14814814815</v>
      </c>
      <c r="E68" s="39">
        <f t="shared" si="23"/>
        <v>406388.88888888888</v>
      </c>
      <c r="F68" s="39">
        <f t="shared" si="23"/>
        <v>768147.15118887392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33</v>
      </c>
      <c r="B70" s="10"/>
      <c r="C70" s="10"/>
      <c r="D70" s="10"/>
      <c r="E70" s="10"/>
    </row>
    <row r="71" spans="1:7" x14ac:dyDescent="0.25">
      <c r="A71" t="s">
        <v>34</v>
      </c>
      <c r="B71" s="10">
        <f>(B26/B25)*100</f>
        <v>87.560083546913049</v>
      </c>
      <c r="C71" s="10"/>
      <c r="D71" s="10"/>
      <c r="E71" s="10"/>
      <c r="G71" s="7"/>
    </row>
    <row r="72" spans="1:7" x14ac:dyDescent="0.25">
      <c r="A72" t="s">
        <v>35</v>
      </c>
      <c r="B72" s="10">
        <f>(B20/B26)*100</f>
        <v>83.039322916666663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36</v>
      </c>
    </row>
    <row r="76" spans="1:7" x14ac:dyDescent="0.25">
      <c r="A76" t="s">
        <v>107</v>
      </c>
    </row>
    <row r="77" spans="1:7" x14ac:dyDescent="0.25">
      <c r="A77" t="s">
        <v>75</v>
      </c>
      <c r="B77" s="12"/>
      <c r="C77" s="12"/>
      <c r="D77" s="12"/>
    </row>
    <row r="78" spans="1:7" x14ac:dyDescent="0.25">
      <c r="A78" t="s">
        <v>41</v>
      </c>
    </row>
    <row r="80" spans="1:7" x14ac:dyDescent="0.25">
      <c r="A80" t="s">
        <v>39</v>
      </c>
    </row>
    <row r="81" spans="1:1" x14ac:dyDescent="0.25">
      <c r="A81" s="26"/>
    </row>
    <row r="82" spans="1:1" x14ac:dyDescent="0.25">
      <c r="A82" s="26" t="s">
        <v>40</v>
      </c>
    </row>
    <row r="83" spans="1:1" x14ac:dyDescent="0.25">
      <c r="A83" s="26" t="s">
        <v>42</v>
      </c>
    </row>
    <row r="84" spans="1:1" x14ac:dyDescent="0.25">
      <c r="A84" s="26"/>
    </row>
    <row r="85" spans="1:1" x14ac:dyDescent="0.25">
      <c r="A85" s="26" t="s">
        <v>128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workbookViewId="0">
      <selection activeCell="A82" sqref="A82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7" ht="15.75" x14ac:dyDescent="0.25">
      <c r="A2" s="41" t="s">
        <v>116</v>
      </c>
      <c r="B2" s="41"/>
      <c r="C2" s="41"/>
      <c r="D2" s="41"/>
      <c r="E2" s="41"/>
      <c r="F2" s="41"/>
    </row>
    <row r="4" spans="1:7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30"/>
    </row>
    <row r="5" spans="1:7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67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47</v>
      </c>
      <c r="B10" s="4">
        <f>SUM(C10:G10)</f>
        <v>4651</v>
      </c>
      <c r="C10" s="4">
        <f>+'I trimestre'!C10+'II Trimestre'!C10+'III Trimestre'!C10</f>
        <v>3201</v>
      </c>
      <c r="D10" s="4">
        <f>+'I trimestre'!D10+'II Trimestre'!D10+'III Trimestre'!D10</f>
        <v>278</v>
      </c>
      <c r="E10" s="4">
        <f>+'I trimestre'!E10+'II Trimestre'!E10+'III Trimestre'!E10</f>
        <v>247</v>
      </c>
      <c r="F10" s="4">
        <f>+'I trimestre'!F10+'II Trimestre'!F10+'III Trimestre'!F10</f>
        <v>925</v>
      </c>
      <c r="G10" s="4">
        <f>+'I trimestre'!G10+'II Trimestre'!G10+'III Trimestre'!G10</f>
        <v>0</v>
      </c>
    </row>
    <row r="11" spans="1:7" x14ac:dyDescent="0.25">
      <c r="A11" s="18" t="s">
        <v>37</v>
      </c>
      <c r="B11" s="4">
        <f t="shared" ref="B11:B22" si="0">SUM(C11:G11)</f>
        <v>13519</v>
      </c>
      <c r="C11" s="4">
        <f>+'I trimestre'!C11+'II Trimestre'!C11+'III Trimestre'!C11</f>
        <v>9432</v>
      </c>
      <c r="D11" s="4">
        <f>+'I trimestre'!D11+'II Trimestre'!D11+'III Trimestre'!D11</f>
        <v>1173</v>
      </c>
      <c r="E11" s="4">
        <f>+'I trimestre'!E11+'II Trimestre'!E11+'III Trimestre'!E11</f>
        <v>709</v>
      </c>
      <c r="F11" s="4">
        <f>+'I trimestre'!F11+'II Trimestre'!F11+'III Trimestre'!F11</f>
        <v>2205</v>
      </c>
      <c r="G11" s="4">
        <f>+'I trimestre'!G11+'II Trimestre'!G11+'III Trimestre'!G11</f>
        <v>0</v>
      </c>
    </row>
    <row r="12" spans="1:7" x14ac:dyDescent="0.25">
      <c r="A12" s="3" t="s">
        <v>82</v>
      </c>
      <c r="B12" s="4">
        <f t="shared" si="0"/>
        <v>4445</v>
      </c>
      <c r="C12" s="4">
        <f>+'I trimestre'!C12+'II Trimestre'!C12+'III Trimestre'!C12</f>
        <v>686</v>
      </c>
      <c r="D12" s="4">
        <f>+'I trimestre'!D12+'II Trimestre'!D12+'III Trimestre'!D12</f>
        <v>88</v>
      </c>
      <c r="E12" s="4">
        <f>+'I trimestre'!E12+'II Trimestre'!E12+'III Trimestre'!E12</f>
        <v>88</v>
      </c>
      <c r="F12" s="4">
        <f>+'I trimestre'!F12+'II Trimestre'!F12+'III Trimestre'!F12</f>
        <v>3583</v>
      </c>
      <c r="G12" s="4">
        <f>+'III Trimestre'!G12</f>
        <v>0</v>
      </c>
    </row>
    <row r="13" spans="1:7" x14ac:dyDescent="0.25">
      <c r="A13" s="3" t="s">
        <v>83</v>
      </c>
      <c r="B13" s="4">
        <f t="shared" si="0"/>
        <v>4109</v>
      </c>
      <c r="C13" s="4">
        <f>+'I trimestre'!C13+'II Trimestre'!C13+'III Trimestre'!C13</f>
        <v>1018</v>
      </c>
      <c r="D13" s="4">
        <f>+'I trimestre'!D13+'II Trimestre'!D13+'III Trimestre'!D13</f>
        <v>27</v>
      </c>
      <c r="E13" s="4">
        <f>+'I trimestre'!E13+'II Trimestre'!E13+'III Trimestre'!E13</f>
        <v>104</v>
      </c>
      <c r="F13" s="4">
        <f>+'I trimestre'!F13+'II Trimestre'!F13+'III Trimestre'!F13</f>
        <v>2960</v>
      </c>
      <c r="G13" s="4">
        <f>+'I trimestre'!G13+'II Trimestre'!G13+'III Trimestre'!G13</f>
        <v>0</v>
      </c>
    </row>
    <row r="14" spans="1:7" x14ac:dyDescent="0.25">
      <c r="A14" s="18" t="s">
        <v>37</v>
      </c>
      <c r="B14" s="4">
        <f t="shared" si="0"/>
        <v>17824</v>
      </c>
      <c r="C14" s="4">
        <f>+'I trimestre'!C14+'II Trimestre'!C14+'III Trimestre'!C14</f>
        <v>2362</v>
      </c>
      <c r="D14" s="4">
        <f>+'I trimestre'!D14+'II Trimestre'!D14+'III Trimestre'!D14</f>
        <v>117</v>
      </c>
      <c r="E14" s="4">
        <f>+'I trimestre'!E14+'II Trimestre'!E14+'III Trimestre'!E14</f>
        <v>298</v>
      </c>
      <c r="F14" s="4">
        <f>+'I trimestre'!F14+'II Trimestre'!F14+'III Trimestre'!F14</f>
        <v>15047</v>
      </c>
      <c r="G14" s="4">
        <f>+'I trimestre'!G14+'II Trimestre'!G14+'III Trimestre'!G14</f>
        <v>0</v>
      </c>
    </row>
    <row r="15" spans="1:7" x14ac:dyDescent="0.25">
      <c r="A15" s="3" t="s">
        <v>70</v>
      </c>
      <c r="B15" s="4">
        <f t="shared" si="0"/>
        <v>4535</v>
      </c>
      <c r="C15" s="4">
        <f>+'III Trimestre'!C15</f>
        <v>762</v>
      </c>
      <c r="D15" s="4">
        <f>+'III Trimestre'!D15</f>
        <v>95</v>
      </c>
      <c r="E15" s="4">
        <f>+'III Trimestre'!E15</f>
        <v>95</v>
      </c>
      <c r="F15" s="4">
        <f>+'III Trimestre'!F15</f>
        <v>3583</v>
      </c>
      <c r="G15" s="4">
        <v>0</v>
      </c>
    </row>
    <row r="16" spans="1:7" x14ac:dyDescent="0.25">
      <c r="B16" s="4"/>
    </row>
    <row r="17" spans="1:7" x14ac:dyDescent="0.25">
      <c r="A17" s="5" t="s">
        <v>9</v>
      </c>
      <c r="B17" s="4"/>
    </row>
    <row r="18" spans="1:7" x14ac:dyDescent="0.25">
      <c r="A18" s="3" t="s">
        <v>108</v>
      </c>
      <c r="B18" s="4">
        <f t="shared" si="0"/>
        <v>2343442500</v>
      </c>
      <c r="C18" s="15">
        <f>+'I trimestre'!C18+'II Trimestre'!C18+'III Trimestre'!C18</f>
        <v>1599195000</v>
      </c>
      <c r="D18" s="15">
        <f>+'I trimestre'!D18+'II Trimestre'!D18+'III Trimestre'!D18</f>
        <v>201605000</v>
      </c>
      <c r="E18" s="15">
        <f>+'I trimestre'!E18+'II Trimestre'!E18+'III Trimestre'!E18</f>
        <v>117342500</v>
      </c>
      <c r="F18" s="15">
        <f>+'I trimestre'!F18+'II Trimestre'!F18+'III Trimestre'!F18</f>
        <v>425300000</v>
      </c>
      <c r="G18" s="15">
        <f>+'I trimestre'!G18+'II Trimestre'!G18+'III Trimestre'!G18</f>
        <v>0</v>
      </c>
    </row>
    <row r="19" spans="1:7" x14ac:dyDescent="0.25">
      <c r="A19" s="3" t="s">
        <v>82</v>
      </c>
      <c r="B19" s="4">
        <f t="shared" si="0"/>
        <v>4273100000</v>
      </c>
      <c r="C19" s="15">
        <f>+'I trimestre'!C19+'II Trimestre'!C19+'III Trimestre'!C19</f>
        <v>315700000</v>
      </c>
      <c r="D19" s="15">
        <f>+'I trimestre'!D19+'II Trimestre'!D19+'III Trimestre'!D19</f>
        <v>41300000</v>
      </c>
      <c r="E19" s="15">
        <f>+'I trimestre'!E19+'II Trimestre'!E19+'III Trimestre'!E19</f>
        <v>41300000</v>
      </c>
      <c r="F19" s="15">
        <f>+'I trimestre'!F19+'II Trimestre'!F19+'III Trimestre'!F19</f>
        <v>3874800000</v>
      </c>
      <c r="G19" s="15">
        <f>+'I trimestre'!G19+'II Trimestre'!G19+'III Trimestre'!G19</f>
        <v>0</v>
      </c>
    </row>
    <row r="20" spans="1:7" x14ac:dyDescent="0.25">
      <c r="A20" s="3" t="s">
        <v>83</v>
      </c>
      <c r="B20" s="4">
        <f t="shared" si="0"/>
        <v>3368743750</v>
      </c>
      <c r="C20" s="15">
        <f>+'I trimestre'!C20+'II Trimestre'!C20+'III Trimestre'!C20</f>
        <v>408843750</v>
      </c>
      <c r="D20" s="15">
        <f>+'I trimestre'!D20+'II Trimestre'!D20+'III Trimestre'!D20</f>
        <v>17937500</v>
      </c>
      <c r="E20" s="15">
        <f>+'I trimestre'!E20+'II Trimestre'!E20+'III Trimestre'!E20</f>
        <v>38762500</v>
      </c>
      <c r="F20" s="15">
        <f>+'I trimestre'!F20+'II Trimestre'!F20+'III Trimestre'!F20</f>
        <v>2903200000</v>
      </c>
      <c r="G20" s="15">
        <f>+'I trimestre'!G20+'II Trimestre'!G20+'III Trimestre'!G20</f>
        <v>0</v>
      </c>
    </row>
    <row r="21" spans="1:7" x14ac:dyDescent="0.25">
      <c r="A21" s="3" t="s">
        <v>70</v>
      </c>
      <c r="B21" s="4">
        <f t="shared" si="0"/>
        <v>4799400000</v>
      </c>
      <c r="C21" s="15">
        <f>+'III Trimestre'!C21</f>
        <v>400050000</v>
      </c>
      <c r="D21" s="15">
        <f>+'III Trimestre'!D21</f>
        <v>49875000</v>
      </c>
      <c r="E21" s="15">
        <f>+'III Trimestre'!E21</f>
        <v>49875000</v>
      </c>
      <c r="F21" s="15">
        <f>+'III Trimestre'!F21</f>
        <v>4299600000</v>
      </c>
      <c r="G21" s="15">
        <f>+'I trimestre'!G21+'II Trimestre'!G21+'III Trimestre'!G21</f>
        <v>0</v>
      </c>
    </row>
    <row r="22" spans="1:7" x14ac:dyDescent="0.25">
      <c r="A22" s="3" t="s">
        <v>84</v>
      </c>
      <c r="B22" s="4">
        <f t="shared" si="0"/>
        <v>3368743750</v>
      </c>
      <c r="C22" s="15">
        <f>C20</f>
        <v>408843750</v>
      </c>
      <c r="D22" s="15">
        <f t="shared" ref="D22:G22" si="1">D20</f>
        <v>17937500</v>
      </c>
      <c r="E22" s="15">
        <f t="shared" si="1"/>
        <v>38762500</v>
      </c>
      <c r="F22" s="15">
        <f t="shared" si="1"/>
        <v>2903200000</v>
      </c>
      <c r="G22" s="15">
        <f t="shared" si="1"/>
        <v>0</v>
      </c>
    </row>
    <row r="23" spans="1:7" x14ac:dyDescent="0.25">
      <c r="B23" s="4"/>
      <c r="C23" s="4"/>
      <c r="D23" s="4"/>
      <c r="E23" s="4"/>
      <c r="F23" s="4"/>
      <c r="G23" s="4"/>
    </row>
    <row r="24" spans="1:7" x14ac:dyDescent="0.25">
      <c r="A24" t="s">
        <v>10</v>
      </c>
      <c r="B24" s="15"/>
      <c r="C24" s="15"/>
      <c r="D24" s="15"/>
      <c r="E24" s="15"/>
      <c r="F24" s="16"/>
    </row>
    <row r="25" spans="1:7" x14ac:dyDescent="0.25">
      <c r="A25" s="6" t="s">
        <v>82</v>
      </c>
      <c r="B25" s="15">
        <f>B19</f>
        <v>4273100000</v>
      </c>
      <c r="C25" s="15"/>
      <c r="D25" s="15"/>
      <c r="E25" s="15"/>
      <c r="F25" s="15"/>
      <c r="G25" s="7"/>
    </row>
    <row r="26" spans="1:7" x14ac:dyDescent="0.25">
      <c r="A26" s="6" t="s">
        <v>83</v>
      </c>
      <c r="B26" s="15">
        <f>+'I trimestre'!B26+'II Trimestre'!B26+'III Trimestre'!B26</f>
        <v>4062179046.3499999</v>
      </c>
      <c r="C26" s="15"/>
      <c r="D26" s="15"/>
      <c r="E26" s="15"/>
      <c r="F26" s="16"/>
      <c r="G26" s="7"/>
    </row>
    <row r="27" spans="1:7" x14ac:dyDescent="0.25">
      <c r="B27" s="17"/>
      <c r="C27" s="17"/>
      <c r="D27" s="17"/>
      <c r="E27" s="17"/>
      <c r="F27" s="17"/>
    </row>
    <row r="28" spans="1:7" x14ac:dyDescent="0.25">
      <c r="A28" t="s">
        <v>11</v>
      </c>
      <c r="B28" s="17"/>
      <c r="C28" s="17"/>
      <c r="D28" s="17"/>
      <c r="E28" s="17"/>
      <c r="F28" s="17"/>
    </row>
    <row r="29" spans="1:7" x14ac:dyDescent="0.25">
      <c r="A29" t="s">
        <v>48</v>
      </c>
      <c r="B29" s="14">
        <v>1.5258720344444443</v>
      </c>
      <c r="C29" s="14">
        <v>1.5258720344444443</v>
      </c>
      <c r="D29" s="14">
        <v>1.5258720344444443</v>
      </c>
      <c r="E29" s="14">
        <v>1.5258720344444443</v>
      </c>
      <c r="F29" s="14">
        <v>1.5258720344444443</v>
      </c>
      <c r="G29" s="14">
        <v>1.5258720344444443</v>
      </c>
    </row>
    <row r="30" spans="1:7" x14ac:dyDescent="0.25">
      <c r="A30" t="s">
        <v>85</v>
      </c>
      <c r="B30" s="14">
        <v>1.6128472990111107</v>
      </c>
      <c r="C30" s="14">
        <v>1.6128472990111107</v>
      </c>
      <c r="D30" s="14">
        <v>1.6128472990111107</v>
      </c>
      <c r="E30" s="14">
        <v>1.6128472990111107</v>
      </c>
      <c r="F30" s="14">
        <v>1.6128472990111107</v>
      </c>
      <c r="G30" s="14">
        <v>1.6128472990111107</v>
      </c>
    </row>
    <row r="31" spans="1:7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2" spans="1:7" x14ac:dyDescent="0.25">
      <c r="B32" s="17"/>
      <c r="C32" s="17"/>
      <c r="D32" s="17"/>
      <c r="E32" s="17"/>
      <c r="F32" s="17"/>
    </row>
    <row r="33" spans="1:7" x14ac:dyDescent="0.25">
      <c r="A33" t="s">
        <v>13</v>
      </c>
      <c r="B33" s="17"/>
      <c r="C33" s="17"/>
      <c r="D33" s="17"/>
      <c r="E33" s="17"/>
      <c r="F33" s="17"/>
    </row>
    <row r="34" spans="1:7" x14ac:dyDescent="0.25">
      <c r="A34" t="s">
        <v>49</v>
      </c>
      <c r="B34" s="15">
        <f>B18/B29</f>
        <v>1535805393.3095546</v>
      </c>
      <c r="C34" s="15">
        <f t="shared" ref="C34:G34" si="2">C18/C29</f>
        <v>1048053155.1141849</v>
      </c>
      <c r="D34" s="15">
        <f t="shared" si="2"/>
        <v>132124447.82330813</v>
      </c>
      <c r="E34" s="15">
        <f t="shared" si="2"/>
        <v>76901927.128327832</v>
      </c>
      <c r="F34" s="15">
        <f t="shared" si="2"/>
        <v>278725863.24373376</v>
      </c>
      <c r="G34" s="15">
        <f t="shared" si="2"/>
        <v>0</v>
      </c>
    </row>
    <row r="35" spans="1:7" x14ac:dyDescent="0.25">
      <c r="A35" t="s">
        <v>86</v>
      </c>
      <c r="B35" s="15">
        <f>B20/B30</f>
        <v>2088693549.6407421</v>
      </c>
      <c r="C35" s="15">
        <f t="shared" ref="C35:G35" si="3">C20/C30</f>
        <v>253491914.73407027</v>
      </c>
      <c r="D35" s="15">
        <f t="shared" si="3"/>
        <v>11121635.638412928</v>
      </c>
      <c r="E35" s="15">
        <f t="shared" si="3"/>
        <v>24033583.355204523</v>
      </c>
      <c r="F35" s="15">
        <f t="shared" si="3"/>
        <v>1800046415.9130542</v>
      </c>
      <c r="G35" s="15">
        <f t="shared" si="3"/>
        <v>0</v>
      </c>
    </row>
    <row r="36" spans="1:7" x14ac:dyDescent="0.25">
      <c r="A36" t="s">
        <v>50</v>
      </c>
      <c r="B36" s="15">
        <f>B34/B10</f>
        <v>330209.71690164576</v>
      </c>
      <c r="C36" s="15">
        <f>C34/C10</f>
        <v>327414.2940063058</v>
      </c>
      <c r="D36" s="15">
        <f t="shared" ref="D36:F36" si="4">D34/D10</f>
        <v>475267.79792556877</v>
      </c>
      <c r="E36" s="15">
        <f>E34/E10</f>
        <v>311343.83452764305</v>
      </c>
      <c r="F36" s="15">
        <f t="shared" si="4"/>
        <v>301325.25756079325</v>
      </c>
    </row>
    <row r="37" spans="1:7" x14ac:dyDescent="0.25">
      <c r="A37" t="s">
        <v>87</v>
      </c>
      <c r="B37" s="15">
        <f>B35/B13</f>
        <v>508321.62317856948</v>
      </c>
      <c r="C37" s="15">
        <f t="shared" ref="C37:F37" si="5">C35/C13</f>
        <v>249009.73942443053</v>
      </c>
      <c r="D37" s="15">
        <f t="shared" si="5"/>
        <v>411912.43105233065</v>
      </c>
      <c r="E37" s="15">
        <f t="shared" si="5"/>
        <v>231092.14764619732</v>
      </c>
      <c r="F37" s="15">
        <f t="shared" si="5"/>
        <v>608123.78915981564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9">
        <f>B12/B31*100</f>
        <v>4.1374239067706684</v>
      </c>
      <c r="C42" s="9">
        <f t="shared" ref="C42:F42" si="6">C12/C31*100</f>
        <v>0.90777964509256448</v>
      </c>
      <c r="D42" s="9">
        <f t="shared" si="6"/>
        <v>0.11644986700895871</v>
      </c>
      <c r="E42" s="9">
        <f t="shared" si="6"/>
        <v>0.11644986700895871</v>
      </c>
      <c r="F42" s="9">
        <f t="shared" si="6"/>
        <v>11.244311941001097</v>
      </c>
    </row>
    <row r="43" spans="1:7" x14ac:dyDescent="0.25">
      <c r="A43" t="s">
        <v>17</v>
      </c>
      <c r="B43" s="9">
        <f>B13/B31*100</f>
        <v>3.8246737531880037</v>
      </c>
      <c r="C43" s="9">
        <f t="shared" ref="C43:F43" si="7">C13/C31*100</f>
        <v>1.3471132342627268</v>
      </c>
      <c r="D43" s="9">
        <f t="shared" si="7"/>
        <v>3.5728936468657782E-2</v>
      </c>
      <c r="E43" s="9">
        <f t="shared" si="7"/>
        <v>0.13762257010149664</v>
      </c>
      <c r="F43" s="9">
        <f t="shared" si="7"/>
        <v>9.2891887651027787</v>
      </c>
    </row>
    <row r="45" spans="1:7" x14ac:dyDescent="0.25">
      <c r="A45" t="s">
        <v>18</v>
      </c>
    </row>
    <row r="46" spans="1:7" x14ac:dyDescent="0.25">
      <c r="A46" t="s">
        <v>19</v>
      </c>
      <c r="B46" s="9">
        <f>B13/B12*100</f>
        <v>92.440944881889763</v>
      </c>
      <c r="C46" s="9">
        <f>C13/C12*100</f>
        <v>148.39650145772595</v>
      </c>
      <c r="D46" s="9">
        <f t="shared" ref="D46:F46" si="8">D13/D12*100</f>
        <v>30.681818181818183</v>
      </c>
      <c r="E46" s="9">
        <f t="shared" si="8"/>
        <v>118.18181818181819</v>
      </c>
      <c r="F46" s="9">
        <f t="shared" si="8"/>
        <v>82.612336031258721</v>
      </c>
    </row>
    <row r="47" spans="1:7" x14ac:dyDescent="0.25">
      <c r="A47" t="s">
        <v>20</v>
      </c>
      <c r="B47" s="9">
        <f>B20/B19*100</f>
        <v>78.836061641431272</v>
      </c>
      <c r="C47" s="9">
        <f>C20/C19*100</f>
        <v>129.50388026607538</v>
      </c>
      <c r="D47" s="9">
        <f t="shared" ref="D47:F47" si="9">D20/D19*100</f>
        <v>43.432203389830512</v>
      </c>
      <c r="E47" s="9">
        <f>E20/E19*100</f>
        <v>93.855932203389841</v>
      </c>
      <c r="F47" s="9">
        <f t="shared" si="9"/>
        <v>74.92515742748013</v>
      </c>
    </row>
    <row r="48" spans="1:7" x14ac:dyDescent="0.25">
      <c r="A48" t="s">
        <v>21</v>
      </c>
      <c r="B48" s="10">
        <f>AVERAGE(B46:B47)</f>
        <v>85.638503261660517</v>
      </c>
      <c r="C48" s="10">
        <f t="shared" ref="C48:F48" si="10">AVERAGE(C46:C47)</f>
        <v>138.95019086190067</v>
      </c>
      <c r="D48" s="10">
        <f t="shared" si="10"/>
        <v>37.057010785824346</v>
      </c>
      <c r="E48" s="10">
        <f t="shared" si="10"/>
        <v>106.01887519260401</v>
      </c>
      <c r="F48" s="10">
        <f t="shared" si="10"/>
        <v>78.768746729369425</v>
      </c>
    </row>
    <row r="49" spans="1:6" x14ac:dyDescent="0.25">
      <c r="B49" s="10"/>
      <c r="C49" s="10"/>
      <c r="D49" s="10"/>
      <c r="E49" s="10"/>
    </row>
    <row r="50" spans="1:6" x14ac:dyDescent="0.25">
      <c r="A50" t="s">
        <v>22</v>
      </c>
      <c r="B50" s="17"/>
      <c r="C50" s="17"/>
      <c r="D50" s="17"/>
      <c r="E50" s="17"/>
    </row>
    <row r="51" spans="1:6" x14ac:dyDescent="0.25">
      <c r="A51" t="s">
        <v>23</v>
      </c>
      <c r="B51" s="10">
        <f>B13/B15*100</f>
        <v>90.606394707828002</v>
      </c>
      <c r="C51" s="10">
        <f t="shared" ref="C51:E51" si="11">C13/C15*100</f>
        <v>133.59580052493439</v>
      </c>
      <c r="D51" s="10">
        <f t="shared" si="11"/>
        <v>28.421052631578945</v>
      </c>
      <c r="E51" s="10">
        <f t="shared" si="11"/>
        <v>109.47368421052633</v>
      </c>
      <c r="F51" s="10">
        <f>F13/F15*100</f>
        <v>82.612336031258721</v>
      </c>
    </row>
    <row r="52" spans="1:6" x14ac:dyDescent="0.25">
      <c r="A52" t="s">
        <v>24</v>
      </c>
      <c r="B52" s="10">
        <f>B20/B21*100</f>
        <v>70.190935325248986</v>
      </c>
      <c r="C52" s="10">
        <f t="shared" ref="C52:F52" si="12">C20/C21*100</f>
        <v>102.1981627296588</v>
      </c>
      <c r="D52" s="10">
        <f t="shared" si="12"/>
        <v>35.964912280701753</v>
      </c>
      <c r="E52" s="10">
        <f t="shared" si="12"/>
        <v>77.719298245614027</v>
      </c>
      <c r="F52" s="10">
        <f t="shared" si="12"/>
        <v>67.522560238161688</v>
      </c>
    </row>
    <row r="53" spans="1:6" x14ac:dyDescent="0.25">
      <c r="A53" t="s">
        <v>25</v>
      </c>
      <c r="B53" s="10">
        <f>(B51+B52)/2</f>
        <v>80.398665016538502</v>
      </c>
      <c r="C53" s="10">
        <f t="shared" ref="C53:F53" si="13">(C51+C52)/2</f>
        <v>117.8969816272966</v>
      </c>
      <c r="D53" s="10">
        <f t="shared" si="13"/>
        <v>32.192982456140349</v>
      </c>
      <c r="E53" s="10">
        <f t="shared" si="13"/>
        <v>93.596491228070178</v>
      </c>
      <c r="F53" s="10">
        <f t="shared" si="13"/>
        <v>75.067448134710204</v>
      </c>
    </row>
    <row r="54" spans="1:6" x14ac:dyDescent="0.25">
      <c r="B54" s="17"/>
      <c r="C54" s="17"/>
      <c r="D54" s="17"/>
      <c r="E54" s="17"/>
    </row>
    <row r="55" spans="1:6" x14ac:dyDescent="0.25">
      <c r="A55" t="s">
        <v>26</v>
      </c>
      <c r="B55" s="10">
        <f>B22/B20*100</f>
        <v>100</v>
      </c>
      <c r="C55" s="10"/>
      <c r="D55" s="10"/>
      <c r="E55" s="10"/>
      <c r="F55" s="10"/>
    </row>
    <row r="56" spans="1:6" x14ac:dyDescent="0.25">
      <c r="B56" s="17"/>
      <c r="C56" s="17"/>
      <c r="D56" s="17"/>
      <c r="E56" s="17"/>
    </row>
    <row r="57" spans="1:6" x14ac:dyDescent="0.25">
      <c r="A57" t="s">
        <v>27</v>
      </c>
      <c r="B57" s="17"/>
      <c r="C57" s="17"/>
      <c r="D57" s="17"/>
      <c r="E57" s="17"/>
    </row>
    <row r="58" spans="1:6" x14ac:dyDescent="0.25">
      <c r="A58" t="s">
        <v>28</v>
      </c>
      <c r="B58" s="10">
        <f>((B13/B10)-1)*100</f>
        <v>-11.653407869275423</v>
      </c>
      <c r="C58" s="10">
        <f t="shared" ref="C58:F58" si="14">((C13/C10)-1)*100</f>
        <v>-68.19743830053109</v>
      </c>
      <c r="D58" s="10">
        <f t="shared" si="14"/>
        <v>-90.287769784172653</v>
      </c>
      <c r="E58" s="10">
        <f t="shared" si="14"/>
        <v>-57.894736842105267</v>
      </c>
      <c r="F58" s="10">
        <f t="shared" si="14"/>
        <v>220.00000000000003</v>
      </c>
    </row>
    <row r="59" spans="1:6" x14ac:dyDescent="0.25">
      <c r="A59" t="s">
        <v>29</v>
      </c>
      <c r="B59" s="10">
        <f>((B35/B34)-1)*100</f>
        <v>35.999883757391402</v>
      </c>
      <c r="C59" s="10">
        <f t="shared" ref="C59:E59" si="15">((C35/C34)-1)*100</f>
        <v>-75.813066971164034</v>
      </c>
      <c r="D59" s="10">
        <f t="shared" si="15"/>
        <v>-91.582454404436902</v>
      </c>
      <c r="E59" s="10">
        <f t="shared" si="15"/>
        <v>-68.747748915187529</v>
      </c>
      <c r="F59" s="10">
        <f t="shared" ref="F59" si="16">((F35/F34)-1)*100</f>
        <v>545.81248218755763</v>
      </c>
    </row>
    <row r="60" spans="1:6" x14ac:dyDescent="0.25">
      <c r="A60" t="s">
        <v>30</v>
      </c>
      <c r="B60" s="10">
        <f>((B37/B36)-1)*100</f>
        <v>53.939026370315759</v>
      </c>
      <c r="C60" s="10">
        <f>((C37/C36)-1)*100</f>
        <v>-23.946588776715181</v>
      </c>
      <c r="D60" s="10">
        <f>((D37/D36)-1)*100</f>
        <v>-13.33045646049854</v>
      </c>
      <c r="E60" s="10">
        <f>((E37/E36)-1)*100</f>
        <v>-25.775903673570411</v>
      </c>
      <c r="F60" s="10">
        <f t="shared" ref="F60" si="17">((F37/F36)-1)*100</f>
        <v>101.81640068361175</v>
      </c>
    </row>
    <row r="61" spans="1:6" x14ac:dyDescent="0.25">
      <c r="B61" s="10"/>
      <c r="C61" s="10"/>
      <c r="D61" s="10"/>
      <c r="E61" s="10"/>
    </row>
    <row r="62" spans="1:6" x14ac:dyDescent="0.25">
      <c r="A62" t="s">
        <v>31</v>
      </c>
      <c r="B62" s="17"/>
      <c r="C62" s="17"/>
      <c r="D62" s="17"/>
      <c r="E62" s="17"/>
    </row>
    <row r="63" spans="1:6" x14ac:dyDescent="0.25">
      <c r="A63" t="s">
        <v>126</v>
      </c>
      <c r="B63" s="15">
        <f>B19/(B12*3)</f>
        <v>320442.44469441322</v>
      </c>
      <c r="C63" s="15">
        <f t="shared" ref="C63:F63" si="18">C19/(C12*3)</f>
        <v>153401.36054421769</v>
      </c>
      <c r="D63" s="15">
        <f t="shared" si="18"/>
        <v>156439.39393939395</v>
      </c>
      <c r="E63" s="15">
        <f t="shared" si="18"/>
        <v>156439.39393939395</v>
      </c>
      <c r="F63" s="15">
        <f t="shared" si="18"/>
        <v>360480.0446553168</v>
      </c>
    </row>
    <row r="64" spans="1:6" x14ac:dyDescent="0.25">
      <c r="A64" t="s">
        <v>127</v>
      </c>
      <c r="B64" s="15">
        <f>B20/(B13*3)</f>
        <v>273281.71899083315</v>
      </c>
      <c r="C64" s="15">
        <f t="shared" ref="C64:F64" si="19">C20/(C13*3)</f>
        <v>133871.56188605109</v>
      </c>
      <c r="D64" s="15">
        <f t="shared" si="19"/>
        <v>221450.61728395062</v>
      </c>
      <c r="E64" s="15">
        <f t="shared" si="19"/>
        <v>124238.78205128205</v>
      </c>
      <c r="F64" s="15">
        <f t="shared" si="19"/>
        <v>326936.93693693692</v>
      </c>
    </row>
    <row r="65" spans="1:7" x14ac:dyDescent="0.25">
      <c r="A65" s="24" t="s">
        <v>38</v>
      </c>
      <c r="B65" s="25">
        <f>B20/B14</f>
        <v>189000.43480700179</v>
      </c>
      <c r="C65" s="25">
        <f t="shared" ref="C65:F65" si="20">C20/C14</f>
        <v>173092.18882303132</v>
      </c>
      <c r="D65" s="25">
        <f t="shared" si="20"/>
        <v>153311.96581196581</v>
      </c>
      <c r="E65" s="25">
        <f t="shared" si="20"/>
        <v>130075.5033557047</v>
      </c>
      <c r="F65" s="25">
        <f t="shared" si="20"/>
        <v>192942.11470725061</v>
      </c>
    </row>
    <row r="66" spans="1:7" x14ac:dyDescent="0.25">
      <c r="A66" t="s">
        <v>32</v>
      </c>
      <c r="B66" s="10">
        <f>(B63/B64)*B48</f>
        <v>100.417296284855</v>
      </c>
      <c r="C66" s="10">
        <f t="shared" ref="C66:F66" si="21">(C63/C64)*C48</f>
        <v>159.22088325403519</v>
      </c>
      <c r="D66" s="10">
        <f t="shared" si="21"/>
        <v>26.17818988107237</v>
      </c>
      <c r="E66" s="10">
        <f t="shared" si="21"/>
        <v>133.49719232132531</v>
      </c>
      <c r="F66" s="10">
        <f t="shared" si="21"/>
        <v>86.85027028293068</v>
      </c>
    </row>
    <row r="67" spans="1:7" x14ac:dyDescent="0.25">
      <c r="A67" t="s">
        <v>118</v>
      </c>
      <c r="B67" s="10">
        <f>B19/B12</f>
        <v>961327.33408323955</v>
      </c>
      <c r="C67" s="10">
        <f t="shared" ref="C67:F67" si="22">C19/C12</f>
        <v>460204.08163265308</v>
      </c>
      <c r="D67" s="10">
        <f t="shared" si="22"/>
        <v>469318.18181818182</v>
      </c>
      <c r="E67" s="10">
        <f t="shared" si="22"/>
        <v>469318.18181818182</v>
      </c>
      <c r="F67" s="10">
        <f t="shared" si="22"/>
        <v>1081440.1339659502</v>
      </c>
    </row>
    <row r="68" spans="1:7" x14ac:dyDescent="0.25">
      <c r="A68" t="s">
        <v>119</v>
      </c>
      <c r="B68" s="10">
        <f>B20/B13</f>
        <v>819845.15697249945</v>
      </c>
      <c r="C68" s="10">
        <f t="shared" ref="C68:F68" si="23">C20/C13</f>
        <v>401614.68565815326</v>
      </c>
      <c r="D68" s="10">
        <f t="shared" si="23"/>
        <v>664351.8518518518</v>
      </c>
      <c r="E68" s="10">
        <f t="shared" si="23"/>
        <v>372716.34615384613</v>
      </c>
      <c r="F68" s="10">
        <f t="shared" si="23"/>
        <v>980810.81081081077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33</v>
      </c>
      <c r="B70" s="10"/>
      <c r="C70" s="10"/>
      <c r="D70" s="10"/>
      <c r="E70" s="10"/>
    </row>
    <row r="71" spans="1:7" x14ac:dyDescent="0.25">
      <c r="A71" t="s">
        <v>34</v>
      </c>
      <c r="B71" s="10">
        <f>(B26/B25)*100</f>
        <v>95.063982737356952</v>
      </c>
      <c r="C71" s="10"/>
      <c r="D71" s="10"/>
      <c r="E71" s="10"/>
      <c r="G71" s="7"/>
    </row>
    <row r="72" spans="1:7" x14ac:dyDescent="0.25">
      <c r="A72" t="s">
        <v>35</v>
      </c>
      <c r="B72" s="10">
        <f>(B20/B26)*100</f>
        <v>82.92947483511162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36</v>
      </c>
    </row>
    <row r="76" spans="1:7" x14ac:dyDescent="0.25">
      <c r="A76" t="s">
        <v>107</v>
      </c>
    </row>
    <row r="77" spans="1:7" x14ac:dyDescent="0.25">
      <c r="A77" t="s">
        <v>75</v>
      </c>
      <c r="B77" s="12"/>
      <c r="C77" s="12"/>
      <c r="D77" s="12"/>
    </row>
    <row r="79" spans="1:7" x14ac:dyDescent="0.25">
      <c r="A79" t="s">
        <v>39</v>
      </c>
    </row>
    <row r="80" spans="1:7" x14ac:dyDescent="0.25">
      <c r="A80" s="26" t="s">
        <v>42</v>
      </c>
    </row>
    <row r="81" spans="1:1" x14ac:dyDescent="0.25">
      <c r="A81" s="26"/>
    </row>
    <row r="82" spans="1:1" x14ac:dyDescent="0.25">
      <c r="A82" s="26" t="s">
        <v>128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workbookViewId="0">
      <selection activeCell="H67" sqref="H67"/>
    </sheetView>
  </sheetViews>
  <sheetFormatPr baseColWidth="10" defaultColWidth="11.42578125" defaultRowHeight="15" x14ac:dyDescent="0.25"/>
  <cols>
    <col min="1" max="1" width="48.425781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8" ht="15.75" x14ac:dyDescent="0.25">
      <c r="A2" s="41" t="s">
        <v>117</v>
      </c>
      <c r="B2" s="41"/>
      <c r="C2" s="41"/>
      <c r="D2" s="41"/>
      <c r="E2" s="41"/>
      <c r="F2" s="41"/>
    </row>
    <row r="4" spans="1:8" x14ac:dyDescent="0.25">
      <c r="A4" s="42" t="s">
        <v>0</v>
      </c>
      <c r="B4" s="44" t="s">
        <v>1</v>
      </c>
      <c r="C4" s="46" t="s">
        <v>2</v>
      </c>
      <c r="D4" s="46"/>
      <c r="E4" s="46"/>
      <c r="F4" s="46"/>
      <c r="G4" s="30"/>
      <c r="H4" s="33"/>
    </row>
    <row r="5" spans="1:8" ht="15.75" thickBot="1" x14ac:dyDescent="0.3">
      <c r="A5" s="43"/>
      <c r="B5" s="45"/>
      <c r="C5" s="1" t="s">
        <v>3</v>
      </c>
      <c r="D5" s="1" t="s">
        <v>4</v>
      </c>
      <c r="E5" s="1" t="s">
        <v>5</v>
      </c>
      <c r="F5" s="1" t="s">
        <v>129</v>
      </c>
      <c r="G5" s="1" t="s">
        <v>6</v>
      </c>
      <c r="H5" s="34"/>
    </row>
    <row r="6" spans="1:8" ht="15.75" thickTop="1" x14ac:dyDescent="0.25"/>
    <row r="7" spans="1:8" x14ac:dyDescent="0.25">
      <c r="A7" s="2" t="s">
        <v>7</v>
      </c>
    </row>
    <row r="9" spans="1:8" x14ac:dyDescent="0.25">
      <c r="A9" t="s">
        <v>8</v>
      </c>
    </row>
    <row r="10" spans="1:8" x14ac:dyDescent="0.25">
      <c r="A10" s="3" t="s">
        <v>59</v>
      </c>
      <c r="B10" s="4">
        <f>SUM(C10:G10)</f>
        <v>5020</v>
      </c>
      <c r="C10" s="4">
        <f>+'I trimestre'!C10+'II Trimestre'!C10+'III Trimestre'!C10+'IV Trimestre'!C10</f>
        <v>3434</v>
      </c>
      <c r="D10" s="4">
        <f>+'I trimestre'!D10+'II Trimestre'!D10+'III Trimestre'!D10+'IV Trimestre'!D10</f>
        <v>278</v>
      </c>
      <c r="E10" s="4">
        <f>+'I trimestre'!E10+'II Trimestre'!E10+'III Trimestre'!E10+'IV Trimestre'!E10</f>
        <v>247</v>
      </c>
      <c r="F10" s="4">
        <f>+'I trimestre'!F10+'II Trimestre'!F10+'III Trimestre'!F10+'IV Trimestre'!F10</f>
        <v>1061</v>
      </c>
      <c r="G10" s="4">
        <f>+'I trimestre'!G10+'II Trimestre'!G10+'III Trimestre'!G10+'IV Trimestre'!G10</f>
        <v>0</v>
      </c>
      <c r="H10" s="4"/>
    </row>
    <row r="11" spans="1:8" x14ac:dyDescent="0.25">
      <c r="A11" s="31" t="s">
        <v>37</v>
      </c>
      <c r="B11" s="4">
        <f t="shared" ref="B11:B15" si="0">SUM(C11:G11)</f>
        <v>18406</v>
      </c>
      <c r="C11" s="4">
        <f>+'I trimestre'!C11+'II Trimestre'!C11+'III Trimestre'!C11+'IV Trimestre'!C11</f>
        <v>11132</v>
      </c>
      <c r="D11" s="4">
        <f>+'I trimestre'!D11+'II Trimestre'!D11+'III Trimestre'!D11+'IV Trimestre'!D11</f>
        <v>1541</v>
      </c>
      <c r="E11" s="4">
        <f>+'I trimestre'!E11+'II Trimestre'!E11+'III Trimestre'!E11+'IV Trimestre'!E11</f>
        <v>822</v>
      </c>
      <c r="F11" s="4">
        <f>+'I trimestre'!F11+'II Trimestre'!F11+'III Trimestre'!F11+'IV Trimestre'!F11</f>
        <v>4911</v>
      </c>
      <c r="G11" s="4">
        <f>+'I trimestre'!G11+'II Trimestre'!G11+'III Trimestre'!G11+'IV Trimestre'!G11</f>
        <v>0</v>
      </c>
      <c r="H11" s="4"/>
    </row>
    <row r="12" spans="1:8" x14ac:dyDescent="0.25">
      <c r="A12" s="3" t="s">
        <v>100</v>
      </c>
      <c r="B12" s="4">
        <f t="shared" si="0"/>
        <v>6323</v>
      </c>
      <c r="C12" s="36">
        <f>+'I trimestre'!C12+'II Trimestre'!C12+'III Trimestre'!C12+'IV Trimestre'!C12</f>
        <v>2346</v>
      </c>
      <c r="D12" s="36">
        <f>+'I trimestre'!D12+'II Trimestre'!D12+'III Trimestre'!D12+'IV Trimestre'!D12</f>
        <v>183</v>
      </c>
      <c r="E12" s="36">
        <f>+'I trimestre'!E12+'II Trimestre'!E12+'III Trimestre'!E12+'IV Trimestre'!E12</f>
        <v>211</v>
      </c>
      <c r="F12" s="36">
        <f>+'I trimestre'!F12+'II Trimestre'!F12+'III Trimestre'!F12+'IV Trimestre'!F12</f>
        <v>3583</v>
      </c>
      <c r="G12" s="36">
        <f>+'I trimestre'!G12+'II Trimestre'!G12+'III Trimestre'!G12+'IV Trimestre'!G12</f>
        <v>0</v>
      </c>
      <c r="H12" s="35"/>
    </row>
    <row r="13" spans="1:8" x14ac:dyDescent="0.25">
      <c r="A13" s="3" t="s">
        <v>101</v>
      </c>
      <c r="B13" s="4">
        <f t="shared" si="0"/>
        <v>6530</v>
      </c>
      <c r="C13" s="4">
        <f>+'I trimestre'!C13+'II Trimestre'!C13+'III Trimestre'!C13+'IV Trimestre'!C13</f>
        <v>2660</v>
      </c>
      <c r="D13" s="4">
        <f>+'I trimestre'!D13+'II Trimestre'!D13+'III Trimestre'!D13+'IV Trimestre'!D13</f>
        <v>27</v>
      </c>
      <c r="E13" s="4">
        <f>+'I trimestre'!E13+'II Trimestre'!E13+'III Trimestre'!E13+'IV Trimestre'!E13</f>
        <v>170</v>
      </c>
      <c r="F13" s="4">
        <f>+'I trimestre'!F13+'II Trimestre'!F13+'III Trimestre'!F13+'IV Trimestre'!F13</f>
        <v>3673</v>
      </c>
      <c r="G13" s="4">
        <f>+'I trimestre'!G13+'II Trimestre'!G13+'III Trimestre'!G13+'IV Trimestre'!G13</f>
        <v>0</v>
      </c>
      <c r="H13" s="4"/>
    </row>
    <row r="14" spans="1:8" x14ac:dyDescent="0.25">
      <c r="A14" s="18" t="s">
        <v>37</v>
      </c>
      <c r="B14" s="4">
        <f t="shared" si="0"/>
        <v>29684</v>
      </c>
      <c r="C14" s="4">
        <f>+'I trimestre'!C14+'II Trimestre'!C14+'III Trimestre'!C14+'IV Trimestre'!C14</f>
        <v>7162</v>
      </c>
      <c r="D14" s="4">
        <f>+'I trimestre'!D14+'II Trimestre'!D14+'III Trimestre'!D14+'IV Trimestre'!D14</f>
        <v>117</v>
      </c>
      <c r="E14" s="4">
        <f>+'I trimestre'!E14+'II Trimestre'!E14+'III Trimestre'!E14+'IV Trimestre'!E14</f>
        <v>619</v>
      </c>
      <c r="F14" s="4">
        <f>+'I trimestre'!F14+'II Trimestre'!F14+'III Trimestre'!F14+'IV Trimestre'!F14</f>
        <v>21786</v>
      </c>
      <c r="G14" s="4">
        <f>+'I trimestre'!G14+'II Trimestre'!G14+'III Trimestre'!G14+'IV Trimestre'!G14</f>
        <v>0</v>
      </c>
      <c r="H14" s="4"/>
    </row>
    <row r="15" spans="1:8" x14ac:dyDescent="0.25">
      <c r="A15" s="3" t="s">
        <v>70</v>
      </c>
      <c r="B15" s="4">
        <f t="shared" si="0"/>
        <v>6311</v>
      </c>
      <c r="C15" s="4">
        <f>+'IV Trimestre'!C15</f>
        <v>2346</v>
      </c>
      <c r="D15" s="4">
        <f>+'IV Trimestre'!D15</f>
        <v>183</v>
      </c>
      <c r="E15" s="4">
        <f>+'IV Trimestre'!E15</f>
        <v>211</v>
      </c>
      <c r="F15" s="4">
        <f>+'IV Trimestre'!F15</f>
        <v>3571</v>
      </c>
      <c r="G15" s="4">
        <f>+'IV Trimestre'!G15</f>
        <v>0</v>
      </c>
      <c r="H15" s="4"/>
    </row>
    <row r="17" spans="1:8" x14ac:dyDescent="0.25">
      <c r="A17" s="5" t="s">
        <v>9</v>
      </c>
    </row>
    <row r="18" spans="1:8" x14ac:dyDescent="0.25">
      <c r="A18" s="3" t="s">
        <v>106</v>
      </c>
      <c r="B18" s="4">
        <f>SUM(C18:G18)</f>
        <v>3224947500</v>
      </c>
      <c r="C18" s="15">
        <f>+'I trimestre'!C18+'II Trimestre'!C18+'III Trimestre'!C18+'IV Trimestre'!C18</f>
        <v>1871705000</v>
      </c>
      <c r="D18" s="15">
        <f>+'I trimestre'!D18+'II Trimestre'!D18+'III Trimestre'!D18+'IV Trimestre'!D18</f>
        <v>268590000</v>
      </c>
      <c r="E18" s="15">
        <f>+'I trimestre'!E18+'II Trimestre'!E18+'III Trimestre'!E18+'IV Trimestre'!E18</f>
        <v>136552500</v>
      </c>
      <c r="F18" s="15">
        <f>+'I trimestre'!F18+'II Trimestre'!F18+'III Trimestre'!F18+'IV Trimestre'!F18</f>
        <v>948100000</v>
      </c>
      <c r="G18" s="15">
        <f>+'I trimestre'!G18+'II Trimestre'!G18+'III Trimestre'!G18+'IV Trimestre'!G18</f>
        <v>0</v>
      </c>
      <c r="H18" s="15"/>
    </row>
    <row r="19" spans="1:8" x14ac:dyDescent="0.25">
      <c r="A19" s="3" t="s">
        <v>100</v>
      </c>
      <c r="B19" s="4">
        <f t="shared" ref="B19:B22" si="1">SUM(C19:G19)</f>
        <v>5730900000</v>
      </c>
      <c r="C19" s="15">
        <f>+'I trimestre'!C19+'II Trimestre'!C19+'III Trimestre'!C19+'IV Trimestre'!C19</f>
        <v>1231650000</v>
      </c>
      <c r="D19" s="15">
        <f>+'I trimestre'!D19+'II Trimestre'!D19+'III Trimestre'!D19+'IV Trimestre'!D19</f>
        <v>96075000</v>
      </c>
      <c r="E19" s="15">
        <f>+'I trimestre'!E19+'II Trimestre'!E19+'III Trimestre'!E19+'IV Trimestre'!E19</f>
        <v>110775000</v>
      </c>
      <c r="F19" s="15">
        <f>+'I trimestre'!F19+'II Trimestre'!F19+'III Trimestre'!F19+'IV Trimestre'!F19</f>
        <v>4292400000</v>
      </c>
      <c r="G19" s="15">
        <f>+'I trimestre'!G19+'II Trimestre'!G19+'III Trimestre'!G19+'IV Trimestre'!G19</f>
        <v>0</v>
      </c>
      <c r="H19" s="15"/>
    </row>
    <row r="20" spans="1:8" x14ac:dyDescent="0.25">
      <c r="A20" s="3" t="s">
        <v>101</v>
      </c>
      <c r="B20" s="4">
        <f t="shared" si="1"/>
        <v>5496562500</v>
      </c>
      <c r="C20" s="15">
        <f>+'I trimestre'!C20+'II Trimestre'!C20+'III Trimestre'!C20+'IV Trimestre'!C20</f>
        <v>1225525000</v>
      </c>
      <c r="D20" s="15">
        <f>+'I trimestre'!D20+'II Trimestre'!D20+'III Trimestre'!D20+'IV Trimestre'!D20</f>
        <v>17937500</v>
      </c>
      <c r="E20" s="15">
        <f>+'I trimestre'!E20+'II Trimestre'!E20+'III Trimestre'!E20+'IV Trimestre'!E20</f>
        <v>82600000</v>
      </c>
      <c r="F20" s="15">
        <f>+'I trimestre'!F20+'II Trimestre'!F20+'III Trimestre'!F20+'IV Trimestre'!F20</f>
        <v>4170500000</v>
      </c>
      <c r="G20" s="15">
        <f>+'I trimestre'!G20+'II Trimestre'!G20+'III Trimestre'!G20+'IV Trimestre'!G20</f>
        <v>0</v>
      </c>
      <c r="H20" s="15"/>
    </row>
    <row r="21" spans="1:8" x14ac:dyDescent="0.25">
      <c r="A21" s="3" t="s">
        <v>70</v>
      </c>
      <c r="B21" s="4">
        <f t="shared" si="1"/>
        <v>5730900000</v>
      </c>
      <c r="C21" s="4">
        <f>+'IV Trimestre'!C21</f>
        <v>1231650000</v>
      </c>
      <c r="D21" s="4">
        <f>+'IV Trimestre'!D21</f>
        <v>96075000</v>
      </c>
      <c r="E21" s="4">
        <f>+'IV Trimestre'!E21</f>
        <v>110775000</v>
      </c>
      <c r="F21" s="4">
        <f>+'IV Trimestre'!F21</f>
        <v>4292400000</v>
      </c>
      <c r="G21" s="4">
        <f>+'IV Trimestre'!G21</f>
        <v>0</v>
      </c>
      <c r="H21" s="4"/>
    </row>
    <row r="22" spans="1:8" x14ac:dyDescent="0.25">
      <c r="A22" s="3" t="s">
        <v>102</v>
      </c>
      <c r="B22" s="4">
        <f t="shared" si="1"/>
        <v>5496562500</v>
      </c>
      <c r="C22" s="4">
        <f>+C20</f>
        <v>1225525000</v>
      </c>
      <c r="D22" s="4">
        <f t="shared" ref="D22:G22" si="2">+D20</f>
        <v>17937500</v>
      </c>
      <c r="E22" s="4">
        <f t="shared" si="2"/>
        <v>82600000</v>
      </c>
      <c r="F22" s="4">
        <f t="shared" si="2"/>
        <v>4170500000</v>
      </c>
      <c r="G22" s="4">
        <f t="shared" si="2"/>
        <v>0</v>
      </c>
      <c r="H22" s="4"/>
    </row>
    <row r="23" spans="1:8" x14ac:dyDescent="0.25">
      <c r="B23" s="4"/>
      <c r="C23" s="4"/>
      <c r="D23" s="4"/>
      <c r="E23" s="4"/>
      <c r="F23" s="14"/>
    </row>
    <row r="24" spans="1:8" x14ac:dyDescent="0.25">
      <c r="A24" t="s">
        <v>10</v>
      </c>
      <c r="B24" s="15"/>
      <c r="C24" s="15"/>
      <c r="D24" s="15"/>
      <c r="E24" s="15"/>
      <c r="F24" s="16"/>
    </row>
    <row r="25" spans="1:8" x14ac:dyDescent="0.25">
      <c r="A25" s="6" t="s">
        <v>100</v>
      </c>
      <c r="B25" s="15">
        <f>B19</f>
        <v>5730900000</v>
      </c>
      <c r="C25" s="15"/>
      <c r="D25" s="15"/>
      <c r="E25" s="15"/>
      <c r="F25" s="15"/>
      <c r="G25" s="7"/>
      <c r="H25" s="7"/>
    </row>
    <row r="26" spans="1:8" x14ac:dyDescent="0.25">
      <c r="A26" s="6" t="s">
        <v>101</v>
      </c>
      <c r="B26" s="15">
        <f>+'I trimestre'!B26+'II Trimestre'!B26+'III Trimestre'!B26+'IV Trimestre'!B26</f>
        <v>5724358092.6999998</v>
      </c>
      <c r="C26" s="15"/>
      <c r="D26" s="15"/>
      <c r="E26" s="15"/>
      <c r="F26" s="16"/>
      <c r="G26" s="7"/>
      <c r="H26" s="7"/>
    </row>
    <row r="27" spans="1:8" x14ac:dyDescent="0.25">
      <c r="B27" s="17"/>
      <c r="C27" s="17"/>
      <c r="D27" s="17"/>
      <c r="E27" s="17"/>
      <c r="F27" s="17"/>
    </row>
    <row r="28" spans="1:8" x14ac:dyDescent="0.25">
      <c r="A28" t="s">
        <v>11</v>
      </c>
      <c r="B28" s="17"/>
      <c r="C28" s="17"/>
      <c r="D28" s="17"/>
      <c r="E28" s="17"/>
      <c r="F28" s="17"/>
    </row>
    <row r="29" spans="1:8" x14ac:dyDescent="0.25">
      <c r="A29" t="s">
        <v>60</v>
      </c>
      <c r="B29" s="40">
        <v>1.53</v>
      </c>
      <c r="C29" s="40">
        <v>1.53</v>
      </c>
      <c r="D29" s="40">
        <v>1.53</v>
      </c>
      <c r="E29" s="40">
        <v>1.53</v>
      </c>
      <c r="F29" s="40">
        <v>1.53</v>
      </c>
      <c r="G29" s="40">
        <v>1.53</v>
      </c>
    </row>
    <row r="30" spans="1:8" x14ac:dyDescent="0.25">
      <c r="A30" t="s">
        <v>103</v>
      </c>
      <c r="B30" s="40">
        <v>1.6141688075916665</v>
      </c>
      <c r="C30" s="40">
        <v>1.6141688075916665</v>
      </c>
      <c r="D30" s="40">
        <v>1.6141688075916665</v>
      </c>
      <c r="E30" s="40">
        <v>1.6141688075916665</v>
      </c>
      <c r="F30" s="40">
        <v>1.6141688075916665</v>
      </c>
      <c r="G30" s="40">
        <v>1.6141688075916665</v>
      </c>
    </row>
    <row r="31" spans="1:8" x14ac:dyDescent="0.25">
      <c r="A31" t="s">
        <v>12</v>
      </c>
      <c r="B31" s="4">
        <f>+C31+F31</f>
        <v>107434</v>
      </c>
      <c r="C31" s="4">
        <v>75569</v>
      </c>
      <c r="D31" s="4">
        <v>75569</v>
      </c>
      <c r="E31" s="4">
        <v>75569</v>
      </c>
      <c r="F31" s="4">
        <v>31865</v>
      </c>
      <c r="G31" s="4">
        <v>75569</v>
      </c>
    </row>
    <row r="32" spans="1:8" x14ac:dyDescent="0.25">
      <c r="B32" s="17"/>
      <c r="C32" s="17"/>
      <c r="D32" s="17"/>
      <c r="E32" s="17"/>
      <c r="F32" s="17"/>
    </row>
    <row r="33" spans="1:7" x14ac:dyDescent="0.25">
      <c r="A33" t="s">
        <v>13</v>
      </c>
      <c r="B33" s="17"/>
      <c r="C33" s="17"/>
      <c r="D33" s="17"/>
      <c r="E33" s="17"/>
      <c r="F33" s="17"/>
    </row>
    <row r="34" spans="1:7" x14ac:dyDescent="0.25">
      <c r="A34" t="s">
        <v>61</v>
      </c>
      <c r="B34" s="15">
        <f>B18/B29</f>
        <v>2107808823.5294118</v>
      </c>
      <c r="C34" s="15">
        <f t="shared" ref="C34:G34" si="3">C18/C29</f>
        <v>1223336601.3071895</v>
      </c>
      <c r="D34" s="15">
        <f t="shared" si="3"/>
        <v>175549019.60784313</v>
      </c>
      <c r="E34" s="15">
        <f t="shared" si="3"/>
        <v>89250000</v>
      </c>
      <c r="F34" s="15">
        <f t="shared" si="3"/>
        <v>619673202.61437905</v>
      </c>
      <c r="G34" s="15">
        <f t="shared" si="3"/>
        <v>0</v>
      </c>
    </row>
    <row r="35" spans="1:7" x14ac:dyDescent="0.25">
      <c r="A35" t="s">
        <v>104</v>
      </c>
      <c r="B35" s="15">
        <f>B20/B30</f>
        <v>3405196825.8517208</v>
      </c>
      <c r="C35" s="15">
        <f t="shared" ref="C35:G35" si="4">C20/C30</f>
        <v>759229762.2381134</v>
      </c>
      <c r="D35" s="15">
        <f t="shared" si="4"/>
        <v>11112530.434014941</v>
      </c>
      <c r="E35" s="15">
        <f t="shared" si="4"/>
        <v>51171847.462000504</v>
      </c>
      <c r="F35" s="15">
        <f t="shared" si="4"/>
        <v>2583682685.7175922</v>
      </c>
      <c r="G35" s="15">
        <f t="shared" si="4"/>
        <v>0</v>
      </c>
    </row>
    <row r="36" spans="1:7" x14ac:dyDescent="0.25">
      <c r="A36" t="s">
        <v>62</v>
      </c>
      <c r="B36" s="15">
        <f>B34/B10</f>
        <v>419882.23576283106</v>
      </c>
      <c r="C36" s="15">
        <f>C34/C10</f>
        <v>356242.45815585018</v>
      </c>
      <c r="D36" s="15">
        <f t="shared" ref="D36:F36" si="5">D34/D10</f>
        <v>631471.29355339252</v>
      </c>
      <c r="E36" s="15">
        <f>E34/E10</f>
        <v>361336.03238866397</v>
      </c>
      <c r="F36" s="15">
        <f t="shared" si="5"/>
        <v>584046.3738118558</v>
      </c>
    </row>
    <row r="37" spans="1:7" x14ac:dyDescent="0.25">
      <c r="A37" t="s">
        <v>105</v>
      </c>
      <c r="B37" s="15">
        <f>B35/B13</f>
        <v>521469.65173839522</v>
      </c>
      <c r="C37" s="15">
        <f t="shared" ref="C37:F37" si="6">C35/C13</f>
        <v>285424.72264590731</v>
      </c>
      <c r="D37" s="15">
        <f t="shared" si="6"/>
        <v>411575.20125981263</v>
      </c>
      <c r="E37" s="15">
        <f t="shared" si="6"/>
        <v>301010.86742353236</v>
      </c>
      <c r="F37" s="15">
        <f t="shared" si="6"/>
        <v>703425.72439901775</v>
      </c>
    </row>
    <row r="39" spans="1:7" x14ac:dyDescent="0.25">
      <c r="A39" s="2" t="s">
        <v>14</v>
      </c>
    </row>
    <row r="41" spans="1:7" x14ac:dyDescent="0.25">
      <c r="A41" t="s">
        <v>15</v>
      </c>
    </row>
    <row r="42" spans="1:7" x14ac:dyDescent="0.25">
      <c r="A42" t="s">
        <v>16</v>
      </c>
      <c r="B42" s="9">
        <f>B12/B31*100</f>
        <v>5.8854738723309197</v>
      </c>
      <c r="C42" s="9">
        <f t="shared" ref="C42:F42" si="7">C12/C31*100</f>
        <v>3.1044475909433764</v>
      </c>
      <c r="D42" s="9">
        <f t="shared" si="7"/>
        <v>0.24216279162090273</v>
      </c>
      <c r="E42" s="9">
        <f t="shared" si="7"/>
        <v>0.27921502203284415</v>
      </c>
      <c r="F42" s="9">
        <f t="shared" si="7"/>
        <v>11.244311941001097</v>
      </c>
    </row>
    <row r="43" spans="1:7" x14ac:dyDescent="0.25">
      <c r="A43" t="s">
        <v>17</v>
      </c>
      <c r="B43" s="9">
        <f>B13/B31*100</f>
        <v>6.0781503062345257</v>
      </c>
      <c r="C43" s="9">
        <f t="shared" ref="C43:F43" si="8">C13/C31*100</f>
        <v>3.5199618891344335</v>
      </c>
      <c r="D43" s="9">
        <f t="shared" si="8"/>
        <v>3.5728936468657782E-2</v>
      </c>
      <c r="E43" s="9">
        <f t="shared" si="8"/>
        <v>0.22495997035821566</v>
      </c>
      <c r="F43" s="9">
        <f t="shared" si="8"/>
        <v>11.526753491291386</v>
      </c>
    </row>
    <row r="45" spans="1:7" x14ac:dyDescent="0.25">
      <c r="A45" t="s">
        <v>18</v>
      </c>
    </row>
    <row r="46" spans="1:7" x14ac:dyDescent="0.25">
      <c r="A46" t="s">
        <v>19</v>
      </c>
      <c r="B46" s="9">
        <f>B13/B12*100</f>
        <v>103.27376245453108</v>
      </c>
      <c r="C46" s="9">
        <f>C13/C12*100</f>
        <v>113.38448422847401</v>
      </c>
      <c r="D46" s="9">
        <f t="shared" ref="D46:F46" si="9">D13/D12*100</f>
        <v>14.754098360655737</v>
      </c>
      <c r="E46" s="9">
        <f t="shared" si="9"/>
        <v>80.568720379146924</v>
      </c>
      <c r="F46" s="9">
        <f t="shared" si="9"/>
        <v>102.51186156851799</v>
      </c>
    </row>
    <row r="47" spans="1:7" x14ac:dyDescent="0.25">
      <c r="A47" t="s">
        <v>20</v>
      </c>
      <c r="B47" s="9">
        <f>B20/B19*100</f>
        <v>95.910982568183016</v>
      </c>
      <c r="C47" s="9">
        <f>C20/C19*100</f>
        <v>99.502699630576856</v>
      </c>
      <c r="D47" s="9">
        <f t="shared" ref="D47:F47" si="10">D20/D19*100</f>
        <v>18.670309653916213</v>
      </c>
      <c r="E47" s="9">
        <f>E20/E19*100</f>
        <v>74.565560821484993</v>
      </c>
      <c r="F47" s="9">
        <f t="shared" si="10"/>
        <v>97.160096915478519</v>
      </c>
    </row>
    <row r="48" spans="1:7" x14ac:dyDescent="0.25">
      <c r="A48" t="s">
        <v>21</v>
      </c>
      <c r="B48" s="10">
        <f>AVERAGE(B46:B47)</f>
        <v>99.592372511357041</v>
      </c>
      <c r="C48" s="10">
        <f t="shared" ref="C48:F48" si="11">AVERAGE(C46:C47)</f>
        <v>106.44359192952544</v>
      </c>
      <c r="D48" s="10">
        <f t="shared" si="11"/>
        <v>16.712204007285976</v>
      </c>
      <c r="E48" s="10">
        <f t="shared" si="11"/>
        <v>77.567140600315952</v>
      </c>
      <c r="F48" s="10">
        <f t="shared" si="11"/>
        <v>99.835979241998245</v>
      </c>
    </row>
    <row r="49" spans="1:9" x14ac:dyDescent="0.25">
      <c r="B49" s="10"/>
      <c r="C49" s="10"/>
      <c r="D49" s="10"/>
      <c r="E49" s="10"/>
    </row>
    <row r="50" spans="1:9" x14ac:dyDescent="0.25">
      <c r="A50" t="s">
        <v>22</v>
      </c>
      <c r="B50" s="17"/>
      <c r="C50" s="17"/>
      <c r="D50" s="17"/>
      <c r="E50" s="17"/>
    </row>
    <row r="51" spans="1:9" x14ac:dyDescent="0.25">
      <c r="A51" t="s">
        <v>23</v>
      </c>
      <c r="B51" s="10">
        <f>B13/B15*100</f>
        <v>103.47013151639995</v>
      </c>
      <c r="C51" s="10">
        <f t="shared" ref="C51:E51" si="12">C13/C15*100</f>
        <v>113.38448422847401</v>
      </c>
      <c r="D51" s="10">
        <f t="shared" si="12"/>
        <v>14.754098360655737</v>
      </c>
      <c r="E51" s="10">
        <f t="shared" si="12"/>
        <v>80.568720379146924</v>
      </c>
      <c r="F51" s="10">
        <f>F13/F15*100</f>
        <v>102.85634276113133</v>
      </c>
    </row>
    <row r="52" spans="1:9" x14ac:dyDescent="0.25">
      <c r="A52" t="s">
        <v>24</v>
      </c>
      <c r="B52" s="10">
        <f>B20/B21*100</f>
        <v>95.910982568183016</v>
      </c>
      <c r="C52" s="10">
        <f t="shared" ref="C52:F52" si="13">C20/C21*100</f>
        <v>99.502699630576856</v>
      </c>
      <c r="D52" s="10">
        <f t="shared" si="13"/>
        <v>18.670309653916213</v>
      </c>
      <c r="E52" s="10">
        <f t="shared" si="13"/>
        <v>74.565560821484993</v>
      </c>
      <c r="F52" s="10">
        <f t="shared" si="13"/>
        <v>97.160096915478519</v>
      </c>
    </row>
    <row r="53" spans="1:9" x14ac:dyDescent="0.25">
      <c r="A53" t="s">
        <v>25</v>
      </c>
      <c r="B53" s="10">
        <f>(B51+B52)/2</f>
        <v>99.690557042291488</v>
      </c>
      <c r="C53" s="10">
        <f t="shared" ref="C53:F53" si="14">(C51+C52)/2</f>
        <v>106.44359192952544</v>
      </c>
      <c r="D53" s="10">
        <f t="shared" si="14"/>
        <v>16.712204007285976</v>
      </c>
      <c r="E53" s="10">
        <f t="shared" si="14"/>
        <v>77.567140600315952</v>
      </c>
      <c r="F53" s="10">
        <f t="shared" si="14"/>
        <v>100.00821983830492</v>
      </c>
    </row>
    <row r="54" spans="1:9" x14ac:dyDescent="0.25">
      <c r="B54" s="17"/>
      <c r="C54" s="17"/>
      <c r="D54" s="17"/>
      <c r="E54" s="17"/>
    </row>
    <row r="55" spans="1:9" x14ac:dyDescent="0.25">
      <c r="A55" t="s">
        <v>26</v>
      </c>
      <c r="B55" s="10">
        <f>B22/B20*100</f>
        <v>100</v>
      </c>
      <c r="C55" s="10"/>
      <c r="D55" s="10"/>
      <c r="E55" s="10"/>
      <c r="F55" s="10"/>
    </row>
    <row r="56" spans="1:9" x14ac:dyDescent="0.25">
      <c r="B56" s="17"/>
      <c r="C56" s="17"/>
      <c r="D56" s="17"/>
      <c r="E56" s="17"/>
    </row>
    <row r="57" spans="1:9" x14ac:dyDescent="0.25">
      <c r="A57" t="s">
        <v>27</v>
      </c>
      <c r="B57" s="17"/>
      <c r="C57" s="17"/>
      <c r="D57" s="17"/>
      <c r="E57" s="17"/>
    </row>
    <row r="58" spans="1:9" x14ac:dyDescent="0.25">
      <c r="A58" t="s">
        <v>28</v>
      </c>
      <c r="B58" s="10">
        <f>((B13/B10)-1)*100</f>
        <v>30.079681274900395</v>
      </c>
      <c r="C58" s="10">
        <f t="shared" ref="C58:F58" si="15">((C13/C10)-1)*100</f>
        <v>-22.539312754804897</v>
      </c>
      <c r="D58" s="10">
        <f t="shared" si="15"/>
        <v>-90.287769784172653</v>
      </c>
      <c r="E58" s="10">
        <f t="shared" si="15"/>
        <v>-31.174089068825918</v>
      </c>
      <c r="F58" s="10">
        <f t="shared" si="15"/>
        <v>246.18284637134781</v>
      </c>
    </row>
    <row r="59" spans="1:9" x14ac:dyDescent="0.25">
      <c r="A59" t="s">
        <v>29</v>
      </c>
      <c r="B59" s="10">
        <f>((B35/B34)-1)*100</f>
        <v>61.551502576495665</v>
      </c>
      <c r="C59" s="10">
        <f t="shared" ref="C59:E59" si="16">((C35/C34)-1)*100</f>
        <v>-37.937787406438858</v>
      </c>
      <c r="D59" s="10">
        <f t="shared" si="16"/>
        <v>-93.669841928574087</v>
      </c>
      <c r="E59" s="10">
        <f t="shared" si="16"/>
        <v>-42.664596681231927</v>
      </c>
      <c r="F59" s="10">
        <f t="shared" ref="F59" si="17">((F35/F34)-1)*100</f>
        <v>316.94278126230529</v>
      </c>
    </row>
    <row r="60" spans="1:9" x14ac:dyDescent="0.25">
      <c r="A60" t="s">
        <v>30</v>
      </c>
      <c r="B60" s="10">
        <f>((B37/B36)-1)*100</f>
        <v>24.19426384900585</v>
      </c>
      <c r="C60" s="10">
        <f>((C37/C36)-1)*100</f>
        <v>-19.879083441244749</v>
      </c>
      <c r="D60" s="10">
        <f>((D37/D36)-1)*100</f>
        <v>-34.822816894207264</v>
      </c>
      <c r="E60" s="10">
        <f>((E37/E36)-1)*100</f>
        <v>-16.695031648613458</v>
      </c>
      <c r="F60" s="10">
        <f t="shared" ref="F60" si="18">((F37/F36)-1)*100</f>
        <v>20.440046533979285</v>
      </c>
    </row>
    <row r="61" spans="1:9" x14ac:dyDescent="0.25">
      <c r="B61" s="10"/>
      <c r="C61" s="10"/>
      <c r="D61" s="10"/>
      <c r="E61" s="10"/>
    </row>
    <row r="62" spans="1:9" x14ac:dyDescent="0.25">
      <c r="A62" t="s">
        <v>31</v>
      </c>
      <c r="B62" s="17"/>
      <c r="C62" s="17"/>
      <c r="D62" s="17"/>
      <c r="E62" s="17"/>
    </row>
    <row r="63" spans="1:9" x14ac:dyDescent="0.25">
      <c r="A63" s="47" t="s">
        <v>126</v>
      </c>
      <c r="B63" s="22">
        <f>B19/(B12*3)</f>
        <v>302119.24719278823</v>
      </c>
      <c r="C63" s="22">
        <f t="shared" ref="C63:F63" si="19">C19/(C12*3)</f>
        <v>175000</v>
      </c>
      <c r="D63" s="22">
        <f t="shared" si="19"/>
        <v>175000</v>
      </c>
      <c r="E63" s="22">
        <f t="shared" si="19"/>
        <v>175000</v>
      </c>
      <c r="F63" s="22">
        <f t="shared" si="19"/>
        <v>399330.17024839518</v>
      </c>
      <c r="G63" s="47"/>
      <c r="H63" s="47"/>
      <c r="I63" s="47"/>
    </row>
    <row r="64" spans="1:9" x14ac:dyDescent="0.25">
      <c r="A64" s="47" t="s">
        <v>127</v>
      </c>
      <c r="B64" s="22">
        <f>B20/(B13*3)</f>
        <v>280580.0153139357</v>
      </c>
      <c r="C64" s="22">
        <f t="shared" ref="C64:F64" si="20">C20/(C13*3)</f>
        <v>153574.56140350876</v>
      </c>
      <c r="D64" s="22">
        <f t="shared" si="20"/>
        <v>221450.61728395062</v>
      </c>
      <c r="E64" s="22">
        <f t="shared" si="20"/>
        <v>161960.78431372548</v>
      </c>
      <c r="F64" s="22">
        <f t="shared" si="20"/>
        <v>378482.6209274889</v>
      </c>
      <c r="G64" s="47"/>
      <c r="H64" s="47"/>
      <c r="I64" s="47"/>
    </row>
    <row r="65" spans="1:8" x14ac:dyDescent="0.25">
      <c r="A65" s="24" t="s">
        <v>38</v>
      </c>
      <c r="B65" s="25">
        <f>B20/B14</f>
        <v>185169.19889502763</v>
      </c>
      <c r="C65" s="25">
        <f t="shared" ref="C65:F65" si="21">C20/C14</f>
        <v>171114.9120357442</v>
      </c>
      <c r="D65" s="25">
        <f t="shared" si="21"/>
        <v>153311.96581196581</v>
      </c>
      <c r="E65" s="25">
        <f t="shared" si="21"/>
        <v>133441.03392568658</v>
      </c>
      <c r="F65" s="25">
        <f t="shared" si="21"/>
        <v>191430.27632424491</v>
      </c>
    </row>
    <row r="66" spans="1:8" x14ac:dyDescent="0.25">
      <c r="A66" t="s">
        <v>32</v>
      </c>
      <c r="B66" s="10">
        <f>(B63/B64)*B48</f>
        <v>107.23776094890138</v>
      </c>
      <c r="C66" s="10">
        <f t="shared" ref="C66:F66" si="22">(C63/C64)*C48</f>
        <v>121.29371178032457</v>
      </c>
      <c r="D66" s="10">
        <f t="shared" si="22"/>
        <v>13.206717313074773</v>
      </c>
      <c r="E66" s="10">
        <f t="shared" si="22"/>
        <v>83.811952767290535</v>
      </c>
      <c r="F66" s="10">
        <f t="shared" si="22"/>
        <v>105.33513663038276</v>
      </c>
    </row>
    <row r="67" spans="1:8" x14ac:dyDescent="0.25">
      <c r="A67" t="s">
        <v>124</v>
      </c>
      <c r="B67" s="37">
        <f>B19/B12</f>
        <v>906357.74157836474</v>
      </c>
      <c r="C67" s="37">
        <f t="shared" ref="C67:F67" si="23">C19/C12</f>
        <v>525000</v>
      </c>
      <c r="D67" s="37">
        <f t="shared" si="23"/>
        <v>525000</v>
      </c>
      <c r="E67" s="37">
        <f t="shared" si="23"/>
        <v>525000</v>
      </c>
      <c r="F67" s="37">
        <f t="shared" si="23"/>
        <v>1197990.5107451857</v>
      </c>
    </row>
    <row r="68" spans="1:8" x14ac:dyDescent="0.25">
      <c r="A68" t="s">
        <v>125</v>
      </c>
      <c r="B68" s="37">
        <f>B20/B13</f>
        <v>841740.0459418071</v>
      </c>
      <c r="C68" s="37">
        <f t="shared" ref="C68:F68" si="24">C20/C13</f>
        <v>460723.68421052629</v>
      </c>
      <c r="D68" s="37">
        <f>D20/D13</f>
        <v>664351.8518518518</v>
      </c>
      <c r="E68" s="37">
        <f t="shared" si="24"/>
        <v>485882.35294117645</v>
      </c>
      <c r="F68" s="37">
        <f t="shared" si="24"/>
        <v>1135447.8627824667</v>
      </c>
    </row>
    <row r="69" spans="1:8" x14ac:dyDescent="0.25">
      <c r="B69" s="10"/>
      <c r="C69" s="10"/>
      <c r="D69" s="10"/>
      <c r="E69" s="10"/>
    </row>
    <row r="70" spans="1:8" x14ac:dyDescent="0.25">
      <c r="A70" t="s">
        <v>33</v>
      </c>
      <c r="B70" s="10"/>
      <c r="C70" s="10"/>
      <c r="D70" s="10"/>
      <c r="E70" s="10"/>
    </row>
    <row r="71" spans="1:8" x14ac:dyDescent="0.25">
      <c r="A71" t="s">
        <v>34</v>
      </c>
      <c r="B71" s="10">
        <f>(B26/B25)*100</f>
        <v>99.885848517684821</v>
      </c>
      <c r="C71" s="10"/>
      <c r="D71" s="10"/>
      <c r="E71" s="10"/>
      <c r="G71" s="7"/>
      <c r="H71" s="7"/>
    </row>
    <row r="72" spans="1:8" x14ac:dyDescent="0.25">
      <c r="A72" t="s">
        <v>35</v>
      </c>
      <c r="B72" s="10">
        <f>(B20/B26)*100</f>
        <v>96.020591496704284</v>
      </c>
      <c r="C72" s="10"/>
      <c r="D72" s="10"/>
      <c r="E72" s="10"/>
      <c r="G72" s="7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36</v>
      </c>
    </row>
    <row r="76" spans="1:8" x14ac:dyDescent="0.25">
      <c r="A76" t="s">
        <v>107</v>
      </c>
    </row>
    <row r="77" spans="1:8" x14ac:dyDescent="0.25">
      <c r="A77" t="s">
        <v>75</v>
      </c>
      <c r="B77" s="12"/>
      <c r="C77" s="12"/>
      <c r="D77" s="12"/>
    </row>
    <row r="79" spans="1:8" x14ac:dyDescent="0.25">
      <c r="A79" t="s">
        <v>39</v>
      </c>
    </row>
    <row r="80" spans="1:8" x14ac:dyDescent="0.25">
      <c r="A80" s="26" t="s">
        <v>42</v>
      </c>
    </row>
    <row r="81" spans="1:1" x14ac:dyDescent="0.25">
      <c r="A81" s="26"/>
    </row>
    <row r="82" spans="1:1" x14ac:dyDescent="0.25">
      <c r="A82" s="26" t="s">
        <v>128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horizont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2012-04-23T17:10:47Z</dcterms:created>
  <dcterms:modified xsi:type="dcterms:W3CDTF">2014-11-04T18:02:43Z</dcterms:modified>
</cp:coreProperties>
</file>