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Observaciones" sheetId="9" r:id="rId8"/>
    <sheet name="Hoja1" sheetId="10" r:id="rId9"/>
  </sheets>
  <calcPr calcId="152511"/>
</workbook>
</file>

<file path=xl/calcChain.xml><?xml version="1.0" encoding="utf-8"?>
<calcChain xmlns="http://schemas.openxmlformats.org/spreadsheetml/2006/main">
  <c r="D29" i="5" l="1"/>
  <c r="B29" i="5" s="1"/>
  <c r="D29" i="7"/>
  <c r="B29" i="7" s="1"/>
  <c r="D29" i="6"/>
  <c r="B29" i="6" s="1"/>
  <c r="D29" i="4"/>
  <c r="B29" i="4" s="1"/>
  <c r="D29" i="3"/>
  <c r="B29" i="3" s="1"/>
  <c r="D29" i="2"/>
  <c r="B29" i="2" s="1"/>
  <c r="B29" i="1"/>
  <c r="D29" i="1"/>
  <c r="C49" i="2" l="1"/>
  <c r="E49" i="2"/>
  <c r="F49" i="2"/>
  <c r="G49" i="2"/>
  <c r="H49" i="2"/>
  <c r="C49" i="3"/>
  <c r="E49" i="3"/>
  <c r="F49" i="3"/>
  <c r="G49" i="3"/>
  <c r="H49" i="3"/>
  <c r="C49" i="4"/>
  <c r="E49" i="4"/>
  <c r="F49" i="4"/>
  <c r="G49" i="4"/>
  <c r="H49" i="4"/>
  <c r="F49" i="6"/>
  <c r="C49" i="1"/>
  <c r="E49" i="1"/>
  <c r="F49" i="1"/>
  <c r="G49" i="1"/>
  <c r="H49" i="1"/>
  <c r="C20" i="2"/>
  <c r="E20" i="2"/>
  <c r="F20" i="2"/>
  <c r="G20" i="2"/>
  <c r="H20" i="2"/>
  <c r="C20" i="1"/>
  <c r="E20" i="1"/>
  <c r="F20" i="1"/>
  <c r="G20" i="1"/>
  <c r="H20" i="1"/>
  <c r="E10" i="5"/>
  <c r="F10" i="5"/>
  <c r="G10" i="5"/>
  <c r="H10" i="5"/>
  <c r="E11" i="5"/>
  <c r="F11" i="5"/>
  <c r="G11" i="5"/>
  <c r="H11" i="5"/>
  <c r="E12" i="5"/>
  <c r="F12" i="5"/>
  <c r="F49" i="5" s="1"/>
  <c r="G12" i="5"/>
  <c r="H12" i="5"/>
  <c r="E13" i="5"/>
  <c r="F13" i="5"/>
  <c r="G13" i="5"/>
  <c r="H13" i="5"/>
  <c r="C13" i="5"/>
  <c r="C49" i="5" s="1"/>
  <c r="C12" i="5"/>
  <c r="C11" i="5"/>
  <c r="C10" i="5"/>
  <c r="E10" i="7"/>
  <c r="F10" i="7"/>
  <c r="G10" i="7"/>
  <c r="H10" i="7"/>
  <c r="E11" i="7"/>
  <c r="F11" i="7"/>
  <c r="G11" i="7"/>
  <c r="H11" i="7"/>
  <c r="E12" i="7"/>
  <c r="F12" i="7"/>
  <c r="G12" i="7"/>
  <c r="H12" i="7"/>
  <c r="H49" i="7" s="1"/>
  <c r="E13" i="7"/>
  <c r="F13" i="7"/>
  <c r="G13" i="7"/>
  <c r="H13" i="7"/>
  <c r="C13" i="7"/>
  <c r="C12" i="7"/>
  <c r="C11" i="7"/>
  <c r="C10" i="7"/>
  <c r="E10" i="6"/>
  <c r="F10" i="6"/>
  <c r="G10" i="6"/>
  <c r="H10" i="6"/>
  <c r="E11" i="6"/>
  <c r="F11" i="6"/>
  <c r="G11" i="6"/>
  <c r="H11" i="6"/>
  <c r="E12" i="6"/>
  <c r="F12" i="6"/>
  <c r="G12" i="6"/>
  <c r="H12" i="6"/>
  <c r="E13" i="6"/>
  <c r="F13" i="6"/>
  <c r="G13" i="6"/>
  <c r="H13" i="6"/>
  <c r="C13" i="6"/>
  <c r="C12" i="6"/>
  <c r="C49" i="6" s="1"/>
  <c r="C11" i="6"/>
  <c r="C10" i="6"/>
  <c r="G49" i="6" l="1"/>
  <c r="G49" i="7"/>
  <c r="G49" i="5"/>
  <c r="C49" i="7"/>
  <c r="F49" i="7"/>
  <c r="E49" i="6"/>
  <c r="E49" i="7"/>
  <c r="E49" i="5"/>
  <c r="H49" i="6"/>
  <c r="H49" i="5"/>
  <c r="D18" i="4"/>
  <c r="D19" i="4"/>
  <c r="D12" i="4"/>
  <c r="D13" i="4"/>
  <c r="D13" i="5" s="1"/>
  <c r="D11" i="4"/>
  <c r="D44" i="4" l="1"/>
  <c r="D49" i="4"/>
  <c r="D18" i="3"/>
  <c r="D12" i="3"/>
  <c r="H66" i="4" l="1"/>
  <c r="G66" i="4"/>
  <c r="F66" i="4"/>
  <c r="E66" i="4"/>
  <c r="D66" i="4"/>
  <c r="C66" i="4"/>
  <c r="H65" i="4"/>
  <c r="G65" i="4"/>
  <c r="F65" i="4"/>
  <c r="E65" i="4"/>
  <c r="C65" i="4"/>
  <c r="H63" i="4"/>
  <c r="G63" i="4"/>
  <c r="F63" i="4"/>
  <c r="E63" i="4"/>
  <c r="D63" i="4"/>
  <c r="C63" i="4"/>
  <c r="H62" i="4"/>
  <c r="G62" i="4"/>
  <c r="F62" i="4"/>
  <c r="E62" i="4"/>
  <c r="C62" i="4"/>
  <c r="H66" i="3"/>
  <c r="G66" i="3"/>
  <c r="F66" i="3"/>
  <c r="E66" i="3"/>
  <c r="D66" i="3"/>
  <c r="C66" i="3"/>
  <c r="H65" i="3"/>
  <c r="G65" i="3"/>
  <c r="F65" i="3"/>
  <c r="E65" i="3"/>
  <c r="C65" i="3"/>
  <c r="H63" i="3"/>
  <c r="G63" i="3"/>
  <c r="F63" i="3"/>
  <c r="E63" i="3"/>
  <c r="D63" i="3"/>
  <c r="C63" i="3"/>
  <c r="H62" i="3"/>
  <c r="G62" i="3"/>
  <c r="F62" i="3"/>
  <c r="E62" i="3"/>
  <c r="C62" i="3"/>
  <c r="C65" i="2"/>
  <c r="E65" i="2"/>
  <c r="F65" i="2"/>
  <c r="G65" i="2"/>
  <c r="H65" i="2"/>
  <c r="C66" i="2"/>
  <c r="E66" i="2"/>
  <c r="F66" i="2"/>
  <c r="G66" i="2"/>
  <c r="H66" i="2"/>
  <c r="C62" i="2"/>
  <c r="E62" i="2"/>
  <c r="F62" i="2"/>
  <c r="G62" i="2"/>
  <c r="H62" i="2"/>
  <c r="C63" i="2"/>
  <c r="E63" i="2"/>
  <c r="F63" i="2"/>
  <c r="G63" i="2"/>
  <c r="H63" i="2"/>
  <c r="D19" i="2"/>
  <c r="D18" i="2"/>
  <c r="D20" i="2" l="1"/>
  <c r="D11" i="2"/>
  <c r="D12" i="2"/>
  <c r="D49" i="2" s="1"/>
  <c r="D13" i="2"/>
  <c r="D13" i="6" s="1"/>
  <c r="D66" i="2" l="1"/>
  <c r="D44" i="2"/>
  <c r="D63" i="2"/>
  <c r="C62" i="1" l="1"/>
  <c r="E62" i="1"/>
  <c r="F62" i="1"/>
  <c r="G62" i="1"/>
  <c r="H62" i="1"/>
  <c r="C63" i="1"/>
  <c r="E63" i="1"/>
  <c r="F63" i="1"/>
  <c r="G63" i="1"/>
  <c r="H63" i="1"/>
  <c r="C65" i="1"/>
  <c r="E65" i="1"/>
  <c r="F65" i="1"/>
  <c r="G65" i="1"/>
  <c r="H65" i="1"/>
  <c r="C66" i="1"/>
  <c r="E66" i="1"/>
  <c r="F66" i="1"/>
  <c r="G66" i="1"/>
  <c r="H66" i="1"/>
  <c r="D11" i="1" l="1"/>
  <c r="D12" i="1"/>
  <c r="D49" i="1" s="1"/>
  <c r="D13" i="1"/>
  <c r="D11" i="6" l="1"/>
  <c r="D12" i="6"/>
  <c r="D49" i="6" s="1"/>
  <c r="D12" i="7"/>
  <c r="D12" i="5"/>
  <c r="D49" i="5" s="1"/>
  <c r="D17" i="1"/>
  <c r="D18" i="1"/>
  <c r="D19" i="1"/>
  <c r="D66" i="1" l="1"/>
  <c r="D20" i="1"/>
  <c r="D62" i="1"/>
  <c r="D65" i="1"/>
  <c r="D63" i="1"/>
  <c r="D16" i="4"/>
  <c r="D10" i="4"/>
  <c r="B10" i="4" s="1"/>
  <c r="D16" i="3"/>
  <c r="D10" i="3"/>
  <c r="B10" i="3" s="1"/>
  <c r="D16" i="2"/>
  <c r="D10" i="2"/>
  <c r="B10" i="2" s="1"/>
  <c r="D16" i="1"/>
  <c r="D10" i="1"/>
  <c r="D10" i="5" l="1"/>
  <c r="D10" i="7"/>
  <c r="D10" i="6"/>
  <c r="C17" i="5"/>
  <c r="C62" i="5" s="1"/>
  <c r="E17" i="5"/>
  <c r="E62" i="5" s="1"/>
  <c r="F17" i="5"/>
  <c r="F62" i="5" s="1"/>
  <c r="G17" i="5"/>
  <c r="G62" i="5" s="1"/>
  <c r="H17" i="5"/>
  <c r="H62" i="5" s="1"/>
  <c r="C18" i="5"/>
  <c r="C63" i="5" s="1"/>
  <c r="D18" i="5"/>
  <c r="D63" i="5" s="1"/>
  <c r="E18" i="5"/>
  <c r="E63" i="5" s="1"/>
  <c r="F18" i="5"/>
  <c r="F63" i="5" s="1"/>
  <c r="G18" i="5"/>
  <c r="G63" i="5" s="1"/>
  <c r="H18" i="5"/>
  <c r="H63" i="5" s="1"/>
  <c r="C16" i="5"/>
  <c r="D16" i="5"/>
  <c r="E16" i="5"/>
  <c r="F16" i="5"/>
  <c r="G16" i="5"/>
  <c r="H16" i="5"/>
  <c r="E19" i="5"/>
  <c r="F19" i="5"/>
  <c r="G19" i="5"/>
  <c r="H19" i="5"/>
  <c r="C19" i="5"/>
  <c r="C19" i="7"/>
  <c r="E19" i="7"/>
  <c r="F19" i="7"/>
  <c r="G19" i="7"/>
  <c r="H19" i="7"/>
  <c r="C19" i="6"/>
  <c r="D19" i="6"/>
  <c r="E19" i="6"/>
  <c r="F19" i="6"/>
  <c r="G19" i="6"/>
  <c r="H19" i="6"/>
  <c r="G20" i="5" l="1"/>
  <c r="G66" i="5"/>
  <c r="E20" i="5"/>
  <c r="E66" i="5"/>
  <c r="C20" i="5"/>
  <c r="C66" i="5"/>
  <c r="G65" i="5"/>
  <c r="E65" i="5"/>
  <c r="H20" i="5"/>
  <c r="H66" i="5"/>
  <c r="F20" i="5"/>
  <c r="F66" i="5"/>
  <c r="D20" i="5"/>
  <c r="D66" i="5"/>
  <c r="H65" i="5"/>
  <c r="F65" i="5"/>
  <c r="C65" i="5"/>
  <c r="C17" i="7"/>
  <c r="C62" i="7" s="1"/>
  <c r="E17" i="7"/>
  <c r="E62" i="7" s="1"/>
  <c r="F17" i="7"/>
  <c r="F62" i="7" s="1"/>
  <c r="G17" i="7"/>
  <c r="G62" i="7" s="1"/>
  <c r="H17" i="7"/>
  <c r="H62" i="7" s="1"/>
  <c r="C18" i="7"/>
  <c r="C63" i="7" s="1"/>
  <c r="D18" i="7"/>
  <c r="D63" i="7" s="1"/>
  <c r="E18" i="7"/>
  <c r="E63" i="7" s="1"/>
  <c r="F18" i="7"/>
  <c r="F63" i="7" s="1"/>
  <c r="G18" i="7"/>
  <c r="G63" i="7" s="1"/>
  <c r="H18" i="7"/>
  <c r="H63" i="7" s="1"/>
  <c r="C16" i="7"/>
  <c r="D16" i="7"/>
  <c r="E16" i="7"/>
  <c r="F16" i="7"/>
  <c r="G16" i="7"/>
  <c r="H16" i="7"/>
  <c r="C17" i="6"/>
  <c r="C62" i="6" s="1"/>
  <c r="E17" i="6"/>
  <c r="E62" i="6" s="1"/>
  <c r="F17" i="6"/>
  <c r="F62" i="6" s="1"/>
  <c r="G17" i="6"/>
  <c r="G62" i="6" s="1"/>
  <c r="H17" i="6"/>
  <c r="H62" i="6" s="1"/>
  <c r="C18" i="6"/>
  <c r="C63" i="6" s="1"/>
  <c r="D18" i="6"/>
  <c r="D63" i="6" s="1"/>
  <c r="E18" i="6"/>
  <c r="E63" i="6" s="1"/>
  <c r="F18" i="6"/>
  <c r="F63" i="6" s="1"/>
  <c r="G18" i="6"/>
  <c r="G63" i="6" s="1"/>
  <c r="H18" i="6"/>
  <c r="H63" i="6" s="1"/>
  <c r="C16" i="6"/>
  <c r="D16" i="6"/>
  <c r="E16" i="6"/>
  <c r="F16" i="6"/>
  <c r="G16" i="6"/>
  <c r="H16" i="6"/>
  <c r="H20" i="4"/>
  <c r="G20" i="4"/>
  <c r="F20" i="4"/>
  <c r="E20" i="4"/>
  <c r="D20" i="4"/>
  <c r="C20" i="4"/>
  <c r="D19" i="5"/>
  <c r="B19" i="5" s="1"/>
  <c r="D17" i="4"/>
  <c r="B19" i="4"/>
  <c r="B18" i="4"/>
  <c r="B16" i="4"/>
  <c r="B13" i="4"/>
  <c r="B13" i="5" s="1"/>
  <c r="B12" i="4"/>
  <c r="B49" i="4" s="1"/>
  <c r="B11" i="4"/>
  <c r="H20" i="3"/>
  <c r="G20" i="3"/>
  <c r="F20" i="3"/>
  <c r="E20" i="3"/>
  <c r="D20" i="3"/>
  <c r="C20" i="3"/>
  <c r="D19" i="3"/>
  <c r="D19" i="7" s="1"/>
  <c r="D17" i="3"/>
  <c r="B18" i="3"/>
  <c r="B16" i="3"/>
  <c r="D13" i="3"/>
  <c r="D11" i="3"/>
  <c r="B12" i="3"/>
  <c r="D17" i="2"/>
  <c r="B19" i="2"/>
  <c r="B19" i="6" s="1"/>
  <c r="B18" i="2"/>
  <c r="B20" i="2" s="1"/>
  <c r="B16" i="2"/>
  <c r="B13" i="2"/>
  <c r="B13" i="6" s="1"/>
  <c r="B12" i="2"/>
  <c r="B49" i="2" s="1"/>
  <c r="B11" i="2"/>
  <c r="B19" i="1"/>
  <c r="B18" i="1"/>
  <c r="B20" i="1" s="1"/>
  <c r="B17" i="1"/>
  <c r="B16" i="1"/>
  <c r="B32" i="1" s="1"/>
  <c r="B13" i="1"/>
  <c r="B12" i="1"/>
  <c r="B11" i="1"/>
  <c r="D13" i="7" l="1"/>
  <c r="D49" i="7" s="1"/>
  <c r="D49" i="3"/>
  <c r="B12" i="6"/>
  <c r="B49" i="6" s="1"/>
  <c r="B49" i="1"/>
  <c r="B11" i="5"/>
  <c r="B11" i="6"/>
  <c r="B13" i="3"/>
  <c r="B13" i="7" s="1"/>
  <c r="D44" i="3"/>
  <c r="D11" i="5"/>
  <c r="D11" i="7"/>
  <c r="B17" i="3"/>
  <c r="B23" i="3" s="1"/>
  <c r="D45" i="3"/>
  <c r="B17" i="2"/>
  <c r="B17" i="5" s="1"/>
  <c r="D45" i="2"/>
  <c r="D46" i="2" s="1"/>
  <c r="B17" i="4"/>
  <c r="B23" i="4" s="1"/>
  <c r="D45" i="4"/>
  <c r="D46" i="4" s="1"/>
  <c r="B19" i="3"/>
  <c r="B19" i="7" s="1"/>
  <c r="B12" i="7"/>
  <c r="B12" i="5"/>
  <c r="B49" i="5" s="1"/>
  <c r="B11" i="3"/>
  <c r="B11" i="7" s="1"/>
  <c r="B62" i="1"/>
  <c r="B65" i="1"/>
  <c r="B20" i="3"/>
  <c r="B66" i="3"/>
  <c r="B63" i="3"/>
  <c r="D65" i="3"/>
  <c r="D62" i="3"/>
  <c r="B20" i="4"/>
  <c r="B63" i="4"/>
  <c r="B66" i="4"/>
  <c r="D65" i="4"/>
  <c r="D62" i="4"/>
  <c r="G20" i="6"/>
  <c r="G66" i="6"/>
  <c r="E20" i="6"/>
  <c r="E66" i="6"/>
  <c r="C20" i="6"/>
  <c r="C66" i="6"/>
  <c r="G65" i="6"/>
  <c r="E65" i="6"/>
  <c r="H20" i="7"/>
  <c r="H66" i="7"/>
  <c r="F20" i="7"/>
  <c r="F66" i="7"/>
  <c r="D20" i="7"/>
  <c r="D66" i="7"/>
  <c r="H65" i="7"/>
  <c r="F65" i="7"/>
  <c r="C65" i="7"/>
  <c r="B66" i="2"/>
  <c r="B63" i="2"/>
  <c r="D17" i="5"/>
  <c r="D65" i="2"/>
  <c r="D62" i="2"/>
  <c r="B65" i="3"/>
  <c r="B65" i="4"/>
  <c r="H20" i="6"/>
  <c r="H66" i="6"/>
  <c r="F20" i="6"/>
  <c r="F66" i="6"/>
  <c r="D20" i="6"/>
  <c r="D66" i="6"/>
  <c r="H65" i="6"/>
  <c r="F65" i="6"/>
  <c r="C65" i="6"/>
  <c r="G20" i="7"/>
  <c r="G66" i="7"/>
  <c r="E20" i="7"/>
  <c r="E66" i="7"/>
  <c r="C20" i="7"/>
  <c r="C66" i="7"/>
  <c r="G65" i="7"/>
  <c r="E65" i="7"/>
  <c r="B63" i="1"/>
  <c r="B66" i="1"/>
  <c r="D17" i="7"/>
  <c r="D62" i="7" s="1"/>
  <c r="D17" i="6"/>
  <c r="D62" i="6" s="1"/>
  <c r="B18" i="7"/>
  <c r="B63" i="7" s="1"/>
  <c r="B23" i="1"/>
  <c r="B16" i="5"/>
  <c r="B18" i="6"/>
  <c r="B63" i="6" s="1"/>
  <c r="B18" i="5"/>
  <c r="B16" i="7"/>
  <c r="B16" i="6"/>
  <c r="B10" i="1"/>
  <c r="B17" i="6" l="1"/>
  <c r="B62" i="6" s="1"/>
  <c r="B62" i="4"/>
  <c r="B49" i="7"/>
  <c r="B62" i="3"/>
  <c r="D62" i="5"/>
  <c r="B49" i="3"/>
  <c r="B62" i="5"/>
  <c r="B65" i="5"/>
  <c r="C23" i="5"/>
  <c r="B63" i="5"/>
  <c r="B10" i="5"/>
  <c r="B10" i="6"/>
  <c r="B10" i="7"/>
  <c r="B65" i="2"/>
  <c r="B17" i="7"/>
  <c r="B62" i="7" s="1"/>
  <c r="B62" i="2"/>
  <c r="D46" i="3"/>
  <c r="D64" i="3" s="1"/>
  <c r="B23" i="2"/>
  <c r="D64" i="4"/>
  <c r="B20" i="6"/>
  <c r="B66" i="6"/>
  <c r="B20" i="5"/>
  <c r="B66" i="5"/>
  <c r="B65" i="6"/>
  <c r="B20" i="7"/>
  <c r="B66" i="7"/>
  <c r="D65" i="7"/>
  <c r="B65" i="7"/>
  <c r="D65" i="6"/>
  <c r="D65" i="5"/>
  <c r="B32" i="4" l="1"/>
  <c r="B24" i="5"/>
  <c r="B23" i="5"/>
  <c r="C41" i="5"/>
  <c r="E41" i="5"/>
  <c r="F41" i="5"/>
  <c r="G41" i="5"/>
  <c r="H41" i="5"/>
  <c r="C41" i="7"/>
  <c r="E41" i="7"/>
  <c r="G41" i="7"/>
  <c r="B24" i="7"/>
  <c r="B23" i="7"/>
  <c r="F41" i="7"/>
  <c r="H41" i="7"/>
  <c r="F41" i="6"/>
  <c r="B24" i="6"/>
  <c r="B23" i="6"/>
  <c r="C41" i="2"/>
  <c r="E41" i="2"/>
  <c r="F41" i="2"/>
  <c r="G41" i="2"/>
  <c r="H41" i="2"/>
  <c r="C41" i="3"/>
  <c r="D41" i="3"/>
  <c r="E41" i="3"/>
  <c r="F41" i="3"/>
  <c r="G41" i="3"/>
  <c r="H41" i="3"/>
  <c r="F40" i="4"/>
  <c r="H40" i="4"/>
  <c r="C41" i="4"/>
  <c r="E41" i="4"/>
  <c r="F41" i="4"/>
  <c r="G41" i="4"/>
  <c r="H41" i="4"/>
  <c r="D40" i="1"/>
  <c r="F40" i="1"/>
  <c r="H40" i="1"/>
  <c r="C41" i="1"/>
  <c r="E41" i="1"/>
  <c r="F41" i="1"/>
  <c r="G41" i="1"/>
  <c r="H41" i="1"/>
  <c r="D33" i="2"/>
  <c r="D33" i="3"/>
  <c r="D33" i="4"/>
  <c r="D33" i="1"/>
  <c r="G40" i="4"/>
  <c r="E40" i="4"/>
  <c r="C40" i="4"/>
  <c r="H40" i="3"/>
  <c r="G40" i="3"/>
  <c r="F40" i="3"/>
  <c r="E40" i="3"/>
  <c r="D40" i="3"/>
  <c r="C40" i="3"/>
  <c r="B40" i="3"/>
  <c r="H40" i="2"/>
  <c r="G40" i="2"/>
  <c r="F40" i="2"/>
  <c r="D40" i="2"/>
  <c r="C40" i="2"/>
  <c r="D35" i="3" l="1"/>
  <c r="D44" i="1"/>
  <c r="D41" i="2"/>
  <c r="G40" i="5"/>
  <c r="G40" i="7"/>
  <c r="G40" i="6"/>
  <c r="C40" i="5"/>
  <c r="C40" i="7"/>
  <c r="C40" i="6"/>
  <c r="D35" i="1"/>
  <c r="D35" i="4"/>
  <c r="D35" i="2"/>
  <c r="D41" i="1"/>
  <c r="D41" i="4"/>
  <c r="E40" i="2"/>
  <c r="D45" i="1"/>
  <c r="D40" i="7"/>
  <c r="D40" i="6"/>
  <c r="D50" i="1"/>
  <c r="D50" i="4"/>
  <c r="D50" i="3"/>
  <c r="D50" i="2"/>
  <c r="F40" i="6"/>
  <c r="F40" i="5"/>
  <c r="F40" i="7"/>
  <c r="H40" i="5"/>
  <c r="H40" i="7"/>
  <c r="H40" i="6"/>
  <c r="E40" i="5"/>
  <c r="E40" i="7"/>
  <c r="E40" i="6"/>
  <c r="D54" i="1"/>
  <c r="D54" i="4"/>
  <c r="D54" i="3"/>
  <c r="D54" i="2"/>
  <c r="B40" i="2"/>
  <c r="D40" i="4"/>
  <c r="G40" i="1"/>
  <c r="E40" i="1"/>
  <c r="C40" i="1"/>
  <c r="G41" i="6"/>
  <c r="E41" i="6"/>
  <c r="C41" i="6"/>
  <c r="H41" i="6"/>
  <c r="E33" i="1"/>
  <c r="E44" i="1"/>
  <c r="E45" i="1"/>
  <c r="E50" i="1"/>
  <c r="E54" i="1"/>
  <c r="E45" i="5"/>
  <c r="E33" i="5"/>
  <c r="E50" i="5"/>
  <c r="E54" i="5"/>
  <c r="E45" i="7"/>
  <c r="E33" i="7"/>
  <c r="E50" i="6"/>
  <c r="E33" i="4"/>
  <c r="E44" i="4"/>
  <c r="E45" i="4"/>
  <c r="E50" i="4"/>
  <c r="E51" i="4" s="1"/>
  <c r="E54" i="4"/>
  <c r="E33" i="3"/>
  <c r="E44" i="3"/>
  <c r="E45" i="3"/>
  <c r="E50" i="3"/>
  <c r="E51" i="3" s="1"/>
  <c r="E54" i="3"/>
  <c r="E32" i="2"/>
  <c r="E33" i="2"/>
  <c r="E44" i="2"/>
  <c r="E45" i="2"/>
  <c r="E50" i="2"/>
  <c r="E51" i="2" s="1"/>
  <c r="E54" i="2"/>
  <c r="E35" i="4" l="1"/>
  <c r="E35" i="2"/>
  <c r="E58" i="2"/>
  <c r="E35" i="3"/>
  <c r="E35" i="1"/>
  <c r="E58" i="1"/>
  <c r="E46" i="1"/>
  <c r="E64" i="1" s="1"/>
  <c r="D51" i="2"/>
  <c r="E46" i="3"/>
  <c r="E64" i="3" s="1"/>
  <c r="D51" i="1"/>
  <c r="D64" i="2"/>
  <c r="E46" i="2"/>
  <c r="E64" i="2" s="1"/>
  <c r="D51" i="4"/>
  <c r="E32" i="3"/>
  <c r="E58" i="3" s="1"/>
  <c r="E32" i="1"/>
  <c r="D51" i="3"/>
  <c r="D50" i="6"/>
  <c r="D33" i="6"/>
  <c r="D54" i="6"/>
  <c r="D45" i="6"/>
  <c r="D54" i="5"/>
  <c r="D45" i="5"/>
  <c r="D50" i="5"/>
  <c r="D33" i="5"/>
  <c r="B41" i="4"/>
  <c r="D40" i="5"/>
  <c r="D44" i="6"/>
  <c r="D41" i="6"/>
  <c r="D44" i="5"/>
  <c r="D41" i="5"/>
  <c r="E32" i="5"/>
  <c r="E58" i="5" s="1"/>
  <c r="E32" i="4"/>
  <c r="E58" i="4" s="1"/>
  <c r="E33" i="6"/>
  <c r="E50" i="7"/>
  <c r="E51" i="7" s="1"/>
  <c r="E54" i="7"/>
  <c r="B40" i="7"/>
  <c r="B40" i="6"/>
  <c r="B40" i="1"/>
  <c r="B40" i="4"/>
  <c r="D33" i="7"/>
  <c r="D54" i="7"/>
  <c r="D45" i="7"/>
  <c r="D50" i="7"/>
  <c r="B41" i="3"/>
  <c r="B41" i="2"/>
  <c r="D46" i="1"/>
  <c r="D64" i="1" s="1"/>
  <c r="D44" i="7"/>
  <c r="D41" i="7"/>
  <c r="B41" i="5"/>
  <c r="B41" i="1"/>
  <c r="E54" i="6"/>
  <c r="E45" i="6"/>
  <c r="E46" i="4"/>
  <c r="E64" i="4" s="1"/>
  <c r="E51" i="1"/>
  <c r="E35" i="5"/>
  <c r="E51" i="5"/>
  <c r="E44" i="5"/>
  <c r="E46" i="5" s="1"/>
  <c r="E64" i="5" s="1"/>
  <c r="E32" i="6"/>
  <c r="E32" i="7"/>
  <c r="E58" i="7" s="1"/>
  <c r="E58" i="6" l="1"/>
  <c r="D46" i="6"/>
  <c r="D64" i="6" s="1"/>
  <c r="D51" i="6"/>
  <c r="D51" i="7"/>
  <c r="D46" i="7"/>
  <c r="D64" i="7" s="1"/>
  <c r="B41" i="7"/>
  <c r="D35" i="7"/>
  <c r="D35" i="5"/>
  <c r="B41" i="6"/>
  <c r="B40" i="5"/>
  <c r="D46" i="5"/>
  <c r="D64" i="5" s="1"/>
  <c r="D51" i="5"/>
  <c r="D35" i="6"/>
  <c r="E35" i="7"/>
  <c r="E44" i="7"/>
  <c r="E46" i="7" s="1"/>
  <c r="E64" i="7" s="1"/>
  <c r="E35" i="6"/>
  <c r="E51" i="6"/>
  <c r="E44" i="6"/>
  <c r="E46" i="6" s="1"/>
  <c r="E64" i="6" s="1"/>
  <c r="D32" i="6" l="1"/>
  <c r="D58" i="6" s="1"/>
  <c r="D32" i="5"/>
  <c r="D58" i="5" s="1"/>
  <c r="D32" i="7"/>
  <c r="D58" i="7" s="1"/>
  <c r="D32" i="1"/>
  <c r="D58" i="1" s="1"/>
  <c r="D32" i="2"/>
  <c r="D58" i="2" s="1"/>
  <c r="D32" i="3"/>
  <c r="D58" i="3" s="1"/>
  <c r="D32" i="4"/>
  <c r="D58" i="4" s="1"/>
  <c r="B69" i="1"/>
  <c r="H32" i="1"/>
  <c r="H54" i="4"/>
  <c r="G54" i="4"/>
  <c r="F54" i="4"/>
  <c r="C54" i="4"/>
  <c r="H50" i="4"/>
  <c r="G50" i="4"/>
  <c r="F50" i="4"/>
  <c r="C50" i="4"/>
  <c r="H45" i="4"/>
  <c r="G45" i="4"/>
  <c r="F45" i="4"/>
  <c r="C45" i="4"/>
  <c r="H54" i="3"/>
  <c r="G54" i="3"/>
  <c r="F54" i="3"/>
  <c r="C54" i="3"/>
  <c r="H50" i="3"/>
  <c r="G50" i="3"/>
  <c r="F50" i="3"/>
  <c r="C50" i="3"/>
  <c r="H45" i="3"/>
  <c r="G45" i="3"/>
  <c r="F45" i="3"/>
  <c r="C45" i="3"/>
  <c r="C54" i="2"/>
  <c r="F54" i="2"/>
  <c r="G54" i="2"/>
  <c r="H54" i="2"/>
  <c r="C50" i="2"/>
  <c r="F50" i="2"/>
  <c r="G50" i="2"/>
  <c r="H50" i="2"/>
  <c r="C45" i="2"/>
  <c r="F45" i="2"/>
  <c r="G45" i="2"/>
  <c r="H45" i="2"/>
  <c r="C54" i="1"/>
  <c r="F54" i="1"/>
  <c r="G54" i="1"/>
  <c r="H54" i="1"/>
  <c r="C50" i="1"/>
  <c r="F50" i="1"/>
  <c r="G50" i="1"/>
  <c r="H50" i="1"/>
  <c r="C45" i="1"/>
  <c r="F45" i="1"/>
  <c r="G45" i="1"/>
  <c r="H45" i="1"/>
  <c r="F32" i="6" l="1"/>
  <c r="H32" i="6" l="1"/>
  <c r="G32" i="6"/>
  <c r="C32" i="6"/>
  <c r="B32" i="6"/>
  <c r="B69" i="6"/>
  <c r="C33" i="6" l="1"/>
  <c r="C58" i="6" s="1"/>
  <c r="C45" i="6"/>
  <c r="C54" i="6"/>
  <c r="C50" i="6"/>
  <c r="F33" i="6"/>
  <c r="F58" i="6" s="1"/>
  <c r="F45" i="6"/>
  <c r="F54" i="6"/>
  <c r="F50" i="6"/>
  <c r="H33" i="6"/>
  <c r="H58" i="6" s="1"/>
  <c r="H45" i="6"/>
  <c r="H54" i="6"/>
  <c r="H50" i="6"/>
  <c r="G54" i="6"/>
  <c r="G50" i="6"/>
  <c r="G45" i="6"/>
  <c r="G33" i="6"/>
  <c r="G58" i="6" s="1"/>
  <c r="H32" i="7" l="1"/>
  <c r="G32" i="7"/>
  <c r="F32" i="7"/>
  <c r="C32" i="7"/>
  <c r="B32" i="7"/>
  <c r="B69" i="7"/>
  <c r="H33" i="7"/>
  <c r="H58" i="7" s="1"/>
  <c r="F33" i="7"/>
  <c r="F58" i="7" s="1"/>
  <c r="C33" i="7"/>
  <c r="C58" i="7" l="1"/>
  <c r="G50" i="7"/>
  <c r="G51" i="7" s="1"/>
  <c r="C50" i="7"/>
  <c r="C51" i="7" s="1"/>
  <c r="H50" i="7"/>
  <c r="H51" i="7" s="1"/>
  <c r="F50" i="7"/>
  <c r="F51" i="7" s="1"/>
  <c r="H50" i="5"/>
  <c r="H54" i="5"/>
  <c r="H45" i="5"/>
  <c r="F50" i="5"/>
  <c r="F54" i="5"/>
  <c r="F45" i="5"/>
  <c r="C50" i="5"/>
  <c r="C54" i="5"/>
  <c r="C45" i="5"/>
  <c r="G54" i="7"/>
  <c r="G45" i="7"/>
  <c r="G50" i="5"/>
  <c r="G54" i="5"/>
  <c r="G45" i="5"/>
  <c r="B70" i="5"/>
  <c r="H54" i="7"/>
  <c r="H45" i="7"/>
  <c r="F54" i="7"/>
  <c r="F45" i="7"/>
  <c r="C54" i="7"/>
  <c r="C45" i="7"/>
  <c r="G33" i="7"/>
  <c r="G58" i="7" s="1"/>
  <c r="H32" i="5" l="1"/>
  <c r="G32" i="5"/>
  <c r="F32" i="5"/>
  <c r="C32" i="5"/>
  <c r="B32" i="5"/>
  <c r="B69" i="5"/>
  <c r="H33" i="5"/>
  <c r="F33" i="5"/>
  <c r="F58" i="5" s="1"/>
  <c r="C33" i="5"/>
  <c r="H33" i="4"/>
  <c r="G33" i="4"/>
  <c r="G58" i="4" s="1"/>
  <c r="F33" i="4"/>
  <c r="C33" i="4"/>
  <c r="H32" i="4"/>
  <c r="G32" i="4"/>
  <c r="F32" i="4"/>
  <c r="C32" i="4"/>
  <c r="B69" i="4"/>
  <c r="H33" i="3"/>
  <c r="G33" i="3"/>
  <c r="F33" i="3"/>
  <c r="C33" i="3"/>
  <c r="H32" i="3"/>
  <c r="G32" i="3"/>
  <c r="F32" i="3"/>
  <c r="C32" i="3"/>
  <c r="B32" i="3"/>
  <c r="B69" i="3"/>
  <c r="H33" i="2"/>
  <c r="G33" i="2"/>
  <c r="F33" i="2"/>
  <c r="C33" i="2"/>
  <c r="H32" i="2"/>
  <c r="G32" i="2"/>
  <c r="F32" i="2"/>
  <c r="C32" i="2"/>
  <c r="B32" i="2"/>
  <c r="B69" i="2"/>
  <c r="H33" i="1"/>
  <c r="H58" i="1" s="1"/>
  <c r="G33" i="1"/>
  <c r="G58" i="1" s="1"/>
  <c r="F33" i="1"/>
  <c r="C33" i="1"/>
  <c r="C58" i="1" s="1"/>
  <c r="G32" i="1"/>
  <c r="F32" i="1"/>
  <c r="C32" i="1"/>
  <c r="C58" i="2" l="1"/>
  <c r="F58" i="4"/>
  <c r="C58" i="3"/>
  <c r="H58" i="4"/>
  <c r="G58" i="3"/>
  <c r="F58" i="2"/>
  <c r="H58" i="3"/>
  <c r="G58" i="2"/>
  <c r="F58" i="1"/>
  <c r="H58" i="2"/>
  <c r="F58" i="3"/>
  <c r="C58" i="4"/>
  <c r="C58" i="5"/>
  <c r="H58" i="5"/>
  <c r="E57" i="2"/>
  <c r="E34" i="2"/>
  <c r="E59" i="2" s="1"/>
  <c r="E57" i="3"/>
  <c r="E34" i="3"/>
  <c r="E59" i="3" s="1"/>
  <c r="E57" i="4"/>
  <c r="E34" i="4"/>
  <c r="E59" i="4" s="1"/>
  <c r="E57" i="1"/>
  <c r="E34" i="1"/>
  <c r="E59" i="1" s="1"/>
  <c r="B57" i="3"/>
  <c r="B44" i="3"/>
  <c r="F51" i="1"/>
  <c r="F44" i="1"/>
  <c r="F46" i="1" s="1"/>
  <c r="F35" i="5"/>
  <c r="H51" i="1"/>
  <c r="H44" i="1"/>
  <c r="H46" i="1" s="1"/>
  <c r="B34" i="6"/>
  <c r="B34" i="7"/>
  <c r="B34" i="5"/>
  <c r="C57" i="1"/>
  <c r="C51" i="1"/>
  <c r="C44" i="1"/>
  <c r="C46" i="1" s="1"/>
  <c r="G57" i="1"/>
  <c r="G51" i="1"/>
  <c r="G44" i="1"/>
  <c r="G46" i="1" s="1"/>
  <c r="B34" i="1"/>
  <c r="F34" i="1"/>
  <c r="C34" i="2"/>
  <c r="G57" i="2"/>
  <c r="H34" i="2"/>
  <c r="C57" i="2"/>
  <c r="C51" i="2"/>
  <c r="C44" i="2"/>
  <c r="C46" i="2" s="1"/>
  <c r="G51" i="2"/>
  <c r="G44" i="2"/>
  <c r="G46" i="2" s="1"/>
  <c r="B45" i="2"/>
  <c r="B70" i="2"/>
  <c r="B50" i="2"/>
  <c r="B54" i="2"/>
  <c r="F34" i="2"/>
  <c r="F35" i="2"/>
  <c r="H35" i="2"/>
  <c r="F51" i="3"/>
  <c r="F44" i="3"/>
  <c r="F46" i="3" s="1"/>
  <c r="F64" i="3" s="1"/>
  <c r="H51" i="3"/>
  <c r="H44" i="3"/>
  <c r="H46" i="3" s="1"/>
  <c r="H64" i="3" s="1"/>
  <c r="H34" i="4"/>
  <c r="G57" i="4"/>
  <c r="C57" i="4"/>
  <c r="C51" i="4"/>
  <c r="C44" i="4"/>
  <c r="C46" i="4" s="1"/>
  <c r="C64" i="4" s="1"/>
  <c r="G51" i="4"/>
  <c r="G44" i="4"/>
  <c r="G46" i="4" s="1"/>
  <c r="G64" i="4" s="1"/>
  <c r="B50" i="4"/>
  <c r="B51" i="4" s="1"/>
  <c r="B45" i="4"/>
  <c r="B70" i="4"/>
  <c r="G34" i="1"/>
  <c r="B44" i="2"/>
  <c r="B57" i="2"/>
  <c r="F57" i="2"/>
  <c r="F51" i="2"/>
  <c r="F44" i="2"/>
  <c r="F46" i="2" s="1"/>
  <c r="H57" i="2"/>
  <c r="H51" i="2"/>
  <c r="H44" i="2"/>
  <c r="H46" i="2" s="1"/>
  <c r="C35" i="2"/>
  <c r="G35" i="2"/>
  <c r="G34" i="3"/>
  <c r="C34" i="3"/>
  <c r="H57" i="3"/>
  <c r="F57" i="3"/>
  <c r="C51" i="3"/>
  <c r="C44" i="3"/>
  <c r="C46" i="3" s="1"/>
  <c r="C64" i="3" s="1"/>
  <c r="G51" i="3"/>
  <c r="G44" i="3"/>
  <c r="G46" i="3" s="1"/>
  <c r="G64" i="3" s="1"/>
  <c r="G57" i="3"/>
  <c r="B50" i="3"/>
  <c r="B45" i="3"/>
  <c r="B70" i="3"/>
  <c r="B57" i="4"/>
  <c r="B44" i="4"/>
  <c r="B46" i="4" s="1"/>
  <c r="B64" i="4" s="1"/>
  <c r="F51" i="4"/>
  <c r="F44" i="4"/>
  <c r="F46" i="4" s="1"/>
  <c r="F64" i="4" s="1"/>
  <c r="H51" i="4"/>
  <c r="H44" i="4"/>
  <c r="H46" i="4" s="1"/>
  <c r="H64" i="4" s="1"/>
  <c r="C34" i="4"/>
  <c r="G34" i="4"/>
  <c r="B70" i="1"/>
  <c r="B34" i="4"/>
  <c r="B34" i="3"/>
  <c r="B34" i="2"/>
  <c r="C35" i="5"/>
  <c r="H35" i="5"/>
  <c r="B54" i="5"/>
  <c r="B33" i="5"/>
  <c r="B58" i="5" s="1"/>
  <c r="G33" i="5"/>
  <c r="G58" i="5" s="1"/>
  <c r="B45" i="5"/>
  <c r="B50" i="5"/>
  <c r="B54" i="4"/>
  <c r="B33" i="4"/>
  <c r="B58" i="4" s="1"/>
  <c r="C35" i="4"/>
  <c r="F35" i="4"/>
  <c r="H35" i="4"/>
  <c r="G35" i="4"/>
  <c r="B54" i="3"/>
  <c r="B33" i="3"/>
  <c r="B58" i="3" s="1"/>
  <c r="C35" i="3"/>
  <c r="F35" i="3"/>
  <c r="H35" i="3"/>
  <c r="G35" i="3"/>
  <c r="B33" i="2"/>
  <c r="B58" i="2" s="1"/>
  <c r="B33" i="1"/>
  <c r="B58" i="1" s="1"/>
  <c r="C35" i="1"/>
  <c r="F35" i="1"/>
  <c r="H35" i="1"/>
  <c r="B45" i="1"/>
  <c r="G35" i="1"/>
  <c r="B50" i="1"/>
  <c r="B54" i="1"/>
  <c r="B46" i="2" l="1"/>
  <c r="C64" i="2"/>
  <c r="D57" i="4"/>
  <c r="D34" i="4"/>
  <c r="D59" i="4" s="1"/>
  <c r="D57" i="2"/>
  <c r="D34" i="2"/>
  <c r="D59" i="2" s="1"/>
  <c r="H34" i="5"/>
  <c r="H59" i="5" s="1"/>
  <c r="G59" i="1"/>
  <c r="F59" i="1"/>
  <c r="F57" i="4"/>
  <c r="H34" i="3"/>
  <c r="H59" i="3" s="1"/>
  <c r="G34" i="2"/>
  <c r="G59" i="2" s="1"/>
  <c r="F34" i="4"/>
  <c r="F34" i="5"/>
  <c r="F59" i="5" s="1"/>
  <c r="F34" i="6"/>
  <c r="C34" i="7"/>
  <c r="C64" i="1"/>
  <c r="H57" i="4"/>
  <c r="F34" i="3"/>
  <c r="F59" i="3" s="1"/>
  <c r="E34" i="6"/>
  <c r="E59" i="6" s="1"/>
  <c r="E57" i="6"/>
  <c r="E34" i="5"/>
  <c r="E59" i="5" s="1"/>
  <c r="E57" i="5"/>
  <c r="C57" i="3"/>
  <c r="E34" i="7"/>
  <c r="E59" i="7" s="1"/>
  <c r="E57" i="7"/>
  <c r="C59" i="3"/>
  <c r="C59" i="4"/>
  <c r="F59" i="4"/>
  <c r="H59" i="2"/>
  <c r="G44" i="5"/>
  <c r="G46" i="5" s="1"/>
  <c r="G64" i="5" s="1"/>
  <c r="G51" i="5"/>
  <c r="G44" i="6"/>
  <c r="G46" i="6" s="1"/>
  <c r="G64" i="6" s="1"/>
  <c r="G51" i="6"/>
  <c r="G35" i="6"/>
  <c r="G64" i="1"/>
  <c r="C35" i="7"/>
  <c r="C44" i="7"/>
  <c r="C46" i="7" s="1"/>
  <c r="C64" i="7" s="1"/>
  <c r="F34" i="7"/>
  <c r="C34" i="5"/>
  <c r="C59" i="5" s="1"/>
  <c r="C34" i="6"/>
  <c r="H51" i="5"/>
  <c r="H44" i="5"/>
  <c r="H46" i="5" s="1"/>
  <c r="H64" i="5" s="1"/>
  <c r="H51" i="6"/>
  <c r="H44" i="6"/>
  <c r="H46" i="6" s="1"/>
  <c r="H64" i="6" s="1"/>
  <c r="H35" i="6"/>
  <c r="H64" i="1"/>
  <c r="F44" i="7"/>
  <c r="F46" i="7" s="1"/>
  <c r="F64" i="7" s="1"/>
  <c r="F35" i="7"/>
  <c r="F57" i="1"/>
  <c r="B51" i="3"/>
  <c r="G59" i="3"/>
  <c r="G59" i="4"/>
  <c r="C59" i="2"/>
  <c r="H64" i="2"/>
  <c r="F64" i="2"/>
  <c r="H59" i="4"/>
  <c r="F59" i="2"/>
  <c r="B51" i="2"/>
  <c r="B64" i="2"/>
  <c r="G64" i="2"/>
  <c r="G44" i="7"/>
  <c r="G46" i="7" s="1"/>
  <c r="G64" i="7" s="1"/>
  <c r="G35" i="7"/>
  <c r="C51" i="5"/>
  <c r="C57" i="5"/>
  <c r="C44" i="5"/>
  <c r="C46" i="5" s="1"/>
  <c r="C64" i="5" s="1"/>
  <c r="C57" i="6"/>
  <c r="C44" i="6"/>
  <c r="C46" i="6" s="1"/>
  <c r="C64" i="6" s="1"/>
  <c r="C51" i="6"/>
  <c r="C35" i="6"/>
  <c r="G34" i="5"/>
  <c r="G34" i="7"/>
  <c r="G34" i="6"/>
  <c r="H34" i="7"/>
  <c r="H34" i="6"/>
  <c r="H34" i="1"/>
  <c r="H59" i="1" s="1"/>
  <c r="C34" i="1"/>
  <c r="C59" i="1" s="1"/>
  <c r="H44" i="7"/>
  <c r="H46" i="7" s="1"/>
  <c r="H64" i="7" s="1"/>
  <c r="H35" i="7"/>
  <c r="H57" i="1"/>
  <c r="F57" i="5"/>
  <c r="F44" i="5"/>
  <c r="F46" i="5" s="1"/>
  <c r="F64" i="5" s="1"/>
  <c r="F51" i="5"/>
  <c r="F57" i="6"/>
  <c r="F44" i="6"/>
  <c r="F46" i="6" s="1"/>
  <c r="F64" i="6" s="1"/>
  <c r="F51" i="6"/>
  <c r="F35" i="6"/>
  <c r="F64" i="1"/>
  <c r="B46" i="3"/>
  <c r="B64" i="3" s="1"/>
  <c r="B70" i="6"/>
  <c r="B54" i="6"/>
  <c r="B45" i="6"/>
  <c r="B50" i="6"/>
  <c r="B33" i="6"/>
  <c r="B58" i="6" s="1"/>
  <c r="B70" i="7"/>
  <c r="B50" i="7"/>
  <c r="B33" i="7"/>
  <c r="B58" i="7" s="1"/>
  <c r="B45" i="7"/>
  <c r="B54" i="7"/>
  <c r="G35" i="5"/>
  <c r="B35" i="5"/>
  <c r="B59" i="5" s="1"/>
  <c r="B35" i="4"/>
  <c r="B59" i="4" s="1"/>
  <c r="B35" i="3"/>
  <c r="B59" i="3" s="1"/>
  <c r="B35" i="2"/>
  <c r="B59" i="2" s="1"/>
  <c r="B35" i="1"/>
  <c r="B59" i="1" s="1"/>
  <c r="B44" i="1"/>
  <c r="B46" i="1" s="1"/>
  <c r="B57" i="1"/>
  <c r="B51" i="1"/>
  <c r="C59" i="6" l="1"/>
  <c r="G59" i="5"/>
  <c r="F59" i="6"/>
  <c r="D57" i="1"/>
  <c r="D34" i="1"/>
  <c r="D59" i="1" s="1"/>
  <c r="D57" i="3"/>
  <c r="D34" i="3"/>
  <c r="D59" i="3" s="1"/>
  <c r="F59" i="7"/>
  <c r="F57" i="7"/>
  <c r="B57" i="5"/>
  <c r="H57" i="7"/>
  <c r="H59" i="7"/>
  <c r="H59" i="6"/>
  <c r="H57" i="6"/>
  <c r="H57" i="5"/>
  <c r="C59" i="7"/>
  <c r="C57" i="7"/>
  <c r="G59" i="6"/>
  <c r="G57" i="6"/>
  <c r="G59" i="7"/>
  <c r="G57" i="7"/>
  <c r="G57" i="5"/>
  <c r="B51" i="5"/>
  <c r="B44" i="5"/>
  <c r="B46" i="5" s="1"/>
  <c r="B64" i="5" s="1"/>
  <c r="B35" i="7"/>
  <c r="B59" i="7" s="1"/>
  <c r="B44" i="6"/>
  <c r="B46" i="6" s="1"/>
  <c r="B64" i="6" s="1"/>
  <c r="B57" i="6"/>
  <c r="B51" i="6"/>
  <c r="B35" i="6"/>
  <c r="B59" i="6" s="1"/>
  <c r="B44" i="7"/>
  <c r="B46" i="7" s="1"/>
  <c r="B64" i="7" s="1"/>
  <c r="B51" i="7"/>
  <c r="B57" i="7"/>
  <c r="B64" i="1"/>
  <c r="D57" i="7" l="1"/>
  <c r="D34" i="7"/>
  <c r="D59" i="7" s="1"/>
  <c r="D57" i="6"/>
  <c r="D34" i="6"/>
  <c r="D59" i="6" s="1"/>
  <c r="D57" i="5"/>
  <c r="D34" i="5"/>
  <c r="D59" i="5" s="1"/>
</calcChain>
</file>

<file path=xl/sharedStrings.xml><?xml version="1.0" encoding="utf-8"?>
<sst xmlns="http://schemas.openxmlformats.org/spreadsheetml/2006/main" count="498" uniqueCount="133">
  <si>
    <t>Indicador</t>
  </si>
  <si>
    <t>Total programa</t>
  </si>
  <si>
    <t>Productos</t>
  </si>
  <si>
    <t>Edu. Especial</t>
  </si>
  <si>
    <t>Edu. Nocturna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</si>
  <si>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</si>
  <si>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</si>
  <si>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</si>
  <si>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</si>
  <si>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</si>
  <si>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</si>
  <si>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</si>
  <si>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</si>
  <si>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</si>
  <si>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</si>
  <si>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</si>
  <si>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</si>
  <si>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</si>
  <si>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</si>
  <si>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</si>
  <si>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</si>
  <si>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</si>
  <si>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</si>
  <si>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</si>
  <si>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</si>
  <si>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</si>
  <si>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</si>
  <si>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</si>
  <si>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</si>
  <si>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</si>
  <si>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</si>
  <si>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</si>
  <si>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</si>
  <si>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</si>
  <si>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</si>
  <si>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</si>
  <si>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Secundaria total</t>
  </si>
  <si>
    <t>Sec Académica</t>
  </si>
  <si>
    <t>Sec. Técnica</t>
  </si>
  <si>
    <t>Nota:</t>
  </si>
  <si>
    <t>Los beneficiarios se establecen a través de las listas de matrícula de las instituciones, no en todos los casos se financia el 100% de la matrícula.</t>
  </si>
  <si>
    <t>Los beneficiarios son los mismos de un mes a otro en la mayoría de los casos, excepto cuando se reportan aumentos/disminuciones de matrícula.</t>
  </si>
  <si>
    <t>PANEA recibe recursos de Desaf y del MEP; sin embargo, el programa no puede diferenciar los recursos de acuerdo a la fuente de financiamiento. Esto puede provocar que en estos indicadores se de el caso de gastos mayores a los ingresos.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</si>
  <si>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</si>
  <si>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</si>
  <si>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</si>
  <si>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</si>
  <si>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</si>
  <si>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</si>
  <si>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</si>
  <si>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</si>
  <si>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</si>
  <si>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</si>
  <si>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</si>
  <si>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</si>
  <si>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</si>
  <si>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</si>
  <si>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</si>
  <si>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</si>
  <si>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</si>
  <si>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</si>
  <si>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</si>
  <si>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</si>
  <si>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</si>
  <si>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</si>
  <si>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</si>
  <si>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</si>
  <si>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</si>
  <si>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</si>
  <si>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</si>
  <si>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</si>
  <si>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</si>
  <si>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</si>
  <si>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</si>
  <si>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</si>
  <si>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</si>
  <si>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</si>
  <si>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</si>
  <si>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Informes Trimestrales PANEA 2013</t>
  </si>
  <si>
    <t>Informes de Giros de Recursos, Presupuesto Desaf, 2013</t>
  </si>
  <si>
    <t>PAO PANEA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</si>
  <si>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</si>
  <si>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</si>
  <si>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</si>
  <si>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</si>
  <si>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</si>
  <si>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</si>
  <si>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</si>
  <si>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</si>
  <si>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</si>
  <si>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</si>
  <si>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</si>
  <si>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</si>
  <si>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</si>
  <si>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</si>
  <si>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</si>
  <si>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</si>
  <si>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</si>
  <si>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</si>
  <si>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</si>
  <si>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</si>
  <si>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</si>
  <si>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</si>
  <si>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</si>
  <si>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</si>
  <si>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</si>
  <si>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</si>
  <si>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</si>
  <si>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</si>
  <si>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</si>
  <si>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</si>
  <si>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</si>
  <si>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</si>
  <si>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</si>
  <si>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</si>
  <si>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</si>
  <si>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</si>
  <si>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Informe Girado PANEA 2012 en Alimentos y Servidoras</t>
  </si>
  <si>
    <t>Informes Trimestrales PANEA 2012 y 2013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</si>
  <si>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</si>
  <si>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</si>
  <si>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</si>
  <si>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</si>
  <si>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Preesc. y Primaria</t>
  </si>
  <si>
    <t>Indicadores aplicados a PANEA. Primer trimestre 2013</t>
  </si>
  <si>
    <t>Indicadores aplicados a PANEA. Segundo trimestre 2013</t>
  </si>
  <si>
    <t>Indicadores aplicados a PANEA. Tercer trimestre 2013</t>
  </si>
  <si>
    <t>Indicadores aplicados a PANEA. Cuarto trimestre 2013</t>
  </si>
  <si>
    <t>Indicadores aplicados a PANEA.  2013</t>
  </si>
  <si>
    <t>Efectivos 2012</t>
  </si>
  <si>
    <t>Fecha de actualización: 15/02/2014</t>
  </si>
  <si>
    <t>GPB</t>
  </si>
  <si>
    <t>GEB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</si>
</sst>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 Indicadores de Cobertura Potencial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Anual!$B$40:$H$40</c:f>
              <c:numCache>
                <c:formatCode>#,##0.0____</c:formatCode>
                <c:ptCount val="7"/>
                <c:pt idx="0">
                  <c:v>188.23868879515351</c:v>
                </c:pt>
                <c:pt idx="1">
                  <c:v>237.55011770764364</c:v>
                </c:pt>
                <c:pt idx="2">
                  <c:v>113.74973984598881</c:v>
                </c:pt>
                <c:pt idx="3">
                  <c:v>92.836612867565776</c:v>
                </c:pt>
                <c:pt idx="4">
                  <c:v>313.29001772002363</c:v>
                </c:pt>
                <c:pt idx="5">
                  <c:v>172.87538529282253</c:v>
                </c:pt>
                <c:pt idx="6">
                  <c:v>89.427470017133075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Anual!$B$41:$H$41</c:f>
              <c:numCache>
                <c:formatCode>#,##0.0____</c:formatCode>
                <c:ptCount val="7"/>
                <c:pt idx="0">
                  <c:v>187.74976093762632</c:v>
                </c:pt>
                <c:pt idx="1">
                  <c:v>235.11090267049215</c:v>
                </c:pt>
                <c:pt idx="2">
                  <c:v>115.71350239341692</c:v>
                </c:pt>
                <c:pt idx="3">
                  <c:v>92.646694671678091</c:v>
                </c:pt>
                <c:pt idx="4">
                  <c:v>335.80288583241924</c:v>
                </c:pt>
                <c:pt idx="5">
                  <c:v>177.32276530162926</c:v>
                </c:pt>
                <c:pt idx="6">
                  <c:v>96.544831524842948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13409144"/>
        <c:axId val="413409536"/>
      </c:barChart>
      <c:catAx>
        <c:axId val="41340914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413409536"/>
        <c:crosses val="autoZero"/>
        <c:auto val="1"/>
        <c:lblAlgn val="ctr"/>
        <c:lblOffset val="100"/>
        <c:noMultiLvlLbl val="0"/>
      </c:catAx>
      <c:valAx>
        <c:axId val="41340953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413409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</a:t>
            </a:r>
            <a:r>
              <a:rPr lang="es-CR" baseline="0"/>
              <a:t> </a:t>
            </a:r>
            <a:r>
              <a:rPr lang="es-CR"/>
              <a:t>Indicadores de Expansión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9.8877658539450852</c:v>
                </c:pt>
                <c:pt idx="1">
                  <c:v>8.8707179120859116</c:v>
                </c:pt>
                <c:pt idx="2">
                  <c:v>12.037395853516752</c:v>
                </c:pt>
                <c:pt idx="3">
                  <c:v>9.2211133208049745</c:v>
                </c:pt>
                <c:pt idx="4">
                  <c:v>20.196017729184447</c:v>
                </c:pt>
                <c:pt idx="5">
                  <c:v>3.4155110426296931</c:v>
                </c:pt>
                <c:pt idx="6">
                  <c:v>31.880348131353763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25.424836768843683</c:v>
                </c:pt>
                <c:pt idx="1">
                  <c:v>23.533355656052724</c:v>
                </c:pt>
                <c:pt idx="2">
                  <c:v>31.196737159301179</c:v>
                </c:pt>
                <c:pt idx="3">
                  <c:v>30.386052862794077</c:v>
                </c:pt>
                <c:pt idx="4">
                  <c:v>33.713884497915878</c:v>
                </c:pt>
                <c:pt idx="5">
                  <c:v>25.19425484044875</c:v>
                </c:pt>
                <c:pt idx="6">
                  <c:v>53.118506164574896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14.13903612850711</c:v>
                </c:pt>
                <c:pt idx="1">
                  <c:v>13.467935203483282</c:v>
                </c:pt>
                <c:pt idx="2">
                  <c:v>17.100844909707025</c:v>
                </c:pt>
                <c:pt idx="3">
                  <c:v>19.378066106892078</c:v>
                </c:pt>
                <c:pt idx="4">
                  <c:v>11.24651799961358</c:v>
                </c:pt>
                <c:pt idx="5">
                  <c:v>21.059455760791511</c:v>
                </c:pt>
                <c:pt idx="6">
                  <c:v>16.104111290385582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10320"/>
        <c:axId val="413410712"/>
      </c:barChart>
      <c:catAx>
        <c:axId val="413410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13410712"/>
        <c:crosses val="autoZero"/>
        <c:auto val="1"/>
        <c:lblAlgn val="ctr"/>
        <c:lblOffset val="100"/>
        <c:noMultiLvlLbl val="0"/>
      </c:catAx>
      <c:valAx>
        <c:axId val="413410712"/>
        <c:scaling>
          <c:orientation val="minMax"/>
        </c:scaling>
        <c:delete val="0"/>
        <c:axPos val="b"/>
        <c:majorGridlines/>
        <c:numFmt formatCode="#,##0" sourceLinked="0"/>
        <c:majorTickMark val="none"/>
        <c:minorTickMark val="none"/>
        <c:tickLblPos val="nextTo"/>
        <c:crossAx val="41341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PANEA: Indicadores de Gasto Medio Mensual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Anual!$P$32</c:f>
              <c:strCache>
                <c:ptCount val="1"/>
                <c:pt idx="0">
                  <c:v>GPB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Anual!$B$62:$H$62</c:f>
              <c:numCache>
                <c:formatCode>#,##0</c:formatCode>
                <c:ptCount val="7"/>
                <c:pt idx="0">
                  <c:v>7032.1945080882324</c:v>
                </c:pt>
                <c:pt idx="1">
                  <c:v>7172.5598391926342</c:v>
                </c:pt>
                <c:pt idx="2">
                  <c:v>6634.573630863998</c:v>
                </c:pt>
                <c:pt idx="3">
                  <c:v>6806.3610383424621</c:v>
                </c:pt>
                <c:pt idx="4">
                  <c:v>6148.8651871004813</c:v>
                </c:pt>
                <c:pt idx="5">
                  <c:v>6962.6846663270508</c:v>
                </c:pt>
                <c:pt idx="6">
                  <c:v>5775.488943881217</c:v>
                </c:pt>
              </c:numCache>
            </c:numRef>
          </c:val>
        </c:ser>
        <c:ser>
          <c:idx val="1"/>
          <c:order val="1"/>
          <c:tx>
            <c:strRef>
              <c:f>Anual!$P$33</c:f>
              <c:strCache>
                <c:ptCount val="1"/>
                <c:pt idx="0">
                  <c:v>GEB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Anual!$B$63:$H$63</c:f>
              <c:numCache>
                <c:formatCode>#,##0</c:formatCode>
                <c:ptCount val="7"/>
                <c:pt idx="0">
                  <c:v>7062.7410421757868</c:v>
                </c:pt>
                <c:pt idx="1">
                  <c:v>7221.735658866216</c:v>
                </c:pt>
                <c:pt idx="2">
                  <c:v>6604.8286387940107</c:v>
                </c:pt>
                <c:pt idx="3">
                  <c:v>6851.0525223068862</c:v>
                </c:pt>
                <c:pt idx="4">
                  <c:v>5956.6610944986096</c:v>
                </c:pt>
                <c:pt idx="5">
                  <c:v>7000.0276467179865</c:v>
                </c:pt>
                <c:pt idx="6">
                  <c:v>5964.4459664300502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11584"/>
        <c:axId val="413411976"/>
      </c:barChart>
      <c:catAx>
        <c:axId val="41341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3411976"/>
        <c:crosses val="autoZero"/>
        <c:auto val="1"/>
        <c:lblAlgn val="ctr"/>
        <c:lblOffset val="100"/>
        <c:noMultiLvlLbl val="0"/>
      </c:catAx>
      <c:valAx>
        <c:axId val="413411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layout>
            <c:manualLayout>
              <c:xMode val="edge"/>
              <c:yMode val="edge"/>
              <c:x val="7.5462191065514281E-3"/>
              <c:y val="0.286866008862432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13411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PANEA: Índice de Eficiencia e Indicadores de Giro de Recursos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Anual!$B$64:$H$64</c:f>
              <c:numCache>
                <c:formatCode>#,##0.0</c:formatCode>
                <c:ptCount val="7"/>
                <c:pt idx="0">
                  <c:v>99.524572179322789</c:v>
                </c:pt>
                <c:pt idx="1">
                  <c:v>98.636203879111008</c:v>
                </c:pt>
                <c:pt idx="2">
                  <c:v>101.95545212759654</c:v>
                </c:pt>
                <c:pt idx="3">
                  <c:v>99.469929631670524</c:v>
                </c:pt>
                <c:pt idx="4">
                  <c:v>108.91524042909549</c:v>
                </c:pt>
                <c:pt idx="5">
                  <c:v>102.29899645567021</c:v>
                </c:pt>
                <c:pt idx="6">
                  <c:v>106.24871090012421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74.228820445712728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134.95231926039833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37792"/>
        <c:axId val="411738184"/>
      </c:barChart>
      <c:catAx>
        <c:axId val="411737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411738184"/>
        <c:crosses val="autoZero"/>
        <c:auto val="1"/>
        <c:lblAlgn val="ctr"/>
        <c:lblOffset val="100"/>
        <c:noMultiLvlLbl val="0"/>
      </c:catAx>
      <c:valAx>
        <c:axId val="4117381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173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 Indicadores de</a:t>
            </a:r>
            <a:r>
              <a:rPr lang="es-CR" baseline="0"/>
              <a:t> Resultado</a:t>
            </a:r>
            <a:endParaRPr lang="es-C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Anual!$B$44:$H$44</c:f>
              <c:numCache>
                <c:formatCode>#,##0.0____</c:formatCode>
                <c:ptCount val="7"/>
                <c:pt idx="0">
                  <c:v>99.740261759866357</c:v>
                </c:pt>
                <c:pt idx="1">
                  <c:v>98.973178771414695</c:v>
                </c:pt>
                <c:pt idx="2">
                  <c:v>101.72638860544816</c:v>
                </c:pt>
                <c:pt idx="3">
                  <c:v>99.795427482733984</c:v>
                </c:pt>
                <c:pt idx="4">
                  <c:v>107.18595130359836</c:v>
                </c:pt>
                <c:pt idx="5">
                  <c:v>102.57259296994397</c:v>
                </c:pt>
                <c:pt idx="6">
                  <c:v>107.95880897261914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Anual!$B$45:$H$45</c:f>
              <c:numCache>
                <c:formatCode>#,##0.0____</c:formatCode>
                <c:ptCount val="7"/>
                <c:pt idx="0">
                  <c:v>100.17351475112606</c:v>
                </c:pt>
                <c:pt idx="1">
                  <c:v>99.651749226162153</c:v>
                </c:pt>
                <c:pt idx="2">
                  <c:v>101.27031549649941</c:v>
                </c:pt>
                <c:pt idx="3">
                  <c:v>100.45069771038466</c:v>
                </c:pt>
                <c:pt idx="4">
                  <c:v>103.83548290282809</c:v>
                </c:pt>
                <c:pt idx="5">
                  <c:v>103.12272075993975</c:v>
                </c:pt>
                <c:pt idx="6">
                  <c:v>111.49090388260881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Anual!$B$46:$H$46</c:f>
              <c:numCache>
                <c:formatCode>#,##0.0____</c:formatCode>
                <c:ptCount val="7"/>
                <c:pt idx="0">
                  <c:v>99.95688825549621</c:v>
                </c:pt>
                <c:pt idx="1">
                  <c:v>99.312463998788417</c:v>
                </c:pt>
                <c:pt idx="2">
                  <c:v>101.49835205097378</c:v>
                </c:pt>
                <c:pt idx="3">
                  <c:v>100.12306259655932</c:v>
                </c:pt>
                <c:pt idx="4">
                  <c:v>105.51071710321322</c:v>
                </c:pt>
                <c:pt idx="5">
                  <c:v>102.84765686494185</c:v>
                </c:pt>
                <c:pt idx="6">
                  <c:v>109.72485642761397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11738968"/>
        <c:axId val="411739360"/>
      </c:barChart>
      <c:catAx>
        <c:axId val="411738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1739360"/>
        <c:crosses val="autoZero"/>
        <c:auto val="1"/>
        <c:lblAlgn val="ctr"/>
        <c:lblOffset val="100"/>
        <c:noMultiLvlLbl val="0"/>
      </c:catAx>
      <c:valAx>
        <c:axId val="411739360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crossAx val="411738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 Indicadores de Gasto Medio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Anual!$B$65:$H$65</c:f>
              <c:numCache>
                <c:formatCode>#,##0.0</c:formatCode>
                <c:ptCount val="7"/>
                <c:pt idx="0">
                  <c:v>84386.334097058789</c:v>
                </c:pt>
                <c:pt idx="1">
                  <c:v>86070.718070311603</c:v>
                </c:pt>
                <c:pt idx="2">
                  <c:v>79614.88357036798</c:v>
                </c:pt>
                <c:pt idx="3">
                  <c:v>81676.332460109552</c:v>
                </c:pt>
                <c:pt idx="4">
                  <c:v>73786.382245205779</c:v>
                </c:pt>
                <c:pt idx="5">
                  <c:v>83552.215995924606</c:v>
                </c:pt>
                <c:pt idx="6">
                  <c:v>69305.867326574604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Anual!$B$66:$H$66</c:f>
              <c:numCache>
                <c:formatCode>#,##0.0</c:formatCode>
                <c:ptCount val="7"/>
                <c:pt idx="0">
                  <c:v>84752.892506109449</c:v>
                </c:pt>
                <c:pt idx="1">
                  <c:v>86660.827906394596</c:v>
                </c:pt>
                <c:pt idx="2">
                  <c:v>79257.943665528132</c:v>
                </c:pt>
                <c:pt idx="3">
                  <c:v>82212.630267682631</c:v>
                </c:pt>
                <c:pt idx="4">
                  <c:v>71479.933133983315</c:v>
                </c:pt>
                <c:pt idx="5">
                  <c:v>84000.331760615838</c:v>
                </c:pt>
                <c:pt idx="6">
                  <c:v>71573.35159716061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905856"/>
        <c:axId val="456906248"/>
      </c:barChart>
      <c:catAx>
        <c:axId val="45690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6906248"/>
        <c:crosses val="autoZero"/>
        <c:auto val="1"/>
        <c:lblAlgn val="ctr"/>
        <c:lblOffset val="100"/>
        <c:noMultiLvlLbl val="0"/>
      </c:catAx>
      <c:valAx>
        <c:axId val="456906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45690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PANEA: Índice de Eficiencia e Indicadores de Giro de Recursos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74.228820445712728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134.95231926039833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96016"/>
        <c:axId val="226496408"/>
      </c:barChart>
      <c:catAx>
        <c:axId val="22649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226496408"/>
        <c:crosses val="autoZero"/>
        <c:auto val="1"/>
        <c:lblAlgn val="ctr"/>
        <c:lblOffset val="100"/>
        <c:noMultiLvlLbl val="0"/>
      </c:catAx>
      <c:valAx>
        <c:axId val="2264964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2649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índices  de Avance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(Anual!$B$5,Anual!$C$5,Anual!$D$5,Anual!$E$5,Anual!$F$5,Anual!$G$5,Anual!$H$5)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Anual!$B$49:$H$49</c:f>
              <c:numCache>
                <c:formatCode>#,##0.0____</c:formatCode>
                <c:ptCount val="7"/>
                <c:pt idx="0">
                  <c:v>99.740261759866357</c:v>
                </c:pt>
                <c:pt idx="1">
                  <c:v>98.973178771414695</c:v>
                </c:pt>
                <c:pt idx="2">
                  <c:v>101.72638860544816</c:v>
                </c:pt>
                <c:pt idx="3">
                  <c:v>99.795427482733984</c:v>
                </c:pt>
                <c:pt idx="4">
                  <c:v>107.18595130359836</c:v>
                </c:pt>
                <c:pt idx="5">
                  <c:v>102.57259296994397</c:v>
                </c:pt>
                <c:pt idx="6">
                  <c:v>107.95880897261914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(Anual!$B$5,Anual!$C$5,Anual!$D$5,Anual!$E$5,Anual!$F$5,Anual!$G$5,Anual!$H$5)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Anual!$B$50:$H$50</c:f>
              <c:numCache>
                <c:formatCode>#,##0.0____</c:formatCode>
                <c:ptCount val="7"/>
                <c:pt idx="0">
                  <c:v>100.17351475112606</c:v>
                </c:pt>
                <c:pt idx="1">
                  <c:v>99.651749226162153</c:v>
                </c:pt>
                <c:pt idx="2">
                  <c:v>101.27031549649941</c:v>
                </c:pt>
                <c:pt idx="3">
                  <c:v>100.45069771038466</c:v>
                </c:pt>
                <c:pt idx="4">
                  <c:v>103.83548290282809</c:v>
                </c:pt>
                <c:pt idx="5">
                  <c:v>103.12272075993975</c:v>
                </c:pt>
                <c:pt idx="6">
                  <c:v>111.49090388260881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(Anual!$B$5,Anual!$C$5,Anual!$D$5,Anual!$E$5,Anual!$F$5,Anual!$G$5,Anual!$H$5)</c:f>
              <c:strCache>
                <c:ptCount val="7"/>
                <c:pt idx="0">
                  <c:v>Total programa</c:v>
                </c:pt>
                <c:pt idx="1">
                  <c:v>Preesc. y 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Anual!$B$51:$H$51</c:f>
              <c:numCache>
                <c:formatCode>#,##0.0____</c:formatCode>
                <c:ptCount val="7"/>
                <c:pt idx="0">
                  <c:v>99.95688825549621</c:v>
                </c:pt>
                <c:pt idx="1">
                  <c:v>99.312463998788417</c:v>
                </c:pt>
                <c:pt idx="2">
                  <c:v>101.49835205097378</c:v>
                </c:pt>
                <c:pt idx="3">
                  <c:v>100.12306259655932</c:v>
                </c:pt>
                <c:pt idx="4">
                  <c:v>105.51071710321322</c:v>
                </c:pt>
                <c:pt idx="5">
                  <c:v>102.84765686494185</c:v>
                </c:pt>
                <c:pt idx="6">
                  <c:v>109.72485642761397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6497192"/>
        <c:axId val="226497584"/>
      </c:barChart>
      <c:catAx>
        <c:axId val="226497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6497584"/>
        <c:crosses val="autoZero"/>
        <c:auto val="1"/>
        <c:lblAlgn val="ctr"/>
        <c:lblOffset val="100"/>
        <c:noMultiLvlLbl val="0"/>
      </c:catAx>
      <c:valAx>
        <c:axId val="226497584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spPr>
          <a:ln w="9525">
            <a:noFill/>
          </a:ln>
        </c:spPr>
        <c:crossAx val="226497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487891</xdr:colOff>
      <xdr:row>1</xdr:row>
      <xdr:rowOff>109008</xdr:rowOff>
    </xdr:from>
    <xdr:to>
      <xdr:col>14</xdr:col>
      <xdr:colOff>590550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582083</xdr:colOff>
      <xdr:row>17</xdr:row>
      <xdr:rowOff>170391</xdr:rowOff>
    </xdr:from>
    <xdr:to>
      <xdr:col>14</xdr:col>
      <xdr:colOff>433916</xdr:colOff>
      <xdr:row>33</xdr:row>
      <xdr:rowOff>97367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658282</xdr:colOff>
      <xdr:row>34</xdr:row>
      <xdr:rowOff>102657</xdr:rowOff>
    </xdr:from>
    <xdr:to>
      <xdr:col>19</xdr:col>
      <xdr:colOff>257175</xdr:colOff>
      <xdr:row>49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524934</xdr:colOff>
      <xdr:row>50</xdr:row>
      <xdr:rowOff>91016</xdr:rowOff>
    </xdr:from>
    <xdr:to>
      <xdr:col>14</xdr:col>
      <xdr:colOff>92075</xdr:colOff>
      <xdr:row>66</xdr:row>
      <xdr:rowOff>167216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647699</xdr:colOff>
      <xdr:row>1</xdr:row>
      <xdr:rowOff>142875</xdr:rowOff>
    </xdr:from>
    <xdr:to>
      <xdr:col>21</xdr:col>
      <xdr:colOff>581024</xdr:colOff>
      <xdr:row>16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35</xdr:row>
      <xdr:rowOff>0</xdr:rowOff>
    </xdr:from>
    <xdr:to>
      <xdr:col>31</xdr:col>
      <xdr:colOff>27518</xdr:colOff>
      <xdr:row>50</xdr:row>
      <xdr:rowOff>21168</xdr:rowOff>
    </xdr:to>
    <xdr:graphicFrame macro="">
      <xdr:nvGraphicFramePr>
        <xdr:cNvPr id="9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51</xdr:row>
      <xdr:rowOff>0</xdr:rowOff>
    </xdr:from>
    <xdr:to>
      <xdr:col>20</xdr:col>
      <xdr:colOff>757766</xdr:colOff>
      <xdr:row>67</xdr:row>
      <xdr:rowOff>76200</xdr:rowOff>
    </xdr:to>
    <xdr:graphicFrame macro="">
      <xdr:nvGraphicFramePr>
        <xdr:cNvPr id="10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197069</xdr:colOff>
      <xdr:row>10</xdr:row>
      <xdr:rowOff>65689</xdr:rowOff>
    </xdr:from>
    <xdr:to>
      <xdr:col>34</xdr:col>
      <xdr:colOff>197069</xdr:colOff>
      <xdr:row>31</xdr:row>
      <xdr:rowOff>82113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3" name="2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PANEA (Comedores Escolares):</a:t>
          </a: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se establecen a través de las listas de matrícula de las instituciones, no en todos los casos se financia el 100% de la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la mayoría de los casos, excepto cuando se reportan aumentos/disminuciones de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PANEA recibe recursos de Desaf y del MEP; sin embargo, el programa no puede diferenciar los recursos de acuerdo a la fuente de financiamiento. Esto puede provocar que en estos indicadores se de el caso de gastos mayores a los ingresos.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zoomScaleNormal="100" workbookViewId="0">
      <selection activeCell="H144" sqref="H144:N146"/>
    </sheetView>
  </sheetViews>
  <sheetFormatPr baseColWidth="10" defaultColWidth="11.42578125" defaultRowHeight="15" x14ac:dyDescent="0.25"/>
  <cols>
    <col min="1" max="1" width="55.140625" customWidth="1"/>
    <col min="2" max="3" width="16.85546875" bestFit="1" customWidth="1"/>
    <col min="4" max="4" width="16.42578125" customWidth="1"/>
    <col min="5" max="5" width="17.5703125" bestFit="1" customWidth="1"/>
    <col min="6" max="8" width="15.42578125" bestFit="1" customWidth="1"/>
    <col min="10" max="10" width="15.28515625" bestFit="1" customWidth="1"/>
  </cols>
  <sheetData>
    <row r="2" spans="1:10" ht="15.75" x14ac:dyDescent="0.25">
      <c r="A2" s="28" t="s">
        <v>124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3" t="s">
        <v>0</v>
      </c>
      <c r="B4" s="25" t="s">
        <v>1</v>
      </c>
      <c r="C4" s="27" t="s">
        <v>2</v>
      </c>
      <c r="D4" s="27"/>
      <c r="E4" s="27"/>
      <c r="F4" s="27"/>
      <c r="G4" s="27"/>
      <c r="H4" s="27"/>
    </row>
    <row r="5" spans="1:10" ht="15.75" thickBot="1" x14ac:dyDescent="0.3">
      <c r="A5" s="24"/>
      <c r="B5" s="26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10" ht="15.75" thickTop="1" x14ac:dyDescent="0.25"/>
    <row r="7" spans="1:10" x14ac:dyDescent="0.25">
      <c r="A7" s="2" t="s">
        <v>5</v>
      </c>
    </row>
    <row r="9" spans="1:10" x14ac:dyDescent="0.25">
      <c r="A9" t="s">
        <v>6</v>
      </c>
    </row>
    <row r="10" spans="1:10" x14ac:dyDescent="0.25">
      <c r="A10" s="3" t="s">
        <v>43</v>
      </c>
      <c r="B10" s="4">
        <f>+C10+D10+G10+H10</f>
        <v>611561</v>
      </c>
      <c r="C10" s="4">
        <v>472458</v>
      </c>
      <c r="D10" s="13">
        <f t="shared" ref="D10:D13" si="0">E10+F10</f>
        <v>125844</v>
      </c>
      <c r="E10" s="4">
        <v>93810</v>
      </c>
      <c r="F10" s="4">
        <v>32034</v>
      </c>
      <c r="G10" s="4">
        <v>3862</v>
      </c>
      <c r="H10" s="4">
        <v>9397</v>
      </c>
    </row>
    <row r="11" spans="1:10" x14ac:dyDescent="0.25">
      <c r="A11" s="3" t="s">
        <v>71</v>
      </c>
      <c r="B11" s="4">
        <f>C11+D11+G11+H11</f>
        <v>675199</v>
      </c>
      <c r="C11" s="4">
        <v>516643</v>
      </c>
      <c r="D11" s="13">
        <f t="shared" si="0"/>
        <v>142103</v>
      </c>
      <c r="E11" s="4">
        <v>104975</v>
      </c>
      <c r="F11" s="4">
        <v>37128</v>
      </c>
      <c r="G11" s="4">
        <v>3926</v>
      </c>
      <c r="H11" s="4">
        <v>12527</v>
      </c>
    </row>
    <row r="12" spans="1:10" x14ac:dyDescent="0.25">
      <c r="A12" s="3" t="s">
        <v>72</v>
      </c>
      <c r="B12" s="4">
        <f t="shared" ref="B12:B13" si="1">C12+D12+G12+H12</f>
        <v>674399</v>
      </c>
      <c r="C12" s="4">
        <v>516711</v>
      </c>
      <c r="D12" s="13">
        <f t="shared" si="0"/>
        <v>141266</v>
      </c>
      <c r="E12" s="4">
        <v>104374</v>
      </c>
      <c r="F12" s="4">
        <v>36892</v>
      </c>
      <c r="G12" s="4">
        <v>3926</v>
      </c>
      <c r="H12" s="4">
        <v>12496</v>
      </c>
    </row>
    <row r="13" spans="1:10" x14ac:dyDescent="0.25">
      <c r="A13" s="3" t="s">
        <v>73</v>
      </c>
      <c r="B13" s="4">
        <f t="shared" si="1"/>
        <v>675199</v>
      </c>
      <c r="C13" s="4">
        <v>516643</v>
      </c>
      <c r="D13" s="13">
        <f t="shared" si="0"/>
        <v>142103</v>
      </c>
      <c r="E13" s="4">
        <v>104975</v>
      </c>
      <c r="F13" s="4">
        <v>37128</v>
      </c>
      <c r="G13" s="4">
        <v>3926</v>
      </c>
      <c r="H13" s="4">
        <v>12527</v>
      </c>
    </row>
    <row r="15" spans="1:10" x14ac:dyDescent="0.25">
      <c r="A15" s="5" t="s">
        <v>7</v>
      </c>
    </row>
    <row r="16" spans="1:10" x14ac:dyDescent="0.25">
      <c r="A16" s="3" t="s">
        <v>43</v>
      </c>
      <c r="B16" s="4">
        <f>C16+D16+G16+H16</f>
        <v>7412196396</v>
      </c>
      <c r="C16" s="4">
        <v>5785279746</v>
      </c>
      <c r="D16" s="13">
        <f t="shared" ref="D16:D19" si="2">E16+F16</f>
        <v>1475667996</v>
      </c>
      <c r="E16" s="4">
        <v>1118899932</v>
      </c>
      <c r="F16" s="4">
        <v>356768064</v>
      </c>
      <c r="G16" s="4">
        <v>46910238</v>
      </c>
      <c r="H16" s="4">
        <v>104338416</v>
      </c>
      <c r="J16" s="6"/>
    </row>
    <row r="17" spans="1:8" x14ac:dyDescent="0.25">
      <c r="A17" s="3" t="s">
        <v>71</v>
      </c>
      <c r="B17" s="4">
        <f>C17+D17+G17+H17</f>
        <v>8546689452</v>
      </c>
      <c r="C17" s="4">
        <v>6670229292</v>
      </c>
      <c r="D17" s="13">
        <f t="shared" si="2"/>
        <v>1697027070</v>
      </c>
      <c r="E17" s="4">
        <v>1286095950</v>
      </c>
      <c r="F17" s="4">
        <v>410931120</v>
      </c>
      <c r="G17" s="4">
        <v>49203900</v>
      </c>
      <c r="H17" s="4">
        <v>130229190</v>
      </c>
    </row>
    <row r="18" spans="1:8" x14ac:dyDescent="0.25">
      <c r="A18" s="3" t="s">
        <v>72</v>
      </c>
      <c r="B18" s="4">
        <f>C18+D18+G18+H18</f>
        <v>9073063907</v>
      </c>
      <c r="C18" s="4">
        <v>7108237867</v>
      </c>
      <c r="D18" s="13">
        <f t="shared" si="2"/>
        <v>1769394290</v>
      </c>
      <c r="E18" s="4">
        <v>1345470064</v>
      </c>
      <c r="F18" s="4">
        <v>423924226</v>
      </c>
      <c r="G18" s="4">
        <v>53083630</v>
      </c>
      <c r="H18" s="4">
        <v>142348120</v>
      </c>
    </row>
    <row r="19" spans="1:8" x14ac:dyDescent="0.25">
      <c r="A19" s="3" t="s">
        <v>73</v>
      </c>
      <c r="B19" s="4">
        <f>C19+D19+G19+H19</f>
        <v>56977568396</v>
      </c>
      <c r="C19" s="4">
        <v>44467833996</v>
      </c>
      <c r="D19" s="13">
        <f t="shared" si="2"/>
        <v>11313513800</v>
      </c>
      <c r="E19" s="4">
        <v>8573973000</v>
      </c>
      <c r="F19" s="4">
        <v>2739540800</v>
      </c>
      <c r="G19" s="4">
        <v>328026000</v>
      </c>
      <c r="H19" s="4">
        <v>868194600</v>
      </c>
    </row>
    <row r="20" spans="1:8" x14ac:dyDescent="0.25">
      <c r="A20" s="3" t="s">
        <v>74</v>
      </c>
      <c r="B20" s="22">
        <f>B18</f>
        <v>9073063907</v>
      </c>
      <c r="C20" s="22">
        <f t="shared" ref="C20:H20" si="3">C18</f>
        <v>7108237867</v>
      </c>
      <c r="D20" s="22">
        <f t="shared" si="3"/>
        <v>1769394290</v>
      </c>
      <c r="E20" s="22">
        <f t="shared" si="3"/>
        <v>1345470064</v>
      </c>
      <c r="F20" s="22">
        <f t="shared" si="3"/>
        <v>423924226</v>
      </c>
      <c r="G20" s="22">
        <f t="shared" si="3"/>
        <v>53083630</v>
      </c>
      <c r="H20" s="22">
        <f t="shared" si="3"/>
        <v>142348120</v>
      </c>
    </row>
    <row r="21" spans="1:8" x14ac:dyDescent="0.25">
      <c r="B21" s="4"/>
      <c r="C21" s="4"/>
      <c r="D21" s="4"/>
      <c r="E21" s="18"/>
      <c r="F21" s="4"/>
    </row>
    <row r="22" spans="1:8" x14ac:dyDescent="0.25">
      <c r="A22" s="5" t="s">
        <v>8</v>
      </c>
      <c r="B22" s="4"/>
      <c r="C22" s="4"/>
      <c r="D22" s="4"/>
      <c r="E22" s="18"/>
      <c r="F22" s="4"/>
    </row>
    <row r="23" spans="1:8" x14ac:dyDescent="0.25">
      <c r="A23" s="3" t="s">
        <v>71</v>
      </c>
      <c r="B23" s="4">
        <f>B17</f>
        <v>8546689452</v>
      </c>
      <c r="E23" s="18"/>
    </row>
    <row r="24" spans="1:8" x14ac:dyDescent="0.25">
      <c r="A24" s="3" t="s">
        <v>72</v>
      </c>
      <c r="B24" s="4">
        <v>4477402029</v>
      </c>
      <c r="E24" s="18"/>
    </row>
    <row r="25" spans="1:8" x14ac:dyDescent="0.25">
      <c r="E25" s="18"/>
    </row>
    <row r="26" spans="1:8" x14ac:dyDescent="0.25">
      <c r="A26" t="s">
        <v>9</v>
      </c>
    </row>
    <row r="27" spans="1:8" x14ac:dyDescent="0.25">
      <c r="A27" s="3" t="s">
        <v>44</v>
      </c>
      <c r="B27" s="17">
        <v>1.5037478319333335</v>
      </c>
      <c r="C27" s="17">
        <v>1.5037478319333335</v>
      </c>
      <c r="D27" s="17">
        <v>1.5037478319333335</v>
      </c>
      <c r="E27" s="17">
        <v>1.5037478319333335</v>
      </c>
      <c r="F27" s="17">
        <v>1.5037478319333335</v>
      </c>
      <c r="G27" s="17">
        <v>1.5037478319333335</v>
      </c>
      <c r="H27" s="17">
        <v>1.5037478319333335</v>
      </c>
    </row>
    <row r="28" spans="1:8" x14ac:dyDescent="0.25">
      <c r="A28" s="3" t="s">
        <v>75</v>
      </c>
      <c r="B28" s="17">
        <v>1.5987</v>
      </c>
      <c r="C28" s="17">
        <v>1.5987</v>
      </c>
      <c r="D28" s="17">
        <v>1.5987</v>
      </c>
      <c r="E28" s="17">
        <v>1.5987</v>
      </c>
      <c r="F28" s="17">
        <v>1.5987</v>
      </c>
      <c r="G28" s="17">
        <v>1.5987</v>
      </c>
      <c r="H28" s="17">
        <v>1.5987</v>
      </c>
    </row>
    <row r="29" spans="1:8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8" x14ac:dyDescent="0.25">
      <c r="A31" s="3" t="s">
        <v>11</v>
      </c>
    </row>
    <row r="32" spans="1:8" x14ac:dyDescent="0.25">
      <c r="A32" s="3" t="s">
        <v>45</v>
      </c>
      <c r="B32" s="6">
        <f>B16/B27</f>
        <v>4929148517.1887579</v>
      </c>
      <c r="C32" s="6">
        <f t="shared" ref="C32:G32" si="4">C16/C27</f>
        <v>3847240623.1582065</v>
      </c>
      <c r="D32" s="6">
        <f t="shared" ref="D32" si="5">D16/D27</f>
        <v>981326765.47421396</v>
      </c>
      <c r="E32" s="6">
        <f t="shared" si="4"/>
        <v>744074178.02322376</v>
      </c>
      <c r="F32" s="6">
        <f t="shared" si="4"/>
        <v>237252587.45099011</v>
      </c>
      <c r="G32" s="6">
        <f t="shared" si="4"/>
        <v>31195548.218805145</v>
      </c>
      <c r="H32" s="6">
        <f>H16/H27</f>
        <v>69385580.337532073</v>
      </c>
    </row>
    <row r="33" spans="1:8" x14ac:dyDescent="0.25">
      <c r="A33" s="3" t="s">
        <v>76</v>
      </c>
      <c r="B33" s="6">
        <f>B18/B28</f>
        <v>5675276103.7092638</v>
      </c>
      <c r="C33" s="6">
        <f t="shared" ref="C33:H33" si="6">C18/C28</f>
        <v>4446261254.1439924</v>
      </c>
      <c r="D33" s="6">
        <f t="shared" ref="D33" si="7">D18/D28</f>
        <v>1106770682.4294739</v>
      </c>
      <c r="E33" s="6">
        <f t="shared" si="6"/>
        <v>841602592.10608613</v>
      </c>
      <c r="F33" s="6">
        <f t="shared" si="6"/>
        <v>265168090.32338774</v>
      </c>
      <c r="G33" s="6">
        <f t="shared" si="6"/>
        <v>33204247.200850692</v>
      </c>
      <c r="H33" s="6">
        <f t="shared" si="6"/>
        <v>89039919.934947148</v>
      </c>
    </row>
    <row r="34" spans="1:8" x14ac:dyDescent="0.25">
      <c r="A34" s="3" t="s">
        <v>46</v>
      </c>
      <c r="B34" s="14">
        <f>B32/B10</f>
        <v>8059.9458062053627</v>
      </c>
      <c r="C34" s="14">
        <f t="shared" ref="C34:H34" si="8">C32/C10</f>
        <v>8143.0320222288683</v>
      </c>
      <c r="D34" s="14">
        <f t="shared" ref="D34" si="9">D32/D10</f>
        <v>7797.9622824625249</v>
      </c>
      <c r="E34" s="14">
        <f t="shared" si="8"/>
        <v>7931.7149346895185</v>
      </c>
      <c r="F34" s="14">
        <f t="shared" si="8"/>
        <v>7406.2741915149563</v>
      </c>
      <c r="G34" s="14">
        <f t="shared" si="8"/>
        <v>8077.562977422358</v>
      </c>
      <c r="H34" s="14">
        <f t="shared" si="8"/>
        <v>7383.8012490722649</v>
      </c>
    </row>
    <row r="35" spans="1:8" x14ac:dyDescent="0.25">
      <c r="A35" s="3" t="s">
        <v>77</v>
      </c>
      <c r="B35" s="6">
        <f>B33/B12</f>
        <v>8415.3091919016242</v>
      </c>
      <c r="C35" s="6">
        <f t="shared" ref="C35:H35" si="10">C33/C12</f>
        <v>8604.9285851162294</v>
      </c>
      <c r="D35" s="6">
        <f t="shared" ref="D35" si="11">D33/D12</f>
        <v>7834.6571887748914</v>
      </c>
      <c r="E35" s="6">
        <f t="shared" si="10"/>
        <v>8063.3356209983913</v>
      </c>
      <c r="F35" s="6">
        <f t="shared" si="10"/>
        <v>7187.6854148158882</v>
      </c>
      <c r="G35" s="6">
        <f t="shared" si="10"/>
        <v>8457.5260318009914</v>
      </c>
      <c r="H35" s="6">
        <f t="shared" si="10"/>
        <v>7125.4737463946185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188.23868879515351</v>
      </c>
      <c r="C40" s="7">
        <f t="shared" ref="C40:H40" si="12">(C11)/C29*100</f>
        <v>237.55011770764364</v>
      </c>
      <c r="D40" s="7">
        <f t="shared" si="12"/>
        <v>113.74973984598881</v>
      </c>
      <c r="E40" s="7">
        <f t="shared" si="12"/>
        <v>92.836612867565776</v>
      </c>
      <c r="F40" s="7">
        <f t="shared" si="12"/>
        <v>313.29001772002363</v>
      </c>
      <c r="G40" s="7">
        <f t="shared" si="12"/>
        <v>172.87538529282253</v>
      </c>
      <c r="H40" s="7">
        <f t="shared" si="12"/>
        <v>89.427470017133075</v>
      </c>
    </row>
    <row r="41" spans="1:8" x14ac:dyDescent="0.25">
      <c r="A41" t="s">
        <v>15</v>
      </c>
      <c r="B41" s="7">
        <f>(B12)/B29*100</f>
        <v>188.01565684303847</v>
      </c>
      <c r="C41" s="7">
        <f t="shared" ref="C41:H41" si="13">(C12)/C29*100</f>
        <v>237.58138380048553</v>
      </c>
      <c r="D41" s="7">
        <f t="shared" si="13"/>
        <v>113.07974320797913</v>
      </c>
      <c r="E41" s="7">
        <f t="shared" si="13"/>
        <v>92.305107229714793</v>
      </c>
      <c r="F41" s="7">
        <f t="shared" si="13"/>
        <v>311.29862458864233</v>
      </c>
      <c r="G41" s="7">
        <f t="shared" si="13"/>
        <v>172.87538529282253</v>
      </c>
      <c r="H41" s="7">
        <f t="shared" si="13"/>
        <v>89.206167904054823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99.881516412198479</v>
      </c>
      <c r="C44" s="7">
        <f t="shared" ref="C44:H44" si="14">C12/C11*100</f>
        <v>100.0131618932222</v>
      </c>
      <c r="D44" s="7">
        <f t="shared" ref="D44" si="15">D12/D11*100</f>
        <v>99.410990619480231</v>
      </c>
      <c r="E44" s="7">
        <f t="shared" si="14"/>
        <v>99.427482733984291</v>
      </c>
      <c r="F44" s="7">
        <f t="shared" si="14"/>
        <v>99.364361129067021</v>
      </c>
      <c r="G44" s="7">
        <f t="shared" si="14"/>
        <v>100</v>
      </c>
      <c r="H44" s="7">
        <f t="shared" si="14"/>
        <v>99.752534525425091</v>
      </c>
    </row>
    <row r="45" spans="1:8" x14ac:dyDescent="0.25">
      <c r="A45" t="s">
        <v>18</v>
      </c>
      <c r="B45" s="7">
        <f>B18/B17*100</f>
        <v>106.15881105726643</v>
      </c>
      <c r="C45" s="7">
        <f t="shared" ref="C45:H45" si="16">C18/C17*100</f>
        <v>106.56661946427133</v>
      </c>
      <c r="D45" s="7">
        <f t="shared" ref="D45" si="17">D18/D17*100</f>
        <v>104.26435271889918</v>
      </c>
      <c r="E45" s="7">
        <f t="shared" si="16"/>
        <v>104.6166162019249</v>
      </c>
      <c r="F45" s="7">
        <f t="shared" si="16"/>
        <v>103.1618695610106</v>
      </c>
      <c r="G45" s="7">
        <f t="shared" si="16"/>
        <v>107.88500505041267</v>
      </c>
      <c r="H45" s="7">
        <f t="shared" si="16"/>
        <v>109.30584763677022</v>
      </c>
    </row>
    <row r="46" spans="1:8" x14ac:dyDescent="0.25">
      <c r="A46" t="s">
        <v>19</v>
      </c>
      <c r="B46" s="7">
        <f>AVERAGE(B44:B45)</f>
        <v>103.02016373473245</v>
      </c>
      <c r="C46" s="7">
        <f t="shared" ref="C46:H46" si="18">AVERAGE(C44:C45)</f>
        <v>103.28989067874676</v>
      </c>
      <c r="D46" s="7">
        <f t="shared" ref="D46" si="19">AVERAGE(D44:D45)</f>
        <v>101.8376716691897</v>
      </c>
      <c r="E46" s="7">
        <f t="shared" si="18"/>
        <v>102.02204946795459</v>
      </c>
      <c r="F46" s="7">
        <f t="shared" si="18"/>
        <v>101.26311534503881</v>
      </c>
      <c r="G46" s="7">
        <f t="shared" si="18"/>
        <v>103.94250252520634</v>
      </c>
      <c r="H46" s="7">
        <f t="shared" si="18"/>
        <v>104.52919108109765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18" x14ac:dyDescent="0.25">
      <c r="A49" t="s">
        <v>21</v>
      </c>
      <c r="B49" s="7">
        <f>B12/B13*100</f>
        <v>99.881516412198479</v>
      </c>
      <c r="C49" s="7">
        <f t="shared" ref="C49:H49" si="20">C12/C13*100</f>
        <v>100.0131618932222</v>
      </c>
      <c r="D49" s="7">
        <f t="shared" si="20"/>
        <v>99.410990619480231</v>
      </c>
      <c r="E49" s="7">
        <f t="shared" si="20"/>
        <v>99.427482733984291</v>
      </c>
      <c r="F49" s="7">
        <f t="shared" si="20"/>
        <v>99.364361129067021</v>
      </c>
      <c r="G49" s="7">
        <f t="shared" si="20"/>
        <v>100</v>
      </c>
      <c r="H49" s="7">
        <f t="shared" si="20"/>
        <v>99.752534525425091</v>
      </c>
    </row>
    <row r="50" spans="1:18" x14ac:dyDescent="0.25">
      <c r="A50" t="s">
        <v>22</v>
      </c>
      <c r="B50" s="7">
        <f>B18/B19*100</f>
        <v>15.923922628535614</v>
      </c>
      <c r="C50" s="7">
        <f t="shared" ref="C50:H50" si="21">C18/C19*100</f>
        <v>15.98512279154277</v>
      </c>
      <c r="D50" s="7">
        <f t="shared" ref="D50" si="22">D18/D19*100</f>
        <v>15.639652907834876</v>
      </c>
      <c r="E50" s="7">
        <f t="shared" si="21"/>
        <v>15.692492430288734</v>
      </c>
      <c r="F50" s="7">
        <f t="shared" si="21"/>
        <v>15.474280434151591</v>
      </c>
      <c r="G50" s="7">
        <f t="shared" si="21"/>
        <v>16.182750757561902</v>
      </c>
      <c r="H50" s="7">
        <f t="shared" si="21"/>
        <v>16.395877145515534</v>
      </c>
    </row>
    <row r="51" spans="1:18" x14ac:dyDescent="0.25">
      <c r="A51" t="s">
        <v>23</v>
      </c>
      <c r="B51" s="7">
        <f>(B49+B50)/2</f>
        <v>57.902719520367043</v>
      </c>
      <c r="C51" s="7">
        <f t="shared" ref="C51:H51" si="23">(C49+C50)/2</f>
        <v>57.999142342382484</v>
      </c>
      <c r="D51" s="7">
        <f t="shared" ref="D51" si="24">(D49+D50)/2</f>
        <v>57.525321763657551</v>
      </c>
      <c r="E51" s="7">
        <f t="shared" si="23"/>
        <v>57.559987582136515</v>
      </c>
      <c r="F51" s="7">
        <f t="shared" si="23"/>
        <v>57.419320781609308</v>
      </c>
      <c r="G51" s="7">
        <f t="shared" si="23"/>
        <v>58.091375378780953</v>
      </c>
      <c r="H51" s="7">
        <f t="shared" si="23"/>
        <v>58.074205835470309</v>
      </c>
    </row>
    <row r="53" spans="1:18" x14ac:dyDescent="0.25">
      <c r="A53" t="s">
        <v>35</v>
      </c>
    </row>
    <row r="54" spans="1:18" x14ac:dyDescent="0.25">
      <c r="A54" t="s">
        <v>24</v>
      </c>
      <c r="B54" s="7">
        <f>B20/B18*100</f>
        <v>100</v>
      </c>
      <c r="C54" s="7">
        <f t="shared" ref="C54:H54" si="25">C20/C18*100</f>
        <v>100</v>
      </c>
      <c r="D54" s="7">
        <f t="shared" si="25"/>
        <v>100</v>
      </c>
      <c r="E54" s="7">
        <f t="shared" si="25"/>
        <v>100</v>
      </c>
      <c r="F54" s="7">
        <f t="shared" si="25"/>
        <v>100</v>
      </c>
      <c r="G54" s="7">
        <f t="shared" si="25"/>
        <v>100</v>
      </c>
      <c r="H54" s="7">
        <f t="shared" si="25"/>
        <v>100</v>
      </c>
    </row>
    <row r="56" spans="1:18" x14ac:dyDescent="0.25">
      <c r="A56" t="s">
        <v>25</v>
      </c>
    </row>
    <row r="57" spans="1:18" x14ac:dyDescent="0.25">
      <c r="A57" t="s">
        <v>26</v>
      </c>
      <c r="B57" s="7">
        <f>((B12/B10)-1)*100</f>
        <v>10.275017537089504</v>
      </c>
      <c r="C57" s="7">
        <f t="shared" ref="C57:H57" si="26">((C12/C10)-1)*100</f>
        <v>9.3665468676580765</v>
      </c>
      <c r="D57" s="7">
        <f t="shared" ref="D57" si="27">((D12/D10)-1)*100</f>
        <v>12.25485521757097</v>
      </c>
      <c r="E57" s="7">
        <f t="shared" si="26"/>
        <v>11.26105958853001</v>
      </c>
      <c r="F57" s="7">
        <f t="shared" si="26"/>
        <v>15.165137041892995</v>
      </c>
      <c r="G57" s="7">
        <f t="shared" si="26"/>
        <v>1.6571724495080264</v>
      </c>
      <c r="H57" s="7">
        <f t="shared" si="26"/>
        <v>32.978610194742998</v>
      </c>
    </row>
    <row r="58" spans="1:18" x14ac:dyDescent="0.25">
      <c r="A58" t="s">
        <v>27</v>
      </c>
      <c r="B58" s="7">
        <f>((B33/B32)-1)*100</f>
        <v>15.137048192373094</v>
      </c>
      <c r="C58" s="7">
        <f t="shared" ref="C58:H58" si="28">((C33/C32)-1)*100</f>
        <v>15.570136876285346</v>
      </c>
      <c r="D58" s="7">
        <f t="shared" si="28"/>
        <v>12.783093396483558</v>
      </c>
      <c r="E58" s="7">
        <f t="shared" si="28"/>
        <v>13.107350982393374</v>
      </c>
      <c r="F58" s="7">
        <f t="shared" si="28"/>
        <v>11.766153183962302</v>
      </c>
      <c r="G58" s="7">
        <f t="shared" si="28"/>
        <v>6.4390565216439155</v>
      </c>
      <c r="H58" s="7">
        <f t="shared" si="28"/>
        <v>28.326259579879377</v>
      </c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t="s">
        <v>28</v>
      </c>
      <c r="B59" s="7">
        <f>((B35/B34)-1)*100</f>
        <v>4.4090046538857175</v>
      </c>
      <c r="C59" s="7">
        <f t="shared" ref="C59:H59" si="29">((C35/C34)-1)*100</f>
        <v>5.6722921097015711</v>
      </c>
      <c r="D59" s="7">
        <f t="shared" ref="D59" si="30">((D35/D34)-1)*100</f>
        <v>0.47057045139720088</v>
      </c>
      <c r="E59" s="7">
        <f t="shared" si="29"/>
        <v>1.6594228031724612</v>
      </c>
      <c r="F59" s="7">
        <f t="shared" si="29"/>
        <v>-2.9514000028448284</v>
      </c>
      <c r="G59" s="7">
        <f t="shared" si="29"/>
        <v>4.7039318101346872</v>
      </c>
      <c r="H59" s="7">
        <f t="shared" si="29"/>
        <v>-3.4985706408349526</v>
      </c>
    </row>
    <row r="60" spans="1:18" x14ac:dyDescent="0.25">
      <c r="B60" s="8"/>
      <c r="C60" s="8"/>
      <c r="D60" s="8"/>
      <c r="E60" s="8"/>
      <c r="F60" s="8"/>
    </row>
    <row r="61" spans="1:18" x14ac:dyDescent="0.25">
      <c r="A61" t="s">
        <v>29</v>
      </c>
    </row>
    <row r="62" spans="1:18" x14ac:dyDescent="0.25">
      <c r="A62" t="s">
        <v>119</v>
      </c>
      <c r="B62" s="4">
        <f>B17/(B11*3)</f>
        <v>4219.3434587432739</v>
      </c>
      <c r="C62" s="4">
        <f t="shared" ref="C62:H62" si="31">C17/(C11*3)</f>
        <v>4303.5708680849248</v>
      </c>
      <c r="D62" s="4">
        <f t="shared" si="31"/>
        <v>3980.7441785183987</v>
      </c>
      <c r="E62" s="4">
        <f t="shared" si="31"/>
        <v>4083.8166230054776</v>
      </c>
      <c r="F62" s="4">
        <f t="shared" si="31"/>
        <v>3689.3191122602889</v>
      </c>
      <c r="G62" s="4">
        <f t="shared" si="31"/>
        <v>4177.6107997962299</v>
      </c>
      <c r="H62" s="4">
        <f t="shared" si="31"/>
        <v>3465.2933663287299</v>
      </c>
    </row>
    <row r="63" spans="1:18" x14ac:dyDescent="0.25">
      <c r="A63" t="s">
        <v>120</v>
      </c>
      <c r="B63" s="4">
        <f>B18/(B12*3)</f>
        <v>4484.5182683643761</v>
      </c>
      <c r="C63" s="4">
        <f t="shared" ref="C63:H63" si="32">C18/(C12*3)</f>
        <v>4585.5664430084389</v>
      </c>
      <c r="D63" s="4">
        <f t="shared" si="32"/>
        <v>4175.0888158981397</v>
      </c>
      <c r="E63" s="4">
        <f t="shared" si="32"/>
        <v>4296.9515524300432</v>
      </c>
      <c r="F63" s="4">
        <f t="shared" si="32"/>
        <v>3830.3175575553869</v>
      </c>
      <c r="G63" s="4">
        <f t="shared" si="32"/>
        <v>4507.0156223467484</v>
      </c>
      <c r="H63" s="4">
        <f t="shared" si="32"/>
        <v>3797.1649594536921</v>
      </c>
    </row>
    <row r="64" spans="1:18" x14ac:dyDescent="0.25">
      <c r="A64" t="s">
        <v>30</v>
      </c>
      <c r="B64" s="4">
        <f>(B62/B63)*B46</f>
        <v>96.928460976332005</v>
      </c>
      <c r="C64" s="4">
        <f t="shared" ref="C64:H64" si="33">(C62/C63)*C46</f>
        <v>96.937939950794672</v>
      </c>
      <c r="D64" s="4">
        <f t="shared" ref="D64" si="34">(D62/D63)*D46</f>
        <v>97.097268232313766</v>
      </c>
      <c r="E64" s="4">
        <f t="shared" si="33"/>
        <v>96.961610212872699</v>
      </c>
      <c r="F64" s="4">
        <f t="shared" si="33"/>
        <v>97.535502264701634</v>
      </c>
      <c r="G64" s="4">
        <f t="shared" si="33"/>
        <v>96.345643656999329</v>
      </c>
      <c r="H64" s="4">
        <f t="shared" si="33"/>
        <v>95.393356967338619</v>
      </c>
    </row>
    <row r="65" spans="1:8" x14ac:dyDescent="0.25">
      <c r="A65" t="s">
        <v>121</v>
      </c>
      <c r="B65" s="4">
        <f>B17/B11</f>
        <v>12658.030376229823</v>
      </c>
      <c r="C65" s="4">
        <f t="shared" ref="C65:H65" si="35">C17/C11</f>
        <v>12910.712604254775</v>
      </c>
      <c r="D65" s="4">
        <f t="shared" si="35"/>
        <v>11942.232535555197</v>
      </c>
      <c r="E65" s="4">
        <f t="shared" si="35"/>
        <v>12251.449869016433</v>
      </c>
      <c r="F65" s="4">
        <f t="shared" si="35"/>
        <v>11067.957336780866</v>
      </c>
      <c r="G65" s="4">
        <f t="shared" si="35"/>
        <v>12532.832399388692</v>
      </c>
      <c r="H65" s="4">
        <f t="shared" si="35"/>
        <v>10395.88009898619</v>
      </c>
    </row>
    <row r="66" spans="1:8" x14ac:dyDescent="0.25">
      <c r="A66" t="s">
        <v>122</v>
      </c>
      <c r="B66" s="4">
        <f>B18/B12</f>
        <v>13453.554805093127</v>
      </c>
      <c r="C66" s="4">
        <f t="shared" ref="C66:H66" si="36">C18/C12</f>
        <v>13756.699329025316</v>
      </c>
      <c r="D66" s="4">
        <f t="shared" si="36"/>
        <v>12525.266447694421</v>
      </c>
      <c r="E66" s="4">
        <f t="shared" si="36"/>
        <v>12890.85465729013</v>
      </c>
      <c r="F66" s="4">
        <f t="shared" si="36"/>
        <v>11490.952672666161</v>
      </c>
      <c r="G66" s="4">
        <f t="shared" si="36"/>
        <v>13521.046867040244</v>
      </c>
      <c r="H66" s="4">
        <f t="shared" si="36"/>
        <v>11391.494878361076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52.387559582526407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202.64126045045842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118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  <row r="144" spans="8:13" x14ac:dyDescent="0.25">
      <c r="H144" s="22"/>
      <c r="I144" s="22"/>
      <c r="J144" s="22"/>
      <c r="K144" s="22"/>
      <c r="L144" s="22"/>
      <c r="M144" s="22"/>
    </row>
    <row r="145" spans="8:13" x14ac:dyDescent="0.25">
      <c r="H145" s="22"/>
      <c r="I145" s="22"/>
      <c r="J145" s="22"/>
      <c r="K145" s="22"/>
      <c r="L145" s="22"/>
      <c r="M145" s="22"/>
    </row>
    <row r="146" spans="8:13" x14ac:dyDescent="0.25">
      <c r="H146" s="22"/>
      <c r="I146" s="22"/>
      <c r="J146" s="22"/>
      <c r="K146" s="22"/>
      <c r="L146" s="22"/>
      <c r="M146" s="22"/>
    </row>
  </sheetData>
  <mergeCells count="4">
    <mergeCell ref="A4:A5"/>
    <mergeCell ref="B4:B5"/>
    <mergeCell ref="C4:H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B41" sqref="B41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125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5" t="s">
        <v>1</v>
      </c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26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47</v>
      </c>
      <c r="B10" s="4">
        <f>C10+D10+G10+H10</f>
        <v>615304</v>
      </c>
      <c r="C10" s="4">
        <v>473198</v>
      </c>
      <c r="D10" s="13">
        <f t="shared" ref="D10" si="0">E10+F10</f>
        <v>128393</v>
      </c>
      <c r="E10" s="4">
        <v>96021</v>
      </c>
      <c r="F10" s="4">
        <v>32372</v>
      </c>
      <c r="G10" s="4">
        <v>3862</v>
      </c>
      <c r="H10" s="4">
        <v>9851</v>
      </c>
    </row>
    <row r="11" spans="1:8" x14ac:dyDescent="0.25">
      <c r="A11" s="3" t="s">
        <v>81</v>
      </c>
      <c r="B11" s="4">
        <f>C11+D11+G11+H11</f>
        <v>675199</v>
      </c>
      <c r="C11" s="4">
        <v>516643</v>
      </c>
      <c r="D11" s="13">
        <f t="shared" ref="D11:D13" si="1">E11+F11</f>
        <v>142103</v>
      </c>
      <c r="E11" s="4">
        <v>104975</v>
      </c>
      <c r="F11" s="4">
        <v>37128</v>
      </c>
      <c r="G11" s="4">
        <v>3926</v>
      </c>
      <c r="H11" s="4">
        <v>12527</v>
      </c>
    </row>
    <row r="12" spans="1:8" x14ac:dyDescent="0.25">
      <c r="A12" s="3" t="s">
        <v>82</v>
      </c>
      <c r="B12" s="4">
        <f t="shared" ref="B12" si="2">C12+D12+G12+H12</f>
        <v>677379</v>
      </c>
      <c r="C12" s="4">
        <v>517157</v>
      </c>
      <c r="D12" s="13">
        <f t="shared" si="1"/>
        <v>143391</v>
      </c>
      <c r="E12" s="4">
        <v>105181</v>
      </c>
      <c r="F12" s="4">
        <v>38210</v>
      </c>
      <c r="G12" s="4">
        <v>3926</v>
      </c>
      <c r="H12" s="4">
        <v>12905</v>
      </c>
    </row>
    <row r="13" spans="1:8" x14ac:dyDescent="0.25">
      <c r="A13" s="3" t="s">
        <v>73</v>
      </c>
      <c r="B13" s="4">
        <f>C13+D13+G13+H13</f>
        <v>675199</v>
      </c>
      <c r="C13" s="4">
        <v>516643</v>
      </c>
      <c r="D13" s="13">
        <f t="shared" si="1"/>
        <v>142103</v>
      </c>
      <c r="E13" s="4">
        <v>104975</v>
      </c>
      <c r="F13" s="4">
        <v>37128</v>
      </c>
      <c r="G13" s="4">
        <v>3926</v>
      </c>
      <c r="H13" s="4">
        <v>12527</v>
      </c>
    </row>
    <row r="15" spans="1:8" x14ac:dyDescent="0.25">
      <c r="A15" s="5" t="s">
        <v>7</v>
      </c>
    </row>
    <row r="16" spans="1:8" x14ac:dyDescent="0.25">
      <c r="A16" s="3" t="s">
        <v>47</v>
      </c>
      <c r="B16" s="4">
        <f>C16+D16+G16+H16</f>
        <v>13694685519</v>
      </c>
      <c r="C16" s="4">
        <v>11165338305</v>
      </c>
      <c r="D16" s="13">
        <f t="shared" ref="D16" si="3">E16+F16</f>
        <v>2301263521</v>
      </c>
      <c r="E16" s="4">
        <v>1733929436</v>
      </c>
      <c r="F16" s="4">
        <v>567334085</v>
      </c>
      <c r="G16" s="4">
        <v>68784406</v>
      </c>
      <c r="H16" s="4">
        <v>159299287</v>
      </c>
    </row>
    <row r="17" spans="1:9" x14ac:dyDescent="0.25">
      <c r="A17" s="3" t="s">
        <v>81</v>
      </c>
      <c r="B17" s="4">
        <f>C17+D17+G17+H17</f>
        <v>17836849464</v>
      </c>
      <c r="C17" s="4">
        <v>13926760428</v>
      </c>
      <c r="D17" s="13">
        <f t="shared" ref="D17:D19" si="4">E17+F17</f>
        <v>3535549647</v>
      </c>
      <c r="E17" s="4">
        <v>2680129095</v>
      </c>
      <c r="F17" s="4">
        <v>855420552</v>
      </c>
      <c r="G17" s="4">
        <v>102313890</v>
      </c>
      <c r="H17" s="4">
        <v>272225499</v>
      </c>
    </row>
    <row r="18" spans="1:9" x14ac:dyDescent="0.25">
      <c r="A18" s="3" t="s">
        <v>82</v>
      </c>
      <c r="B18" s="4">
        <f t="shared" ref="B18" si="5">C18+D18+G18+H18</f>
        <v>17800485109</v>
      </c>
      <c r="C18" s="4">
        <v>13915207916</v>
      </c>
      <c r="D18" s="13">
        <f t="shared" si="4"/>
        <v>3500279618</v>
      </c>
      <c r="E18" s="4">
        <v>2657225339</v>
      </c>
      <c r="F18" s="4">
        <v>843054279</v>
      </c>
      <c r="G18" s="4">
        <v>104019930</v>
      </c>
      <c r="H18" s="4">
        <v>280977645</v>
      </c>
    </row>
    <row r="19" spans="1:9" x14ac:dyDescent="0.25">
      <c r="A19" s="3" t="s">
        <v>73</v>
      </c>
      <c r="B19" s="4">
        <f>C19+D19+G19+H19</f>
        <v>56977568396</v>
      </c>
      <c r="C19" s="4">
        <v>44467833996</v>
      </c>
      <c r="D19" s="13">
        <f t="shared" si="4"/>
        <v>11313513800</v>
      </c>
      <c r="E19" s="4">
        <v>8573973000</v>
      </c>
      <c r="F19" s="4">
        <v>2739540800</v>
      </c>
      <c r="G19" s="4">
        <v>328026000</v>
      </c>
      <c r="H19" s="4">
        <v>868194600</v>
      </c>
      <c r="I19" s="6"/>
    </row>
    <row r="20" spans="1:9" x14ac:dyDescent="0.25">
      <c r="A20" s="3" t="s">
        <v>83</v>
      </c>
      <c r="B20" s="4">
        <f>B18</f>
        <v>17800485109</v>
      </c>
      <c r="C20" s="4">
        <f t="shared" ref="C20:H20" si="6">C18</f>
        <v>13915207916</v>
      </c>
      <c r="D20" s="4">
        <f t="shared" si="6"/>
        <v>3500279618</v>
      </c>
      <c r="E20" s="4">
        <f t="shared" si="6"/>
        <v>2657225339</v>
      </c>
      <c r="F20" s="4">
        <f t="shared" si="6"/>
        <v>843054279</v>
      </c>
      <c r="G20" s="4">
        <f t="shared" si="6"/>
        <v>104019930</v>
      </c>
      <c r="H20" s="4">
        <f t="shared" si="6"/>
        <v>280977645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81</v>
      </c>
      <c r="B23" s="4">
        <f>B17</f>
        <v>17836849464</v>
      </c>
      <c r="I23" s="11"/>
    </row>
    <row r="24" spans="1:9" x14ac:dyDescent="0.25">
      <c r="A24" s="3" t="s">
        <v>82</v>
      </c>
      <c r="B24" s="4">
        <v>16745898217</v>
      </c>
    </row>
    <row r="26" spans="1:9" x14ac:dyDescent="0.25">
      <c r="A26" t="s">
        <v>9</v>
      </c>
    </row>
    <row r="27" spans="1:9" x14ac:dyDescent="0.25">
      <c r="A27" s="3" t="s">
        <v>48</v>
      </c>
      <c r="B27" s="11">
        <v>1.5319088546000001</v>
      </c>
      <c r="C27" s="11">
        <v>1.5319088546000001</v>
      </c>
      <c r="D27" s="11">
        <v>1.5319088546000001</v>
      </c>
      <c r="E27" s="11">
        <v>1.5319088546000001</v>
      </c>
      <c r="F27" s="11">
        <v>1.5319088546000001</v>
      </c>
      <c r="G27" s="11">
        <v>1.5319088546000001</v>
      </c>
      <c r="H27" s="11">
        <v>1.5319088546000001</v>
      </c>
    </row>
    <row r="28" spans="1:9" x14ac:dyDescent="0.25">
      <c r="A28" s="3" t="s">
        <v>84</v>
      </c>
      <c r="B28" s="11">
        <v>1.62</v>
      </c>
      <c r="C28" s="11">
        <v>1.62</v>
      </c>
      <c r="D28" s="11">
        <v>1.62</v>
      </c>
      <c r="E28" s="11">
        <v>1.62</v>
      </c>
      <c r="F28" s="11">
        <v>1.62</v>
      </c>
      <c r="G28" s="11">
        <v>1.62</v>
      </c>
      <c r="H28" s="11">
        <v>1.62</v>
      </c>
    </row>
    <row r="29" spans="1:9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9" x14ac:dyDescent="0.25">
      <c r="A31" s="3" t="s">
        <v>11</v>
      </c>
    </row>
    <row r="32" spans="1:9" x14ac:dyDescent="0.25">
      <c r="A32" s="3" t="s">
        <v>49</v>
      </c>
      <c r="B32" s="6">
        <f t="shared" ref="B32:H32" si="7">B16/B27</f>
        <v>8939621621.6635475</v>
      </c>
      <c r="C32" s="6">
        <f t="shared" si="7"/>
        <v>7288513459.1871033</v>
      </c>
      <c r="D32" s="6">
        <f t="shared" ref="D32" si="8">D16/D27</f>
        <v>1502219609.2736127</v>
      </c>
      <c r="E32" s="6">
        <f t="shared" si="7"/>
        <v>1131875066.0611267</v>
      </c>
      <c r="F32" s="6">
        <f t="shared" si="7"/>
        <v>370344543.21248621</v>
      </c>
      <c r="G32" s="6">
        <f t="shared" si="7"/>
        <v>44901108.700726479</v>
      </c>
      <c r="H32" s="6">
        <f t="shared" si="7"/>
        <v>103987444.50210451</v>
      </c>
    </row>
    <row r="33" spans="1:8" x14ac:dyDescent="0.25">
      <c r="A33" s="3" t="s">
        <v>85</v>
      </c>
      <c r="B33" s="6">
        <f t="shared" ref="B33:H33" si="9">B18/B28</f>
        <v>10987953770.987654</v>
      </c>
      <c r="C33" s="6">
        <f t="shared" si="9"/>
        <v>8589634516.0493822</v>
      </c>
      <c r="D33" s="6">
        <f t="shared" ref="D33" si="10">D18/D28</f>
        <v>2160666430.8641973</v>
      </c>
      <c r="E33" s="6">
        <f t="shared" si="9"/>
        <v>1640262554.9382715</v>
      </c>
      <c r="F33" s="6">
        <f t="shared" si="9"/>
        <v>520403875.92592591</v>
      </c>
      <c r="G33" s="6">
        <f t="shared" si="9"/>
        <v>64209833.333333328</v>
      </c>
      <c r="H33" s="6">
        <f t="shared" si="9"/>
        <v>173442990.74074072</v>
      </c>
    </row>
    <row r="34" spans="1:8" x14ac:dyDescent="0.25">
      <c r="A34" s="3" t="s">
        <v>50</v>
      </c>
      <c r="B34" s="14">
        <f>B32/B10</f>
        <v>14528.788406484515</v>
      </c>
      <c r="C34" s="14">
        <f t="shared" ref="C34:H34" si="11">C32/C10</f>
        <v>15402.671734003743</v>
      </c>
      <c r="D34" s="14">
        <f t="shared" ref="D34" si="12">D32/D10</f>
        <v>11700.167526840347</v>
      </c>
      <c r="E34" s="14">
        <f>E32/E10</f>
        <v>11787.786693130947</v>
      </c>
      <c r="F34" s="14">
        <f t="shared" si="11"/>
        <v>11440.273792551779</v>
      </c>
      <c r="G34" s="14">
        <f t="shared" si="11"/>
        <v>11626.387545501419</v>
      </c>
      <c r="H34" s="14">
        <f t="shared" si="11"/>
        <v>10556.0292865805</v>
      </c>
    </row>
    <row r="35" spans="1:8" x14ac:dyDescent="0.25">
      <c r="A35" s="3" t="s">
        <v>86</v>
      </c>
      <c r="B35" s="6">
        <f t="shared" ref="B35:H35" si="13">B33/B12</f>
        <v>16221.279034318533</v>
      </c>
      <c r="C35" s="6">
        <f t="shared" si="13"/>
        <v>16609.336267418563</v>
      </c>
      <c r="D35" s="6">
        <f t="shared" ref="D35" si="14">D33/D12</f>
        <v>15068.354575002597</v>
      </c>
      <c r="E35" s="6">
        <f t="shared" si="13"/>
        <v>15594.665908655285</v>
      </c>
      <c r="F35" s="6">
        <f t="shared" si="13"/>
        <v>13619.572780055638</v>
      </c>
      <c r="G35" s="6">
        <f t="shared" si="13"/>
        <v>16355.026320258106</v>
      </c>
      <c r="H35" s="6">
        <f t="shared" si="13"/>
        <v>13439.983784637017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188.23868879515351</v>
      </c>
      <c r="C40" s="7">
        <f t="shared" ref="C40:H40" si="15">(C11)/C29*100</f>
        <v>237.55011770764364</v>
      </c>
      <c r="D40" s="7">
        <f t="shared" si="15"/>
        <v>113.74973984598881</v>
      </c>
      <c r="E40" s="7">
        <f t="shared" si="15"/>
        <v>92.836612867565776</v>
      </c>
      <c r="F40" s="7">
        <f t="shared" si="15"/>
        <v>313.29001772002363</v>
      </c>
      <c r="G40" s="7">
        <f t="shared" si="15"/>
        <v>172.87538529282253</v>
      </c>
      <c r="H40" s="7">
        <f t="shared" si="15"/>
        <v>89.427470017133075</v>
      </c>
    </row>
    <row r="41" spans="1:8" x14ac:dyDescent="0.25">
      <c r="A41" t="s">
        <v>15</v>
      </c>
      <c r="B41" s="7">
        <f>(B12)/B29*100</f>
        <v>188.84645086466699</v>
      </c>
      <c r="C41" s="7">
        <f t="shared" ref="C41:H41" si="16">(C12)/C29*100</f>
        <v>237.7864525858898</v>
      </c>
      <c r="D41" s="7">
        <f t="shared" si="16"/>
        <v>114.78075020412084</v>
      </c>
      <c r="E41" s="7">
        <f t="shared" si="16"/>
        <v>93.01879283661286</v>
      </c>
      <c r="F41" s="7">
        <f t="shared" si="16"/>
        <v>322.42004894101768</v>
      </c>
      <c r="G41" s="7">
        <f t="shared" si="16"/>
        <v>172.87538529282253</v>
      </c>
      <c r="H41" s="7">
        <f t="shared" si="16"/>
        <v>92.125928041119366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100.32286777675914</v>
      </c>
      <c r="C44" s="7">
        <f t="shared" ref="C44:H44" si="17">C12/C11*100</f>
        <v>100.09948842817961</v>
      </c>
      <c r="D44" s="7">
        <f t="shared" ref="D44" si="18">D12/D11*100</f>
        <v>100.90638480538765</v>
      </c>
      <c r="E44" s="7">
        <f t="shared" si="17"/>
        <v>100.19623719933317</v>
      </c>
      <c r="F44" s="7">
        <f t="shared" si="17"/>
        <v>102.91424262012497</v>
      </c>
      <c r="G44" s="7">
        <f t="shared" si="17"/>
        <v>100</v>
      </c>
      <c r="H44" s="7">
        <f t="shared" si="17"/>
        <v>103.01748223836513</v>
      </c>
    </row>
    <row r="45" spans="1:8" x14ac:dyDescent="0.25">
      <c r="A45" t="s">
        <v>18</v>
      </c>
      <c r="B45" s="7">
        <f>B18/B17*100</f>
        <v>99.796127925655284</v>
      </c>
      <c r="C45" s="7">
        <f t="shared" ref="C45:H45" si="19">C18/C17*100</f>
        <v>99.917048102753498</v>
      </c>
      <c r="D45" s="7">
        <f t="shared" ref="D45" si="20">D18/D17*100</f>
        <v>99.002417374341562</v>
      </c>
      <c r="E45" s="7">
        <f t="shared" si="19"/>
        <v>99.145423403569296</v>
      </c>
      <c r="F45" s="7">
        <f t="shared" si="19"/>
        <v>98.554363351326174</v>
      </c>
      <c r="G45" s="7">
        <f t="shared" si="19"/>
        <v>101.66745688195415</v>
      </c>
      <c r="H45" s="7">
        <f t="shared" si="19"/>
        <v>103.21503534097664</v>
      </c>
    </row>
    <row r="46" spans="1:8" x14ac:dyDescent="0.25">
      <c r="A46" t="s">
        <v>19</v>
      </c>
      <c r="B46" s="7">
        <f>AVERAGE(B44:B45)</f>
        <v>100.05949785120721</v>
      </c>
      <c r="C46" s="7">
        <f t="shared" ref="C46:H46" si="21">AVERAGE(C44:C45)</f>
        <v>100.00826826546655</v>
      </c>
      <c r="D46" s="7">
        <f t="shared" ref="D46" si="22">AVERAGE(D44:D45)</f>
        <v>99.954401089864604</v>
      </c>
      <c r="E46" s="7">
        <f t="shared" si="21"/>
        <v>99.670830301451232</v>
      </c>
      <c r="F46" s="7">
        <f t="shared" si="21"/>
        <v>100.73430298572558</v>
      </c>
      <c r="G46" s="7">
        <f t="shared" si="21"/>
        <v>100.83372844097707</v>
      </c>
      <c r="H46" s="7">
        <f t="shared" si="21"/>
        <v>103.11625878967089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100.32286777675914</v>
      </c>
      <c r="C49" s="7">
        <f t="shared" ref="C49:H49" si="23">C12/C13*100</f>
        <v>100.09948842817961</v>
      </c>
      <c r="D49" s="7">
        <f t="shared" si="23"/>
        <v>100.90638480538765</v>
      </c>
      <c r="E49" s="7">
        <f t="shared" si="23"/>
        <v>100.19623719933317</v>
      </c>
      <c r="F49" s="7">
        <f t="shared" si="23"/>
        <v>102.91424262012497</v>
      </c>
      <c r="G49" s="7">
        <f t="shared" si="23"/>
        <v>100</v>
      </c>
      <c r="H49" s="7">
        <f t="shared" si="23"/>
        <v>103.01748223836513</v>
      </c>
    </row>
    <row r="50" spans="1:8" x14ac:dyDescent="0.25">
      <c r="A50" t="s">
        <v>22</v>
      </c>
      <c r="B50" s="7">
        <f>B18/B19*100</f>
        <v>31.241215815467566</v>
      </c>
      <c r="C50" s="7">
        <f t="shared" ref="C50:H50" si="24">C18/C19*100</f>
        <v>31.292749534982324</v>
      </c>
      <c r="D50" s="7">
        <f t="shared" ref="D50" si="25">D18/D19*100</f>
        <v>30.938925605942163</v>
      </c>
      <c r="E50" s="7">
        <f t="shared" si="24"/>
        <v>30.991762383669741</v>
      </c>
      <c r="F50" s="7">
        <f t="shared" si="24"/>
        <v>30.773561722460936</v>
      </c>
      <c r="G50" s="7">
        <f t="shared" si="24"/>
        <v>31.710879625395549</v>
      </c>
      <c r="H50" s="7">
        <f t="shared" si="24"/>
        <v>32.363440753950783</v>
      </c>
    </row>
    <row r="51" spans="1:8" x14ac:dyDescent="0.25">
      <c r="A51" t="s">
        <v>23</v>
      </c>
      <c r="B51" s="7">
        <f>(B49+B50)/2</f>
        <v>65.782041796113347</v>
      </c>
      <c r="C51" s="7">
        <f t="shared" ref="C51:H51" si="26">(C49+C50)/2</f>
        <v>65.696118981580966</v>
      </c>
      <c r="D51" s="7">
        <f t="shared" ref="D51" si="27">(D49+D50)/2</f>
        <v>65.92265520566491</v>
      </c>
      <c r="E51" s="7">
        <f t="shared" si="26"/>
        <v>65.59399979150146</v>
      </c>
      <c r="F51" s="7">
        <f t="shared" si="26"/>
        <v>66.843902171292953</v>
      </c>
      <c r="G51" s="7">
        <f t="shared" si="26"/>
        <v>65.855439812697767</v>
      </c>
      <c r="H51" s="7">
        <f t="shared" si="26"/>
        <v>67.690461496157951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8">E20/E18*100</f>
        <v>100</v>
      </c>
      <c r="F54" s="7">
        <f t="shared" si="28"/>
        <v>100</v>
      </c>
      <c r="G54" s="7">
        <f t="shared" si="28"/>
        <v>100</v>
      </c>
      <c r="H54" s="7">
        <f t="shared" si="28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10.08850909469141</v>
      </c>
      <c r="C57" s="7">
        <f t="shared" ref="C57:H57" si="29">((C12/C10)-1)*100</f>
        <v>9.2897687648722194</v>
      </c>
      <c r="D57" s="7">
        <f t="shared" ref="D57" si="30">((D12/D10)-1)*100</f>
        <v>11.681322190462096</v>
      </c>
      <c r="E57" s="7">
        <f t="shared" si="29"/>
        <v>9.5395798835671286</v>
      </c>
      <c r="F57" s="7">
        <f t="shared" si="29"/>
        <v>18.034103546274551</v>
      </c>
      <c r="G57" s="7">
        <f t="shared" si="29"/>
        <v>1.6571724495080264</v>
      </c>
      <c r="H57" s="7">
        <f t="shared" si="29"/>
        <v>31.001928738199158</v>
      </c>
    </row>
    <row r="58" spans="1:8" x14ac:dyDescent="0.25">
      <c r="A58" t="s">
        <v>27</v>
      </c>
      <c r="B58" s="7">
        <f>((B33/B32)-1)*100</f>
        <v>22.912962494523768</v>
      </c>
      <c r="C58" s="7">
        <f t="shared" ref="C58:H58" si="31">((C33/C32)-1)*100</f>
        <v>17.85166569490557</v>
      </c>
      <c r="D58" s="7">
        <f t="shared" si="31"/>
        <v>43.831595428911463</v>
      </c>
      <c r="E58" s="7">
        <f t="shared" si="31"/>
        <v>44.915512685186187</v>
      </c>
      <c r="F58" s="7">
        <f t="shared" si="31"/>
        <v>40.518845346492036</v>
      </c>
      <c r="G58" s="7">
        <f t="shared" si="31"/>
        <v>43.002779199290565</v>
      </c>
      <c r="H58" s="7">
        <f t="shared" si="31"/>
        <v>66.792242631975213</v>
      </c>
    </row>
    <row r="59" spans="1:8" x14ac:dyDescent="0.25">
      <c r="A59" t="s">
        <v>28</v>
      </c>
      <c r="B59" s="7">
        <f>((B35/B34)-1)*100</f>
        <v>11.649220709131015</v>
      </c>
      <c r="C59" s="7">
        <f>((C35/C34)-1)*100</f>
        <v>7.8341248469960156</v>
      </c>
      <c r="D59" s="7">
        <f>((D35/D34)-1)*100</f>
        <v>28.787511293625336</v>
      </c>
      <c r="E59" s="7">
        <f t="shared" ref="E59:H59" si="32">((E35/E34)-1)*100</f>
        <v>32.29511455057721</v>
      </c>
      <c r="F59" s="7">
        <f t="shared" si="32"/>
        <v>19.04936041760379</v>
      </c>
      <c r="G59" s="7">
        <f t="shared" si="32"/>
        <v>40.671608066138589</v>
      </c>
      <c r="H59" s="7">
        <f t="shared" si="32"/>
        <v>27.320448056380297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B17/(B11*3)</f>
        <v>8805.7246648765777</v>
      </c>
      <c r="C62" s="4">
        <f t="shared" ref="C62:H62" si="33">C17/(C11*3)</f>
        <v>8985.4183178713356</v>
      </c>
      <c r="D62" s="4">
        <f t="shared" si="33"/>
        <v>8293.3966840953399</v>
      </c>
      <c r="E62" s="4">
        <f t="shared" si="33"/>
        <v>8510.3726125267913</v>
      </c>
      <c r="F62" s="4">
        <f t="shared" si="33"/>
        <v>7679.9230769230771</v>
      </c>
      <c r="G62" s="4">
        <f t="shared" si="33"/>
        <v>8686.8644931227718</v>
      </c>
      <c r="H62" s="4">
        <f t="shared" si="33"/>
        <v>7243.7002474654746</v>
      </c>
    </row>
    <row r="63" spans="1:8" x14ac:dyDescent="0.25">
      <c r="A63" t="s">
        <v>120</v>
      </c>
      <c r="B63" s="4">
        <f>B18/(B12*3)</f>
        <v>8759.490678532009</v>
      </c>
      <c r="C63" s="4">
        <f t="shared" ref="C63:H63" si="34">C18/(C12*3)</f>
        <v>8969.0415844060244</v>
      </c>
      <c r="D63" s="4">
        <f t="shared" si="34"/>
        <v>8136.9114705014026</v>
      </c>
      <c r="E63" s="4">
        <f t="shared" si="34"/>
        <v>8421.119590673854</v>
      </c>
      <c r="F63" s="4">
        <f t="shared" si="34"/>
        <v>7354.5693012300444</v>
      </c>
      <c r="G63" s="4">
        <f t="shared" si="34"/>
        <v>8831.7142129393778</v>
      </c>
      <c r="H63" s="4">
        <f t="shared" si="34"/>
        <v>7257.5912437039906</v>
      </c>
    </row>
    <row r="64" spans="1:8" x14ac:dyDescent="0.25">
      <c r="A64" t="s">
        <v>30</v>
      </c>
      <c r="B64" s="4">
        <f>(B62/B63)*B46</f>
        <v>100.5876278107076</v>
      </c>
      <c r="C64" s="4">
        <f t="shared" ref="C64:H64" si="35">(C62/C63)*C46</f>
        <v>100.1908751514195</v>
      </c>
      <c r="D64" s="4">
        <f t="shared" ref="D64" si="36">(D62/D63)*D46</f>
        <v>101.87667661921083</v>
      </c>
      <c r="E64" s="4">
        <f t="shared" si="35"/>
        <v>100.72721273364562</v>
      </c>
      <c r="F64" s="4">
        <f t="shared" si="35"/>
        <v>105.19061911734872</v>
      </c>
      <c r="G64" s="4">
        <f t="shared" si="35"/>
        <v>99.179945612345648</v>
      </c>
      <c r="H64" s="4">
        <f t="shared" si="35"/>
        <v>102.91889474492399</v>
      </c>
    </row>
    <row r="65" spans="1:8" x14ac:dyDescent="0.25">
      <c r="A65" t="s">
        <v>121</v>
      </c>
      <c r="B65" s="4">
        <f>B17/B11</f>
        <v>26417.173994629731</v>
      </c>
      <c r="C65" s="4">
        <f t="shared" ref="C65:H65" si="37">C17/C11</f>
        <v>26956.254953614003</v>
      </c>
      <c r="D65" s="4">
        <f t="shared" si="37"/>
        <v>24880.19005228602</v>
      </c>
      <c r="E65" s="4">
        <f t="shared" si="37"/>
        <v>25531.117837580376</v>
      </c>
      <c r="F65" s="4">
        <f t="shared" si="37"/>
        <v>23039.76923076923</v>
      </c>
      <c r="G65" s="4">
        <f t="shared" si="37"/>
        <v>26060.593479368315</v>
      </c>
      <c r="H65" s="4">
        <f t="shared" si="37"/>
        <v>21731.100742396422</v>
      </c>
    </row>
    <row r="66" spans="1:8" x14ac:dyDescent="0.25">
      <c r="A66" t="s">
        <v>122</v>
      </c>
      <c r="B66" s="4">
        <f>B18/B12</f>
        <v>26278.472035596023</v>
      </c>
      <c r="C66" s="4">
        <f t="shared" ref="C66:H66" si="38">C18/C12</f>
        <v>26907.124753218075</v>
      </c>
      <c r="D66" s="4">
        <f t="shared" si="38"/>
        <v>24410.734411504211</v>
      </c>
      <c r="E66" s="4">
        <f t="shared" si="38"/>
        <v>25263.358772021562</v>
      </c>
      <c r="F66" s="4">
        <f t="shared" si="38"/>
        <v>22063.707903690134</v>
      </c>
      <c r="G66" s="4">
        <f t="shared" si="38"/>
        <v>26495.142638818135</v>
      </c>
      <c r="H66" s="4">
        <f t="shared" si="38"/>
        <v>21772.773731111971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93.883722295230115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106.29758331463768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B41" sqref="B41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126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5" t="s">
        <v>1</v>
      </c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26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51</v>
      </c>
      <c r="B10" s="4">
        <f>C10+D10+G10+H10</f>
        <v>610183</v>
      </c>
      <c r="C10" s="4">
        <v>465069</v>
      </c>
      <c r="D10" s="13">
        <f t="shared" ref="D10" si="0">E10+F10</f>
        <v>130364</v>
      </c>
      <c r="E10" s="4">
        <v>96805</v>
      </c>
      <c r="F10" s="4">
        <v>33559</v>
      </c>
      <c r="G10" s="4">
        <v>3926</v>
      </c>
      <c r="H10" s="4">
        <v>10824</v>
      </c>
    </row>
    <row r="11" spans="1:8" x14ac:dyDescent="0.25">
      <c r="A11" s="3" t="s">
        <v>87</v>
      </c>
      <c r="B11" s="4">
        <f>C11+D11+G11+H11</f>
        <v>675199</v>
      </c>
      <c r="C11" s="4">
        <v>516643</v>
      </c>
      <c r="D11" s="13">
        <f t="shared" ref="D11:D13" si="1">E11+F11</f>
        <v>142103</v>
      </c>
      <c r="E11" s="4">
        <v>104975</v>
      </c>
      <c r="F11" s="4">
        <v>37128</v>
      </c>
      <c r="G11" s="4">
        <v>3926</v>
      </c>
      <c r="H11" s="4">
        <v>12527</v>
      </c>
    </row>
    <row r="12" spans="1:8" x14ac:dyDescent="0.25">
      <c r="A12" s="3" t="s">
        <v>88</v>
      </c>
      <c r="B12" s="4">
        <f t="shared" ref="B12" si="2">C12+D12+G12+H12</f>
        <v>668967</v>
      </c>
      <c r="C12" s="4">
        <v>505248</v>
      </c>
      <c r="D12" s="13">
        <f t="shared" si="1"/>
        <v>146582</v>
      </c>
      <c r="E12" s="4">
        <v>104440</v>
      </c>
      <c r="F12" s="4">
        <v>42142</v>
      </c>
      <c r="G12" s="4">
        <v>4128</v>
      </c>
      <c r="H12" s="4">
        <v>13009</v>
      </c>
    </row>
    <row r="13" spans="1:8" x14ac:dyDescent="0.25">
      <c r="A13" s="3" t="s">
        <v>73</v>
      </c>
      <c r="B13" s="4">
        <f>C13+D13+G13+H13</f>
        <v>675199</v>
      </c>
      <c r="C13" s="4">
        <v>516643</v>
      </c>
      <c r="D13" s="13">
        <f t="shared" si="1"/>
        <v>142103</v>
      </c>
      <c r="E13" s="4">
        <v>104975</v>
      </c>
      <c r="F13" s="4">
        <v>37128</v>
      </c>
      <c r="G13" s="4">
        <v>3926</v>
      </c>
      <c r="H13" s="4">
        <v>12527</v>
      </c>
    </row>
    <row r="15" spans="1:8" x14ac:dyDescent="0.25">
      <c r="A15" s="5" t="s">
        <v>7</v>
      </c>
    </row>
    <row r="16" spans="1:8" x14ac:dyDescent="0.25">
      <c r="A16" s="3" t="s">
        <v>51</v>
      </c>
      <c r="B16" s="4">
        <f>C16+D16+G16+H16</f>
        <v>11033291334</v>
      </c>
      <c r="C16" s="4">
        <v>8530498086</v>
      </c>
      <c r="D16" s="13">
        <f t="shared" ref="D16" si="3">E16+F16</f>
        <v>2265098602</v>
      </c>
      <c r="E16" s="4">
        <v>1713943214</v>
      </c>
      <c r="F16" s="4">
        <v>551155388</v>
      </c>
      <c r="G16" s="4">
        <v>70322816</v>
      </c>
      <c r="H16" s="4">
        <v>167371830</v>
      </c>
    </row>
    <row r="17" spans="1:9" x14ac:dyDescent="0.25">
      <c r="A17" s="3" t="s">
        <v>87</v>
      </c>
      <c r="B17" s="4">
        <f>C17+D17+G17+H17</f>
        <v>15358242354</v>
      </c>
      <c r="C17" s="4">
        <v>11972049038</v>
      </c>
      <c r="D17" s="13">
        <f t="shared" ref="D17:D19" si="4">E17+F17</f>
        <v>3063897957</v>
      </c>
      <c r="E17" s="4">
        <v>2320338445</v>
      </c>
      <c r="F17" s="4">
        <v>743559512</v>
      </c>
      <c r="G17" s="4">
        <v>89293590</v>
      </c>
      <c r="H17" s="4">
        <v>233001769</v>
      </c>
    </row>
    <row r="18" spans="1:9" x14ac:dyDescent="0.25">
      <c r="A18" s="3" t="s">
        <v>88</v>
      </c>
      <c r="B18" s="4">
        <f t="shared" ref="B18" si="5">C18+D18+G18+H18</f>
        <v>15267347517</v>
      </c>
      <c r="C18" s="4">
        <v>11816803348</v>
      </c>
      <c r="D18" s="13">
        <f t="shared" si="4"/>
        <v>3110094705</v>
      </c>
      <c r="E18" s="4">
        <v>2325376967</v>
      </c>
      <c r="F18" s="4">
        <v>784717738</v>
      </c>
      <c r="G18" s="4">
        <v>89717680</v>
      </c>
      <c r="H18" s="4">
        <v>250731784</v>
      </c>
    </row>
    <row r="19" spans="1:9" x14ac:dyDescent="0.25">
      <c r="A19" s="3" t="s">
        <v>73</v>
      </c>
      <c r="B19" s="4">
        <f>C19+D19+G19+H19</f>
        <v>56977568396</v>
      </c>
      <c r="C19" s="4">
        <v>44467833996</v>
      </c>
      <c r="D19" s="13">
        <f t="shared" si="4"/>
        <v>11313513800</v>
      </c>
      <c r="E19" s="4">
        <v>8573973000</v>
      </c>
      <c r="F19" s="4">
        <v>2739540800</v>
      </c>
      <c r="G19" s="4">
        <v>328026000</v>
      </c>
      <c r="H19" s="4">
        <v>868194600</v>
      </c>
      <c r="I19" s="6"/>
    </row>
    <row r="20" spans="1:9" x14ac:dyDescent="0.25">
      <c r="A20" s="3" t="s">
        <v>89</v>
      </c>
      <c r="B20" s="13">
        <f>B18</f>
        <v>15267347517</v>
      </c>
      <c r="C20" s="13">
        <f t="shared" ref="C20:H20" si="6">C18</f>
        <v>11816803348</v>
      </c>
      <c r="D20" s="13">
        <f t="shared" si="6"/>
        <v>3110094705</v>
      </c>
      <c r="E20" s="13">
        <f t="shared" si="6"/>
        <v>2325376967</v>
      </c>
      <c r="F20" s="13">
        <f t="shared" si="6"/>
        <v>784717738</v>
      </c>
      <c r="G20" s="13">
        <f t="shared" si="6"/>
        <v>89717680</v>
      </c>
      <c r="H20" s="13">
        <f t="shared" si="6"/>
        <v>250731784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87</v>
      </c>
      <c r="B23" s="4">
        <f>B17</f>
        <v>15358242354</v>
      </c>
      <c r="I23" s="11"/>
    </row>
    <row r="24" spans="1:9" x14ac:dyDescent="0.25">
      <c r="A24" s="3" t="s">
        <v>88</v>
      </c>
      <c r="B24" s="4">
        <v>9375048898</v>
      </c>
    </row>
    <row r="26" spans="1:9" x14ac:dyDescent="0.25">
      <c r="A26" t="s">
        <v>9</v>
      </c>
    </row>
    <row r="27" spans="1:9" x14ac:dyDescent="0.25">
      <c r="A27" s="3" t="s">
        <v>52</v>
      </c>
      <c r="B27" s="15">
        <v>1.5396358920333333</v>
      </c>
      <c r="C27" s="15">
        <v>1.5396358920333333</v>
      </c>
      <c r="D27" s="15">
        <v>1.5396358920333333</v>
      </c>
      <c r="E27" s="15">
        <v>1.5396358920333333</v>
      </c>
      <c r="F27" s="15">
        <v>1.5396358920333333</v>
      </c>
      <c r="G27" s="15">
        <v>1.5396358920333333</v>
      </c>
      <c r="H27" s="15">
        <v>1.5396358920333333</v>
      </c>
    </row>
    <row r="28" spans="1:9" x14ac:dyDescent="0.25">
      <c r="A28" s="3" t="s">
        <v>90</v>
      </c>
      <c r="B28" s="15">
        <v>1.6242666666666665</v>
      </c>
      <c r="C28" s="15">
        <v>1.6242666666666665</v>
      </c>
      <c r="D28" s="15">
        <v>1.6242666666666665</v>
      </c>
      <c r="E28" s="15">
        <v>1.6242666666666665</v>
      </c>
      <c r="F28" s="15">
        <v>1.6242666666666665</v>
      </c>
      <c r="G28" s="15">
        <v>1.6242666666666665</v>
      </c>
      <c r="H28" s="15">
        <v>1.6242666666666665</v>
      </c>
    </row>
    <row r="29" spans="1:9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9" x14ac:dyDescent="0.25">
      <c r="A31" s="3" t="s">
        <v>11</v>
      </c>
    </row>
    <row r="32" spans="1:9" x14ac:dyDescent="0.25">
      <c r="A32" s="3" t="s">
        <v>53</v>
      </c>
      <c r="B32" s="6">
        <f>B16/B27</f>
        <v>7166169216.4299898</v>
      </c>
      <c r="C32" s="6">
        <f t="shared" ref="C32:H32" si="7">C16/C27</f>
        <v>5540594454.9227962</v>
      </c>
      <c r="D32" s="6">
        <f t="shared" ref="D32" si="8">D16/D27</f>
        <v>1471191087.269717</v>
      </c>
      <c r="E32" s="6">
        <f t="shared" si="7"/>
        <v>1113213340.159579</v>
      </c>
      <c r="F32" s="6">
        <f t="shared" si="7"/>
        <v>357977747.11013782</v>
      </c>
      <c r="G32" s="6">
        <f t="shared" si="7"/>
        <v>45674965.336854786</v>
      </c>
      <c r="H32" s="6">
        <f t="shared" si="7"/>
        <v>108708708.90062128</v>
      </c>
    </row>
    <row r="33" spans="1:8" x14ac:dyDescent="0.25">
      <c r="A33" s="3" t="s">
        <v>91</v>
      </c>
      <c r="B33" s="6">
        <f>B18/B28</f>
        <v>9399532620.0541782</v>
      </c>
      <c r="C33" s="6">
        <f t="shared" ref="C33:H33" si="9">C18/C28</f>
        <v>7275162133.4756203</v>
      </c>
      <c r="D33" s="6">
        <f t="shared" ref="D33" si="10">D18/D28</f>
        <v>1914768534.5181417</v>
      </c>
      <c r="E33" s="6">
        <f t="shared" si="9"/>
        <v>1431647287.1860123</v>
      </c>
      <c r="F33" s="6">
        <f t="shared" si="9"/>
        <v>483121247.33212942</v>
      </c>
      <c r="G33" s="6">
        <f t="shared" si="9"/>
        <v>55235806.928254806</v>
      </c>
      <c r="H33" s="6">
        <f t="shared" si="9"/>
        <v>154366145.13216221</v>
      </c>
    </row>
    <row r="34" spans="1:8" x14ac:dyDescent="0.25">
      <c r="A34" s="3" t="s">
        <v>54</v>
      </c>
      <c r="B34" s="14">
        <f>B32/B10</f>
        <v>11744.295099060429</v>
      </c>
      <c r="C34" s="14">
        <f>C32/C10</f>
        <v>11913.489084249426</v>
      </c>
      <c r="D34" s="14">
        <f>D32/D10</f>
        <v>11285.255801215957</v>
      </c>
      <c r="E34" s="14">
        <f t="shared" ref="E34:H34" si="11">E32/E10</f>
        <v>11499.543826864099</v>
      </c>
      <c r="F34" s="14">
        <f t="shared" si="11"/>
        <v>10667.116037728711</v>
      </c>
      <c r="G34" s="14">
        <f t="shared" si="11"/>
        <v>11633.969775052161</v>
      </c>
      <c r="H34" s="14">
        <f t="shared" si="11"/>
        <v>10043.302743959837</v>
      </c>
    </row>
    <row r="35" spans="1:8" x14ac:dyDescent="0.25">
      <c r="A35" s="3" t="s">
        <v>92</v>
      </c>
      <c r="B35" s="6">
        <f>B33/B12</f>
        <v>14050.816587446285</v>
      </c>
      <c r="C35" s="6">
        <f t="shared" ref="C35:H35" si="12">C33/C12</f>
        <v>14399.190364881444</v>
      </c>
      <c r="D35" s="6">
        <f t="shared" ref="D35" si="13">D33/D12</f>
        <v>13062.780795173634</v>
      </c>
      <c r="E35" s="6">
        <f t="shared" si="12"/>
        <v>13707.844572826622</v>
      </c>
      <c r="F35" s="6">
        <f t="shared" si="12"/>
        <v>11464.127173179475</v>
      </c>
      <c r="G35" s="6">
        <f t="shared" si="12"/>
        <v>13380.767182232268</v>
      </c>
      <c r="H35" s="6">
        <f t="shared" si="12"/>
        <v>11866.103861339243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188.23868879515351</v>
      </c>
      <c r="C40" s="7">
        <f t="shared" ref="C40:H40" si="14">(C11)/C29*100</f>
        <v>237.55011770764364</v>
      </c>
      <c r="D40" s="7">
        <f t="shared" si="14"/>
        <v>113.74973984598881</v>
      </c>
      <c r="E40" s="7">
        <f t="shared" si="14"/>
        <v>92.836612867565776</v>
      </c>
      <c r="F40" s="7">
        <f t="shared" si="14"/>
        <v>313.29001772002363</v>
      </c>
      <c r="G40" s="7">
        <f t="shared" si="14"/>
        <v>172.87538529282253</v>
      </c>
      <c r="H40" s="7">
        <f t="shared" si="14"/>
        <v>89.427470017133075</v>
      </c>
    </row>
    <row r="41" spans="1:8" x14ac:dyDescent="0.25">
      <c r="A41" t="s">
        <v>15</v>
      </c>
      <c r="B41" s="7">
        <f>(B12)/B29*100</f>
        <v>186.50126988817735</v>
      </c>
      <c r="C41" s="7">
        <f t="shared" ref="C41:H41" si="15">(C12)/C29*100</f>
        <v>232.3107481792099</v>
      </c>
      <c r="D41" s="7">
        <f t="shared" si="15"/>
        <v>117.33506235691529</v>
      </c>
      <c r="E41" s="7">
        <f t="shared" si="15"/>
        <v>92.363475569312399</v>
      </c>
      <c r="F41" s="7">
        <f t="shared" si="15"/>
        <v>355.59868365538773</v>
      </c>
      <c r="G41" s="7">
        <f t="shared" si="15"/>
        <v>181.77014531043594</v>
      </c>
      <c r="H41" s="7">
        <f t="shared" si="15"/>
        <v>92.868360936607658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99.077012851026154</v>
      </c>
      <c r="C44" s="7">
        <f t="shared" ref="C44:H44" si="16">C12/C11*100</f>
        <v>97.794415099014202</v>
      </c>
      <c r="D44" s="7">
        <f t="shared" ref="D44" si="17">D12/D11*100</f>
        <v>103.1519390864373</v>
      </c>
      <c r="E44" s="7">
        <f t="shared" si="16"/>
        <v>99.490354846391995</v>
      </c>
      <c r="F44" s="7">
        <f t="shared" si="16"/>
        <v>113.50463262227967</v>
      </c>
      <c r="G44" s="7">
        <f t="shared" si="16"/>
        <v>105.14518593988794</v>
      </c>
      <c r="H44" s="7">
        <f t="shared" si="16"/>
        <v>103.84768899177776</v>
      </c>
    </row>
    <row r="45" spans="1:8" x14ac:dyDescent="0.25">
      <c r="A45" t="s">
        <v>18</v>
      </c>
      <c r="B45" s="7">
        <f>B18/B17*100</f>
        <v>99.408169015015403</v>
      </c>
      <c r="C45" s="7">
        <f t="shared" ref="C45:H45" si="18">C18/C17*100</f>
        <v>98.703265501943392</v>
      </c>
      <c r="D45" s="7">
        <f t="shared" ref="D45" si="19">D18/D17*100</f>
        <v>101.50777697718215</v>
      </c>
      <c r="E45" s="7">
        <f t="shared" si="18"/>
        <v>100.21714599483784</v>
      </c>
      <c r="F45" s="7">
        <f t="shared" si="18"/>
        <v>105.53529681696816</v>
      </c>
      <c r="G45" s="7">
        <f t="shared" si="18"/>
        <v>100.47493890658892</v>
      </c>
      <c r="H45" s="7">
        <f t="shared" si="18"/>
        <v>107.60939072526956</v>
      </c>
    </row>
    <row r="46" spans="1:8" x14ac:dyDescent="0.25">
      <c r="A46" t="s">
        <v>19</v>
      </c>
      <c r="B46" s="7">
        <f>AVERAGE(B44:B45)</f>
        <v>99.242590933020779</v>
      </c>
      <c r="C46" s="7">
        <f t="shared" ref="C46:H46" si="20">AVERAGE(C44:C45)</f>
        <v>98.248840300478804</v>
      </c>
      <c r="D46" s="7">
        <f t="shared" ref="D46" si="21">AVERAGE(D44:D45)</f>
        <v>102.32985803180972</v>
      </c>
      <c r="E46" s="7">
        <f t="shared" si="20"/>
        <v>99.853750420614915</v>
      </c>
      <c r="F46" s="7">
        <f t="shared" si="20"/>
        <v>109.51996471962391</v>
      </c>
      <c r="G46" s="7">
        <f t="shared" si="20"/>
        <v>102.81006242323843</v>
      </c>
      <c r="H46" s="7">
        <f t="shared" si="20"/>
        <v>105.72853985852366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99.077012851026154</v>
      </c>
      <c r="C49" s="7">
        <f t="shared" ref="C49:H49" si="22">C12/C13*100</f>
        <v>97.794415099014202</v>
      </c>
      <c r="D49" s="7">
        <f t="shared" si="22"/>
        <v>103.1519390864373</v>
      </c>
      <c r="E49" s="7">
        <f t="shared" si="22"/>
        <v>99.490354846391995</v>
      </c>
      <c r="F49" s="7">
        <f t="shared" si="22"/>
        <v>113.50463262227967</v>
      </c>
      <c r="G49" s="7">
        <f t="shared" si="22"/>
        <v>105.14518593988794</v>
      </c>
      <c r="H49" s="7">
        <f t="shared" si="22"/>
        <v>103.84768899177776</v>
      </c>
    </row>
    <row r="50" spans="1:8" x14ac:dyDescent="0.25">
      <c r="A50" t="s">
        <v>22</v>
      </c>
      <c r="B50" s="7">
        <f>B18/B19*100</f>
        <v>26.795365170535806</v>
      </c>
      <c r="C50" s="7">
        <f t="shared" ref="C50:H50" si="23">C18/C19*100</f>
        <v>26.573822662608105</v>
      </c>
      <c r="D50" s="7">
        <f t="shared" ref="D50" si="24">D18/D19*100</f>
        <v>27.490086280709715</v>
      </c>
      <c r="E50" s="7">
        <f t="shared" si="23"/>
        <v>27.121346976483363</v>
      </c>
      <c r="F50" s="7">
        <f t="shared" si="23"/>
        <v>28.64413400961212</v>
      </c>
      <c r="G50" s="7">
        <f t="shared" si="23"/>
        <v>27.350783169626798</v>
      </c>
      <c r="H50" s="7">
        <f t="shared" si="23"/>
        <v>28.87967559346718</v>
      </c>
    </row>
    <row r="51" spans="1:8" x14ac:dyDescent="0.25">
      <c r="A51" t="s">
        <v>23</v>
      </c>
      <c r="B51" s="7">
        <f>(B49+B50)/2</f>
        <v>62.936189010780978</v>
      </c>
      <c r="C51" s="7">
        <f t="shared" ref="C51:H51" si="25">(C49+C50)/2</f>
        <v>62.184118880811155</v>
      </c>
      <c r="D51" s="7">
        <f t="shared" ref="D51" si="26">(D49+D50)/2</f>
        <v>65.3210126835735</v>
      </c>
      <c r="E51" s="7">
        <f t="shared" si="25"/>
        <v>63.30585091143768</v>
      </c>
      <c r="F51" s="7">
        <f t="shared" si="25"/>
        <v>71.074383315945894</v>
      </c>
      <c r="G51" s="7">
        <f t="shared" si="25"/>
        <v>66.247984554757366</v>
      </c>
      <c r="H51" s="7">
        <f t="shared" si="25"/>
        <v>66.363682292622471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7">E20/E18*100</f>
        <v>100</v>
      </c>
      <c r="F54" s="7">
        <f t="shared" si="27"/>
        <v>100</v>
      </c>
      <c r="G54" s="7">
        <f t="shared" si="27"/>
        <v>100</v>
      </c>
      <c r="H54" s="7">
        <f t="shared" si="27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9.6338311621267714</v>
      </c>
      <c r="C57" s="7">
        <f t="shared" ref="C57:H57" si="28">((C12/C10)-1)*100</f>
        <v>8.6393631912683908</v>
      </c>
      <c r="D57" s="7">
        <f t="shared" ref="D57" si="29">((D12/D10)-1)*100</f>
        <v>12.440551072381956</v>
      </c>
      <c r="E57" s="7">
        <f t="shared" si="28"/>
        <v>7.8869893084035025</v>
      </c>
      <c r="F57" s="7">
        <f t="shared" si="28"/>
        <v>25.575851485443547</v>
      </c>
      <c r="G57" s="7">
        <f t="shared" si="28"/>
        <v>5.1451859398879307</v>
      </c>
      <c r="H57" s="7">
        <f t="shared" si="28"/>
        <v>20.186622320768667</v>
      </c>
    </row>
    <row r="58" spans="1:8" x14ac:dyDescent="0.25">
      <c r="A58" t="s">
        <v>27</v>
      </c>
      <c r="B58" s="7">
        <f>((B33/B32)-1)*100</f>
        <v>31.16537352346802</v>
      </c>
      <c r="C58" s="7">
        <f t="shared" ref="C58:H58" si="30">((C33/C32)-1)*100</f>
        <v>31.306526631121102</v>
      </c>
      <c r="D58" s="7">
        <f t="shared" si="30"/>
        <v>30.150906370132379</v>
      </c>
      <c r="E58" s="7">
        <f t="shared" si="30"/>
        <v>28.604934520528282</v>
      </c>
      <c r="F58" s="7">
        <f t="shared" si="30"/>
        <v>34.958457957859899</v>
      </c>
      <c r="G58" s="7">
        <f t="shared" si="30"/>
        <v>20.932345587759983</v>
      </c>
      <c r="H58" s="7">
        <f t="shared" si="30"/>
        <v>41.99979623829384</v>
      </c>
    </row>
    <row r="59" spans="1:8" x14ac:dyDescent="0.25">
      <c r="A59" t="s">
        <v>28</v>
      </c>
      <c r="B59" s="7">
        <f>((B35/B34)-1)*100</f>
        <v>19.639505555087624</v>
      </c>
      <c r="C59" s="7">
        <f>((C35/C34)-1)*100</f>
        <v>20.864595275604959</v>
      </c>
      <c r="D59" s="7">
        <f>((D35/D34)-1)*100</f>
        <v>15.750861347477407</v>
      </c>
      <c r="E59" s="7">
        <f t="shared" ref="E59:H59" si="31">((E35/E34)-1)*100</f>
        <v>19.203376927036953</v>
      </c>
      <c r="F59" s="7">
        <f t="shared" si="31"/>
        <v>7.4716646245508223</v>
      </c>
      <c r="G59" s="7">
        <f t="shared" si="31"/>
        <v>15.014629064327911</v>
      </c>
      <c r="H59" s="7">
        <f t="shared" si="31"/>
        <v>18.149419208493534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B17/(B11*3)</f>
        <v>7582.0819017800677</v>
      </c>
      <c r="C62" s="4">
        <f t="shared" ref="C62:H63" si="32">C17/(C11*3)</f>
        <v>7724.2564259395103</v>
      </c>
      <c r="D62" s="4">
        <f t="shared" si="32"/>
        <v>7187.0355939001993</v>
      </c>
      <c r="E62" s="4">
        <f t="shared" si="32"/>
        <v>7367.9080574740019</v>
      </c>
      <c r="F62" s="4">
        <f t="shared" si="32"/>
        <v>6675.6402355814116</v>
      </c>
      <c r="G62" s="4">
        <f t="shared" si="32"/>
        <v>7581.3881813550688</v>
      </c>
      <c r="H62" s="4">
        <f t="shared" si="32"/>
        <v>6199.9885314387593</v>
      </c>
    </row>
    <row r="63" spans="1:8" x14ac:dyDescent="0.25">
      <c r="A63" t="s">
        <v>120</v>
      </c>
      <c r="B63" s="4">
        <f>B18/(B12*3)</f>
        <v>7607.4243408120283</v>
      </c>
      <c r="C63" s="4">
        <f t="shared" si="32"/>
        <v>7796.0416455549221</v>
      </c>
      <c r="D63" s="4">
        <f t="shared" si="32"/>
        <v>7072.479806524676</v>
      </c>
      <c r="E63" s="4">
        <f t="shared" si="32"/>
        <v>7421.731670496617</v>
      </c>
      <c r="F63" s="4">
        <f t="shared" si="32"/>
        <v>6206.933209940993</v>
      </c>
      <c r="G63" s="4">
        <f t="shared" si="32"/>
        <v>7244.6447028423772</v>
      </c>
      <c r="H63" s="4">
        <f t="shared" si="32"/>
        <v>6424.5723217259847</v>
      </c>
    </row>
    <row r="64" spans="1:8" x14ac:dyDescent="0.25">
      <c r="A64" t="s">
        <v>30</v>
      </c>
      <c r="B64" s="4">
        <f>(B62/B63)*B46</f>
        <v>98.911986355515992</v>
      </c>
      <c r="C64" s="4">
        <f t="shared" ref="C64:H64" si="33">(C62/C63)*C46</f>
        <v>97.344174202145339</v>
      </c>
      <c r="D64" s="4">
        <f t="shared" si="33"/>
        <v>103.98733571708286</v>
      </c>
      <c r="E64" s="4">
        <f t="shared" si="33"/>
        <v>99.129594676361734</v>
      </c>
      <c r="F64" s="4">
        <f t="shared" si="33"/>
        <v>117.79019659996123</v>
      </c>
      <c r="G64" s="4">
        <f t="shared" si="33"/>
        <v>107.58884999206499</v>
      </c>
      <c r="H64" s="4">
        <f t="shared" si="33"/>
        <v>102.03258703335847</v>
      </c>
    </row>
    <row r="65" spans="1:8" x14ac:dyDescent="0.25">
      <c r="A65" t="s">
        <v>121</v>
      </c>
      <c r="B65" s="4">
        <f>B17/B11</f>
        <v>22746.245705340203</v>
      </c>
      <c r="C65" s="4">
        <f t="shared" ref="C65:H66" si="34">C17/C11</f>
        <v>23172.769277818534</v>
      </c>
      <c r="D65" s="4">
        <f t="shared" si="34"/>
        <v>21561.106781700597</v>
      </c>
      <c r="E65" s="4">
        <f t="shared" si="34"/>
        <v>22103.724172422004</v>
      </c>
      <c r="F65" s="4">
        <f t="shared" si="34"/>
        <v>20026.920706744237</v>
      </c>
      <c r="G65" s="4">
        <f t="shared" si="34"/>
        <v>22744.164544065206</v>
      </c>
      <c r="H65" s="4">
        <f t="shared" si="34"/>
        <v>18599.965594316276</v>
      </c>
    </row>
    <row r="66" spans="1:8" x14ac:dyDescent="0.25">
      <c r="A66" t="s">
        <v>122</v>
      </c>
      <c r="B66" s="4">
        <f>B18/B12</f>
        <v>22822.273022436086</v>
      </c>
      <c r="C66" s="4">
        <f t="shared" si="34"/>
        <v>23388.124936664768</v>
      </c>
      <c r="D66" s="4">
        <f t="shared" si="34"/>
        <v>21217.439419574028</v>
      </c>
      <c r="E66" s="4">
        <f t="shared" si="34"/>
        <v>22265.19501148985</v>
      </c>
      <c r="F66" s="4">
        <f t="shared" si="34"/>
        <v>18620.799629822981</v>
      </c>
      <c r="G66" s="4">
        <f t="shared" si="34"/>
        <v>21733.934108527134</v>
      </c>
      <c r="H66" s="4">
        <f t="shared" si="34"/>
        <v>19273.716965177955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61.04245968978541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162.85085745266906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G41" sqref="G41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127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5" t="s">
        <v>1</v>
      </c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26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55</v>
      </c>
      <c r="B10" s="4">
        <f>C10+D10+G10+H10</f>
        <v>614345</v>
      </c>
      <c r="C10" s="4">
        <v>467973</v>
      </c>
      <c r="D10" s="13">
        <f t="shared" ref="D10:D12" si="0">E10+F10</f>
        <v>131499</v>
      </c>
      <c r="E10" s="4">
        <v>97027</v>
      </c>
      <c r="F10" s="4">
        <v>34472</v>
      </c>
      <c r="G10" s="4">
        <v>3926</v>
      </c>
      <c r="H10" s="4">
        <v>10947</v>
      </c>
    </row>
    <row r="11" spans="1:8" x14ac:dyDescent="0.25">
      <c r="A11" s="3" t="s">
        <v>93</v>
      </c>
      <c r="B11" s="4">
        <f>C11+D11+G11+H11</f>
        <v>675199</v>
      </c>
      <c r="C11" s="4">
        <v>516643</v>
      </c>
      <c r="D11" s="13">
        <f t="shared" si="0"/>
        <v>142103</v>
      </c>
      <c r="E11" s="4">
        <v>104975</v>
      </c>
      <c r="F11" s="4">
        <v>37128</v>
      </c>
      <c r="G11" s="4">
        <v>3926</v>
      </c>
      <c r="H11" s="4">
        <v>12527</v>
      </c>
    </row>
    <row r="12" spans="1:8" x14ac:dyDescent="0.25">
      <c r="A12" s="3" t="s">
        <v>94</v>
      </c>
      <c r="B12" s="4">
        <f t="shared" ref="B12" si="1">C12+D12+G12+H12</f>
        <v>673036</v>
      </c>
      <c r="C12" s="4">
        <v>506236</v>
      </c>
      <c r="D12" s="13">
        <f t="shared" si="0"/>
        <v>146986</v>
      </c>
      <c r="E12" s="4">
        <v>105046</v>
      </c>
      <c r="F12" s="4">
        <v>41940</v>
      </c>
      <c r="G12" s="4">
        <v>4128</v>
      </c>
      <c r="H12" s="4">
        <v>15686</v>
      </c>
    </row>
    <row r="13" spans="1:8" x14ac:dyDescent="0.25">
      <c r="A13" s="3" t="s">
        <v>73</v>
      </c>
      <c r="B13" s="4">
        <f>C13+D13+G13+H13</f>
        <v>675199</v>
      </c>
      <c r="C13" s="4">
        <v>516643</v>
      </c>
      <c r="D13" s="13">
        <f t="shared" ref="D13" si="2">E13+F13</f>
        <v>142103</v>
      </c>
      <c r="E13" s="4">
        <v>104975</v>
      </c>
      <c r="F13" s="4">
        <v>37128</v>
      </c>
      <c r="G13" s="4">
        <v>3926</v>
      </c>
      <c r="H13" s="4">
        <v>12527</v>
      </c>
    </row>
    <row r="15" spans="1:8" x14ac:dyDescent="0.25">
      <c r="A15" s="5" t="s">
        <v>7</v>
      </c>
    </row>
    <row r="16" spans="1:8" x14ac:dyDescent="0.25">
      <c r="A16" s="3" t="s">
        <v>55</v>
      </c>
      <c r="B16" s="4">
        <f>C16+D16+G16+H16</f>
        <v>11065666971</v>
      </c>
      <c r="C16" s="4">
        <v>8576624988</v>
      </c>
      <c r="D16" s="13">
        <f t="shared" ref="D16" si="3">E16+F16</f>
        <v>2249330724</v>
      </c>
      <c r="E16" s="4">
        <v>1704751692</v>
      </c>
      <c r="F16" s="4">
        <v>544579032</v>
      </c>
      <c r="G16" s="4">
        <v>70518002</v>
      </c>
      <c r="H16" s="4">
        <v>169193257</v>
      </c>
    </row>
    <row r="17" spans="1:9" x14ac:dyDescent="0.25">
      <c r="A17" s="3" t="s">
        <v>93</v>
      </c>
      <c r="B17" s="4">
        <f>C17+D17+G17+H17</f>
        <v>15235787126</v>
      </c>
      <c r="C17" s="4">
        <v>11898795238</v>
      </c>
      <c r="D17" s="13">
        <f t="shared" ref="D17:D18" si="4">E17+F17</f>
        <v>3017039126</v>
      </c>
      <c r="E17" s="4">
        <v>2287409510</v>
      </c>
      <c r="F17" s="4">
        <v>729629616</v>
      </c>
      <c r="G17" s="4">
        <v>87214620</v>
      </c>
      <c r="H17" s="4">
        <v>232738142</v>
      </c>
    </row>
    <row r="18" spans="1:9" x14ac:dyDescent="0.25">
      <c r="A18" s="3" t="s">
        <v>94</v>
      </c>
      <c r="B18" s="4">
        <f t="shared" ref="B18" si="5">C18+D18+G18+H18</f>
        <v>14935536349</v>
      </c>
      <c r="C18" s="4">
        <v>11472725289</v>
      </c>
      <c r="D18" s="13">
        <f t="shared" si="4"/>
        <v>3077462506</v>
      </c>
      <c r="E18" s="4">
        <v>2284543330</v>
      </c>
      <c r="F18" s="4">
        <v>792919176</v>
      </c>
      <c r="G18" s="4">
        <v>91448096</v>
      </c>
      <c r="H18" s="4">
        <v>293900458</v>
      </c>
    </row>
    <row r="19" spans="1:9" x14ac:dyDescent="0.25">
      <c r="A19" s="3" t="s">
        <v>73</v>
      </c>
      <c r="B19" s="4">
        <f>C19+D19+G19+H19</f>
        <v>56977568396</v>
      </c>
      <c r="C19" s="4">
        <v>44467833996</v>
      </c>
      <c r="D19" s="13">
        <f t="shared" ref="D19" si="6">E19+F19</f>
        <v>11313513800</v>
      </c>
      <c r="E19" s="4">
        <v>8573973000</v>
      </c>
      <c r="F19" s="4">
        <v>2739540800</v>
      </c>
      <c r="G19" s="4">
        <v>328026000</v>
      </c>
      <c r="H19" s="4">
        <v>868194600</v>
      </c>
      <c r="I19" s="6"/>
    </row>
    <row r="20" spans="1:9" x14ac:dyDescent="0.25">
      <c r="A20" s="3" t="s">
        <v>95</v>
      </c>
      <c r="B20" s="13">
        <f>B18</f>
        <v>14935536349</v>
      </c>
      <c r="C20" s="13">
        <f t="shared" ref="C20:H20" si="7">C18</f>
        <v>11472725289</v>
      </c>
      <c r="D20" s="13">
        <f t="shared" si="7"/>
        <v>3077462506</v>
      </c>
      <c r="E20" s="13">
        <f t="shared" si="7"/>
        <v>2284543330</v>
      </c>
      <c r="F20" s="13">
        <f t="shared" si="7"/>
        <v>792919176</v>
      </c>
      <c r="G20" s="13">
        <f t="shared" si="7"/>
        <v>91448096</v>
      </c>
      <c r="H20" s="13">
        <f t="shared" si="7"/>
        <v>293900458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93</v>
      </c>
      <c r="B23" s="13">
        <f>B17</f>
        <v>15235787126</v>
      </c>
      <c r="I23" s="11"/>
    </row>
    <row r="24" spans="1:9" x14ac:dyDescent="0.25">
      <c r="A24" s="3" t="s">
        <v>94</v>
      </c>
      <c r="B24" s="13">
        <v>11695427795</v>
      </c>
    </row>
    <row r="26" spans="1:9" x14ac:dyDescent="0.25">
      <c r="A26" t="s">
        <v>9</v>
      </c>
    </row>
    <row r="27" spans="1:9" x14ac:dyDescent="0.25">
      <c r="A27" s="3" t="s">
        <v>56</v>
      </c>
      <c r="B27" s="15">
        <v>1.56</v>
      </c>
      <c r="C27" s="15">
        <v>1.56</v>
      </c>
      <c r="D27" s="15">
        <v>1.56</v>
      </c>
      <c r="E27" s="15">
        <v>1.56</v>
      </c>
      <c r="F27" s="15">
        <v>1.56</v>
      </c>
      <c r="G27" s="15">
        <v>1.56</v>
      </c>
      <c r="H27" s="15">
        <v>1.56</v>
      </c>
    </row>
    <row r="28" spans="1:9" x14ac:dyDescent="0.25">
      <c r="A28" s="3" t="s">
        <v>96</v>
      </c>
      <c r="B28" s="15">
        <v>1.6181333333333334</v>
      </c>
      <c r="C28" s="15">
        <v>1.6181333333333334</v>
      </c>
      <c r="D28" s="15">
        <v>1.6181333333333334</v>
      </c>
      <c r="E28" s="15">
        <v>1.6181333333333334</v>
      </c>
      <c r="F28" s="15">
        <v>1.6181333333333334</v>
      </c>
      <c r="G28" s="15">
        <v>1.6181333333333334</v>
      </c>
      <c r="H28" s="15">
        <v>1.6181333333333334</v>
      </c>
    </row>
    <row r="29" spans="1:9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9" x14ac:dyDescent="0.25">
      <c r="A31" s="3" t="s">
        <v>11</v>
      </c>
    </row>
    <row r="32" spans="1:9" x14ac:dyDescent="0.25">
      <c r="A32" s="3" t="s">
        <v>57</v>
      </c>
      <c r="B32" s="6">
        <f>B16/B27</f>
        <v>7093376263.4615383</v>
      </c>
      <c r="C32" s="6">
        <f t="shared" ref="C32:H32" si="8">C16/C27</f>
        <v>5497836530.7692308</v>
      </c>
      <c r="D32" s="6">
        <f t="shared" ref="D32" si="9">D16/D27</f>
        <v>1441878669.2307692</v>
      </c>
      <c r="E32" s="6">
        <f t="shared" si="8"/>
        <v>1092789546.153846</v>
      </c>
      <c r="F32" s="6">
        <f t="shared" si="8"/>
        <v>349089123.07692307</v>
      </c>
      <c r="G32" s="6">
        <f t="shared" si="8"/>
        <v>45203847.435897432</v>
      </c>
      <c r="H32" s="6">
        <f t="shared" si="8"/>
        <v>108457216.02564102</v>
      </c>
    </row>
    <row r="33" spans="1:8" x14ac:dyDescent="0.25">
      <c r="A33" s="3" t="s">
        <v>97</v>
      </c>
      <c r="B33" s="6">
        <f>B18/B28</f>
        <v>9230102391.0266972</v>
      </c>
      <c r="C33" s="6">
        <f t="shared" ref="C33:H33" si="10">C18/C28</f>
        <v>7090098851.969347</v>
      </c>
      <c r="D33" s="6">
        <f t="shared" ref="D33" si="11">D18/D28</f>
        <v>1901859656.8061965</v>
      </c>
      <c r="E33" s="6">
        <f t="shared" si="10"/>
        <v>1411838742.17205</v>
      </c>
      <c r="F33" s="6">
        <f t="shared" si="10"/>
        <v>490020914.63414633</v>
      </c>
      <c r="G33" s="6">
        <f t="shared" si="10"/>
        <v>56514561.634805538</v>
      </c>
      <c r="H33" s="6">
        <f t="shared" si="10"/>
        <v>181629320.61634806</v>
      </c>
    </row>
    <row r="34" spans="1:8" x14ac:dyDescent="0.25">
      <c r="A34" s="3" t="s">
        <v>58</v>
      </c>
      <c r="B34" s="14">
        <f>B32/B10</f>
        <v>11546.242361314145</v>
      </c>
      <c r="C34" s="14">
        <f t="shared" ref="C34:H34" si="12">C32/C10</f>
        <v>11748.191734927508</v>
      </c>
      <c r="D34" s="14">
        <f t="shared" ref="D34" si="13">D32/D10</f>
        <v>10964.940183809529</v>
      </c>
      <c r="E34" s="14">
        <f t="shared" si="12"/>
        <v>11262.736621289394</v>
      </c>
      <c r="F34" s="14">
        <f t="shared" si="12"/>
        <v>10126.744113394148</v>
      </c>
      <c r="G34" s="14">
        <f t="shared" si="12"/>
        <v>11513.97030970388</v>
      </c>
      <c r="H34" s="14">
        <f t="shared" si="12"/>
        <v>9907.4829657112477</v>
      </c>
    </row>
    <row r="35" spans="1:8" x14ac:dyDescent="0.25">
      <c r="A35" s="3" t="s">
        <v>98</v>
      </c>
      <c r="B35" s="6">
        <f>B33/B12</f>
        <v>13714.128799984988</v>
      </c>
      <c r="C35" s="6">
        <f t="shared" ref="C35:H35" si="14">C33/C12</f>
        <v>14005.520847923393</v>
      </c>
      <c r="D35" s="6">
        <f t="shared" ref="D35" si="15">D33/D12</f>
        <v>12939.053085370011</v>
      </c>
      <c r="E35" s="6">
        <f t="shared" si="14"/>
        <v>13440.195173276945</v>
      </c>
      <c r="F35" s="6">
        <f t="shared" si="14"/>
        <v>11683.855856798911</v>
      </c>
      <c r="G35" s="6">
        <f t="shared" si="14"/>
        <v>13690.543031687388</v>
      </c>
      <c r="H35" s="6">
        <f t="shared" si="14"/>
        <v>11579.071823049093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(B11)/B29*100</f>
        <v>188.23868879515351</v>
      </c>
      <c r="C40" s="7">
        <f t="shared" ref="C40:H40" si="16">(C11)/C29*100</f>
        <v>237.55011770764364</v>
      </c>
      <c r="D40" s="7">
        <f t="shared" si="16"/>
        <v>113.74973984598881</v>
      </c>
      <c r="E40" s="7">
        <f t="shared" si="16"/>
        <v>92.836612867565776</v>
      </c>
      <c r="F40" s="7">
        <f t="shared" si="16"/>
        <v>313.29001772002363</v>
      </c>
      <c r="G40" s="7">
        <f t="shared" si="16"/>
        <v>172.87538529282253</v>
      </c>
      <c r="H40" s="7">
        <f t="shared" si="16"/>
        <v>89.427470017133075</v>
      </c>
    </row>
    <row r="41" spans="1:8" x14ac:dyDescent="0.25">
      <c r="A41" t="s">
        <v>15</v>
      </c>
      <c r="B41" s="7">
        <f>(B12)/B29*100</f>
        <v>187.63566615462247</v>
      </c>
      <c r="C41" s="7">
        <f t="shared" ref="C41:H41" si="17">(C12)/C29*100</f>
        <v>232.76502611638344</v>
      </c>
      <c r="D41" s="7">
        <f t="shared" si="17"/>
        <v>117.65845380465237</v>
      </c>
      <c r="E41" s="7">
        <f t="shared" si="17"/>
        <v>92.899403051072298</v>
      </c>
      <c r="F41" s="7">
        <f t="shared" si="17"/>
        <v>353.89418614462915</v>
      </c>
      <c r="G41" s="7">
        <f t="shared" si="17"/>
        <v>181.77014531043594</v>
      </c>
      <c r="H41" s="7">
        <f t="shared" si="17"/>
        <v>111.97886921758995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99.67964999948164</v>
      </c>
      <c r="C44" s="7">
        <f t="shared" ref="C44:H44" si="18">C12/C11*100</f>
        <v>97.985649665242732</v>
      </c>
      <c r="D44" s="7">
        <f t="shared" ref="D44" si="19">D12/D11*100</f>
        <v>103.43623991048747</v>
      </c>
      <c r="E44" s="7">
        <f t="shared" si="18"/>
        <v>100.06763515122647</v>
      </c>
      <c r="F44" s="7">
        <f t="shared" si="18"/>
        <v>112.96056884292179</v>
      </c>
      <c r="G44" s="7">
        <f t="shared" si="18"/>
        <v>105.14518593988794</v>
      </c>
      <c r="H44" s="7">
        <f t="shared" si="18"/>
        <v>125.2175301349086</v>
      </c>
    </row>
    <row r="45" spans="1:8" x14ac:dyDescent="0.25">
      <c r="A45" t="s">
        <v>18</v>
      </c>
      <c r="B45" s="7">
        <f>B18/B17*100</f>
        <v>98.029305775166549</v>
      </c>
      <c r="C45" s="7">
        <f t="shared" ref="C45:H45" si="20">C18/C17*100</f>
        <v>96.419217740302798</v>
      </c>
      <c r="D45" s="7">
        <f t="shared" ref="D45" si="21">D18/D17*100</f>
        <v>102.00273769999495</v>
      </c>
      <c r="E45" s="7">
        <f t="shared" si="20"/>
        <v>99.874697556888265</v>
      </c>
      <c r="F45" s="7">
        <f t="shared" si="20"/>
        <v>108.67420381685821</v>
      </c>
      <c r="G45" s="7">
        <f t="shared" si="20"/>
        <v>104.85408983035185</v>
      </c>
      <c r="H45" s="7">
        <f t="shared" si="20"/>
        <v>126.27945530303322</v>
      </c>
    </row>
    <row r="46" spans="1:8" x14ac:dyDescent="0.25">
      <c r="A46" t="s">
        <v>19</v>
      </c>
      <c r="B46" s="7">
        <f>AVERAGE(B44:B45)</f>
        <v>98.854477887324094</v>
      </c>
      <c r="C46" s="7">
        <f t="shared" ref="C46:H46" si="22">AVERAGE(C44:C45)</f>
        <v>97.202433702772765</v>
      </c>
      <c r="D46" s="7">
        <f t="shared" ref="D46" si="23">AVERAGE(D44:D45)</f>
        <v>102.71948880524121</v>
      </c>
      <c r="E46" s="7">
        <f t="shared" si="22"/>
        <v>99.971166354057374</v>
      </c>
      <c r="F46" s="7">
        <f t="shared" si="22"/>
        <v>110.81738632989</v>
      </c>
      <c r="G46" s="7">
        <f t="shared" si="22"/>
        <v>104.9996378851199</v>
      </c>
      <c r="H46" s="7">
        <f t="shared" si="22"/>
        <v>125.74849271897091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99.67964999948164</v>
      </c>
      <c r="C49" s="7">
        <f t="shared" ref="C49:H49" si="24">C12/C13*100</f>
        <v>97.985649665242732</v>
      </c>
      <c r="D49" s="7">
        <f t="shared" si="24"/>
        <v>103.43623991048747</v>
      </c>
      <c r="E49" s="7">
        <f t="shared" si="24"/>
        <v>100.06763515122647</v>
      </c>
      <c r="F49" s="7">
        <f t="shared" si="24"/>
        <v>112.96056884292179</v>
      </c>
      <c r="G49" s="7">
        <f t="shared" si="24"/>
        <v>105.14518593988794</v>
      </c>
      <c r="H49" s="7">
        <f t="shared" si="24"/>
        <v>125.2175301349086</v>
      </c>
    </row>
    <row r="50" spans="1:8" x14ac:dyDescent="0.25">
      <c r="A50" t="s">
        <v>22</v>
      </c>
      <c r="B50" s="7">
        <f>B18/B19*100</f>
        <v>26.213011136587077</v>
      </c>
      <c r="C50" s="7">
        <f t="shared" ref="C50:H50" si="25">C18/C19*100</f>
        <v>25.800054237028952</v>
      </c>
      <c r="D50" s="7">
        <f t="shared" ref="D50" si="26">D18/D19*100</f>
        <v>27.201650702012671</v>
      </c>
      <c r="E50" s="7">
        <f t="shared" si="25"/>
        <v>26.645095919942829</v>
      </c>
      <c r="F50" s="7">
        <f t="shared" si="25"/>
        <v>28.943506736603446</v>
      </c>
      <c r="G50" s="7">
        <f t="shared" si="25"/>
        <v>27.878307207355512</v>
      </c>
      <c r="H50" s="7">
        <f t="shared" si="25"/>
        <v>33.851910389675311</v>
      </c>
    </row>
    <row r="51" spans="1:8" x14ac:dyDescent="0.25">
      <c r="A51" t="s">
        <v>23</v>
      </c>
      <c r="B51" s="7">
        <f>(B49+B50)/2</f>
        <v>62.946330568034355</v>
      </c>
      <c r="C51" s="7">
        <f t="shared" ref="C51:H51" si="27">(C49+C50)/2</f>
        <v>61.892851951135839</v>
      </c>
      <c r="D51" s="7">
        <f t="shared" ref="D51" si="28">(D49+D50)/2</f>
        <v>65.318945306250072</v>
      </c>
      <c r="E51" s="7">
        <f t="shared" si="27"/>
        <v>63.356365535584651</v>
      </c>
      <c r="F51" s="7">
        <f t="shared" si="27"/>
        <v>70.952037789762613</v>
      </c>
      <c r="G51" s="7">
        <f t="shared" si="27"/>
        <v>66.511746573621721</v>
      </c>
      <c r="H51" s="7">
        <f t="shared" si="27"/>
        <v>79.534720262291955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9">E20/E18*100</f>
        <v>100</v>
      </c>
      <c r="F54" s="7">
        <f t="shared" si="29"/>
        <v>100</v>
      </c>
      <c r="G54" s="7">
        <f t="shared" si="29"/>
        <v>100</v>
      </c>
      <c r="H54" s="7">
        <f t="shared" si="29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9.5534268204347619</v>
      </c>
      <c r="C57" s="7">
        <f t="shared" ref="C57:H57" si="30">((C12/C10)-1)*100</f>
        <v>8.1763264119938626</v>
      </c>
      <c r="D57" s="7">
        <f t="shared" ref="D57" si="31">((D12/D10)-1)*100</f>
        <v>11.777275872820336</v>
      </c>
      <c r="E57" s="7">
        <f t="shared" si="30"/>
        <v>8.2647098230389524</v>
      </c>
      <c r="F57" s="7">
        <f t="shared" si="30"/>
        <v>21.663959155256428</v>
      </c>
      <c r="G57" s="7">
        <f t="shared" si="30"/>
        <v>5.1451859398879307</v>
      </c>
      <c r="H57" s="7">
        <f t="shared" si="30"/>
        <v>43.290399196126785</v>
      </c>
    </row>
    <row r="58" spans="1:8" x14ac:dyDescent="0.25">
      <c r="A58" t="s">
        <v>27</v>
      </c>
      <c r="B58" s="7">
        <f>((B33/B32)-1)*100</f>
        <v>30.122836406854383</v>
      </c>
      <c r="C58" s="7">
        <f t="shared" ref="C58:H58" si="32">((C33/C32)-1)*100</f>
        <v>28.961616306502556</v>
      </c>
      <c r="D58" s="7">
        <f t="shared" si="32"/>
        <v>31.901504432465423</v>
      </c>
      <c r="E58" s="7">
        <f t="shared" si="32"/>
        <v>29.195849936625162</v>
      </c>
      <c r="F58" s="7">
        <f t="shared" si="32"/>
        <v>40.371292670201143</v>
      </c>
      <c r="G58" s="7">
        <f t="shared" si="32"/>
        <v>25.02157413690853</v>
      </c>
      <c r="H58" s="7">
        <f t="shared" si="32"/>
        <v>67.466331215258151</v>
      </c>
    </row>
    <row r="59" spans="1:8" x14ac:dyDescent="0.25">
      <c r="A59" t="s">
        <v>28</v>
      </c>
      <c r="B59" s="7">
        <f>((B35/B34)-1)*100</f>
        <v>18.775687975634202</v>
      </c>
      <c r="C59" s="7">
        <f>((C35/C34)-1)*100</f>
        <v>19.214268577902249</v>
      </c>
      <c r="D59" s="7">
        <f>((D35/D34)-1)*100</f>
        <v>18.003863846657286</v>
      </c>
      <c r="E59" s="7">
        <f t="shared" ref="E59:H59" si="33">((E35/E34)-1)*100</f>
        <v>19.333299048044928</v>
      </c>
      <c r="F59" s="7">
        <f t="shared" si="33"/>
        <v>15.376232735507234</v>
      </c>
      <c r="G59" s="7">
        <f t="shared" si="33"/>
        <v>18.9037548598602</v>
      </c>
      <c r="H59" s="7">
        <f t="shared" si="33"/>
        <v>16.87198315781151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B17/(B11*3)</f>
        <v>7521.6280069530121</v>
      </c>
      <c r="C62" s="4">
        <f t="shared" ref="C62:H63" si="34">C17/(C11*3)</f>
        <v>7676.9937448747651</v>
      </c>
      <c r="D62" s="4">
        <f t="shared" si="34"/>
        <v>7077.1180669420537</v>
      </c>
      <c r="E62" s="4">
        <f t="shared" si="34"/>
        <v>7263.3468603635783</v>
      </c>
      <c r="F62" s="4">
        <f t="shared" si="34"/>
        <v>6550.5783236371472</v>
      </c>
      <c r="G62" s="4">
        <f t="shared" si="34"/>
        <v>7404.8751910341316</v>
      </c>
      <c r="H62" s="4">
        <f t="shared" si="34"/>
        <v>6192.9736302919027</v>
      </c>
    </row>
    <row r="63" spans="1:8" x14ac:dyDescent="0.25">
      <c r="A63" t="s">
        <v>120</v>
      </c>
      <c r="B63" s="4">
        <f>B18/(B12*3)</f>
        <v>7397.0963162941262</v>
      </c>
      <c r="C63" s="4">
        <f t="shared" si="34"/>
        <v>7554.2667115732584</v>
      </c>
      <c r="D63" s="4">
        <f t="shared" si="34"/>
        <v>6979.0376997355761</v>
      </c>
      <c r="E63" s="4">
        <f t="shared" si="34"/>
        <v>7249.3426054617339</v>
      </c>
      <c r="F63" s="4">
        <f t="shared" si="34"/>
        <v>6302.012207916071</v>
      </c>
      <c r="G63" s="4">
        <f t="shared" si="34"/>
        <v>7384.3746770025837</v>
      </c>
      <c r="H63" s="4">
        <f t="shared" si="34"/>
        <v>6245.4940286455012</v>
      </c>
    </row>
    <row r="64" spans="1:8" x14ac:dyDescent="0.25">
      <c r="A64" t="s">
        <v>30</v>
      </c>
      <c r="B64" s="4">
        <f>(B62/B63)*B46</f>
        <v>100.51871405975201</v>
      </c>
      <c r="C64" s="4">
        <f t="shared" ref="C64:H64" si="35">(C62/C63)*C46</f>
        <v>98.781589797400954</v>
      </c>
      <c r="D64" s="4">
        <f t="shared" si="35"/>
        <v>104.16306392472529</v>
      </c>
      <c r="E64" s="4">
        <f t="shared" si="35"/>
        <v>100.16429030648335</v>
      </c>
      <c r="F64" s="4">
        <f t="shared" si="35"/>
        <v>115.18828349187618</v>
      </c>
      <c r="G64" s="4">
        <f t="shared" si="35"/>
        <v>105.29113806542293</v>
      </c>
      <c r="H64" s="4">
        <f t="shared" si="35"/>
        <v>124.69103258856754</v>
      </c>
    </row>
    <row r="65" spans="1:8" x14ac:dyDescent="0.25">
      <c r="A65" t="s">
        <v>121</v>
      </c>
      <c r="B65" s="4">
        <f>B17/B11</f>
        <v>22564.884020859037</v>
      </c>
      <c r="C65" s="4">
        <f t="shared" ref="C65:H66" si="36">C17/C11</f>
        <v>23030.981234624294</v>
      </c>
      <c r="D65" s="4">
        <f t="shared" si="36"/>
        <v>21231.354200826161</v>
      </c>
      <c r="E65" s="4">
        <f t="shared" si="36"/>
        <v>21790.040581090736</v>
      </c>
      <c r="F65" s="4">
        <f t="shared" si="36"/>
        <v>19651.734970911442</v>
      </c>
      <c r="G65" s="4">
        <f t="shared" si="36"/>
        <v>22214.625573102396</v>
      </c>
      <c r="H65" s="4">
        <f t="shared" si="36"/>
        <v>18578.92089087571</v>
      </c>
    </row>
    <row r="66" spans="1:8" x14ac:dyDescent="0.25">
      <c r="A66" t="s">
        <v>122</v>
      </c>
      <c r="B66" s="4">
        <f>B18/B12</f>
        <v>22191.288948882378</v>
      </c>
      <c r="C66" s="4">
        <f t="shared" si="36"/>
        <v>22662.800134719775</v>
      </c>
      <c r="D66" s="4">
        <f t="shared" si="36"/>
        <v>20937.113099206726</v>
      </c>
      <c r="E66" s="4">
        <f t="shared" si="36"/>
        <v>21748.027816385202</v>
      </c>
      <c r="F66" s="4">
        <f t="shared" si="36"/>
        <v>18906.036623748212</v>
      </c>
      <c r="G66" s="4">
        <f t="shared" si="36"/>
        <v>22153.124031007752</v>
      </c>
      <c r="H66" s="4">
        <f t="shared" si="36"/>
        <v>18736.482085936503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76.762872165899807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127.70406188463839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B29" sqref="B29:H29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128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9" t="s">
        <v>1</v>
      </c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30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59</v>
      </c>
      <c r="B10" s="13">
        <f>(+'I Trimestre'!B10+'II trimestre'!B10)/2</f>
        <v>613432.5</v>
      </c>
      <c r="C10" s="13">
        <f>(+'I Trimestre'!C10+'II trimestre'!C10)/2</f>
        <v>472828</v>
      </c>
      <c r="D10" s="13">
        <f>(+'I Trimestre'!D10+'II trimestre'!D10)/2</f>
        <v>127118.5</v>
      </c>
      <c r="E10" s="13">
        <f>(+'I Trimestre'!E10+'II trimestre'!E10)/2</f>
        <v>94915.5</v>
      </c>
      <c r="F10" s="13">
        <f>(+'I Trimestre'!F10+'II trimestre'!F10)/2</f>
        <v>32203</v>
      </c>
      <c r="G10" s="13">
        <f>(+'I Trimestre'!G10+'II trimestre'!G10)/2</f>
        <v>3862</v>
      </c>
      <c r="H10" s="13">
        <f>(+'I Trimestre'!H10+'II trimestre'!H10)/2</f>
        <v>9624</v>
      </c>
    </row>
    <row r="11" spans="1:8" x14ac:dyDescent="0.25">
      <c r="A11" s="3" t="s">
        <v>99</v>
      </c>
      <c r="B11" s="13">
        <f>(+'I Trimestre'!B11+'II trimestre'!B11)/2</f>
        <v>675199</v>
      </c>
      <c r="C11" s="13">
        <f>(+'I Trimestre'!C11+'II trimestre'!C11)/2</f>
        <v>516643</v>
      </c>
      <c r="D11" s="13">
        <f>(+'I Trimestre'!D11+'II trimestre'!D11)/2</f>
        <v>142103</v>
      </c>
      <c r="E11" s="13">
        <f>(+'I Trimestre'!E11+'II trimestre'!E11)/2</f>
        <v>104975</v>
      </c>
      <c r="F11" s="13">
        <f>(+'I Trimestre'!F11+'II trimestre'!F11)/2</f>
        <v>37128</v>
      </c>
      <c r="G11" s="13">
        <f>(+'I Trimestre'!G11+'II trimestre'!G11)/2</f>
        <v>3926</v>
      </c>
      <c r="H11" s="13">
        <f>(+'I Trimestre'!H11+'II trimestre'!H11)/2</f>
        <v>12527</v>
      </c>
    </row>
    <row r="12" spans="1:8" x14ac:dyDescent="0.25">
      <c r="A12" s="3" t="s">
        <v>100</v>
      </c>
      <c r="B12" s="13">
        <f>(+'I Trimestre'!B12+'II trimestre'!B12)/2</f>
        <v>675889</v>
      </c>
      <c r="C12" s="13">
        <f>(+'I Trimestre'!C12+'II trimestre'!C12)/2</f>
        <v>516934</v>
      </c>
      <c r="D12" s="13">
        <f>(+'I Trimestre'!D12+'II trimestre'!D12)/2</f>
        <v>142328.5</v>
      </c>
      <c r="E12" s="13">
        <f>(+'I Trimestre'!E12+'II trimestre'!E12)/2</f>
        <v>104777.5</v>
      </c>
      <c r="F12" s="13">
        <f>(+'I Trimestre'!F12+'II trimestre'!F12)/2</f>
        <v>37551</v>
      </c>
      <c r="G12" s="13">
        <f>(+'I Trimestre'!G12+'II trimestre'!G12)/2</f>
        <v>3926</v>
      </c>
      <c r="H12" s="13">
        <f>(+'I Trimestre'!H12+'II trimestre'!H12)/2</f>
        <v>12700.5</v>
      </c>
    </row>
    <row r="13" spans="1:8" x14ac:dyDescent="0.25">
      <c r="A13" s="3" t="s">
        <v>73</v>
      </c>
      <c r="B13" s="13">
        <f>+'II trimestre'!B13</f>
        <v>675199</v>
      </c>
      <c r="C13" s="13">
        <f>+'II trimestre'!C13</f>
        <v>516643</v>
      </c>
      <c r="D13" s="13">
        <f>+'II trimestre'!D13</f>
        <v>142103</v>
      </c>
      <c r="E13" s="13">
        <f>+'II trimestre'!E13</f>
        <v>104975</v>
      </c>
      <c r="F13" s="13">
        <f>+'II trimestre'!F13</f>
        <v>37128</v>
      </c>
      <c r="G13" s="13">
        <f>+'II trimestre'!G13</f>
        <v>3926</v>
      </c>
      <c r="H13" s="13">
        <f>+'II trimestre'!H13</f>
        <v>12527</v>
      </c>
    </row>
    <row r="15" spans="1:8" x14ac:dyDescent="0.25">
      <c r="A15" s="5" t="s">
        <v>7</v>
      </c>
    </row>
    <row r="16" spans="1:8" x14ac:dyDescent="0.25">
      <c r="A16" s="3" t="s">
        <v>59</v>
      </c>
      <c r="B16" s="13">
        <f>+'I Trimestre'!B16+'II trimestre'!B16</f>
        <v>21106881915</v>
      </c>
      <c r="C16" s="13">
        <f>+'I Trimestre'!C16+'II trimestre'!C16</f>
        <v>16950618051</v>
      </c>
      <c r="D16" s="13">
        <f>+'I Trimestre'!D16+'II trimestre'!D16</f>
        <v>3776931517</v>
      </c>
      <c r="E16" s="13">
        <f>+'I Trimestre'!E16+'II trimestre'!E16</f>
        <v>2852829368</v>
      </c>
      <c r="F16" s="13">
        <f>+'I Trimestre'!F16+'II trimestre'!F16</f>
        <v>924102149</v>
      </c>
      <c r="G16" s="13">
        <f>+'I Trimestre'!G16+'II trimestre'!G16</f>
        <v>115694644</v>
      </c>
      <c r="H16" s="13">
        <f>+'I Trimestre'!H16+'II trimestre'!H16</f>
        <v>263637703</v>
      </c>
    </row>
    <row r="17" spans="1:9" x14ac:dyDescent="0.25">
      <c r="A17" s="3" t="s">
        <v>99</v>
      </c>
      <c r="B17" s="13">
        <f>+'I Trimestre'!B17+'II trimestre'!B17</f>
        <v>26383538916</v>
      </c>
      <c r="C17" s="13">
        <f>+'I Trimestre'!C17+'II trimestre'!C17</f>
        <v>20596989720</v>
      </c>
      <c r="D17" s="13">
        <f>+'I Trimestre'!D17+'II trimestre'!D17</f>
        <v>5232576717</v>
      </c>
      <c r="E17" s="13">
        <f>+'I Trimestre'!E17+'II trimestre'!E17</f>
        <v>3966225045</v>
      </c>
      <c r="F17" s="13">
        <f>+'I Trimestre'!F17+'II trimestre'!F17</f>
        <v>1266351672</v>
      </c>
      <c r="G17" s="13">
        <f>+'I Trimestre'!G17+'II trimestre'!G17</f>
        <v>151517790</v>
      </c>
      <c r="H17" s="13">
        <f>+'I Trimestre'!H17+'II trimestre'!H17</f>
        <v>402454689</v>
      </c>
    </row>
    <row r="18" spans="1:9" x14ac:dyDescent="0.25">
      <c r="A18" s="3" t="s">
        <v>100</v>
      </c>
      <c r="B18" s="13">
        <f>+'I Trimestre'!B18+'II trimestre'!B18</f>
        <v>26873549016</v>
      </c>
      <c r="C18" s="13">
        <f>+'I Trimestre'!C18+'II trimestre'!C18</f>
        <v>21023445783</v>
      </c>
      <c r="D18" s="13">
        <f>+'I Trimestre'!D18+'II trimestre'!D18</f>
        <v>5269673908</v>
      </c>
      <c r="E18" s="13">
        <f>+'I Trimestre'!E18+'II trimestre'!E18</f>
        <v>4002695403</v>
      </c>
      <c r="F18" s="13">
        <f>+'I Trimestre'!F18+'II trimestre'!F18</f>
        <v>1266978505</v>
      </c>
      <c r="G18" s="13">
        <f>+'I Trimestre'!G18+'II trimestre'!G18</f>
        <v>157103560</v>
      </c>
      <c r="H18" s="13">
        <f>+'I Trimestre'!H18+'II trimestre'!H18</f>
        <v>423325765</v>
      </c>
    </row>
    <row r="19" spans="1:9" x14ac:dyDescent="0.25">
      <c r="A19" s="3" t="s">
        <v>73</v>
      </c>
      <c r="B19" s="13">
        <f>+'II trimestre'!B19</f>
        <v>56977568396</v>
      </c>
      <c r="C19" s="13">
        <f>+'II trimestre'!C19</f>
        <v>44467833996</v>
      </c>
      <c r="D19" s="13">
        <f>+'II trimestre'!D19</f>
        <v>11313513800</v>
      </c>
      <c r="E19" s="13">
        <f>+'II trimestre'!E19</f>
        <v>8573973000</v>
      </c>
      <c r="F19" s="13">
        <f>+'II trimestre'!F19</f>
        <v>2739540800</v>
      </c>
      <c r="G19" s="13">
        <f>+'II trimestre'!G19</f>
        <v>328026000</v>
      </c>
      <c r="H19" s="13">
        <f>+'II trimestre'!H19</f>
        <v>868194600</v>
      </c>
      <c r="I19" s="6"/>
    </row>
    <row r="20" spans="1:9" x14ac:dyDescent="0.25">
      <c r="A20" s="3" t="s">
        <v>101</v>
      </c>
      <c r="B20" s="13">
        <f>B18</f>
        <v>26873549016</v>
      </c>
      <c r="C20" s="13">
        <f t="shared" ref="C20:H20" si="0">C18</f>
        <v>21023445783</v>
      </c>
      <c r="D20" s="13">
        <f t="shared" si="0"/>
        <v>5269673908</v>
      </c>
      <c r="E20" s="13">
        <f t="shared" si="0"/>
        <v>4002695403</v>
      </c>
      <c r="F20" s="13">
        <f t="shared" si="0"/>
        <v>1266978505</v>
      </c>
      <c r="G20" s="13">
        <f t="shared" si="0"/>
        <v>157103560</v>
      </c>
      <c r="H20" s="13">
        <f t="shared" si="0"/>
        <v>423325765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99</v>
      </c>
      <c r="B23" s="13">
        <f>'I Trimestre'!B23+'II trimestre'!B23</f>
        <v>26383538916</v>
      </c>
      <c r="I23" s="11"/>
    </row>
    <row r="24" spans="1:9" x14ac:dyDescent="0.25">
      <c r="A24" s="3" t="s">
        <v>100</v>
      </c>
      <c r="B24" s="13">
        <f>'I Trimestre'!B24+'II trimestre'!B24</f>
        <v>21223300246</v>
      </c>
    </row>
    <row r="26" spans="1:9" x14ac:dyDescent="0.25">
      <c r="A26" t="s">
        <v>9</v>
      </c>
    </row>
    <row r="27" spans="1:9" x14ac:dyDescent="0.25">
      <c r="A27" s="3" t="s">
        <v>60</v>
      </c>
      <c r="B27" s="16">
        <v>1.5164078580333333</v>
      </c>
      <c r="C27" s="16">
        <v>1.5164078580333333</v>
      </c>
      <c r="D27" s="16">
        <v>1.5164078580333333</v>
      </c>
      <c r="E27" s="16">
        <v>1.5164078580333333</v>
      </c>
      <c r="F27" s="16">
        <v>1.5164078580333333</v>
      </c>
      <c r="G27" s="16">
        <v>1.5164078580333333</v>
      </c>
      <c r="H27" s="16">
        <v>1.5164078580333333</v>
      </c>
    </row>
    <row r="28" spans="1:9" x14ac:dyDescent="0.25">
      <c r="A28" s="3" t="s">
        <v>102</v>
      </c>
      <c r="B28" s="11">
        <v>1.61</v>
      </c>
      <c r="C28" s="11">
        <v>1.61</v>
      </c>
      <c r="D28" s="11">
        <v>1.61</v>
      </c>
      <c r="E28" s="11">
        <v>1.61</v>
      </c>
      <c r="F28" s="11">
        <v>1.61</v>
      </c>
      <c r="G28" s="11">
        <v>1.61</v>
      </c>
      <c r="H28" s="11">
        <v>1.61</v>
      </c>
    </row>
    <row r="29" spans="1:9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9" x14ac:dyDescent="0.25">
      <c r="A31" s="3" t="s">
        <v>11</v>
      </c>
    </row>
    <row r="32" spans="1:9" x14ac:dyDescent="0.25">
      <c r="A32" s="3" t="s">
        <v>61</v>
      </c>
      <c r="B32" s="6">
        <f>B16/B27</f>
        <v>13919000619.248989</v>
      </c>
      <c r="C32" s="6">
        <f t="shared" ref="C32:H32" si="1">C16/C27</f>
        <v>11178139153.791826</v>
      </c>
      <c r="D32" s="6">
        <f t="shared" ref="D32" si="2">D16/D27</f>
        <v>2490709538.9880104</v>
      </c>
      <c r="E32" s="6">
        <f t="shared" si="1"/>
        <v>1881307428.5304117</v>
      </c>
      <c r="F32" s="6">
        <f>F16/F27</f>
        <v>609402110.45759869</v>
      </c>
      <c r="G32" s="6">
        <f t="shared" si="1"/>
        <v>76295202.103507444</v>
      </c>
      <c r="H32" s="6">
        <f t="shared" si="1"/>
        <v>173856724.36564541</v>
      </c>
    </row>
    <row r="33" spans="1:8" x14ac:dyDescent="0.25">
      <c r="A33" s="3" t="s">
        <v>103</v>
      </c>
      <c r="B33" s="6">
        <f>B18/B28</f>
        <v>16691645351.552794</v>
      </c>
      <c r="C33" s="6">
        <f t="shared" ref="C33:H33" si="3">C18/C28</f>
        <v>13058040859.00621</v>
      </c>
      <c r="D33" s="6">
        <f t="shared" ref="D33" si="4">D18/D28</f>
        <v>3273089383.8509316</v>
      </c>
      <c r="E33" s="6">
        <f t="shared" si="3"/>
        <v>2486146213.043478</v>
      </c>
      <c r="F33" s="6">
        <f t="shared" si="3"/>
        <v>786943170.80745339</v>
      </c>
      <c r="G33" s="6">
        <f t="shared" si="3"/>
        <v>97579850.931677014</v>
      </c>
      <c r="H33" s="6">
        <f t="shared" si="3"/>
        <v>262935257.76397514</v>
      </c>
    </row>
    <row r="34" spans="1:8" x14ac:dyDescent="0.25">
      <c r="A34" s="3" t="s">
        <v>62</v>
      </c>
      <c r="B34" s="6">
        <f>B32/B10</f>
        <v>22690.354063811403</v>
      </c>
      <c r="C34" s="6">
        <f t="shared" ref="C34:H34" si="5">C32/C10</f>
        <v>23641.026237430578</v>
      </c>
      <c r="D34" s="6">
        <f t="shared" ref="D34" si="6">D32/D10</f>
        <v>19593.603912790117</v>
      </c>
      <c r="E34" s="6">
        <f t="shared" si="5"/>
        <v>19820.866228702496</v>
      </c>
      <c r="F34" s="6">
        <f t="shared" si="5"/>
        <v>18923.768296667971</v>
      </c>
      <c r="G34" s="6">
        <f t="shared" si="5"/>
        <v>19755.36046180928</v>
      </c>
      <c r="H34" s="6">
        <f t="shared" si="5"/>
        <v>18064.913171825167</v>
      </c>
    </row>
    <row r="35" spans="1:8" x14ac:dyDescent="0.25">
      <c r="A35" s="3" t="s">
        <v>104</v>
      </c>
      <c r="B35" s="6">
        <f>B33/B12</f>
        <v>24695.83815027733</v>
      </c>
      <c r="C35" s="6">
        <f t="shared" ref="C35:H35" si="7">C33/C12</f>
        <v>25260.557167851621</v>
      </c>
      <c r="D35" s="6">
        <f t="shared" ref="D35" si="8">D33/D12</f>
        <v>22996.725068070918</v>
      </c>
      <c r="E35" s="6">
        <f t="shared" si="7"/>
        <v>23727.863453923583</v>
      </c>
      <c r="F35" s="6">
        <f t="shared" si="7"/>
        <v>20956.650177290976</v>
      </c>
      <c r="G35" s="6">
        <f t="shared" si="7"/>
        <v>24854.776090595267</v>
      </c>
      <c r="H35" s="6">
        <f t="shared" si="7"/>
        <v>20702.748534622664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188.23868879515351</v>
      </c>
      <c r="C40" s="7">
        <f t="shared" ref="C40:H40" si="9">((C11)/C29)*100</f>
        <v>237.55011770764364</v>
      </c>
      <c r="D40" s="7">
        <f t="shared" si="9"/>
        <v>113.74973984598881</v>
      </c>
      <c r="E40" s="7">
        <f t="shared" si="9"/>
        <v>92.836612867565776</v>
      </c>
      <c r="F40" s="7">
        <f t="shared" si="9"/>
        <v>313.29001772002363</v>
      </c>
      <c r="G40" s="7">
        <f t="shared" si="9"/>
        <v>172.87538529282253</v>
      </c>
      <c r="H40" s="7">
        <f t="shared" si="9"/>
        <v>89.427470017133075</v>
      </c>
    </row>
    <row r="41" spans="1:8" x14ac:dyDescent="0.25">
      <c r="A41" t="s">
        <v>15</v>
      </c>
      <c r="B41" s="7">
        <f>((B12)/B29)*100</f>
        <v>188.43105385385275</v>
      </c>
      <c r="C41" s="7">
        <f t="shared" ref="C41:H41" si="10">((C12)/C29)*100</f>
        <v>237.68391819318765</v>
      </c>
      <c r="D41" s="7">
        <f t="shared" si="10"/>
        <v>113.93024670604999</v>
      </c>
      <c r="E41" s="7">
        <f t="shared" si="10"/>
        <v>92.661950033163833</v>
      </c>
      <c r="F41" s="7">
        <f t="shared" si="10"/>
        <v>316.85933676483</v>
      </c>
      <c r="G41" s="7">
        <f t="shared" si="10"/>
        <v>172.87538529282253</v>
      </c>
      <c r="H41" s="7">
        <f t="shared" si="10"/>
        <v>90.666047972587094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100.10219209447881</v>
      </c>
      <c r="C44" s="7">
        <f t="shared" ref="C44:H44" si="11">C12/C11*100</f>
        <v>100.05632516070091</v>
      </c>
      <c r="D44" s="7">
        <f t="shared" ref="D44" si="12">D12/D11*100</f>
        <v>100.15868771243395</v>
      </c>
      <c r="E44" s="7">
        <f t="shared" si="11"/>
        <v>99.81185996665873</v>
      </c>
      <c r="F44" s="7">
        <f t="shared" si="11"/>
        <v>101.13930187459599</v>
      </c>
      <c r="G44" s="7">
        <f t="shared" si="11"/>
        <v>100</v>
      </c>
      <c r="H44" s="7">
        <f t="shared" si="11"/>
        <v>101.3850083818951</v>
      </c>
    </row>
    <row r="45" spans="1:8" x14ac:dyDescent="0.25">
      <c r="A45" t="s">
        <v>18</v>
      </c>
      <c r="B45" s="7">
        <f>B18/B17*100</f>
        <v>101.85725691144047</v>
      </c>
      <c r="C45" s="7">
        <f t="shared" ref="C45:H45" si="13">C18/C17*100</f>
        <v>102.07047762220273</v>
      </c>
      <c r="D45" s="7">
        <f t="shared" ref="D45" si="14">D18/D17*100</f>
        <v>100.7089660220265</v>
      </c>
      <c r="E45" s="7">
        <f t="shared" si="13"/>
        <v>100.91952316336604</v>
      </c>
      <c r="F45" s="7">
        <f t="shared" si="13"/>
        <v>100.04949912523193</v>
      </c>
      <c r="G45" s="7">
        <f t="shared" si="13"/>
        <v>103.68654400252272</v>
      </c>
      <c r="H45" s="7">
        <f t="shared" si="13"/>
        <v>105.18594429893697</v>
      </c>
    </row>
    <row r="46" spans="1:8" x14ac:dyDescent="0.25">
      <c r="A46" t="s">
        <v>19</v>
      </c>
      <c r="B46" s="7">
        <f>AVERAGE(B44:B45)</f>
        <v>100.97972450295964</v>
      </c>
      <c r="C46" s="7">
        <f t="shared" ref="C46:H46" si="15">AVERAGE(C44:C45)</f>
        <v>101.06340139145182</v>
      </c>
      <c r="D46" s="7">
        <f t="shared" ref="D46" si="16">AVERAGE(D44:D45)</f>
        <v>100.43382686723022</v>
      </c>
      <c r="E46" s="7">
        <f t="shared" si="15"/>
        <v>100.36569156501238</v>
      </c>
      <c r="F46" s="7">
        <f t="shared" si="15"/>
        <v>100.59440049991396</v>
      </c>
      <c r="G46" s="7">
        <f t="shared" si="15"/>
        <v>101.84327200126137</v>
      </c>
      <c r="H46" s="7">
        <f t="shared" si="15"/>
        <v>103.28547634041604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100.10219209447881</v>
      </c>
      <c r="C49" s="7">
        <f t="shared" ref="C49:H49" si="17">C12/C13*100</f>
        <v>100.05632516070091</v>
      </c>
      <c r="D49" s="7">
        <f t="shared" si="17"/>
        <v>100.15868771243395</v>
      </c>
      <c r="E49" s="7">
        <f t="shared" si="17"/>
        <v>99.81185996665873</v>
      </c>
      <c r="F49" s="7">
        <f t="shared" si="17"/>
        <v>101.13930187459599</v>
      </c>
      <c r="G49" s="7">
        <f t="shared" si="17"/>
        <v>100</v>
      </c>
      <c r="H49" s="7">
        <f t="shared" si="17"/>
        <v>101.3850083818951</v>
      </c>
    </row>
    <row r="50" spans="1:8" x14ac:dyDescent="0.25">
      <c r="A50" t="s">
        <v>22</v>
      </c>
      <c r="B50" s="7">
        <f>B18/B19*100</f>
        <v>47.165138444003176</v>
      </c>
      <c r="C50" s="7">
        <f t="shared" ref="C50:H50" si="18">C18/C19*100</f>
        <v>47.277872326525092</v>
      </c>
      <c r="D50" s="7">
        <f t="shared" ref="D50" si="19">D18/D19*100</f>
        <v>46.578578513777039</v>
      </c>
      <c r="E50" s="7">
        <f t="shared" si="18"/>
        <v>46.684254813958475</v>
      </c>
      <c r="F50" s="7">
        <f t="shared" si="18"/>
        <v>46.247842156612521</v>
      </c>
      <c r="G50" s="7">
        <f t="shared" si="18"/>
        <v>47.893630382957447</v>
      </c>
      <c r="H50" s="7">
        <f t="shared" si="18"/>
        <v>48.759317899466318</v>
      </c>
    </row>
    <row r="51" spans="1:8" x14ac:dyDescent="0.25">
      <c r="A51" t="s">
        <v>23</v>
      </c>
      <c r="B51" s="7">
        <f>(B49+B50)/2</f>
        <v>73.633665269240993</v>
      </c>
      <c r="C51" s="7">
        <f t="shared" ref="C51:H51" si="20">(C49+C50)/2</f>
        <v>73.667098743612996</v>
      </c>
      <c r="D51" s="7">
        <f t="shared" ref="D51" si="21">(D49+D50)/2</f>
        <v>73.368633113105489</v>
      </c>
      <c r="E51" s="7">
        <f t="shared" si="20"/>
        <v>73.248057390308603</v>
      </c>
      <c r="F51" s="7">
        <f t="shared" si="20"/>
        <v>73.693572015604246</v>
      </c>
      <c r="G51" s="7">
        <f t="shared" si="20"/>
        <v>73.94681519147872</v>
      </c>
      <c r="H51" s="7">
        <f t="shared" si="20"/>
        <v>75.072163140680715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>C20/C18*100</f>
        <v>100</v>
      </c>
      <c r="D54" s="7">
        <f>D20/D18*100</f>
        <v>100</v>
      </c>
      <c r="E54" s="7">
        <f t="shared" ref="E54:H54" si="22">E20/E18*100</f>
        <v>100</v>
      </c>
      <c r="F54" s="7">
        <f t="shared" si="22"/>
        <v>100</v>
      </c>
      <c r="G54" s="7">
        <f t="shared" si="22"/>
        <v>100</v>
      </c>
      <c r="H54" s="7">
        <f t="shared" si="22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10.181478809811995</v>
      </c>
      <c r="C57" s="7">
        <f t="shared" ref="C57:H57" si="23">((C12/C10)-1)*100</f>
        <v>9.3281277758508363</v>
      </c>
      <c r="D57" s="7">
        <f t="shared" ref="D57" si="24">((D12/D10)-1)*100</f>
        <v>11.965213560575361</v>
      </c>
      <c r="E57" s="7">
        <f t="shared" si="23"/>
        <v>10.390294525130251</v>
      </c>
      <c r="F57" s="7">
        <f t="shared" si="23"/>
        <v>16.607148402322757</v>
      </c>
      <c r="G57" s="7">
        <f t="shared" si="23"/>
        <v>1.6571724495080264</v>
      </c>
      <c r="H57" s="7">
        <f t="shared" si="23"/>
        <v>31.966957605985048</v>
      </c>
    </row>
    <row r="58" spans="1:8" x14ac:dyDescent="0.25">
      <c r="A58" t="s">
        <v>27</v>
      </c>
      <c r="B58" s="7">
        <f>((B33/B32)-1)*100</f>
        <v>19.919854938934577</v>
      </c>
      <c r="C58" s="7">
        <f t="shared" ref="C58:H58" si="25">((C33/C32)-1)*100</f>
        <v>16.81766239756184</v>
      </c>
      <c r="D58" s="7">
        <f t="shared" si="25"/>
        <v>31.411926305176753</v>
      </c>
      <c r="E58" s="7">
        <f t="shared" si="25"/>
        <v>32.149917410656137</v>
      </c>
      <c r="F58" s="7">
        <f t="shared" si="25"/>
        <v>29.133647111353046</v>
      </c>
      <c r="G58" s="7">
        <f t="shared" si="25"/>
        <v>27.897755352025033</v>
      </c>
      <c r="H58" s="7">
        <f t="shared" si="25"/>
        <v>51.236748951386502</v>
      </c>
    </row>
    <row r="59" spans="1:8" x14ac:dyDescent="0.25">
      <c r="A59" t="s">
        <v>28</v>
      </c>
      <c r="B59" s="7">
        <f>((B35/B34)-1)*100</f>
        <v>8.8384874067013897</v>
      </c>
      <c r="C59" s="7">
        <f t="shared" ref="C59:H59" si="26">((C35/C34)-1)*100</f>
        <v>6.8505102703911191</v>
      </c>
      <c r="D59" s="7">
        <f t="shared" ref="D59" si="27">((D35/D34)-1)*100</f>
        <v>17.368530926867145</v>
      </c>
      <c r="E59" s="7">
        <f t="shared" si="26"/>
        <v>19.711536217137592</v>
      </c>
      <c r="F59" s="7">
        <f t="shared" si="26"/>
        <v>10.742479239618174</v>
      </c>
      <c r="G59" s="7">
        <f t="shared" si="26"/>
        <v>25.812819961671106</v>
      </c>
      <c r="H59" s="7">
        <f t="shared" si="26"/>
        <v>14.601981961981325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B17/(B11*6)</f>
        <v>6512.5340618099253</v>
      </c>
      <c r="C62" s="4">
        <f t="shared" ref="C62:H62" si="28">C17/(C11*6)</f>
        <v>6644.4945929781297</v>
      </c>
      <c r="D62" s="4">
        <f t="shared" si="28"/>
        <v>6137.0704313068691</v>
      </c>
      <c r="E62" s="4">
        <f t="shared" si="28"/>
        <v>6297.0946177661344</v>
      </c>
      <c r="F62" s="4">
        <f t="shared" si="28"/>
        <v>5684.6210945916828</v>
      </c>
      <c r="G62" s="4">
        <f t="shared" si="28"/>
        <v>6432.2376464595009</v>
      </c>
      <c r="H62" s="4">
        <f t="shared" si="28"/>
        <v>5354.496806897102</v>
      </c>
    </row>
    <row r="63" spans="1:8" x14ac:dyDescent="0.25">
      <c r="A63" t="s">
        <v>120</v>
      </c>
      <c r="B63" s="4">
        <f>B18/(B12*6)</f>
        <v>6626.7165703244173</v>
      </c>
      <c r="C63" s="4">
        <f t="shared" ref="C63:H63" si="29">C18/(C12*6)</f>
        <v>6778.2495067068521</v>
      </c>
      <c r="D63" s="4">
        <f t="shared" si="29"/>
        <v>6170.7878932656968</v>
      </c>
      <c r="E63" s="4">
        <f t="shared" si="29"/>
        <v>6366.9766934694953</v>
      </c>
      <c r="F63" s="4">
        <f t="shared" si="29"/>
        <v>5623.367797573078</v>
      </c>
      <c r="G63" s="4">
        <f t="shared" si="29"/>
        <v>6669.3649176430636</v>
      </c>
      <c r="H63" s="4">
        <f t="shared" si="29"/>
        <v>5555.2375234570818</v>
      </c>
    </row>
    <row r="64" spans="1:8" x14ac:dyDescent="0.25">
      <c r="A64" t="s">
        <v>30</v>
      </c>
      <c r="B64" s="10">
        <f>(B62/B63)*B46</f>
        <v>99.239780123191821</v>
      </c>
      <c r="C64" s="10">
        <f t="shared" ref="C64:H64" si="30">(C62/C63)*C46</f>
        <v>99.069121523047812</v>
      </c>
      <c r="D64" s="10">
        <f t="shared" si="30"/>
        <v>99.885051930326142</v>
      </c>
      <c r="E64" s="10">
        <f t="shared" si="30"/>
        <v>99.26410706209434</v>
      </c>
      <c r="F64" s="10">
        <f t="shared" si="30"/>
        <v>101.69013866146351</v>
      </c>
      <c r="G64" s="10">
        <f t="shared" si="30"/>
        <v>98.222264982410323</v>
      </c>
      <c r="H64" s="10">
        <f t="shared" si="30"/>
        <v>99.553214588642874</v>
      </c>
    </row>
    <row r="65" spans="1:8" x14ac:dyDescent="0.25">
      <c r="A65" t="s">
        <v>121</v>
      </c>
      <c r="B65" s="10">
        <f>B17/B11</f>
        <v>39075.204370859552</v>
      </c>
      <c r="C65" s="10">
        <f t="shared" ref="C65:H66" si="31">C17/C11</f>
        <v>39866.967557868782</v>
      </c>
      <c r="D65" s="10">
        <f t="shared" si="31"/>
        <v>36822.422587841211</v>
      </c>
      <c r="E65" s="10">
        <f t="shared" si="31"/>
        <v>37782.567706596812</v>
      </c>
      <c r="F65" s="10">
        <f t="shared" si="31"/>
        <v>34107.726567550097</v>
      </c>
      <c r="G65" s="10">
        <f t="shared" si="31"/>
        <v>38593.425878757007</v>
      </c>
      <c r="H65" s="10">
        <f t="shared" si="31"/>
        <v>32126.980841382614</v>
      </c>
    </row>
    <row r="66" spans="1:8" x14ac:dyDescent="0.25">
      <c r="A66" t="s">
        <v>122</v>
      </c>
      <c r="B66" s="10">
        <f>B18/B12</f>
        <v>39760.299421946504</v>
      </c>
      <c r="C66" s="10">
        <f t="shared" si="31"/>
        <v>40669.497040241113</v>
      </c>
      <c r="D66" s="10">
        <f t="shared" si="31"/>
        <v>37024.727359594181</v>
      </c>
      <c r="E66" s="10">
        <f t="shared" si="31"/>
        <v>38201.86016081697</v>
      </c>
      <c r="F66" s="10">
        <f t="shared" si="31"/>
        <v>33740.206785438473</v>
      </c>
      <c r="G66" s="10">
        <f t="shared" si="31"/>
        <v>40016.189505858383</v>
      </c>
      <c r="H66" s="10">
        <f t="shared" si="31"/>
        <v>33331.425140742489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80.441446136436866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126.62285650444451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workbookViewId="0">
      <selection activeCell="B29" sqref="B29:H29"/>
    </sheetView>
  </sheetViews>
  <sheetFormatPr baseColWidth="10" defaultColWidth="11.42578125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128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5" t="s">
        <v>1</v>
      </c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26"/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63</v>
      </c>
      <c r="B10" s="13">
        <f>(+'I Trimestre'!B10+'II trimestre'!B10+'III Trimestre'!B10)/3</f>
        <v>612349.33333333337</v>
      </c>
      <c r="C10" s="13">
        <f>(+'I Trimestre'!C10+'II trimestre'!C10+'III Trimestre'!C10)/3</f>
        <v>470241.66666666669</v>
      </c>
      <c r="D10" s="13">
        <f>(+'I Trimestre'!D10+'II trimestre'!D10+'III Trimestre'!D10)/3</f>
        <v>128200.33333333333</v>
      </c>
      <c r="E10" s="13">
        <f>(+'I Trimestre'!E10+'II trimestre'!E10+'III Trimestre'!E10)/3</f>
        <v>95545.333333333328</v>
      </c>
      <c r="F10" s="13">
        <f>(+'I Trimestre'!F10+'II trimestre'!F10+'III Trimestre'!F10)/3</f>
        <v>32655</v>
      </c>
      <c r="G10" s="13">
        <f>(+'I Trimestre'!G10+'II trimestre'!G10+'III Trimestre'!G10)/3</f>
        <v>3883.3333333333335</v>
      </c>
      <c r="H10" s="13">
        <f>(+'I Trimestre'!H10+'II trimestre'!H10+'III Trimestre'!H10)/3</f>
        <v>10024</v>
      </c>
    </row>
    <row r="11" spans="1:8" x14ac:dyDescent="0.25">
      <c r="A11" s="3" t="s">
        <v>105</v>
      </c>
      <c r="B11" s="13">
        <f>(+'I Trimestre'!B11+'II trimestre'!B11+'III Trimestre'!B11)/3</f>
        <v>675199</v>
      </c>
      <c r="C11" s="13">
        <f>(+'I Trimestre'!C11+'II trimestre'!C11+'III Trimestre'!C11)/3</f>
        <v>516643</v>
      </c>
      <c r="D11" s="13">
        <f>(+'I Trimestre'!D11+'II trimestre'!D11+'III Trimestre'!D11)/3</f>
        <v>142103</v>
      </c>
      <c r="E11" s="13">
        <f>(+'I Trimestre'!E11+'II trimestre'!E11+'III Trimestre'!E11)/3</f>
        <v>104975</v>
      </c>
      <c r="F11" s="13">
        <f>(+'I Trimestre'!F11+'II trimestre'!F11+'III Trimestre'!F11)/3</f>
        <v>37128</v>
      </c>
      <c r="G11" s="13">
        <f>(+'I Trimestre'!G11+'II trimestre'!G11+'III Trimestre'!G11)/3</f>
        <v>3926</v>
      </c>
      <c r="H11" s="13">
        <f>(+'I Trimestre'!H11+'II trimestre'!H11+'III Trimestre'!H11)/3</f>
        <v>12527</v>
      </c>
    </row>
    <row r="12" spans="1:8" x14ac:dyDescent="0.25">
      <c r="A12" s="3" t="s">
        <v>106</v>
      </c>
      <c r="B12" s="13">
        <f>(+'I Trimestre'!B12+'II trimestre'!B12+'III Trimestre'!B12)/3</f>
        <v>673581.66666666663</v>
      </c>
      <c r="C12" s="13">
        <f>(+'I Trimestre'!C12+'II trimestre'!C12+'III Trimestre'!C12)/3</f>
        <v>513038.66666666669</v>
      </c>
      <c r="D12" s="13">
        <f>(+'I Trimestre'!D12+'II trimestre'!D12+'III Trimestre'!D12)/3</f>
        <v>143746.33333333334</v>
      </c>
      <c r="E12" s="13">
        <f>(+'I Trimestre'!E12+'II trimestre'!E12+'III Trimestre'!E12)/3</f>
        <v>104665</v>
      </c>
      <c r="F12" s="13">
        <f>(+'I Trimestre'!F12+'II trimestre'!F12+'III Trimestre'!F12)/3</f>
        <v>39081.333333333336</v>
      </c>
      <c r="G12" s="13">
        <f>(+'I Trimestre'!G12+'II trimestre'!G12+'III Trimestre'!G12)/3</f>
        <v>3993.3333333333335</v>
      </c>
      <c r="H12" s="13">
        <f>(+'I Trimestre'!H12+'II trimestre'!H12+'III Trimestre'!H12)/3</f>
        <v>12803.333333333334</v>
      </c>
    </row>
    <row r="13" spans="1:8" x14ac:dyDescent="0.25">
      <c r="A13" s="3" t="s">
        <v>73</v>
      </c>
      <c r="B13" s="13">
        <f>+'III Trimestre'!B13</f>
        <v>675199</v>
      </c>
      <c r="C13" s="13">
        <f>+'III Trimestre'!C13</f>
        <v>516643</v>
      </c>
      <c r="D13" s="13">
        <f>+'III Trimestre'!D13</f>
        <v>142103</v>
      </c>
      <c r="E13" s="13">
        <f>+'III Trimestre'!E13</f>
        <v>104975</v>
      </c>
      <c r="F13" s="13">
        <f>+'III Trimestre'!F13</f>
        <v>37128</v>
      </c>
      <c r="G13" s="13">
        <f>+'III Trimestre'!G13</f>
        <v>3926</v>
      </c>
      <c r="H13" s="13">
        <f>+'III Trimestre'!H13</f>
        <v>12527</v>
      </c>
    </row>
    <row r="15" spans="1:8" x14ac:dyDescent="0.25">
      <c r="A15" s="5" t="s">
        <v>7</v>
      </c>
    </row>
    <row r="16" spans="1:8" x14ac:dyDescent="0.25">
      <c r="A16" s="3" t="s">
        <v>63</v>
      </c>
      <c r="B16" s="13">
        <f>+'I Trimestre'!B16+'II trimestre'!B16+'III Trimestre'!B16</f>
        <v>32140173249</v>
      </c>
      <c r="C16" s="13">
        <f>+'I Trimestre'!C16+'II trimestre'!C16+'III Trimestre'!C16</f>
        <v>25481116137</v>
      </c>
      <c r="D16" s="13">
        <f>+'I Trimestre'!D16+'II trimestre'!D16+'III Trimestre'!D16</f>
        <v>6042030119</v>
      </c>
      <c r="E16" s="13">
        <f>+'I Trimestre'!E16+'II trimestre'!E16+'III Trimestre'!E16</f>
        <v>4566772582</v>
      </c>
      <c r="F16" s="13">
        <f>+'I Trimestre'!F16+'II trimestre'!F16+'III Trimestre'!F16</f>
        <v>1475257537</v>
      </c>
      <c r="G16" s="13">
        <f>+'I Trimestre'!G16+'II trimestre'!G16+'III Trimestre'!G16</f>
        <v>186017460</v>
      </c>
      <c r="H16" s="13">
        <f>+'I Trimestre'!H16+'II trimestre'!H16+'III Trimestre'!H16</f>
        <v>431009533</v>
      </c>
    </row>
    <row r="17" spans="1:9" x14ac:dyDescent="0.25">
      <c r="A17" s="3" t="s">
        <v>105</v>
      </c>
      <c r="B17" s="13">
        <f>+'I Trimestre'!B17+'II trimestre'!B17+'III Trimestre'!B17</f>
        <v>41741781270</v>
      </c>
      <c r="C17" s="13">
        <f>+'I Trimestre'!C17+'II trimestre'!C17+'III Trimestre'!C17</f>
        <v>32569038758</v>
      </c>
      <c r="D17" s="13">
        <f>+'I Trimestre'!D17+'II trimestre'!D17+'III Trimestre'!D17</f>
        <v>8296474674</v>
      </c>
      <c r="E17" s="13">
        <f>+'I Trimestre'!E17+'II trimestre'!E17+'III Trimestre'!E17</f>
        <v>6286563490</v>
      </c>
      <c r="F17" s="13">
        <f>+'I Trimestre'!F17+'II trimestre'!F17+'III Trimestre'!F17</f>
        <v>2009911184</v>
      </c>
      <c r="G17" s="13">
        <f>+'I Trimestre'!G17+'II trimestre'!G17+'III Trimestre'!G17</f>
        <v>240811380</v>
      </c>
      <c r="H17" s="13">
        <f>+'I Trimestre'!H17+'II trimestre'!H17+'III Trimestre'!H17</f>
        <v>635456458</v>
      </c>
    </row>
    <row r="18" spans="1:9" x14ac:dyDescent="0.25">
      <c r="A18" s="3" t="s">
        <v>106</v>
      </c>
      <c r="B18" s="13">
        <f>+'I Trimestre'!B18+'II trimestre'!B18+'III Trimestre'!B18</f>
        <v>42140896533</v>
      </c>
      <c r="C18" s="13">
        <f>+'I Trimestre'!C18+'II trimestre'!C18+'III Trimestre'!C18</f>
        <v>32840249131</v>
      </c>
      <c r="D18" s="13">
        <f>+'I Trimestre'!D18+'II trimestre'!D18+'III Trimestre'!D18</f>
        <v>8379768613</v>
      </c>
      <c r="E18" s="13">
        <f>+'I Trimestre'!E18+'II trimestre'!E18+'III Trimestre'!E18</f>
        <v>6328072370</v>
      </c>
      <c r="F18" s="13">
        <f>+'I Trimestre'!F18+'II trimestre'!F18+'III Trimestre'!F18</f>
        <v>2051696243</v>
      </c>
      <c r="G18" s="13">
        <f>+'I Trimestre'!G18+'II trimestre'!G18+'III Trimestre'!G18</f>
        <v>246821240</v>
      </c>
      <c r="H18" s="13">
        <f>+'I Trimestre'!H18+'II trimestre'!H18+'III Trimestre'!H18</f>
        <v>674057549</v>
      </c>
    </row>
    <row r="19" spans="1:9" x14ac:dyDescent="0.25">
      <c r="A19" s="3" t="s">
        <v>73</v>
      </c>
      <c r="B19" s="13">
        <f>+'III Trimestre'!B19</f>
        <v>56977568396</v>
      </c>
      <c r="C19" s="13">
        <f>+'III Trimestre'!C19</f>
        <v>44467833996</v>
      </c>
      <c r="D19" s="13">
        <f>+'III Trimestre'!D19</f>
        <v>11313513800</v>
      </c>
      <c r="E19" s="13">
        <f>+'III Trimestre'!E19</f>
        <v>8573973000</v>
      </c>
      <c r="F19" s="13">
        <f>+'III Trimestre'!F19</f>
        <v>2739540800</v>
      </c>
      <c r="G19" s="13">
        <f>+'III Trimestre'!G19</f>
        <v>328026000</v>
      </c>
      <c r="H19" s="13">
        <f>+'III Trimestre'!H19</f>
        <v>868194600</v>
      </c>
      <c r="I19" s="6"/>
    </row>
    <row r="20" spans="1:9" x14ac:dyDescent="0.25">
      <c r="A20" s="3" t="s">
        <v>107</v>
      </c>
      <c r="B20" s="13">
        <f>B18</f>
        <v>42140896533</v>
      </c>
      <c r="C20" s="13">
        <f t="shared" ref="C20:H20" si="0">C18</f>
        <v>32840249131</v>
      </c>
      <c r="D20" s="13">
        <f t="shared" si="0"/>
        <v>8379768613</v>
      </c>
      <c r="E20" s="13">
        <f t="shared" si="0"/>
        <v>6328072370</v>
      </c>
      <c r="F20" s="13">
        <f t="shared" si="0"/>
        <v>2051696243</v>
      </c>
      <c r="G20" s="13">
        <f t="shared" si="0"/>
        <v>246821240</v>
      </c>
      <c r="H20" s="13">
        <f t="shared" si="0"/>
        <v>674057549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8</v>
      </c>
      <c r="B22" s="4"/>
      <c r="C22" s="4"/>
      <c r="D22" s="4"/>
      <c r="E22" s="4"/>
      <c r="F22" s="4"/>
    </row>
    <row r="23" spans="1:9" x14ac:dyDescent="0.25">
      <c r="A23" s="3" t="s">
        <v>105</v>
      </c>
      <c r="B23" s="13">
        <f>'I Trimestre'!B23+'II trimestre'!B23+'III Trimestre'!B23</f>
        <v>41741781270</v>
      </c>
      <c r="I23" s="11"/>
    </row>
    <row r="24" spans="1:9" x14ac:dyDescent="0.25">
      <c r="A24" s="3" t="s">
        <v>106</v>
      </c>
      <c r="B24" s="13">
        <f>'I Trimestre'!B24+'II trimestre'!B24+'III Trimestre'!B24</f>
        <v>30598349144</v>
      </c>
    </row>
    <row r="26" spans="1:9" x14ac:dyDescent="0.25">
      <c r="A26" t="s">
        <v>9</v>
      </c>
    </row>
    <row r="27" spans="1:9" x14ac:dyDescent="0.25">
      <c r="A27" s="3" t="s">
        <v>64</v>
      </c>
      <c r="B27" s="16">
        <v>1.523505238688889</v>
      </c>
      <c r="C27" s="16">
        <v>1.523505238688889</v>
      </c>
      <c r="D27" s="16">
        <v>1.523505238688889</v>
      </c>
      <c r="E27" s="16">
        <v>1.523505238688889</v>
      </c>
      <c r="F27" s="16">
        <v>1.523505238688889</v>
      </c>
      <c r="G27" s="16">
        <v>1.523505238688889</v>
      </c>
      <c r="H27" s="16">
        <v>1.523505238688889</v>
      </c>
    </row>
    <row r="28" spans="1:9" x14ac:dyDescent="0.25">
      <c r="A28" s="3" t="s">
        <v>108</v>
      </c>
      <c r="B28" s="11">
        <v>1.6128472990111107</v>
      </c>
      <c r="C28" s="11">
        <v>1.6128472990111107</v>
      </c>
      <c r="D28" s="11">
        <v>1.6128472990111107</v>
      </c>
      <c r="E28" s="11">
        <v>1.6128472990111107</v>
      </c>
      <c r="F28" s="11">
        <v>1.6128472990111107</v>
      </c>
      <c r="G28" s="11">
        <v>1.6128472990111107</v>
      </c>
      <c r="H28" s="11">
        <v>1.6128472990111107</v>
      </c>
    </row>
    <row r="29" spans="1:9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9" x14ac:dyDescent="0.25">
      <c r="A31" s="3" t="s">
        <v>11</v>
      </c>
    </row>
    <row r="32" spans="1:9" x14ac:dyDescent="0.25">
      <c r="A32" s="3" t="s">
        <v>65</v>
      </c>
      <c r="B32" s="6">
        <f>B16/B27</f>
        <v>21096201334.14143</v>
      </c>
      <c r="C32" s="6">
        <f t="shared" ref="C32:H32" si="1">C16/C27</f>
        <v>16725322296.186361</v>
      </c>
      <c r="D32" s="6">
        <f t="shared" ref="D32" si="2">D16/D27</f>
        <v>3965874199.5529346</v>
      </c>
      <c r="E32" s="6">
        <f t="shared" si="1"/>
        <v>2997543077.6530256</v>
      </c>
      <c r="F32" s="6">
        <f t="shared" si="1"/>
        <v>968331121.89990866</v>
      </c>
      <c r="G32" s="6">
        <f t="shared" si="1"/>
        <v>122098339.58961932</v>
      </c>
      <c r="H32" s="6">
        <f t="shared" si="1"/>
        <v>282906498.81251597</v>
      </c>
    </row>
    <row r="33" spans="1:8" x14ac:dyDescent="0.25">
      <c r="A33" s="3" t="s">
        <v>109</v>
      </c>
      <c r="B33" s="6">
        <f>B18/B28</f>
        <v>26128261837.830498</v>
      </c>
      <c r="C33" s="6">
        <f t="shared" ref="C33:H33" si="3">C18/C28</f>
        <v>20361660493.919933</v>
      </c>
      <c r="D33" s="6">
        <f t="shared" ref="D33" si="4">D18/D28</f>
        <v>5195636696.752327</v>
      </c>
      <c r="E33" s="6">
        <f t="shared" si="3"/>
        <v>3923540916.663312</v>
      </c>
      <c r="F33" s="6">
        <f t="shared" si="3"/>
        <v>1272095780.0890152</v>
      </c>
      <c r="G33" s="6">
        <f t="shared" si="3"/>
        <v>153034475.21122065</v>
      </c>
      <c r="H33" s="6">
        <f t="shared" si="3"/>
        <v>417930171.94701982</v>
      </c>
    </row>
    <row r="34" spans="1:8" x14ac:dyDescent="0.25">
      <c r="A34" s="3" t="s">
        <v>66</v>
      </c>
      <c r="B34" s="6">
        <f>B32/B10</f>
        <v>34451.252227717669</v>
      </c>
      <c r="C34" s="6">
        <f t="shared" ref="C34:H34" si="5">C32/C10</f>
        <v>35567.503864012535</v>
      </c>
      <c r="D34" s="6">
        <f t="shared" ref="D34" si="6">D32/D10</f>
        <v>30934.975724604992</v>
      </c>
      <c r="E34" s="6">
        <f t="shared" si="5"/>
        <v>31372.993039810342</v>
      </c>
      <c r="F34" s="6">
        <f t="shared" si="5"/>
        <v>29653.379938750841</v>
      </c>
      <c r="G34" s="6">
        <f t="shared" si="5"/>
        <v>31441.632512348322</v>
      </c>
      <c r="H34" s="6">
        <f t="shared" si="5"/>
        <v>28222.914885526334</v>
      </c>
    </row>
    <row r="35" spans="1:8" x14ac:dyDescent="0.25">
      <c r="A35" s="3" t="s">
        <v>110</v>
      </c>
      <c r="B35" s="6">
        <f>B33/B12</f>
        <v>38790.043035361465</v>
      </c>
      <c r="C35" s="6">
        <f t="shared" ref="C35:H35" si="7">C33/C12</f>
        <v>39688.354537123778</v>
      </c>
      <c r="D35" s="6">
        <f t="shared" ref="D35" si="8">D33/D12</f>
        <v>36144.481575778118</v>
      </c>
      <c r="E35" s="6">
        <f t="shared" si="7"/>
        <v>37486.656634627732</v>
      </c>
      <c r="F35" s="6">
        <f t="shared" si="7"/>
        <v>32549.958550263087</v>
      </c>
      <c r="G35" s="6">
        <f t="shared" si="7"/>
        <v>38322.489618836553</v>
      </c>
      <c r="H35" s="6">
        <f t="shared" si="7"/>
        <v>32642.294085942707</v>
      </c>
    </row>
    <row r="37" spans="1:8" x14ac:dyDescent="0.25">
      <c r="A37" s="2" t="s">
        <v>12</v>
      </c>
    </row>
    <row r="39" spans="1:8" x14ac:dyDescent="0.25">
      <c r="A39" t="s">
        <v>13</v>
      </c>
    </row>
    <row r="40" spans="1:8" x14ac:dyDescent="0.25">
      <c r="A40" t="s">
        <v>14</v>
      </c>
      <c r="B40" s="7">
        <f>((B11)/B29)*100</f>
        <v>188.23868879515351</v>
      </c>
      <c r="C40" s="7">
        <f t="shared" ref="C40:H40" si="9">((C11)/C29)*100</f>
        <v>237.55011770764364</v>
      </c>
      <c r="D40" s="7">
        <f t="shared" si="9"/>
        <v>113.74973984598881</v>
      </c>
      <c r="E40" s="7">
        <f t="shared" si="9"/>
        <v>92.836612867565776</v>
      </c>
      <c r="F40" s="7">
        <f t="shared" si="9"/>
        <v>313.29001772002363</v>
      </c>
      <c r="G40" s="7">
        <f t="shared" si="9"/>
        <v>172.87538529282253</v>
      </c>
      <c r="H40" s="7">
        <f t="shared" si="9"/>
        <v>89.427470017133075</v>
      </c>
    </row>
    <row r="41" spans="1:8" x14ac:dyDescent="0.25">
      <c r="A41" t="s">
        <v>15</v>
      </c>
      <c r="B41" s="7">
        <f>((B12)/B29)*100</f>
        <v>187.78779253196095</v>
      </c>
      <c r="C41" s="7">
        <f t="shared" ref="C41:H41" si="10">((C12)/C29)*100</f>
        <v>235.89286152186176</v>
      </c>
      <c r="D41" s="7">
        <f t="shared" si="10"/>
        <v>115.06518525633842</v>
      </c>
      <c r="E41" s="7">
        <f t="shared" si="10"/>
        <v>92.56245854521336</v>
      </c>
      <c r="F41" s="7">
        <f t="shared" si="10"/>
        <v>329.77245239501588</v>
      </c>
      <c r="G41" s="7">
        <f t="shared" si="10"/>
        <v>175.84030529869366</v>
      </c>
      <c r="H41" s="7">
        <f t="shared" si="10"/>
        <v>91.400152293927277</v>
      </c>
    </row>
    <row r="43" spans="1:8" x14ac:dyDescent="0.25">
      <c r="A43" t="s">
        <v>16</v>
      </c>
    </row>
    <row r="44" spans="1:8" x14ac:dyDescent="0.25">
      <c r="A44" t="s">
        <v>17</v>
      </c>
      <c r="B44" s="7">
        <f>B12/B11*100</f>
        <v>99.760465679994581</v>
      </c>
      <c r="C44" s="7">
        <f t="shared" ref="C44:G44" si="11">C12/C11*100</f>
        <v>99.302355140138673</v>
      </c>
      <c r="D44" s="7">
        <f t="shared" ref="D44" si="12">D12/D11*100</f>
        <v>101.15643817043507</v>
      </c>
      <c r="E44" s="7">
        <f t="shared" si="11"/>
        <v>99.70469159323649</v>
      </c>
      <c r="F44" s="7">
        <f t="shared" si="11"/>
        <v>105.26107879049056</v>
      </c>
      <c r="G44" s="7">
        <f t="shared" si="11"/>
        <v>101.71506197996266</v>
      </c>
      <c r="H44" s="7">
        <f>H12/H11*100</f>
        <v>102.20590191852266</v>
      </c>
    </row>
    <row r="45" spans="1:8" x14ac:dyDescent="0.25">
      <c r="A45" t="s">
        <v>18</v>
      </c>
      <c r="B45" s="7">
        <f>B18/B17*100</f>
        <v>100.9561529260536</v>
      </c>
      <c r="C45" s="7">
        <f t="shared" ref="C45:G45" si="13">C18/C17*100</f>
        <v>100.8327245240954</v>
      </c>
      <c r="D45" s="7">
        <f t="shared" ref="D45" si="14">D18/D17*100</f>
        <v>101.00396785710721</v>
      </c>
      <c r="E45" s="7">
        <f t="shared" si="13"/>
        <v>100.66027934126535</v>
      </c>
      <c r="F45" s="7">
        <f t="shared" si="13"/>
        <v>102.07895051943747</v>
      </c>
      <c r="G45" s="7">
        <f t="shared" si="13"/>
        <v>102.4956710932847</v>
      </c>
      <c r="H45" s="7">
        <f>H18/H17*100</f>
        <v>106.07454539395049</v>
      </c>
    </row>
    <row r="46" spans="1:8" x14ac:dyDescent="0.25">
      <c r="A46" t="s">
        <v>19</v>
      </c>
      <c r="B46" s="7">
        <f>AVERAGE(B44:B45)</f>
        <v>100.3583093030241</v>
      </c>
      <c r="C46" s="7">
        <f t="shared" ref="C46:G46" si="15">AVERAGE(C44:C45)</f>
        <v>100.06753983211703</v>
      </c>
      <c r="D46" s="7">
        <f t="shared" ref="D46" si="16">AVERAGE(D44:D45)</f>
        <v>101.08020301377114</v>
      </c>
      <c r="E46" s="7">
        <f t="shared" si="15"/>
        <v>100.18248546725093</v>
      </c>
      <c r="F46" s="7">
        <f t="shared" si="15"/>
        <v>103.67001465496401</v>
      </c>
      <c r="G46" s="7">
        <f t="shared" si="15"/>
        <v>102.10536653662368</v>
      </c>
      <c r="H46" s="7">
        <f>AVERAGE(H44:H45)</f>
        <v>104.14022365623657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20</v>
      </c>
    </row>
    <row r="49" spans="1:8" x14ac:dyDescent="0.25">
      <c r="A49" t="s">
        <v>21</v>
      </c>
      <c r="B49" s="7">
        <f>B12/B13*100</f>
        <v>99.760465679994581</v>
      </c>
      <c r="C49" s="7">
        <f t="shared" ref="C49:H49" si="17">C12/C13*100</f>
        <v>99.302355140138673</v>
      </c>
      <c r="D49" s="7">
        <f t="shared" si="17"/>
        <v>101.15643817043507</v>
      </c>
      <c r="E49" s="7">
        <f t="shared" si="17"/>
        <v>99.70469159323649</v>
      </c>
      <c r="F49" s="7">
        <f t="shared" si="17"/>
        <v>105.26107879049056</v>
      </c>
      <c r="G49" s="7">
        <f t="shared" si="17"/>
        <v>101.71506197996266</v>
      </c>
      <c r="H49" s="7">
        <f t="shared" si="17"/>
        <v>102.20590191852266</v>
      </c>
    </row>
    <row r="50" spans="1:8" x14ac:dyDescent="0.25">
      <c r="A50" t="s">
        <v>22</v>
      </c>
      <c r="B50" s="7">
        <f>B18/B19*100</f>
        <v>73.960503614538993</v>
      </c>
      <c r="C50" s="7">
        <f t="shared" ref="C50:H50" si="18">C18/C19*100</f>
        <v>73.851694989133193</v>
      </c>
      <c r="D50" s="7">
        <f t="shared" si="18"/>
        <v>74.06866479448675</v>
      </c>
      <c r="E50" s="7">
        <f t="shared" si="18"/>
        <v>73.805601790441841</v>
      </c>
      <c r="F50" s="7">
        <f t="shared" si="18"/>
        <v>74.891976166224651</v>
      </c>
      <c r="G50" s="7">
        <f t="shared" si="18"/>
        <v>75.244413552584248</v>
      </c>
      <c r="H50" s="7">
        <f t="shared" si="18"/>
        <v>77.638993492933494</v>
      </c>
    </row>
    <row r="51" spans="1:8" x14ac:dyDescent="0.25">
      <c r="A51" t="s">
        <v>23</v>
      </c>
      <c r="B51" s="7">
        <f>(B49+B50)/2</f>
        <v>86.860484647266787</v>
      </c>
      <c r="C51" s="7">
        <f t="shared" ref="C51:H51" si="19">(C49+C50)/2</f>
        <v>86.577025064635933</v>
      </c>
      <c r="D51" s="7">
        <f t="shared" si="19"/>
        <v>87.612551482460901</v>
      </c>
      <c r="E51" s="7">
        <f t="shared" si="19"/>
        <v>86.755146691839172</v>
      </c>
      <c r="F51" s="7">
        <f t="shared" si="19"/>
        <v>90.076527478357605</v>
      </c>
      <c r="G51" s="7">
        <f t="shared" si="19"/>
        <v>88.479737766273445</v>
      </c>
      <c r="H51" s="7">
        <f t="shared" si="19"/>
        <v>89.922447705728075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20">C20/C18*100</f>
        <v>100</v>
      </c>
      <c r="D54" s="7">
        <f t="shared" si="20"/>
        <v>100</v>
      </c>
      <c r="E54" s="7">
        <f t="shared" si="20"/>
        <v>100</v>
      </c>
      <c r="F54" s="7">
        <f t="shared" si="20"/>
        <v>100</v>
      </c>
      <c r="G54" s="7">
        <f t="shared" si="20"/>
        <v>100</v>
      </c>
      <c r="H54" s="7">
        <f t="shared" si="20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9.9995754057596642</v>
      </c>
      <c r="C57" s="7">
        <f t="shared" ref="C57:H57" si="21">((C12/C10)-1)*100</f>
        <v>9.1010650552021168</v>
      </c>
      <c r="D57" s="7">
        <f t="shared" ref="D57" si="22">((D12/D10)-1)*100</f>
        <v>12.126333524873845</v>
      </c>
      <c r="E57" s="7">
        <f t="shared" si="21"/>
        <v>9.5448582871656029</v>
      </c>
      <c r="F57" s="7">
        <f t="shared" si="21"/>
        <v>19.679477364364839</v>
      </c>
      <c r="G57" s="7">
        <f t="shared" si="21"/>
        <v>2.8326180257510769</v>
      </c>
      <c r="H57" s="7">
        <f t="shared" si="21"/>
        <v>27.726789039638213</v>
      </c>
    </row>
    <row r="58" spans="1:8" x14ac:dyDescent="0.25">
      <c r="A58" t="s">
        <v>27</v>
      </c>
      <c r="B58" s="7">
        <f>((B33/B32)-1)*100</f>
        <v>23.85292225830884</v>
      </c>
      <c r="C58" s="7">
        <f t="shared" ref="C58:H58" si="23">((C33/C32)-1)*100</f>
        <v>21.741513456889948</v>
      </c>
      <c r="D58" s="7">
        <f t="shared" si="23"/>
        <v>31.00861084645652</v>
      </c>
      <c r="E58" s="7">
        <f t="shared" si="23"/>
        <v>30.891894295487866</v>
      </c>
      <c r="F58" s="7">
        <f t="shared" si="23"/>
        <v>31.369915860300644</v>
      </c>
      <c r="G58" s="7">
        <f t="shared" si="23"/>
        <v>25.337064963847777</v>
      </c>
      <c r="H58" s="7">
        <f t="shared" si="23"/>
        <v>47.727314042363147</v>
      </c>
    </row>
    <row r="59" spans="1:8" x14ac:dyDescent="0.25">
      <c r="A59" t="s">
        <v>28</v>
      </c>
      <c r="B59" s="7">
        <f>((B35/B34)-1)*100</f>
        <v>12.594000296317343</v>
      </c>
      <c r="C59" s="7">
        <f t="shared" ref="C59:H59" si="24">((C35/C34)-1)*100</f>
        <v>11.585999087444399</v>
      </c>
      <c r="D59" s="7">
        <f t="shared" ref="D59" si="25">((D35/D34)-1)*100</f>
        <v>16.840180828167249</v>
      </c>
      <c r="E59" s="7">
        <f t="shared" si="24"/>
        <v>19.487026905783388</v>
      </c>
      <c r="F59" s="7">
        <f t="shared" si="24"/>
        <v>9.7681229508917333</v>
      </c>
      <c r="G59" s="7">
        <f t="shared" si="24"/>
        <v>21.884541471521413</v>
      </c>
      <c r="H59" s="7">
        <f t="shared" si="24"/>
        <v>15.658833321581467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B17/(B11*9)</f>
        <v>6869.0500084666401</v>
      </c>
      <c r="C62" s="4">
        <f t="shared" ref="C62:H62" si="26">C17/(C11*9)</f>
        <v>7004.4152039652572</v>
      </c>
      <c r="D62" s="4">
        <f t="shared" si="26"/>
        <v>6487.0588188379788</v>
      </c>
      <c r="E62" s="4">
        <f t="shared" si="26"/>
        <v>6654.0324310020906</v>
      </c>
      <c r="F62" s="4">
        <f t="shared" si="26"/>
        <v>6014.9608082549257</v>
      </c>
      <c r="G62" s="4">
        <f t="shared" si="26"/>
        <v>6815.2878247580238</v>
      </c>
      <c r="H62" s="4">
        <f t="shared" si="26"/>
        <v>5636.3273817443214</v>
      </c>
    </row>
    <row r="63" spans="1:8" x14ac:dyDescent="0.25">
      <c r="A63" t="s">
        <v>120</v>
      </c>
      <c r="B63" s="4">
        <f>B18/(B12*9)</f>
        <v>6951.3795709008309</v>
      </c>
      <c r="C63" s="4">
        <f t="shared" ref="C63:H63" si="27">C18/(C12*9)</f>
        <v>7112.3617130439379</v>
      </c>
      <c r="D63" s="4">
        <f t="shared" si="27"/>
        <v>6477.2810537389551</v>
      </c>
      <c r="E63" s="4">
        <f t="shared" si="27"/>
        <v>6717.8058780129195</v>
      </c>
      <c r="F63" s="4">
        <f t="shared" si="27"/>
        <v>5833.1236367461588</v>
      </c>
      <c r="G63" s="4">
        <f t="shared" si="27"/>
        <v>6867.5915414579858</v>
      </c>
      <c r="H63" s="4">
        <f t="shared" si="27"/>
        <v>5849.6706500043392</v>
      </c>
    </row>
    <row r="64" spans="1:8" x14ac:dyDescent="0.25">
      <c r="A64" t="s">
        <v>30</v>
      </c>
      <c r="B64" s="10">
        <f>(B62/B63)*B46</f>
        <v>99.169702695187496</v>
      </c>
      <c r="C64" s="10">
        <f t="shared" ref="C64:H64" si="28">(C62/C63)*C46</f>
        <v>98.548783892418655</v>
      </c>
      <c r="D64" s="10">
        <f t="shared" si="28"/>
        <v>101.2327884077089</v>
      </c>
      <c r="E64" s="10">
        <f t="shared" si="28"/>
        <v>99.231433510053151</v>
      </c>
      <c r="F64" s="10">
        <f t="shared" si="28"/>
        <v>106.90174149791612</v>
      </c>
      <c r="G64" s="10">
        <f t="shared" si="28"/>
        <v>101.32772999073447</v>
      </c>
      <c r="H64" s="10">
        <f t="shared" si="28"/>
        <v>100.34212680575249</v>
      </c>
    </row>
    <row r="65" spans="1:8" x14ac:dyDescent="0.25">
      <c r="A65" t="s">
        <v>121</v>
      </c>
      <c r="B65" s="10">
        <f>B17/B11</f>
        <v>61821.450076199755</v>
      </c>
      <c r="C65" s="10">
        <f t="shared" ref="C65:H66" si="29">C17/C11</f>
        <v>63039.736835687312</v>
      </c>
      <c r="D65" s="10">
        <f t="shared" si="29"/>
        <v>58383.529369541808</v>
      </c>
      <c r="E65" s="10">
        <f t="shared" si="29"/>
        <v>59886.291879018812</v>
      </c>
      <c r="F65" s="10">
        <f t="shared" si="29"/>
        <v>54134.64727429433</v>
      </c>
      <c r="G65" s="10">
        <f t="shared" si="29"/>
        <v>61337.590422822213</v>
      </c>
      <c r="H65" s="10">
        <f t="shared" si="29"/>
        <v>50726.94643569889</v>
      </c>
    </row>
    <row r="66" spans="1:8" x14ac:dyDescent="0.25">
      <c r="A66" t="s">
        <v>122</v>
      </c>
      <c r="B66" s="10">
        <f>B18/B12</f>
        <v>62562.416138107481</v>
      </c>
      <c r="C66" s="10">
        <f t="shared" si="29"/>
        <v>64011.255417395434</v>
      </c>
      <c r="D66" s="10">
        <f t="shared" si="29"/>
        <v>58295.529483650593</v>
      </c>
      <c r="E66" s="10">
        <f t="shared" si="29"/>
        <v>60460.252902116277</v>
      </c>
      <c r="F66" s="10">
        <f t="shared" si="29"/>
        <v>52498.112730715431</v>
      </c>
      <c r="G66" s="10">
        <f t="shared" si="29"/>
        <v>61808.323873121866</v>
      </c>
      <c r="H66" s="10">
        <f t="shared" si="29"/>
        <v>52647.03585003905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73.303889323935408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137.72277822793379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4"/>
  <sheetViews>
    <sheetView tabSelected="1" zoomScale="90" zoomScaleNormal="90" workbookViewId="0"/>
  </sheetViews>
  <sheetFormatPr baseColWidth="10" defaultColWidth="11.42578125" defaultRowHeight="15" x14ac:dyDescent="0.25"/>
  <cols>
    <col min="1" max="1" width="55.140625" customWidth="1"/>
    <col min="2" max="2" width="26.42578125" customWidth="1"/>
    <col min="3" max="3" width="21.140625" customWidth="1"/>
    <col min="4" max="4" width="16.42578125" customWidth="1"/>
    <col min="5" max="5" width="17" customWidth="1"/>
    <col min="6" max="6" width="17.140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28" t="s">
        <v>128</v>
      </c>
      <c r="B2" s="28"/>
      <c r="C2" s="28"/>
      <c r="D2" s="28"/>
      <c r="E2" s="28"/>
      <c r="F2" s="28"/>
      <c r="G2" s="28"/>
      <c r="H2" s="28"/>
    </row>
    <row r="4" spans="1:8" x14ac:dyDescent="0.25">
      <c r="A4" s="23" t="s">
        <v>0</v>
      </c>
      <c r="B4" s="21"/>
      <c r="C4" s="27" t="s">
        <v>2</v>
      </c>
      <c r="D4" s="27"/>
      <c r="E4" s="27"/>
      <c r="F4" s="27"/>
      <c r="G4" s="27"/>
      <c r="H4" s="27"/>
    </row>
    <row r="5" spans="1:8" ht="15.75" thickBot="1" x14ac:dyDescent="0.3">
      <c r="A5" s="24"/>
      <c r="B5" s="1" t="s">
        <v>1</v>
      </c>
      <c r="C5" s="1" t="s">
        <v>123</v>
      </c>
      <c r="D5" s="1" t="s">
        <v>36</v>
      </c>
      <c r="E5" s="1" t="s">
        <v>37</v>
      </c>
      <c r="F5" s="1" t="s">
        <v>38</v>
      </c>
      <c r="G5" s="1" t="s">
        <v>3</v>
      </c>
      <c r="H5" s="1" t="s">
        <v>4</v>
      </c>
    </row>
    <row r="6" spans="1:8" ht="15.75" thickTop="1" x14ac:dyDescent="0.25"/>
    <row r="7" spans="1:8" x14ac:dyDescent="0.25">
      <c r="A7" s="2" t="s">
        <v>5</v>
      </c>
    </row>
    <row r="9" spans="1:8" x14ac:dyDescent="0.25">
      <c r="A9" t="s">
        <v>6</v>
      </c>
    </row>
    <row r="10" spans="1:8" x14ac:dyDescent="0.25">
      <c r="A10" s="3" t="s">
        <v>67</v>
      </c>
      <c r="B10" s="13">
        <f>(+'I Trimestre'!B10+'II trimestre'!B10+'III Trimestre'!B10+'IV Trimestre'!B10)/4</f>
        <v>612848.25</v>
      </c>
      <c r="C10" s="13">
        <f>(+'I Trimestre'!C10+'II trimestre'!C10+'III Trimestre'!C10+'IV Trimestre'!C10)/4</f>
        <v>469674.5</v>
      </c>
      <c r="D10" s="13">
        <f>(+'I Trimestre'!D10+'II trimestre'!D10+'III Trimestre'!D10+'IV Trimestre'!D10)/4</f>
        <v>129025</v>
      </c>
      <c r="E10" s="13">
        <f>(+'I Trimestre'!E10+'II trimestre'!E10+'III Trimestre'!E10+'IV Trimestre'!E10)/4</f>
        <v>95915.75</v>
      </c>
      <c r="F10" s="13">
        <f>(+'I Trimestre'!F10+'II trimestre'!F10+'III Trimestre'!F10+'IV Trimestre'!F10)/4</f>
        <v>33109.25</v>
      </c>
      <c r="G10" s="13">
        <f>(+'I Trimestre'!G10+'II trimestre'!G10+'III Trimestre'!G10+'IV Trimestre'!G10)/4</f>
        <v>3894</v>
      </c>
      <c r="H10" s="13">
        <f>(+'I Trimestre'!H10+'II trimestre'!H10+'III Trimestre'!H10+'IV Trimestre'!H10)/4</f>
        <v>10254.75</v>
      </c>
    </row>
    <row r="11" spans="1:8" x14ac:dyDescent="0.25">
      <c r="A11" s="3" t="s">
        <v>111</v>
      </c>
      <c r="B11" s="13">
        <f>(+'I Trimestre'!B11+'II trimestre'!B11+'III Trimestre'!B11+'IV Trimestre'!B11)/4</f>
        <v>675199</v>
      </c>
      <c r="C11" s="13">
        <f>(+'I Trimestre'!C11+'II trimestre'!C11+'III Trimestre'!C11+'IV Trimestre'!C11)/4</f>
        <v>516643</v>
      </c>
      <c r="D11" s="13">
        <f>(+'I Trimestre'!D11+'II trimestre'!D11+'III Trimestre'!D11+'IV Trimestre'!D11)/4</f>
        <v>142103</v>
      </c>
      <c r="E11" s="13">
        <f>(+'I Trimestre'!E11+'II trimestre'!E11+'III Trimestre'!E11+'IV Trimestre'!E11)/4</f>
        <v>104975</v>
      </c>
      <c r="F11" s="13">
        <f>(+'I Trimestre'!F11+'II trimestre'!F11+'III Trimestre'!F11+'IV Trimestre'!F11)/4</f>
        <v>37128</v>
      </c>
      <c r="G11" s="13">
        <f>(+'I Trimestre'!G11+'II trimestre'!G11+'III Trimestre'!G11+'IV Trimestre'!G11)/4</f>
        <v>3926</v>
      </c>
      <c r="H11" s="13">
        <f>(+'I Trimestre'!H11+'II trimestre'!H11+'III Trimestre'!H11+'IV Trimestre'!H11)/4</f>
        <v>12527</v>
      </c>
    </row>
    <row r="12" spans="1:8" x14ac:dyDescent="0.25">
      <c r="A12" s="3" t="s">
        <v>112</v>
      </c>
      <c r="B12" s="13">
        <f>(+'I Trimestre'!B12+'II trimestre'!B12+'III Trimestre'!B12+'IV Trimestre'!B12)/4</f>
        <v>673445.25</v>
      </c>
      <c r="C12" s="13">
        <f>(+'I Trimestre'!C12+'II trimestre'!C12+'III Trimestre'!C12+'IV Trimestre'!C12)/4</f>
        <v>511338</v>
      </c>
      <c r="D12" s="13">
        <f>(+'I Trimestre'!D12+'II trimestre'!D12+'III Trimestre'!D12+'IV Trimestre'!D12)/4</f>
        <v>144556.25</v>
      </c>
      <c r="E12" s="13">
        <f>(+'I Trimestre'!E12+'II trimestre'!E12+'III Trimestre'!E12+'IV Trimestre'!E12)/4</f>
        <v>104760.25</v>
      </c>
      <c r="F12" s="13">
        <f>(+'I Trimestre'!F12+'II trimestre'!F12+'III Trimestre'!F12+'IV Trimestre'!F12)/4</f>
        <v>39796</v>
      </c>
      <c r="G12" s="13">
        <f>(+'I Trimestre'!G12+'II trimestre'!G12+'III Trimestre'!G12+'IV Trimestre'!G12)/4</f>
        <v>4027</v>
      </c>
      <c r="H12" s="13">
        <f>(+'I Trimestre'!H12+'II trimestre'!H12+'III Trimestre'!H12+'IV Trimestre'!H12)/4</f>
        <v>13524</v>
      </c>
    </row>
    <row r="13" spans="1:8" x14ac:dyDescent="0.25">
      <c r="A13" s="3" t="s">
        <v>73</v>
      </c>
      <c r="B13" s="13">
        <f>+'IV Trimestre'!B13</f>
        <v>675199</v>
      </c>
      <c r="C13" s="13">
        <f>+'IV Trimestre'!C13</f>
        <v>516643</v>
      </c>
      <c r="D13" s="13">
        <f>+'IV Trimestre'!D13</f>
        <v>142103</v>
      </c>
      <c r="E13" s="13">
        <f>+'IV Trimestre'!E13</f>
        <v>104975</v>
      </c>
      <c r="F13" s="13">
        <f>+'IV Trimestre'!F13</f>
        <v>37128</v>
      </c>
      <c r="G13" s="13">
        <f>+'IV Trimestre'!G13</f>
        <v>3926</v>
      </c>
      <c r="H13" s="13">
        <f>+'IV Trimestre'!H13</f>
        <v>12527</v>
      </c>
    </row>
    <row r="15" spans="1:8" x14ac:dyDescent="0.25">
      <c r="A15" s="5" t="s">
        <v>7</v>
      </c>
    </row>
    <row r="16" spans="1:8" x14ac:dyDescent="0.25">
      <c r="A16" s="3" t="s">
        <v>129</v>
      </c>
      <c r="B16" s="13">
        <f>+'I Trimestre'!B16+'II trimestre'!B16+'III Trimestre'!B16+'IV Trimestre'!B16</f>
        <v>43205840220</v>
      </c>
      <c r="C16" s="13">
        <f>+'I Trimestre'!C16+'II trimestre'!C16+'III Trimestre'!C16+'IV Trimestre'!C16</f>
        <v>34057741125</v>
      </c>
      <c r="D16" s="13">
        <f>+'I Trimestre'!D16+'II trimestre'!D16+'III Trimestre'!D16+'IV Trimestre'!D16</f>
        <v>8291360843</v>
      </c>
      <c r="E16" s="13">
        <f>+'I Trimestre'!E16+'II trimestre'!E16+'III Trimestre'!E16+'IV Trimestre'!E16</f>
        <v>6271524274</v>
      </c>
      <c r="F16" s="13">
        <f>+'I Trimestre'!F16+'II trimestre'!F16+'III Trimestre'!F16+'IV Trimestre'!F16</f>
        <v>2019836569</v>
      </c>
      <c r="G16" s="13">
        <f>+'I Trimestre'!G16+'II trimestre'!G16+'III Trimestre'!G16+'IV Trimestre'!G16</f>
        <v>256535462</v>
      </c>
      <c r="H16" s="13">
        <f>+'I Trimestre'!H16+'II trimestre'!H16+'III Trimestre'!H16+'IV Trimestre'!H16</f>
        <v>600202790</v>
      </c>
    </row>
    <row r="17" spans="1:16" x14ac:dyDescent="0.25">
      <c r="A17" s="3" t="s">
        <v>111</v>
      </c>
      <c r="B17" s="13">
        <f>+'I Trimestre'!B17+'II trimestre'!B17+'III Trimestre'!B17+'IV Trimestre'!B17</f>
        <v>56977568396</v>
      </c>
      <c r="C17" s="13">
        <f>+'I Trimestre'!C17+'II trimestre'!C17+'III Trimestre'!C17+'IV Trimestre'!C17</f>
        <v>44467833996</v>
      </c>
      <c r="D17" s="13">
        <f>+'I Trimestre'!D17+'II trimestre'!D17+'III Trimestre'!D17+'IV Trimestre'!D17</f>
        <v>11313513800</v>
      </c>
      <c r="E17" s="13">
        <f>+'I Trimestre'!E17+'II trimestre'!E17+'III Trimestre'!E17+'IV Trimestre'!E17</f>
        <v>8573973000</v>
      </c>
      <c r="F17" s="13">
        <f>+'I Trimestre'!F17+'II trimestre'!F17+'III Trimestre'!F17+'IV Trimestre'!F17</f>
        <v>2739540800</v>
      </c>
      <c r="G17" s="13">
        <f>+'I Trimestre'!G17+'II trimestre'!G17+'III Trimestre'!G17+'IV Trimestre'!G17</f>
        <v>328026000</v>
      </c>
      <c r="H17" s="13">
        <f>+'I Trimestre'!H17+'II trimestre'!H17+'III Trimestre'!H17+'IV Trimestre'!H17</f>
        <v>868194600</v>
      </c>
    </row>
    <row r="18" spans="1:16" x14ac:dyDescent="0.25">
      <c r="A18" s="3" t="s">
        <v>112</v>
      </c>
      <c r="B18" s="13">
        <f>+'I Trimestre'!B18+'II trimestre'!B18+'III Trimestre'!B18+'IV Trimestre'!B18</f>
        <v>57076432882</v>
      </c>
      <c r="C18" s="13">
        <f>+'I Trimestre'!C18+'II trimestre'!C18+'III Trimestre'!C18+'IV Trimestre'!C18</f>
        <v>44312974420</v>
      </c>
      <c r="D18" s="13">
        <f>+'I Trimestre'!D18+'II trimestre'!D18+'III Trimestre'!D18+'IV Trimestre'!D18</f>
        <v>11457231119</v>
      </c>
      <c r="E18" s="13">
        <f>+'I Trimestre'!E18+'II trimestre'!E18+'III Trimestre'!E18+'IV Trimestre'!E18</f>
        <v>8612615700</v>
      </c>
      <c r="F18" s="13">
        <f>+'I Trimestre'!F18+'II trimestre'!F18+'III Trimestre'!F18+'IV Trimestre'!F18</f>
        <v>2844615419</v>
      </c>
      <c r="G18" s="13">
        <f>+'I Trimestre'!G18+'II trimestre'!G18+'III Trimestre'!G18+'IV Trimestre'!G18</f>
        <v>338269336</v>
      </c>
      <c r="H18" s="13">
        <f>+'I Trimestre'!H18+'II trimestre'!H18+'III Trimestre'!H18+'IV Trimestre'!H18</f>
        <v>967958007</v>
      </c>
    </row>
    <row r="19" spans="1:16" x14ac:dyDescent="0.25">
      <c r="A19" s="3" t="s">
        <v>73</v>
      </c>
      <c r="B19" s="13">
        <f>C19+D19+G19+H19</f>
        <v>56977568396</v>
      </c>
      <c r="C19" s="4">
        <f>+'IV Trimestre'!C19</f>
        <v>44467833996</v>
      </c>
      <c r="D19" s="4">
        <f>+'IV Trimestre'!D19</f>
        <v>11313513800</v>
      </c>
      <c r="E19" s="4">
        <f>+'IV Trimestre'!E19</f>
        <v>8573973000</v>
      </c>
      <c r="F19" s="4">
        <f>+'IV Trimestre'!F19</f>
        <v>2739540800</v>
      </c>
      <c r="G19" s="4">
        <f>+'IV Trimestre'!G19</f>
        <v>328026000</v>
      </c>
      <c r="H19" s="4">
        <f>+'IV Trimestre'!H19</f>
        <v>868194600</v>
      </c>
      <c r="I19" s="6"/>
    </row>
    <row r="20" spans="1:16" x14ac:dyDescent="0.25">
      <c r="A20" s="3" t="s">
        <v>113</v>
      </c>
      <c r="B20" s="13">
        <f>B18</f>
        <v>57076432882</v>
      </c>
      <c r="C20" s="13">
        <f t="shared" ref="C20:H20" si="0">C18</f>
        <v>44312974420</v>
      </c>
      <c r="D20" s="13">
        <f t="shared" si="0"/>
        <v>11457231119</v>
      </c>
      <c r="E20" s="13">
        <f t="shared" si="0"/>
        <v>8612615700</v>
      </c>
      <c r="F20" s="13">
        <f t="shared" si="0"/>
        <v>2844615419</v>
      </c>
      <c r="G20" s="13">
        <f t="shared" si="0"/>
        <v>338269336</v>
      </c>
      <c r="H20" s="13">
        <f t="shared" si="0"/>
        <v>967958007</v>
      </c>
      <c r="I20" s="6"/>
    </row>
    <row r="21" spans="1:16" x14ac:dyDescent="0.25">
      <c r="B21" s="4"/>
      <c r="C21" s="4"/>
      <c r="D21" s="4"/>
      <c r="E21" s="4"/>
      <c r="F21" s="4"/>
      <c r="G21" s="4"/>
      <c r="H21" s="4"/>
    </row>
    <row r="22" spans="1:16" x14ac:dyDescent="0.25">
      <c r="A22" s="3" t="s">
        <v>8</v>
      </c>
      <c r="B22" s="4"/>
      <c r="C22" s="4"/>
      <c r="D22" s="4"/>
      <c r="E22" s="4"/>
      <c r="F22" s="4"/>
      <c r="G22" s="4"/>
      <c r="H22" s="4"/>
    </row>
    <row r="23" spans="1:16" x14ac:dyDescent="0.25">
      <c r="A23" s="3" t="s">
        <v>111</v>
      </c>
      <c r="B23" s="13">
        <f>'I Trimestre'!B23+'II trimestre'!B23+'III Trimestre'!B23+'IV Trimestre'!B23</f>
        <v>56977568396</v>
      </c>
      <c r="C23" s="4">
        <f>B18-B19</f>
        <v>98864486</v>
      </c>
      <c r="D23" s="4"/>
      <c r="E23" s="4"/>
      <c r="F23" s="4"/>
      <c r="G23" s="4"/>
      <c r="H23" s="4"/>
      <c r="I23" s="11"/>
    </row>
    <row r="24" spans="1:16" x14ac:dyDescent="0.25">
      <c r="A24" s="3" t="s">
        <v>112</v>
      </c>
      <c r="B24" s="13">
        <f>'I Trimestre'!B24+'II trimestre'!B24+'III Trimestre'!B24+'IV Trimestre'!B24</f>
        <v>42293776939</v>
      </c>
      <c r="C24" s="4"/>
      <c r="D24" s="4"/>
      <c r="E24" s="4"/>
      <c r="F24" s="4"/>
      <c r="G24" s="4"/>
      <c r="H24" s="4"/>
    </row>
    <row r="25" spans="1:16" x14ac:dyDescent="0.25">
      <c r="B25" s="4"/>
      <c r="C25" s="4"/>
      <c r="D25" s="4"/>
      <c r="E25" s="4"/>
      <c r="F25" s="4"/>
      <c r="G25" s="4"/>
      <c r="H25" s="4"/>
    </row>
    <row r="26" spans="1:16" x14ac:dyDescent="0.25">
      <c r="A26" t="s">
        <v>9</v>
      </c>
    </row>
    <row r="27" spans="1:16" x14ac:dyDescent="0.25">
      <c r="A27" s="3" t="s">
        <v>68</v>
      </c>
      <c r="B27" s="16">
        <v>1.5325622623500001</v>
      </c>
      <c r="C27" s="16">
        <v>1.5325622623500001</v>
      </c>
      <c r="D27" s="16">
        <v>1.5325622623500001</v>
      </c>
      <c r="E27" s="16">
        <v>1.5325622623500001</v>
      </c>
      <c r="F27" s="16">
        <v>1.5325622623500001</v>
      </c>
      <c r="G27" s="16">
        <v>1.5325622623500001</v>
      </c>
      <c r="H27" s="16">
        <v>1.5325622623500001</v>
      </c>
    </row>
    <row r="28" spans="1:16" x14ac:dyDescent="0.25">
      <c r="A28" s="3" t="s">
        <v>114</v>
      </c>
      <c r="B28" s="11">
        <v>1.6141688075916665</v>
      </c>
      <c r="C28" s="11">
        <v>1.6141688075916665</v>
      </c>
      <c r="D28" s="11">
        <v>1.6141688075916665</v>
      </c>
      <c r="E28" s="11">
        <v>1.6141688075916665</v>
      </c>
      <c r="F28" s="11">
        <v>1.6141688075916665</v>
      </c>
      <c r="G28" s="11">
        <v>1.6141688075916665</v>
      </c>
      <c r="H28" s="11">
        <v>1.6141688075916665</v>
      </c>
    </row>
    <row r="29" spans="1:16" x14ac:dyDescent="0.25">
      <c r="A29" s="3" t="s">
        <v>10</v>
      </c>
      <c r="B29" s="4">
        <f>+C29+D29+G29+H29</f>
        <v>358693</v>
      </c>
      <c r="C29" s="4">
        <v>217488</v>
      </c>
      <c r="D29" s="4">
        <f>E29+F29</f>
        <v>124926</v>
      </c>
      <c r="E29" s="19">
        <v>113075</v>
      </c>
      <c r="F29" s="19">
        <v>11851</v>
      </c>
      <c r="G29" s="4">
        <v>2271</v>
      </c>
      <c r="H29" s="4">
        <v>14008</v>
      </c>
    </row>
    <row r="31" spans="1:16" x14ac:dyDescent="0.25">
      <c r="A31" s="3" t="s">
        <v>11</v>
      </c>
    </row>
    <row r="32" spans="1:16" x14ac:dyDescent="0.25">
      <c r="A32" s="3" t="s">
        <v>69</v>
      </c>
      <c r="B32" s="6">
        <f>B16/B27</f>
        <v>28191898809.872189</v>
      </c>
      <c r="C32" s="6">
        <f t="shared" ref="C32:H32" si="1">C16/C27</f>
        <v>22222745503.844357</v>
      </c>
      <c r="D32" s="6">
        <f t="shared" ref="D32" si="2">D16/D27</f>
        <v>5410129850.3110695</v>
      </c>
      <c r="E32" s="6">
        <f t="shared" si="1"/>
        <v>4092182372.0123258</v>
      </c>
      <c r="F32" s="6">
        <f t="shared" si="1"/>
        <v>1317947478.2987435</v>
      </c>
      <c r="G32" s="6">
        <f t="shared" si="1"/>
        <v>167389911.85038948</v>
      </c>
      <c r="H32" s="6">
        <f t="shared" si="1"/>
        <v>391633543.86637521</v>
      </c>
      <c r="P32" t="s">
        <v>131</v>
      </c>
    </row>
    <row r="33" spans="1:16" x14ac:dyDescent="0.25">
      <c r="A33" s="3" t="s">
        <v>115</v>
      </c>
      <c r="B33" s="6">
        <f>B18/B28</f>
        <v>35359643064.319778</v>
      </c>
      <c r="C33" s="6">
        <f t="shared" ref="C33:H33" si="3">C18/C28</f>
        <v>27452503239.803516</v>
      </c>
      <c r="D33" s="6">
        <f t="shared" ref="D33" si="4">D18/D28</f>
        <v>7097913839.6895084</v>
      </c>
      <c r="E33" s="6">
        <f t="shared" si="3"/>
        <v>5335635070.8139315</v>
      </c>
      <c r="F33" s="6">
        <f t="shared" si="3"/>
        <v>1762278768.875577</v>
      </c>
      <c r="G33" s="6">
        <f t="shared" si="3"/>
        <v>209562552.81917912</v>
      </c>
      <c r="H33" s="6">
        <f t="shared" si="3"/>
        <v>599663432.00757885</v>
      </c>
      <c r="P33" t="s">
        <v>132</v>
      </c>
    </row>
    <row r="34" spans="1:16" x14ac:dyDescent="0.25">
      <c r="A34" s="3" t="s">
        <v>70</v>
      </c>
      <c r="B34" s="6">
        <f>B32/B10</f>
        <v>46001.43479217276</v>
      </c>
      <c r="C34" s="6">
        <f t="shared" ref="C34:H34" si="5">C32/C10</f>
        <v>47315.205538823924</v>
      </c>
      <c r="D34" s="6">
        <f t="shared" ref="D34" si="6">D32/D10</f>
        <v>41930.864951064286</v>
      </c>
      <c r="E34" s="6">
        <f t="shared" si="5"/>
        <v>42664.342112868071</v>
      </c>
      <c r="F34" s="6">
        <f t="shared" si="5"/>
        <v>39806.020320567317</v>
      </c>
      <c r="G34" s="6">
        <f t="shared" si="5"/>
        <v>42986.623484948504</v>
      </c>
      <c r="H34" s="6">
        <f t="shared" si="5"/>
        <v>38190.452606487255</v>
      </c>
    </row>
    <row r="35" spans="1:16" x14ac:dyDescent="0.25">
      <c r="A35" s="3" t="s">
        <v>116</v>
      </c>
      <c r="B35" s="6">
        <f>B33/B12</f>
        <v>52505.594277069707</v>
      </c>
      <c r="C35" s="6">
        <f t="shared" ref="C35:H35" si="7">C33/C12</f>
        <v>53687.586762187668</v>
      </c>
      <c r="D35" s="6">
        <f t="shared" ref="D35" si="8">D33/D12</f>
        <v>49101.397135644489</v>
      </c>
      <c r="E35" s="6">
        <f t="shared" si="7"/>
        <v>50931.866531570246</v>
      </c>
      <c r="F35" s="6">
        <f t="shared" si="7"/>
        <v>44282.811560849761</v>
      </c>
      <c r="G35" s="6">
        <f t="shared" si="7"/>
        <v>52039.37244081925</v>
      </c>
      <c r="H35" s="6">
        <f t="shared" si="7"/>
        <v>44340.685596537922</v>
      </c>
    </row>
    <row r="37" spans="1:16" x14ac:dyDescent="0.25">
      <c r="A37" s="2" t="s">
        <v>12</v>
      </c>
    </row>
    <row r="39" spans="1:16" x14ac:dyDescent="0.25">
      <c r="A39" t="s">
        <v>13</v>
      </c>
    </row>
    <row r="40" spans="1:16" x14ac:dyDescent="0.25">
      <c r="A40" t="s">
        <v>14</v>
      </c>
      <c r="B40" s="7">
        <f>((B11)/B29)*100</f>
        <v>188.23868879515351</v>
      </c>
      <c r="C40" s="7">
        <f t="shared" ref="C40:H40" si="9">((C11)/C29)*100</f>
        <v>237.55011770764364</v>
      </c>
      <c r="D40" s="7">
        <f t="shared" si="9"/>
        <v>113.74973984598881</v>
      </c>
      <c r="E40" s="7">
        <f t="shared" si="9"/>
        <v>92.836612867565776</v>
      </c>
      <c r="F40" s="7">
        <f t="shared" si="9"/>
        <v>313.29001772002363</v>
      </c>
      <c r="G40" s="7">
        <f t="shared" si="9"/>
        <v>172.87538529282253</v>
      </c>
      <c r="H40" s="7">
        <f t="shared" si="9"/>
        <v>89.427470017133075</v>
      </c>
    </row>
    <row r="41" spans="1:16" x14ac:dyDescent="0.25">
      <c r="A41" t="s">
        <v>15</v>
      </c>
      <c r="B41" s="7">
        <f>((B12)/B29)*100</f>
        <v>187.74976093762632</v>
      </c>
      <c r="C41" s="7">
        <f t="shared" ref="C41:H41" si="10">((C12)/C29)*100</f>
        <v>235.11090267049215</v>
      </c>
      <c r="D41" s="7">
        <f t="shared" si="10"/>
        <v>115.71350239341692</v>
      </c>
      <c r="E41" s="7">
        <f t="shared" si="10"/>
        <v>92.646694671678091</v>
      </c>
      <c r="F41" s="7">
        <f t="shared" si="10"/>
        <v>335.80288583241924</v>
      </c>
      <c r="G41" s="7">
        <f t="shared" si="10"/>
        <v>177.32276530162926</v>
      </c>
      <c r="H41" s="7">
        <f t="shared" si="10"/>
        <v>96.544831524842948</v>
      </c>
    </row>
    <row r="43" spans="1:16" x14ac:dyDescent="0.25">
      <c r="A43" t="s">
        <v>16</v>
      </c>
    </row>
    <row r="44" spans="1:16" x14ac:dyDescent="0.25">
      <c r="A44" t="s">
        <v>17</v>
      </c>
      <c r="B44" s="7">
        <f>B12/B11*100</f>
        <v>99.740261759866357</v>
      </c>
      <c r="C44" s="7">
        <f t="shared" ref="C44:H44" si="11">C12/C11*100</f>
        <v>98.973178771414695</v>
      </c>
      <c r="D44" s="7">
        <f t="shared" ref="D44" si="12">D12/D11*100</f>
        <v>101.72638860544816</v>
      </c>
      <c r="E44" s="7">
        <f t="shared" si="11"/>
        <v>99.795427482733984</v>
      </c>
      <c r="F44" s="7">
        <f t="shared" si="11"/>
        <v>107.18595130359836</v>
      </c>
      <c r="G44" s="7">
        <f t="shared" si="11"/>
        <v>102.57259296994397</v>
      </c>
      <c r="H44" s="7">
        <f t="shared" si="11"/>
        <v>107.95880897261914</v>
      </c>
    </row>
    <row r="45" spans="1:16" x14ac:dyDescent="0.25">
      <c r="A45" t="s">
        <v>18</v>
      </c>
      <c r="B45" s="7">
        <f>B18/B17*100</f>
        <v>100.17351475112606</v>
      </c>
      <c r="C45" s="7">
        <f t="shared" ref="C45:H45" si="13">C18/C17*100</f>
        <v>99.651749226162153</v>
      </c>
      <c r="D45" s="7">
        <f t="shared" ref="D45" si="14">D18/D17*100</f>
        <v>101.27031549649941</v>
      </c>
      <c r="E45" s="7">
        <f t="shared" si="13"/>
        <v>100.45069771038466</v>
      </c>
      <c r="F45" s="7">
        <f t="shared" si="13"/>
        <v>103.83548290282809</v>
      </c>
      <c r="G45" s="7">
        <f t="shared" si="13"/>
        <v>103.12272075993975</v>
      </c>
      <c r="H45" s="7">
        <f t="shared" si="13"/>
        <v>111.49090388260881</v>
      </c>
    </row>
    <row r="46" spans="1:16" x14ac:dyDescent="0.25">
      <c r="A46" t="s">
        <v>19</v>
      </c>
      <c r="B46" s="7">
        <f>AVERAGE(B44:B45)</f>
        <v>99.95688825549621</v>
      </c>
      <c r="C46" s="7">
        <f t="shared" ref="C46:H46" si="15">AVERAGE(C44:C45)</f>
        <v>99.312463998788417</v>
      </c>
      <c r="D46" s="7">
        <f t="shared" ref="D46" si="16">AVERAGE(D44:D45)</f>
        <v>101.49835205097378</v>
      </c>
      <c r="E46" s="7">
        <f t="shared" si="15"/>
        <v>100.12306259655932</v>
      </c>
      <c r="F46" s="7">
        <f t="shared" si="15"/>
        <v>105.51071710321322</v>
      </c>
      <c r="G46" s="7">
        <f t="shared" si="15"/>
        <v>102.84765686494185</v>
      </c>
      <c r="H46" s="7">
        <f t="shared" si="15"/>
        <v>109.72485642761397</v>
      </c>
    </row>
    <row r="47" spans="1:16" x14ac:dyDescent="0.25">
      <c r="B47" s="7"/>
      <c r="C47" s="7"/>
      <c r="D47" s="7"/>
      <c r="E47" s="7"/>
      <c r="F47" s="7"/>
    </row>
    <row r="48" spans="1:16" x14ac:dyDescent="0.25">
      <c r="A48" t="s">
        <v>20</v>
      </c>
    </row>
    <row r="49" spans="1:8" x14ac:dyDescent="0.25">
      <c r="A49" t="s">
        <v>21</v>
      </c>
      <c r="B49" s="7">
        <f>B12/B13*100</f>
        <v>99.740261759866357</v>
      </c>
      <c r="C49" s="7">
        <f t="shared" ref="C49:H49" si="17">C12/C13*100</f>
        <v>98.973178771414695</v>
      </c>
      <c r="D49" s="7">
        <f t="shared" si="17"/>
        <v>101.72638860544816</v>
      </c>
      <c r="E49" s="7">
        <f t="shared" si="17"/>
        <v>99.795427482733984</v>
      </c>
      <c r="F49" s="7">
        <f t="shared" si="17"/>
        <v>107.18595130359836</v>
      </c>
      <c r="G49" s="7">
        <f t="shared" si="17"/>
        <v>102.57259296994397</v>
      </c>
      <c r="H49" s="7">
        <f t="shared" si="17"/>
        <v>107.95880897261914</v>
      </c>
    </row>
    <row r="50" spans="1:8" x14ac:dyDescent="0.25">
      <c r="A50" t="s">
        <v>22</v>
      </c>
      <c r="B50" s="7">
        <f>B18/B19*100</f>
        <v>100.17351475112606</v>
      </c>
      <c r="C50" s="7">
        <f t="shared" ref="C50:H50" si="18">C18/C19*100</f>
        <v>99.651749226162153</v>
      </c>
      <c r="D50" s="7">
        <f t="shared" ref="D50" si="19">D18/D19*100</f>
        <v>101.27031549649941</v>
      </c>
      <c r="E50" s="7">
        <f t="shared" si="18"/>
        <v>100.45069771038466</v>
      </c>
      <c r="F50" s="7">
        <f t="shared" si="18"/>
        <v>103.83548290282809</v>
      </c>
      <c r="G50" s="7">
        <f t="shared" si="18"/>
        <v>103.12272075993975</v>
      </c>
      <c r="H50" s="7">
        <f t="shared" si="18"/>
        <v>111.49090388260881</v>
      </c>
    </row>
    <row r="51" spans="1:8" x14ac:dyDescent="0.25">
      <c r="A51" t="s">
        <v>23</v>
      </c>
      <c r="B51" s="7">
        <f>(B49+B50)/2</f>
        <v>99.95688825549621</v>
      </c>
      <c r="C51" s="7">
        <f t="shared" ref="C51:H51" si="20">(C49+C50)/2</f>
        <v>99.312463998788417</v>
      </c>
      <c r="D51" s="7">
        <f t="shared" ref="D51" si="21">(D49+D50)/2</f>
        <v>101.49835205097378</v>
      </c>
      <c r="E51" s="7">
        <f t="shared" si="20"/>
        <v>100.12306259655932</v>
      </c>
      <c r="F51" s="7">
        <f t="shared" si="20"/>
        <v>105.51071710321322</v>
      </c>
      <c r="G51" s="7">
        <f t="shared" si="20"/>
        <v>102.84765686494185</v>
      </c>
      <c r="H51" s="7">
        <f t="shared" si="20"/>
        <v>109.72485642761397</v>
      </c>
    </row>
    <row r="53" spans="1:8" x14ac:dyDescent="0.25">
      <c r="A53" t="s">
        <v>35</v>
      </c>
    </row>
    <row r="54" spans="1:8" x14ac:dyDescent="0.25">
      <c r="A54" t="s">
        <v>24</v>
      </c>
      <c r="B54" s="7">
        <f>B20/B18*100</f>
        <v>100</v>
      </c>
      <c r="C54" s="7">
        <f t="shared" ref="C54:H54" si="22">C20/C18*100</f>
        <v>100</v>
      </c>
      <c r="D54" s="7">
        <f t="shared" si="22"/>
        <v>100</v>
      </c>
      <c r="E54" s="7">
        <f t="shared" si="22"/>
        <v>100</v>
      </c>
      <c r="F54" s="7">
        <f t="shared" si="22"/>
        <v>100</v>
      </c>
      <c r="G54" s="7">
        <f t="shared" si="22"/>
        <v>100</v>
      </c>
      <c r="H54" s="7">
        <f t="shared" si="22"/>
        <v>100</v>
      </c>
    </row>
    <row r="56" spans="1:8" x14ac:dyDescent="0.25">
      <c r="A56" t="s">
        <v>25</v>
      </c>
    </row>
    <row r="57" spans="1:8" x14ac:dyDescent="0.25">
      <c r="A57" t="s">
        <v>26</v>
      </c>
      <c r="B57" s="7">
        <f>((B12/B10)-1)*100</f>
        <v>9.8877658539450852</v>
      </c>
      <c r="C57" s="7">
        <f>((C12/C10)-1)*100</f>
        <v>8.8707179120859116</v>
      </c>
      <c r="D57" s="7">
        <f>((D12/D10)-1)*100</f>
        <v>12.037395853516752</v>
      </c>
      <c r="E57" s="7">
        <f t="shared" ref="E57:H57" si="23">((E12/E10)-1)*100</f>
        <v>9.2211133208049745</v>
      </c>
      <c r="F57" s="7">
        <f t="shared" si="23"/>
        <v>20.196017729184447</v>
      </c>
      <c r="G57" s="7">
        <f t="shared" si="23"/>
        <v>3.4155110426296931</v>
      </c>
      <c r="H57" s="7">
        <f t="shared" si="23"/>
        <v>31.880348131353763</v>
      </c>
    </row>
    <row r="58" spans="1:8" x14ac:dyDescent="0.25">
      <c r="A58" t="s">
        <v>27</v>
      </c>
      <c r="B58" s="7">
        <f>((B33/B32)-1)*100</f>
        <v>25.424836768843683</v>
      </c>
      <c r="C58" s="7">
        <f t="shared" ref="C58:H58" si="24">((C33/C32)-1)*100</f>
        <v>23.533355656052724</v>
      </c>
      <c r="D58" s="7">
        <f t="shared" si="24"/>
        <v>31.196737159301179</v>
      </c>
      <c r="E58" s="7">
        <f t="shared" si="24"/>
        <v>30.386052862794077</v>
      </c>
      <c r="F58" s="7">
        <f t="shared" si="24"/>
        <v>33.713884497915878</v>
      </c>
      <c r="G58" s="7">
        <f t="shared" si="24"/>
        <v>25.19425484044875</v>
      </c>
      <c r="H58" s="7">
        <f t="shared" si="24"/>
        <v>53.118506164574896</v>
      </c>
    </row>
    <row r="59" spans="1:8" x14ac:dyDescent="0.25">
      <c r="A59" t="s">
        <v>28</v>
      </c>
      <c r="B59" s="7">
        <f>((B35/B34)-1)*100</f>
        <v>14.13903612850711</v>
      </c>
      <c r="C59" s="7">
        <f>((C35/C34)-1)*100</f>
        <v>13.467935203483282</v>
      </c>
      <c r="D59" s="7">
        <f>((D35/D34)-1)*100</f>
        <v>17.100844909707025</v>
      </c>
      <c r="E59" s="7">
        <f t="shared" ref="E59:H59" si="25">((E35/E34)-1)*100</f>
        <v>19.378066106892078</v>
      </c>
      <c r="F59" s="7">
        <f t="shared" si="25"/>
        <v>11.24651799961358</v>
      </c>
      <c r="G59" s="7">
        <f t="shared" si="25"/>
        <v>21.059455760791511</v>
      </c>
      <c r="H59" s="7">
        <f t="shared" si="25"/>
        <v>16.104111290385582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t="s">
        <v>29</v>
      </c>
    </row>
    <row r="62" spans="1:8" x14ac:dyDescent="0.25">
      <c r="A62" t="s">
        <v>119</v>
      </c>
      <c r="B62" s="4">
        <f>B17/(B11*12)</f>
        <v>7032.1945080882324</v>
      </c>
      <c r="C62" s="4">
        <f t="shared" ref="C62:H62" si="26">C17/(C11*12)</f>
        <v>7172.5598391926342</v>
      </c>
      <c r="D62" s="4">
        <f t="shared" si="26"/>
        <v>6634.573630863998</v>
      </c>
      <c r="E62" s="4">
        <f t="shared" si="26"/>
        <v>6806.3610383424621</v>
      </c>
      <c r="F62" s="4">
        <f t="shared" si="26"/>
        <v>6148.8651871004813</v>
      </c>
      <c r="G62" s="4">
        <f t="shared" si="26"/>
        <v>6962.6846663270508</v>
      </c>
      <c r="H62" s="4">
        <f t="shared" si="26"/>
        <v>5775.488943881217</v>
      </c>
    </row>
    <row r="63" spans="1:8" x14ac:dyDescent="0.25">
      <c r="A63" t="s">
        <v>120</v>
      </c>
      <c r="B63" s="4">
        <f>B18/(B12*12)</f>
        <v>7062.7410421757868</v>
      </c>
      <c r="C63" s="4">
        <f t="shared" ref="C63:H63" si="27">C18/(C12*12)</f>
        <v>7221.735658866216</v>
      </c>
      <c r="D63" s="4">
        <f t="shared" si="27"/>
        <v>6604.8286387940107</v>
      </c>
      <c r="E63" s="4">
        <f t="shared" si="27"/>
        <v>6851.0525223068862</v>
      </c>
      <c r="F63" s="4">
        <f t="shared" si="27"/>
        <v>5956.6610944986096</v>
      </c>
      <c r="G63" s="4">
        <f t="shared" si="27"/>
        <v>7000.0276467179865</v>
      </c>
      <c r="H63" s="4">
        <f t="shared" si="27"/>
        <v>5964.4459664300502</v>
      </c>
    </row>
    <row r="64" spans="1:8" x14ac:dyDescent="0.25">
      <c r="A64" t="s">
        <v>30</v>
      </c>
      <c r="B64" s="10">
        <f>(B62/B63)*B46</f>
        <v>99.524572179322789</v>
      </c>
      <c r="C64" s="10">
        <f t="shared" ref="C64:H64" si="28">(C62/C63)*C46</f>
        <v>98.636203879111008</v>
      </c>
      <c r="D64" s="10">
        <f t="shared" si="28"/>
        <v>101.95545212759654</v>
      </c>
      <c r="E64" s="10">
        <f t="shared" si="28"/>
        <v>99.469929631670524</v>
      </c>
      <c r="F64" s="10">
        <f t="shared" si="28"/>
        <v>108.91524042909549</v>
      </c>
      <c r="G64" s="10">
        <f t="shared" si="28"/>
        <v>102.29899645567021</v>
      </c>
      <c r="H64" s="10">
        <f t="shared" si="28"/>
        <v>106.24871090012421</v>
      </c>
    </row>
    <row r="65" spans="1:8" x14ac:dyDescent="0.25">
      <c r="A65" t="s">
        <v>121</v>
      </c>
      <c r="B65" s="10">
        <f>B17/B11</f>
        <v>84386.334097058789</v>
      </c>
      <c r="C65" s="10">
        <f t="shared" ref="C65:H66" si="29">C17/C11</f>
        <v>86070.718070311603</v>
      </c>
      <c r="D65" s="10">
        <f t="shared" si="29"/>
        <v>79614.88357036798</v>
      </c>
      <c r="E65" s="10">
        <f t="shared" si="29"/>
        <v>81676.332460109552</v>
      </c>
      <c r="F65" s="10">
        <f t="shared" si="29"/>
        <v>73786.382245205779</v>
      </c>
      <c r="G65" s="10">
        <f t="shared" si="29"/>
        <v>83552.215995924606</v>
      </c>
      <c r="H65" s="10">
        <f t="shared" si="29"/>
        <v>69305.867326574604</v>
      </c>
    </row>
    <row r="66" spans="1:8" x14ac:dyDescent="0.25">
      <c r="A66" t="s">
        <v>122</v>
      </c>
      <c r="B66" s="10">
        <f>B18/B12</f>
        <v>84752.892506109449</v>
      </c>
      <c r="C66" s="10">
        <f t="shared" si="29"/>
        <v>86660.827906394596</v>
      </c>
      <c r="D66" s="10">
        <f t="shared" si="29"/>
        <v>79257.943665528132</v>
      </c>
      <c r="E66" s="10">
        <f t="shared" si="29"/>
        <v>82212.630267682631</v>
      </c>
      <c r="F66" s="10">
        <f t="shared" si="29"/>
        <v>71479.933133983315</v>
      </c>
      <c r="G66" s="10">
        <f t="shared" si="29"/>
        <v>84000.331760615838</v>
      </c>
      <c r="H66" s="10">
        <f t="shared" si="29"/>
        <v>71573.35159716061</v>
      </c>
    </row>
    <row r="67" spans="1:8" x14ac:dyDescent="0.25">
      <c r="B67" s="7"/>
      <c r="C67" s="7"/>
      <c r="D67" s="7"/>
      <c r="E67" s="7"/>
      <c r="F67" s="7"/>
    </row>
    <row r="68" spans="1:8" x14ac:dyDescent="0.25">
      <c r="A68" t="s">
        <v>31</v>
      </c>
      <c r="B68" s="7"/>
      <c r="C68" s="7"/>
      <c r="D68" s="7"/>
      <c r="E68" s="7"/>
      <c r="F68" s="7"/>
    </row>
    <row r="69" spans="1:8" x14ac:dyDescent="0.25">
      <c r="A69" t="s">
        <v>32</v>
      </c>
      <c r="B69" s="8">
        <f>(B24/B23)*100</f>
        <v>74.228820445712728</v>
      </c>
      <c r="C69" s="7"/>
      <c r="D69" s="7"/>
      <c r="E69" s="7"/>
      <c r="F69" s="7"/>
      <c r="G69" s="7"/>
      <c r="H69" s="7"/>
    </row>
    <row r="70" spans="1:8" x14ac:dyDescent="0.25">
      <c r="A70" t="s">
        <v>33</v>
      </c>
      <c r="B70" s="8">
        <f>(B18/B24)*100</f>
        <v>134.95231926039833</v>
      </c>
      <c r="C70" s="7"/>
      <c r="D70" s="7"/>
      <c r="E70" s="7"/>
      <c r="F70" s="7"/>
      <c r="G70" s="7"/>
      <c r="H70" s="7"/>
    </row>
    <row r="71" spans="1:8" ht="15.75" thickBot="1" x14ac:dyDescent="0.3">
      <c r="A71" s="9"/>
      <c r="B71" s="9"/>
      <c r="C71" s="9"/>
      <c r="D71" s="9"/>
      <c r="E71" s="9"/>
      <c r="F71" s="9"/>
      <c r="G71" s="9"/>
      <c r="H71" s="9"/>
    </row>
    <row r="72" spans="1:8" ht="15.75" thickTop="1" x14ac:dyDescent="0.25"/>
    <row r="73" spans="1:8" x14ac:dyDescent="0.25">
      <c r="A73" s="12" t="s">
        <v>34</v>
      </c>
    </row>
    <row r="74" spans="1:8" x14ac:dyDescent="0.25">
      <c r="A74" t="s">
        <v>78</v>
      </c>
    </row>
    <row r="75" spans="1:8" x14ac:dyDescent="0.25">
      <c r="A75" t="s">
        <v>79</v>
      </c>
      <c r="B75" s="10"/>
      <c r="C75" s="10"/>
      <c r="D75" s="10"/>
      <c r="E75" s="10"/>
    </row>
    <row r="76" spans="1:8" x14ac:dyDescent="0.25">
      <c r="A76" t="s">
        <v>80</v>
      </c>
    </row>
    <row r="77" spans="1:8" x14ac:dyDescent="0.25">
      <c r="A77" t="s">
        <v>117</v>
      </c>
    </row>
    <row r="79" spans="1:8" x14ac:dyDescent="0.25">
      <c r="A79" t="s">
        <v>39</v>
      </c>
    </row>
    <row r="80" spans="1:8" x14ac:dyDescent="0.25">
      <c r="A80" s="20" t="s">
        <v>40</v>
      </c>
    </row>
    <row r="81" spans="1:1" x14ac:dyDescent="0.25">
      <c r="A81" s="20" t="s">
        <v>41</v>
      </c>
    </row>
    <row r="82" spans="1:1" x14ac:dyDescent="0.25">
      <c r="A82" s="20" t="s">
        <v>42</v>
      </c>
    </row>
    <row r="84" spans="1:1" x14ac:dyDescent="0.25">
      <c r="A84" s="20" t="s">
        <v>130</v>
      </c>
    </row>
  </sheetData>
  <mergeCells count="3">
    <mergeCell ref="A4:A5"/>
    <mergeCell ref="C4:H4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2014-11-04T17:56:02Z</dcterms:modified>
</cp:coreProperties>
</file>