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DESAF 2014\cambio indicadores en la web\"/>
    </mc:Choice>
  </mc:AlternateContent>
  <bookViews>
    <workbookView xWindow="0" yWindow="0" windowWidth="21600" windowHeight="9735" tabRatio="729" activeTab="6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  <sheet name="Observaciones" sheetId="9" r:id="rId8"/>
  </sheets>
  <calcPr calcId="152511"/>
</workbook>
</file>

<file path=xl/calcChain.xml><?xml version="1.0" encoding="utf-8"?>
<calcChain xmlns="http://schemas.openxmlformats.org/spreadsheetml/2006/main">
  <c r="B41" i="6" l="1"/>
  <c r="B41" i="5"/>
  <c r="B41" i="4"/>
  <c r="B40" i="4"/>
  <c r="B41" i="1"/>
  <c r="B40" i="1"/>
  <c r="B41" i="3"/>
  <c r="B40" i="3"/>
  <c r="B41" i="2"/>
  <c r="B40" i="2"/>
  <c r="B41" i="7"/>
  <c r="B40" i="7"/>
  <c r="F17" i="7" l="1"/>
  <c r="E18" i="7"/>
  <c r="F18" i="7"/>
  <c r="F19" i="7"/>
  <c r="F16" i="7"/>
  <c r="F17" i="6"/>
  <c r="E18" i="6"/>
  <c r="F18" i="6"/>
  <c r="F19" i="6"/>
  <c r="F16" i="6"/>
  <c r="E16" i="6"/>
  <c r="E20" i="5"/>
  <c r="F16" i="5"/>
  <c r="F17" i="5"/>
  <c r="F18" i="5"/>
  <c r="F19" i="5"/>
  <c r="E18" i="5"/>
  <c r="E16" i="5"/>
  <c r="C19" i="5"/>
  <c r="E20" i="6" l="1"/>
  <c r="B19" i="4"/>
  <c r="B17" i="4"/>
  <c r="B16" i="4"/>
  <c r="B18" i="4"/>
  <c r="B18" i="1"/>
  <c r="C69" i="7"/>
  <c r="C11" i="5" l="1"/>
  <c r="D11" i="5"/>
  <c r="E11" i="5"/>
  <c r="B11" i="5"/>
  <c r="B40" i="5" s="1"/>
  <c r="C11" i="6"/>
  <c r="D11" i="6"/>
  <c r="E11" i="6"/>
  <c r="B11" i="6"/>
  <c r="B40" i="6" s="1"/>
  <c r="E16" i="7" l="1"/>
  <c r="E20" i="7" l="1"/>
  <c r="E20" i="4"/>
  <c r="C20" i="4"/>
  <c r="E20" i="1" l="1"/>
  <c r="C20" i="1"/>
  <c r="E20" i="3" l="1"/>
  <c r="C20" i="3"/>
  <c r="E20" i="2" l="1"/>
  <c r="C20" i="2"/>
  <c r="E17" i="2" l="1"/>
  <c r="E19" i="2"/>
  <c r="B16" i="1"/>
  <c r="B17" i="3"/>
  <c r="B18" i="3"/>
  <c r="B19" i="3"/>
  <c r="B20" i="3"/>
  <c r="B16" i="3"/>
  <c r="E19" i="7" l="1"/>
  <c r="B19" i="7" s="1"/>
  <c r="E19" i="6"/>
  <c r="B19" i="6" s="1"/>
  <c r="E19" i="5"/>
  <c r="B19" i="5" s="1"/>
  <c r="E17" i="7"/>
  <c r="E17" i="6"/>
  <c r="E17" i="5"/>
  <c r="B19" i="1"/>
  <c r="B17" i="1" l="1"/>
  <c r="B20" i="4" l="1"/>
  <c r="C32" i="2" l="1"/>
  <c r="C33" i="2"/>
  <c r="C44" i="2"/>
  <c r="C49" i="3" l="1"/>
  <c r="C45" i="2"/>
  <c r="C46" i="2" s="1"/>
  <c r="B44" i="2"/>
  <c r="B44" i="7"/>
  <c r="B49" i="7"/>
  <c r="C49" i="7"/>
  <c r="D44" i="2"/>
  <c r="C49" i="2" l="1"/>
  <c r="B49" i="2" l="1"/>
  <c r="E32" i="7" l="1"/>
  <c r="E34" i="7" s="1"/>
  <c r="E33" i="7"/>
  <c r="E35" i="7" s="1"/>
  <c r="E40" i="7"/>
  <c r="E41" i="7"/>
  <c r="E44" i="7"/>
  <c r="E45" i="7"/>
  <c r="E49" i="7"/>
  <c r="E50" i="7"/>
  <c r="E54" i="7"/>
  <c r="E57" i="7"/>
  <c r="E62" i="7"/>
  <c r="E63" i="7"/>
  <c r="E65" i="7"/>
  <c r="E66" i="7"/>
  <c r="E32" i="6"/>
  <c r="E34" i="6" s="1"/>
  <c r="E33" i="6"/>
  <c r="E40" i="6"/>
  <c r="E41" i="6"/>
  <c r="E44" i="6"/>
  <c r="E45" i="6"/>
  <c r="E49" i="6"/>
  <c r="E50" i="6"/>
  <c r="E54" i="6"/>
  <c r="E57" i="6"/>
  <c r="E62" i="6"/>
  <c r="E63" i="6"/>
  <c r="E65" i="6"/>
  <c r="E66" i="6"/>
  <c r="E32" i="5"/>
  <c r="E34" i="5" s="1"/>
  <c r="E33" i="5"/>
  <c r="E35" i="5" s="1"/>
  <c r="E40" i="5"/>
  <c r="E41" i="5"/>
  <c r="E44" i="5"/>
  <c r="E45" i="5"/>
  <c r="E49" i="5"/>
  <c r="E50" i="5"/>
  <c r="E54" i="5"/>
  <c r="E57" i="5"/>
  <c r="E62" i="5"/>
  <c r="E63" i="5"/>
  <c r="E65" i="5"/>
  <c r="E66" i="5"/>
  <c r="E32" i="4"/>
  <c r="E34" i="4" s="1"/>
  <c r="E33" i="4"/>
  <c r="E35" i="4" s="1"/>
  <c r="E40" i="4"/>
  <c r="E41" i="4"/>
  <c r="E44" i="4"/>
  <c r="E45" i="4"/>
  <c r="E49" i="4"/>
  <c r="E50" i="4"/>
  <c r="E54" i="4"/>
  <c r="E57" i="4"/>
  <c r="E62" i="4"/>
  <c r="E63" i="4"/>
  <c r="E65" i="4"/>
  <c r="E66" i="4"/>
  <c r="E32" i="1"/>
  <c r="E34" i="1" s="1"/>
  <c r="E33" i="1"/>
  <c r="E35" i="1" s="1"/>
  <c r="E40" i="1"/>
  <c r="E41" i="1"/>
  <c r="E44" i="1"/>
  <c r="E45" i="1"/>
  <c r="E49" i="1"/>
  <c r="E50" i="1"/>
  <c r="E54" i="1"/>
  <c r="E57" i="1"/>
  <c r="E62" i="1"/>
  <c r="E63" i="1"/>
  <c r="E65" i="1"/>
  <c r="E66" i="1"/>
  <c r="E32" i="3"/>
  <c r="E34" i="3" s="1"/>
  <c r="E33" i="3"/>
  <c r="E35" i="3" s="1"/>
  <c r="E40" i="3"/>
  <c r="E41" i="3"/>
  <c r="E44" i="3"/>
  <c r="E45" i="3"/>
  <c r="E49" i="3"/>
  <c r="E50" i="3"/>
  <c r="E54" i="3"/>
  <c r="E57" i="3"/>
  <c r="E62" i="3"/>
  <c r="E63" i="3"/>
  <c r="E65" i="3"/>
  <c r="E66" i="3"/>
  <c r="E40" i="2"/>
  <c r="E41" i="2"/>
  <c r="E44" i="2"/>
  <c r="E45" i="2"/>
  <c r="E49" i="2"/>
  <c r="E54" i="2"/>
  <c r="E57" i="2"/>
  <c r="E62" i="2"/>
  <c r="E63" i="2"/>
  <c r="E65" i="2"/>
  <c r="E66" i="2"/>
  <c r="E32" i="2"/>
  <c r="E34" i="2" s="1"/>
  <c r="E33" i="2"/>
  <c r="E46" i="7" l="1"/>
  <c r="E64" i="7" s="1"/>
  <c r="E58" i="6"/>
  <c r="E35" i="6"/>
  <c r="E59" i="6" s="1"/>
  <c r="E46" i="1"/>
  <c r="E59" i="1"/>
  <c r="E46" i="5"/>
  <c r="E64" i="5" s="1"/>
  <c r="E51" i="7"/>
  <c r="E58" i="7"/>
  <c r="E46" i="6"/>
  <c r="E64" i="6" s="1"/>
  <c r="E58" i="5"/>
  <c r="E58" i="4"/>
  <c r="E46" i="4"/>
  <c r="E64" i="4" s="1"/>
  <c r="E59" i="4"/>
  <c r="E58" i="1"/>
  <c r="E58" i="3"/>
  <c r="E46" i="3"/>
  <c r="E64" i="3" s="1"/>
  <c r="E59" i="3"/>
  <c r="E58" i="2"/>
  <c r="E35" i="2"/>
  <c r="E59" i="2" s="1"/>
  <c r="E64" i="1"/>
  <c r="E59" i="7"/>
  <c r="E46" i="2"/>
  <c r="E64" i="2" s="1"/>
  <c r="E51" i="6"/>
  <c r="E51" i="4"/>
  <c r="E51" i="1"/>
  <c r="E51" i="3"/>
  <c r="E59" i="5"/>
  <c r="E51" i="5"/>
  <c r="C57" i="7"/>
  <c r="C41" i="7"/>
  <c r="B24" i="7"/>
  <c r="C18" i="7"/>
  <c r="C16" i="7"/>
  <c r="C57" i="6"/>
  <c r="C49" i="6"/>
  <c r="C41" i="6"/>
  <c r="B24" i="6"/>
  <c r="C18" i="6"/>
  <c r="C16" i="6"/>
  <c r="B49" i="6"/>
  <c r="B57" i="6"/>
  <c r="C57" i="5"/>
  <c r="C49" i="5"/>
  <c r="C41" i="5"/>
  <c r="B24" i="5"/>
  <c r="C18" i="5"/>
  <c r="C16" i="5"/>
  <c r="B16" i="5" s="1"/>
  <c r="B49" i="5"/>
  <c r="C66" i="4"/>
  <c r="C63" i="4"/>
  <c r="C57" i="4"/>
  <c r="C50" i="4"/>
  <c r="C49" i="4"/>
  <c r="C41" i="4"/>
  <c r="C33" i="4"/>
  <c r="C32" i="4"/>
  <c r="C34" i="4" s="1"/>
  <c r="C54" i="4"/>
  <c r="B66" i="4"/>
  <c r="B32" i="4"/>
  <c r="B49" i="4"/>
  <c r="C44" i="7"/>
  <c r="B44" i="4"/>
  <c r="B57" i="4"/>
  <c r="C66" i="1"/>
  <c r="C63" i="1"/>
  <c r="C57" i="1"/>
  <c r="C50" i="1"/>
  <c r="C49" i="1"/>
  <c r="C41" i="1"/>
  <c r="C33" i="1"/>
  <c r="C32" i="1"/>
  <c r="C34" i="1" s="1"/>
  <c r="C54" i="1"/>
  <c r="B70" i="1"/>
  <c r="C65" i="1"/>
  <c r="B32" i="1"/>
  <c r="B49" i="1"/>
  <c r="C44" i="6"/>
  <c r="B44" i="1"/>
  <c r="B57" i="1"/>
  <c r="C66" i="3"/>
  <c r="C63" i="3"/>
  <c r="C57" i="3"/>
  <c r="B57" i="3"/>
  <c r="C50" i="3"/>
  <c r="B44" i="3"/>
  <c r="C41" i="3"/>
  <c r="C33" i="3"/>
  <c r="C32" i="3"/>
  <c r="C34" i="3" s="1"/>
  <c r="C54" i="3"/>
  <c r="B70" i="3"/>
  <c r="B23" i="3"/>
  <c r="B69" i="3" s="1"/>
  <c r="B32" i="3"/>
  <c r="B34" i="3" s="1"/>
  <c r="B49" i="3"/>
  <c r="C44" i="5"/>
  <c r="C66" i="2"/>
  <c r="C63" i="2"/>
  <c r="C57" i="2"/>
  <c r="C50" i="2"/>
  <c r="C41" i="2"/>
  <c r="C34" i="2"/>
  <c r="B18" i="2"/>
  <c r="B70" i="2" s="1"/>
  <c r="B16" i="2"/>
  <c r="C40" i="2"/>
  <c r="B57" i="2"/>
  <c r="B18" i="7" l="1"/>
  <c r="C70" i="7" s="1"/>
  <c r="C20" i="7"/>
  <c r="C32" i="6"/>
  <c r="C34" i="6" s="1"/>
  <c r="B16" i="6"/>
  <c r="C20" i="5"/>
  <c r="B20" i="5" s="1"/>
  <c r="B18" i="5"/>
  <c r="C20" i="6"/>
  <c r="B18" i="6"/>
  <c r="C32" i="7"/>
  <c r="C34" i="7" s="1"/>
  <c r="B16" i="7"/>
  <c r="C32" i="5"/>
  <c r="C34" i="5" s="1"/>
  <c r="C35" i="3"/>
  <c r="C59" i="3" s="1"/>
  <c r="C58" i="3"/>
  <c r="C35" i="4"/>
  <c r="C59" i="4" s="1"/>
  <c r="C58" i="4"/>
  <c r="C35" i="2"/>
  <c r="C59" i="2" s="1"/>
  <c r="C58" i="2"/>
  <c r="C51" i="3"/>
  <c r="C35" i="1"/>
  <c r="C59" i="1" s="1"/>
  <c r="C58" i="1"/>
  <c r="C65" i="4"/>
  <c r="C51" i="2"/>
  <c r="C62" i="3"/>
  <c r="C51" i="4"/>
  <c r="B54" i="3"/>
  <c r="C66" i="6"/>
  <c r="B34" i="4"/>
  <c r="C40" i="4"/>
  <c r="C44" i="4"/>
  <c r="C62" i="4"/>
  <c r="C17" i="7"/>
  <c r="B17" i="7" s="1"/>
  <c r="B65" i="4"/>
  <c r="B54" i="4"/>
  <c r="C45" i="4"/>
  <c r="C51" i="1"/>
  <c r="B34" i="1"/>
  <c r="C40" i="1"/>
  <c r="C44" i="1"/>
  <c r="C62" i="1"/>
  <c r="B23" i="1"/>
  <c r="B69" i="1" s="1"/>
  <c r="B20" i="1"/>
  <c r="B54" i="1" s="1"/>
  <c r="C45" i="1"/>
  <c r="C40" i="3"/>
  <c r="C44" i="3"/>
  <c r="C45" i="3"/>
  <c r="C65" i="3"/>
  <c r="B33" i="3"/>
  <c r="B45" i="3"/>
  <c r="B46" i="3" s="1"/>
  <c r="C62" i="2"/>
  <c r="C17" i="5"/>
  <c r="B17" i="2"/>
  <c r="B23" i="2" s="1"/>
  <c r="B20" i="2"/>
  <c r="B54" i="2" s="1"/>
  <c r="D45" i="2"/>
  <c r="C54" i="2"/>
  <c r="C65" i="2"/>
  <c r="B66" i="5"/>
  <c r="C17" i="6"/>
  <c r="B17" i="6" s="1"/>
  <c r="B32" i="5"/>
  <c r="B57" i="7"/>
  <c r="B44" i="6"/>
  <c r="C54" i="5"/>
  <c r="B23" i="4"/>
  <c r="B69" i="4" s="1"/>
  <c r="B70" i="4"/>
  <c r="B33" i="4"/>
  <c r="B45" i="4"/>
  <c r="B46" i="4" s="1"/>
  <c r="B50" i="4"/>
  <c r="B51" i="4" s="1"/>
  <c r="B62" i="4"/>
  <c r="B63" i="4"/>
  <c r="C40" i="7"/>
  <c r="B33" i="1"/>
  <c r="B45" i="1"/>
  <c r="B46" i="1" s="1"/>
  <c r="B50" i="1"/>
  <c r="B51" i="1" s="1"/>
  <c r="B63" i="1"/>
  <c r="B66" i="1"/>
  <c r="C40" i="6"/>
  <c r="B50" i="3"/>
  <c r="B51" i="3" s="1"/>
  <c r="B62" i="3"/>
  <c r="B63" i="3"/>
  <c r="B65" i="3"/>
  <c r="B66" i="3"/>
  <c r="B57" i="5"/>
  <c r="B44" i="5"/>
  <c r="C66" i="5"/>
  <c r="C63" i="5"/>
  <c r="B54" i="5"/>
  <c r="C33" i="5"/>
  <c r="C40" i="5"/>
  <c r="C45" i="5"/>
  <c r="C46" i="5" s="1"/>
  <c r="C50" i="5"/>
  <c r="C51" i="5" s="1"/>
  <c r="B70" i="5"/>
  <c r="B63" i="5"/>
  <c r="B32" i="6"/>
  <c r="B34" i="6" s="1"/>
  <c r="C33" i="7"/>
  <c r="C50" i="7"/>
  <c r="C51" i="7" s="1"/>
  <c r="C63" i="7"/>
  <c r="C66" i="7"/>
  <c r="C33" i="6"/>
  <c r="C50" i="6"/>
  <c r="C51" i="6" s="1"/>
  <c r="C63" i="6"/>
  <c r="B32" i="7"/>
  <c r="B69" i="2"/>
  <c r="B63" i="2"/>
  <c r="B66" i="2"/>
  <c r="B33" i="2"/>
  <c r="B45" i="2"/>
  <c r="B46" i="2" s="1"/>
  <c r="B32" i="2"/>
  <c r="B34" i="2" s="1"/>
  <c r="B23" i="6" l="1"/>
  <c r="B69" i="6" s="1"/>
  <c r="B17" i="5"/>
  <c r="B62" i="5" s="1"/>
  <c r="B45" i="5"/>
  <c r="B46" i="5" s="1"/>
  <c r="B65" i="5"/>
  <c r="C62" i="5"/>
  <c r="C64" i="5" s="1"/>
  <c r="B23" i="5"/>
  <c r="B69" i="5" s="1"/>
  <c r="B50" i="5"/>
  <c r="B51" i="5" s="1"/>
  <c r="B33" i="5"/>
  <c r="B35" i="5" s="1"/>
  <c r="C65" i="5"/>
  <c r="C45" i="7"/>
  <c r="C46" i="7" s="1"/>
  <c r="B62" i="7"/>
  <c r="C35" i="6"/>
  <c r="C59" i="6" s="1"/>
  <c r="C58" i="6"/>
  <c r="C35" i="7"/>
  <c r="C59" i="7" s="1"/>
  <c r="C58" i="7"/>
  <c r="B35" i="1"/>
  <c r="B59" i="1" s="1"/>
  <c r="B58" i="1"/>
  <c r="B35" i="3"/>
  <c r="B59" i="3" s="1"/>
  <c r="B58" i="3"/>
  <c r="B35" i="2"/>
  <c r="B58" i="2"/>
  <c r="C35" i="5"/>
  <c r="C59" i="5" s="1"/>
  <c r="C58" i="5"/>
  <c r="B35" i="4"/>
  <c r="B59" i="4" s="1"/>
  <c r="B58" i="4"/>
  <c r="C46" i="4"/>
  <c r="C64" i="4" s="1"/>
  <c r="C65" i="7"/>
  <c r="C62" i="7"/>
  <c r="B34" i="7"/>
  <c r="C65" i="6"/>
  <c r="B65" i="1"/>
  <c r="B62" i="1"/>
  <c r="B64" i="1" s="1"/>
  <c r="C46" i="1"/>
  <c r="C64" i="1" s="1"/>
  <c r="C46" i="3"/>
  <c r="C64" i="3" s="1"/>
  <c r="B59" i="2"/>
  <c r="B65" i="2"/>
  <c r="B62" i="2"/>
  <c r="B64" i="2" s="1"/>
  <c r="B23" i="7"/>
  <c r="B69" i="7" s="1"/>
  <c r="C62" i="6"/>
  <c r="C45" i="6"/>
  <c r="C46" i="6" s="1"/>
  <c r="D46" i="2"/>
  <c r="C64" i="2" s="1"/>
  <c r="B64" i="4"/>
  <c r="B64" i="3"/>
  <c r="C54" i="7"/>
  <c r="B20" i="7"/>
  <c r="B54" i="7" s="1"/>
  <c r="B70" i="6"/>
  <c r="B66" i="6"/>
  <c r="B63" i="6"/>
  <c r="B50" i="6"/>
  <c r="B51" i="6" s="1"/>
  <c r="B45" i="6"/>
  <c r="B46" i="6" s="1"/>
  <c r="B33" i="6"/>
  <c r="B34" i="5"/>
  <c r="B70" i="7"/>
  <c r="B66" i="7"/>
  <c r="B63" i="7"/>
  <c r="G63" i="7" s="1"/>
  <c r="B50" i="7"/>
  <c r="B51" i="7" s="1"/>
  <c r="B33" i="7"/>
  <c r="C54" i="6"/>
  <c r="B20" i="6"/>
  <c r="B54" i="6" s="1"/>
  <c r="B65" i="6"/>
  <c r="B62" i="6"/>
  <c r="B64" i="5" l="1"/>
  <c r="B58" i="5"/>
  <c r="B65" i="7"/>
  <c r="B59" i="5"/>
  <c r="B45" i="7"/>
  <c r="B46" i="7" s="1"/>
  <c r="B64" i="7" s="1"/>
  <c r="C64" i="7"/>
  <c r="B35" i="7"/>
  <c r="B58" i="7"/>
  <c r="B35" i="6"/>
  <c r="B59" i="6" s="1"/>
  <c r="B58" i="6"/>
  <c r="B59" i="7"/>
  <c r="B64" i="6"/>
  <c r="C64" i="6"/>
  <c r="E50" i="2"/>
  <c r="E51" i="2" s="1"/>
  <c r="B19" i="2"/>
  <c r="B50" i="2" s="1"/>
  <c r="B51" i="2" s="1"/>
</calcChain>
</file>

<file path=xl/comments1.xml><?xml version="1.0" encoding="utf-8"?>
<comments xmlns="http://schemas.openxmlformats.org/spreadsheetml/2006/main">
  <authors>
    <author>Catherine Mata</author>
  </authors>
  <commentList>
    <comment ref="F18" authorId="0" shapeId="0">
      <text>
        <r>
          <rPr>
            <b/>
            <sz val="9"/>
            <color indexed="81"/>
            <rFont val="Tahoma"/>
            <charset val="1"/>
          </rPr>
          <t>Catherine Mata:</t>
        </r>
        <r>
          <rPr>
            <sz val="9"/>
            <color indexed="81"/>
            <rFont val="Tahoma"/>
            <charset val="1"/>
          </rPr>
          <t xml:space="preserve">
Condonación Recursos Gobierno Central + Fideicomiso</t>
        </r>
      </text>
    </comment>
  </commentList>
</comments>
</file>

<file path=xl/comments2.xml><?xml version="1.0" encoding="utf-8"?>
<comments xmlns="http://schemas.openxmlformats.org/spreadsheetml/2006/main">
  <authors>
    <author>Catherine Mata</author>
  </authors>
  <commentList>
    <comment ref="F18" authorId="0" shapeId="0">
      <text>
        <r>
          <rPr>
            <b/>
            <sz val="9"/>
            <color indexed="81"/>
            <rFont val="Tahoma"/>
            <charset val="1"/>
          </rPr>
          <t>Catherine Mata:</t>
        </r>
        <r>
          <rPr>
            <sz val="9"/>
            <color indexed="81"/>
            <rFont val="Tahoma"/>
            <charset val="1"/>
          </rPr>
          <t xml:space="preserve">
Condonación Recursos del Gobierno Central</t>
        </r>
      </text>
    </comment>
  </commentList>
</comments>
</file>

<file path=xl/comments3.xml><?xml version="1.0" encoding="utf-8"?>
<comments xmlns="http://schemas.openxmlformats.org/spreadsheetml/2006/main">
  <authors>
    <author>Juan Diego Trejos</author>
  </authors>
  <commentList>
    <comment ref="C23" authorId="0" shapeId="0">
      <text>
        <r>
          <rPr>
            <b/>
            <sz val="9"/>
            <color indexed="81"/>
            <rFont val="Tahoma"/>
            <family val="2"/>
          </rPr>
          <t>Juan Diego Trejos:</t>
        </r>
        <r>
          <rPr>
            <sz val="9"/>
            <color indexed="81"/>
            <rFont val="Tahoma"/>
            <family val="2"/>
          </rPr>
          <t xml:space="preserve">
Según liquidacion desaf.</t>
        </r>
      </text>
    </comment>
  </commentList>
</comments>
</file>

<file path=xl/sharedStrings.xml><?xml version="1.0" encoding="utf-8"?>
<sst xmlns="http://schemas.openxmlformats.org/spreadsheetml/2006/main" count="483" uniqueCount="138">
  <si>
    <t>Indicador</t>
  </si>
  <si>
    <t>Avancemos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</si>
  <si>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</si>
  <si>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</si>
  <si>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</si>
  <si>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</si>
  <si>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</si>
  <si>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</si>
  <si>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</si>
  <si>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</si>
  <si>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</si>
  <si>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</si>
  <si>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</si>
  <si>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</si>
  <si>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</si>
  <si>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</si>
  <si>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</si>
  <si>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</si>
  <si>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</si>
  <si>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</si>
  <si>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</si>
  <si>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</si>
  <si>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</si>
  <si>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</si>
  <si>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</si>
  <si>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</si>
  <si>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</si>
  <si>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</si>
  <si>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</si>
  <si>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</si>
  <si>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</si>
  <si>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</si>
  <si>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trimestral programado por beneficiario (GPB) </t>
  </si>
  <si>
    <t xml:space="preserve">Gasto trimestral efectivo por beneficiario (GEB) </t>
  </si>
  <si>
    <t xml:space="preserve">Gasto mensual programado por beneficiario (GPB) </t>
  </si>
  <si>
    <t xml:space="preserve">Gasto mensual efectivo por beneficiario (GEB) </t>
  </si>
  <si>
    <t xml:space="preserve">Gasto semestral programado por beneficiario (GPB) </t>
  </si>
  <si>
    <t xml:space="preserve">Gasto semestral efectivo por beneficiario (GEB) </t>
  </si>
  <si>
    <t xml:space="preserve">Gasto acumulado programado por beneficiario (GPB) </t>
  </si>
  <si>
    <t xml:space="preserve">Gasto acumulado efectivo por beneficiario (GEB) </t>
  </si>
  <si>
    <t xml:space="preserve">Gasto anual programado por beneficiario (GPB) </t>
  </si>
  <si>
    <t xml:space="preserve">Gasto anual efectivo por beneficiario (GEB) </t>
  </si>
  <si>
    <t>Beneficiarios (familias)</t>
  </si>
  <si>
    <t>Familias</t>
  </si>
  <si>
    <t>Estudiantes</t>
  </si>
  <si>
    <t>Notas:</t>
  </si>
  <si>
    <t>Población objetivo:</t>
  </si>
  <si>
    <t>Avancemos: estudiantes de secundaria pública en situación de pobreza</t>
  </si>
  <si>
    <t>Resto del programa: hogares en situación de pobreza</t>
  </si>
  <si>
    <t>Efectivos 1T 2012</t>
  </si>
  <si>
    <t>IPC (1T 2012)</t>
  </si>
  <si>
    <t>Gasto efectivo real 1T 2012</t>
  </si>
  <si>
    <t>Gasto efectivo real por beneficiario 1T 2012</t>
  </si>
  <si>
    <t>Informes Trimestrales 2012, IMAS</t>
  </si>
  <si>
    <t>Efectivos 2T 2012</t>
  </si>
  <si>
    <t>IPC (2T 2012)</t>
  </si>
  <si>
    <t>Gasto efectivo real 2T 2012</t>
  </si>
  <si>
    <t>Gasto efectivo real por beneficiario 2T 2012</t>
  </si>
  <si>
    <t>Efectivos 3T 2012</t>
  </si>
  <si>
    <t>IPC (3T 2012)</t>
  </si>
  <si>
    <t>Gasto efectivo real 3T 2012</t>
  </si>
  <si>
    <t>Gasto efectivo real por beneficiario 3T 2012</t>
  </si>
  <si>
    <t>Efectivos 4T 2012</t>
  </si>
  <si>
    <t>IPC (4T 2012)</t>
  </si>
  <si>
    <t>Gasto efectivo real 4T 2012</t>
  </si>
  <si>
    <t>Gasto efectivo real por beneficiario 4T 2012</t>
  </si>
  <si>
    <t>Efectivos 1S 2012</t>
  </si>
  <si>
    <t>IPC (1S 2012)</t>
  </si>
  <si>
    <t>Gasto efectivo real 1S 2012</t>
  </si>
  <si>
    <t>Gasto efectivo real por beneficiario 1S 2012</t>
  </si>
  <si>
    <t>Efectivos 3TA 2012</t>
  </si>
  <si>
    <t>IPC (3TA 2012)</t>
  </si>
  <si>
    <t>Gasto efectivo real 3TA 2012</t>
  </si>
  <si>
    <t>Gasto efectivo real por beneficiario 3TA 2012</t>
  </si>
  <si>
    <t>Efectivos  2012</t>
  </si>
  <si>
    <t>IPC ( 2012)</t>
  </si>
  <si>
    <t>Gasto efectivo real  2012</t>
  </si>
  <si>
    <t>Gasto efectivo real por beneficiario  2012</t>
  </si>
  <si>
    <t>Bienestar Familiar</t>
  </si>
  <si>
    <t>Bienestar y Promocion Familiar</t>
  </si>
  <si>
    <t>Presupuesto 2013 FODESAF</t>
  </si>
  <si>
    <t>Informes Trimestrales 2012 y 2013, IMAS</t>
  </si>
  <si>
    <t>POI 2013 IMAS, version de agosto 2012</t>
  </si>
  <si>
    <t>Indicadores aplicados a IMAS. Primer Trimestre 2013</t>
  </si>
  <si>
    <t>Programados 1T 2013</t>
  </si>
  <si>
    <t>Efectivos 1T 2013</t>
  </si>
  <si>
    <t>Programados año 2013</t>
  </si>
  <si>
    <t>En transferencias 1T 2013</t>
  </si>
  <si>
    <t>IPC (1T 2013)</t>
  </si>
  <si>
    <t>Gasto efectivo real 1T 2013</t>
  </si>
  <si>
    <t>Gasto efectivo real por beneficiario 1T 2013</t>
  </si>
  <si>
    <t>Indicadores aplicados a IMAS. Segundo Trimestre 2013</t>
  </si>
  <si>
    <t>Programados 2T 2013</t>
  </si>
  <si>
    <t>Efectivos 2T 2013</t>
  </si>
  <si>
    <t>En transferencias 2T 2013</t>
  </si>
  <si>
    <t>IPC (2T 2013)</t>
  </si>
  <si>
    <t>Gasto efectivo real 2T 2013</t>
  </si>
  <si>
    <t>Gasto efectivo real por beneficiario 2T 2013</t>
  </si>
  <si>
    <t>Informes Trimestrales 2013, IMAS</t>
  </si>
  <si>
    <t>Indicadores aplicados a IMAS. Tercer Trimestre 2013</t>
  </si>
  <si>
    <t>Programados 3T 2013</t>
  </si>
  <si>
    <t>Efectivos 3T 2013</t>
  </si>
  <si>
    <t>En transferencias 3T 2013</t>
  </si>
  <si>
    <t>IPC (3T 2013)</t>
  </si>
  <si>
    <t>Gasto efectivo real 3T 2013</t>
  </si>
  <si>
    <t>Gasto efectivo real por beneficiario 3T 2013</t>
  </si>
  <si>
    <t>Indicadores aplicados a IMAS. Cuarto Trimestre 2013</t>
  </si>
  <si>
    <t>Programados 4T 2013</t>
  </si>
  <si>
    <t>Efectivos 4T 2013</t>
  </si>
  <si>
    <t>En transferencias 4T 2013</t>
  </si>
  <si>
    <t>IPC (4T 2013)</t>
  </si>
  <si>
    <t>Gasto efectivo real 4T 2013</t>
  </si>
  <si>
    <t>Gasto efectivo real por beneficiario 4T 2013</t>
  </si>
  <si>
    <t>Indicadores aplicados a IMAS. Primer Semestre 2013</t>
  </si>
  <si>
    <t>Programados 1S 2013</t>
  </si>
  <si>
    <t>Efectivos 1S 2013</t>
  </si>
  <si>
    <t>En transferencias 1S 2013</t>
  </si>
  <si>
    <t>IPC (1S 2013)</t>
  </si>
  <si>
    <t>Gasto efectivo real 1S 2013</t>
  </si>
  <si>
    <t>Gasto efectivo real por beneficiario 1S 2013</t>
  </si>
  <si>
    <t>Indicadores aplicados a IMAS. Tercer Trimestre Acumulado 2013</t>
  </si>
  <si>
    <t>Programados 3TA 2013</t>
  </si>
  <si>
    <t>Efectivos 3TA 2013</t>
  </si>
  <si>
    <t>En transferencias 3TA 2013</t>
  </si>
  <si>
    <t>IPC (3TA 2013)</t>
  </si>
  <si>
    <t>Gasto efectivo real 3TA 2013</t>
  </si>
  <si>
    <t>Gasto efectivo real por beneficiario 3TA 2013</t>
  </si>
  <si>
    <t>Indicadores aplicados a IMAS. Anual 2013</t>
  </si>
  <si>
    <t>Programados  2013</t>
  </si>
  <si>
    <t>Efectivos  2013</t>
  </si>
  <si>
    <t>En transferencias  2013</t>
  </si>
  <si>
    <t>IPC ( 2013)</t>
  </si>
  <si>
    <t>Gasto efectivo real  2013</t>
  </si>
  <si>
    <t>Gasto efectivo real por beneficiario  2013</t>
  </si>
  <si>
    <t>POI 2013 IMAS, version de setiembre 2012</t>
  </si>
  <si>
    <t>Resto del programa: hogares en situación de pobreza (que son menos que las familias en situación de pobreza)</t>
  </si>
  <si>
    <t>Otros Gastos</t>
  </si>
  <si>
    <t>Fecha de actualización: 13/09/2014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</si>
</sst>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#,##0.0____"/>
    <numFmt numFmtId="166" formatCode="#,##0.0"/>
    <numFmt numFmtId="167" formatCode="#,##0____"/>
    <numFmt numFmtId="168" formatCode="_(* #,##0_);_(* \(#,##0\);_(* &quot;-&quot;???_);_(@_)"/>
    <numFmt numFmtId="169" formatCode="_(* #,##0.000_);_(* \(#,##0.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 applyFill="1"/>
    <xf numFmtId="164" fontId="0" fillId="0" borderId="0" xfId="1" applyNumberFormat="1" applyFont="1"/>
    <xf numFmtId="43" fontId="0" fillId="0" borderId="0" xfId="1" applyFo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1"/>
    </xf>
    <xf numFmtId="0" fontId="0" fillId="0" borderId="0" xfId="0" applyFill="1"/>
    <xf numFmtId="0" fontId="2" fillId="0" borderId="0" xfId="0" applyFont="1" applyFill="1"/>
    <xf numFmtId="165" fontId="0" fillId="0" borderId="0" xfId="0" applyNumberFormat="1"/>
    <xf numFmtId="165" fontId="0" fillId="0" borderId="0" xfId="0" applyNumberFormat="1" applyFill="1"/>
    <xf numFmtId="0" fontId="0" fillId="0" borderId="3" xfId="0" applyFill="1" applyBorder="1"/>
    <xf numFmtId="166" fontId="0" fillId="0" borderId="0" xfId="0" applyNumberFormat="1"/>
    <xf numFmtId="167" fontId="0" fillId="0" borderId="0" xfId="0" applyNumberFormat="1" applyFill="1"/>
    <xf numFmtId="0" fontId="0" fillId="2" borderId="0" xfId="0" applyFill="1"/>
    <xf numFmtId="0" fontId="0" fillId="0" borderId="0" xfId="0" applyAlignment="1">
      <alignment horizontal="left" indent="3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0" applyNumberFormat="1" applyAlignment="1"/>
    <xf numFmtId="165" fontId="0" fillId="0" borderId="0" xfId="0" applyNumberFormat="1" applyFill="1" applyAlignment="1"/>
    <xf numFmtId="3" fontId="0" fillId="0" borderId="0" xfId="0" applyNumberFormat="1" applyFill="1" applyAlignment="1"/>
    <xf numFmtId="167" fontId="0" fillId="0" borderId="0" xfId="0" applyNumberFormat="1" applyFill="1" applyAlignment="1"/>
    <xf numFmtId="3" fontId="0" fillId="0" borderId="0" xfId="0" applyNumberFormat="1" applyAlignment="1"/>
    <xf numFmtId="164" fontId="0" fillId="0" borderId="2" xfId="1" applyNumberFormat="1" applyFont="1" applyBorder="1" applyAlignment="1"/>
    <xf numFmtId="164" fontId="2" fillId="0" borderId="0" xfId="1" applyNumberFormat="1" applyFont="1"/>
    <xf numFmtId="164" fontId="4" fillId="0" borderId="0" xfId="1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Fill="1" applyAlignment="1">
      <alignment horizontal="left" indent="1"/>
    </xf>
    <xf numFmtId="164" fontId="0" fillId="0" borderId="0" xfId="1" applyNumberFormat="1" applyFont="1" applyFill="1"/>
    <xf numFmtId="164" fontId="0" fillId="0" borderId="0" xfId="1" applyNumberFormat="1" applyFont="1" applyAlignment="1">
      <alignment horizontal="left" indent="1"/>
    </xf>
    <xf numFmtId="164" fontId="0" fillId="0" borderId="0" xfId="1" applyNumberFormat="1" applyFont="1" applyAlignment="1">
      <alignment horizontal="left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Fill="1" applyAlignment="1">
      <alignment horizontal="left"/>
    </xf>
    <xf numFmtId="164" fontId="2" fillId="0" borderId="0" xfId="1" applyNumberFormat="1" applyFont="1" applyFill="1"/>
    <xf numFmtId="164" fontId="0" fillId="0" borderId="0" xfId="1" applyNumberFormat="1" applyFont="1" applyAlignment="1"/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/>
    <xf numFmtId="164" fontId="0" fillId="0" borderId="3" xfId="1" applyNumberFormat="1" applyFont="1" applyFill="1" applyBorder="1"/>
    <xf numFmtId="164" fontId="0" fillId="0" borderId="0" xfId="1" applyNumberFormat="1" applyFont="1" applyFill="1" applyBorder="1"/>
    <xf numFmtId="164" fontId="0" fillId="0" borderId="0" xfId="1" applyNumberFormat="1" applyFont="1" applyAlignment="1">
      <alignment horizontal="left" indent="3"/>
    </xf>
    <xf numFmtId="164" fontId="0" fillId="0" borderId="5" xfId="1" applyNumberFormat="1" applyFont="1" applyFill="1" applyBorder="1"/>
    <xf numFmtId="164" fontId="0" fillId="0" borderId="1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 applyAlignment="1">
      <alignment horizontal="center"/>
    </xf>
    <xf numFmtId="164" fontId="0" fillId="0" borderId="3" xfId="1" applyNumberFormat="1" applyFont="1" applyBorder="1" applyAlignment="1">
      <alignment horizontal="center" vertical="center" wrapText="1"/>
    </xf>
    <xf numFmtId="164" fontId="0" fillId="0" borderId="0" xfId="1" applyNumberFormat="1" applyFont="1" applyFill="1" applyAlignment="1">
      <alignment horizontal="center"/>
    </xf>
    <xf numFmtId="43" fontId="0" fillId="0" borderId="0" xfId="1" applyFont="1" applyFill="1" applyAlignment="1"/>
    <xf numFmtId="164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5" fillId="0" borderId="0" xfId="1" applyNumberFormat="1" applyFont="1" applyFill="1"/>
    <xf numFmtId="164" fontId="0" fillId="0" borderId="0" xfId="1" applyNumberFormat="1" applyFont="1" applyFill="1" applyAlignment="1">
      <alignment horizontal="center"/>
    </xf>
    <xf numFmtId="168" fontId="0" fillId="0" borderId="0" xfId="0" applyNumberFormat="1"/>
    <xf numFmtId="0" fontId="4" fillId="0" borderId="0" xfId="0" applyFont="1"/>
    <xf numFmtId="164" fontId="4" fillId="0" borderId="0" xfId="1" applyNumberFormat="1" applyFont="1" applyFill="1"/>
    <xf numFmtId="169" fontId="0" fillId="0" borderId="0" xfId="1" applyNumberFormat="1" applyFont="1"/>
    <xf numFmtId="164" fontId="0" fillId="0" borderId="0" xfId="1" applyNumberFormat="1" applyFont="1" applyFill="1" applyAlignment="1">
      <alignment horizontal="center"/>
    </xf>
    <xf numFmtId="164" fontId="0" fillId="0" borderId="3" xfId="1" applyNumberFormat="1" applyFont="1" applyBorder="1" applyAlignment="1">
      <alignment horizontal="center" vertical="center" wrapText="1"/>
    </xf>
    <xf numFmtId="43" fontId="0" fillId="0" borderId="0" xfId="1" applyNumberFormat="1" applyFont="1"/>
    <xf numFmtId="164" fontId="5" fillId="0" borderId="0" xfId="1" applyNumberFormat="1" applyFont="1" applyAlignment="1">
      <alignment horizontal="center"/>
    </xf>
    <xf numFmtId="9" fontId="0" fillId="0" borderId="0" xfId="2" applyFont="1"/>
    <xf numFmtId="164" fontId="0" fillId="0" borderId="0" xfId="1" applyNumberFormat="1" applyFont="1" applyFill="1" applyAlignment="1">
      <alignment horizontal="center"/>
    </xf>
    <xf numFmtId="164" fontId="3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2" borderId="4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3" xfId="1" applyNumberFormat="1" applyFont="1" applyBorder="1" applyAlignment="1">
      <alignment horizontal="center" vertical="center" wrapText="1"/>
    </xf>
    <xf numFmtId="43" fontId="0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0" fillId="0" borderId="4" xfId="1" applyNumberFormat="1" applyFont="1" applyBorder="1" applyAlignment="1">
      <alignment horizontal="center" vertical="center"/>
    </xf>
    <xf numFmtId="3" fontId="0" fillId="0" borderId="0" xfId="0" applyNumberFormat="1" applyFill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 sz="1400"/>
            </a:pPr>
            <a:r>
              <a:rPr lang="en-US" sz="1400"/>
              <a:t>IMAS: Indicadores de Cobertura Potencial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R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(Anual!$B$40:$C$40,Anual!$E$40)</c:f>
              <c:numCache>
                <c:formatCode>_(* #,##0_);_(* \(#,##0\);_(* "-"??_);_(@_)</c:formatCode>
                <c:ptCount val="3"/>
                <c:pt idx="0">
                  <c:v>41.568607387700808</c:v>
                </c:pt>
                <c:pt idx="1">
                  <c:v>128.0758208859645</c:v>
                </c:pt>
                <c:pt idx="2">
                  <c:v>4.7756252089336027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R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(Anual!$B$41:$C$41,Anual!$E$41)</c:f>
              <c:numCache>
                <c:formatCode>_(* #,##0_);_(* \(#,##0\);_(* "-"??_);_(@_)</c:formatCode>
                <c:ptCount val="3"/>
                <c:pt idx="0">
                  <c:v>64.439655172413794</c:v>
                </c:pt>
                <c:pt idx="1">
                  <c:v>137.30688567632038</c:v>
                </c:pt>
                <c:pt idx="2">
                  <c:v>28.25450898613477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47648712"/>
        <c:axId val="580582376"/>
      </c:barChart>
      <c:catAx>
        <c:axId val="447648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580582376"/>
        <c:crosses val="autoZero"/>
        <c:auto val="1"/>
        <c:lblAlgn val="ctr"/>
        <c:lblOffset val="100"/>
        <c:noMultiLvlLbl val="0"/>
      </c:catAx>
      <c:valAx>
        <c:axId val="580582376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447648712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n-US" sz="1400"/>
              <a:t>IMAS: Indicadores de Resultado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(Anual!$B$44:$C$44,Anual!$E$44)</c:f>
              <c:numCache>
                <c:formatCode>_(* #,##0_);_(* \(#,##0\);_(* "-"??_);_(@_)</c:formatCode>
                <c:ptCount val="3"/>
                <c:pt idx="0">
                  <c:v>155.02000000000001</c:v>
                </c:pt>
                <c:pt idx="1">
                  <c:v>107.20749999999998</c:v>
                </c:pt>
                <c:pt idx="2">
                  <c:v>591.64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(Anual!$B$45:$C$45,Anual!$E$45)</c:f>
              <c:numCache>
                <c:formatCode>_(* #,##0_);_(* \(#,##0\);_(* "-"??_);_(@_)</c:formatCode>
                <c:ptCount val="3"/>
                <c:pt idx="0">
                  <c:v>141.20819902760215</c:v>
                </c:pt>
                <c:pt idx="1">
                  <c:v>113.52249063095239</c:v>
                </c:pt>
                <c:pt idx="2">
                  <c:v>171.01856405091436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(Anual!$B$46:$C$46,Anual!$E$46)</c:f>
              <c:numCache>
                <c:formatCode>_(* #,##0_);_(* \(#,##0\);_(* "-"??_);_(@_)</c:formatCode>
                <c:ptCount val="3"/>
                <c:pt idx="0">
                  <c:v>148.11409951380108</c:v>
                </c:pt>
                <c:pt idx="1">
                  <c:v>110.36499531547619</c:v>
                </c:pt>
                <c:pt idx="2">
                  <c:v>381.32928202545719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80583160"/>
        <c:axId val="580583552"/>
      </c:barChart>
      <c:catAx>
        <c:axId val="580583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580583552"/>
        <c:crosses val="autoZero"/>
        <c:auto val="1"/>
        <c:lblAlgn val="ctr"/>
        <c:lblOffset val="100"/>
        <c:noMultiLvlLbl val="0"/>
      </c:catAx>
      <c:valAx>
        <c:axId val="58058355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CR"/>
          </a:p>
        </c:txPr>
        <c:crossAx val="58058316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n-US" sz="1400"/>
              <a:t>IMAS: Indicadores de Expansión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(Anual!$B$57,Anual!$C$57,Anual!$E$57)</c:f>
              <c:numCache>
                <c:formatCode>#,##0.0____</c:formatCode>
                <c:ptCount val="3"/>
                <c:pt idx="0">
                  <c:v>14.457236001385798</c:v>
                </c:pt>
                <c:pt idx="1">
                  <c:v>-7.4371067485457072</c:v>
                </c:pt>
                <c:pt idx="2">
                  <c:v>67.514817471403219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(Anual!$B$58:$C$58,Anual!$E$58)</c:f>
              <c:numCache>
                <c:formatCode>#,##0.0____</c:formatCode>
                <c:ptCount val="3"/>
                <c:pt idx="0">
                  <c:v>24.439277617038503</c:v>
                </c:pt>
                <c:pt idx="1">
                  <c:v>11.058511544661286</c:v>
                </c:pt>
                <c:pt idx="2">
                  <c:v>33.718204045187996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(Anual!$B$59:$C$59,Anual!$E$59)</c:f>
              <c:numCache>
                <c:formatCode>#,##0.0____</c:formatCode>
                <c:ptCount val="3"/>
                <c:pt idx="0">
                  <c:v>8.7211975095500485</c:v>
                </c:pt>
                <c:pt idx="1">
                  <c:v>19.981676937174186</c:v>
                </c:pt>
                <c:pt idx="2">
                  <c:v>-20.175297884907838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48985480"/>
        <c:axId val="448985872"/>
      </c:barChart>
      <c:catAx>
        <c:axId val="448985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448985872"/>
        <c:crosses val="autoZero"/>
        <c:auto val="1"/>
        <c:lblAlgn val="ctr"/>
        <c:lblOffset val="100"/>
        <c:noMultiLvlLbl val="0"/>
      </c:catAx>
      <c:valAx>
        <c:axId val="44898587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CR"/>
          </a:p>
        </c:txPr>
        <c:crossAx val="44898548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n-US" sz="1400"/>
              <a:t>IMAS: Indicadores de Gasto Medio  Anual</a:t>
            </a:r>
            <a:r>
              <a:rPr lang="en-US" sz="1400" baseline="0"/>
              <a:t> </a:t>
            </a:r>
            <a:r>
              <a:rPr lang="en-US" sz="1400"/>
              <a:t>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anual programado por beneficiario (GPB)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(Anual!$B$62:$C$62,Anual!$E$62)</c:f>
              <c:numCache>
                <c:formatCode>_(* #,##0_);_(* \(#,##0\);_(* "-"??_);_(@_)</c:formatCode>
                <c:ptCount val="3"/>
                <c:pt idx="0">
                  <c:v>575301.1003769231</c:v>
                </c:pt>
                <c:pt idx="1">
                  <c:v>262500</c:v>
                </c:pt>
                <c:pt idx="2">
                  <c:v>2185942.8699333332</c:v>
                </c:pt>
              </c:numCache>
            </c:numRef>
          </c:val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anual efectivo por beneficiario (GEB)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(Anual!$B$63:$C$63,Anual!$E$63)</c:f>
              <c:numCache>
                <c:formatCode>_(* #,##0_);_(* \(#,##0\);_(* "-"??_);_(@_)</c:formatCode>
                <c:ptCount val="3"/>
                <c:pt idx="0">
                  <c:v>524043.55749466567</c:v>
                </c:pt>
                <c:pt idx="1">
                  <c:v>277962.39806566708</c:v>
                </c:pt>
                <c:pt idx="2">
                  <c:v>631865.34161539678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48986656"/>
        <c:axId val="448987048"/>
      </c:barChart>
      <c:catAx>
        <c:axId val="448986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448987048"/>
        <c:crosses val="autoZero"/>
        <c:auto val="1"/>
        <c:lblAlgn val="ctr"/>
        <c:lblOffset val="100"/>
        <c:noMultiLvlLbl val="0"/>
      </c:catAx>
      <c:valAx>
        <c:axId val="44898704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CR"/>
          </a:p>
        </c:txPr>
        <c:crossAx val="44898665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 sz="1400"/>
            </a:pPr>
            <a:r>
              <a:rPr lang="en-US" sz="1400"/>
              <a:t>IMAS:</a:t>
            </a:r>
            <a:r>
              <a:rPr lang="en-US" sz="1400" baseline="0"/>
              <a:t> I</a:t>
            </a:r>
            <a:r>
              <a:rPr lang="en-US" sz="1400"/>
              <a:t>ndicadores de Gasto Medio Mensual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(Anual!$B$65:$C$65,Anual!$E$65)</c:f>
              <c:numCache>
                <c:formatCode>_(* #,##0_);_(* \(#,##0\);_(* "-"??_);_(@_)</c:formatCode>
                <c:ptCount val="3"/>
                <c:pt idx="0">
                  <c:v>47941.758364743589</c:v>
                </c:pt>
                <c:pt idx="1">
                  <c:v>21875</c:v>
                </c:pt>
                <c:pt idx="2">
                  <c:v>182161.90582777778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(Anual!$B$66:$C$66,Anual!$E$66)</c:f>
              <c:numCache>
                <c:formatCode>_(* #,##0_);_(* \(#,##0\);_(* "-"??_);_(@_)</c:formatCode>
                <c:ptCount val="3"/>
                <c:pt idx="0">
                  <c:v>43670.296457888806</c:v>
                </c:pt>
                <c:pt idx="1">
                  <c:v>23163.533172138923</c:v>
                </c:pt>
                <c:pt idx="2">
                  <c:v>52655.445134616399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82039096"/>
        <c:axId val="582039488"/>
      </c:barChart>
      <c:catAx>
        <c:axId val="582039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582039488"/>
        <c:crosses val="autoZero"/>
        <c:auto val="1"/>
        <c:lblAlgn val="ctr"/>
        <c:lblOffset val="100"/>
        <c:noMultiLvlLbl val="0"/>
      </c:catAx>
      <c:valAx>
        <c:axId val="58203948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CR"/>
          </a:p>
        </c:txPr>
        <c:crossAx val="58203909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en-US" sz="1400"/>
              <a:t>IMAS: Indicadores de Giro de Recursos 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R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Anual!$B$69</c:f>
              <c:numCache>
                <c:formatCode>_(* #,##0_);_(* \(#,##0\);_(* "-"??_);_(@_)</c:formatCode>
                <c:ptCount val="1"/>
                <c:pt idx="0">
                  <c:v>136.32424579244224</c:v>
                </c:pt>
              </c:numCache>
            </c:numRef>
          </c:val>
        </c:ser>
        <c:ser>
          <c:idx val="2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R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(Anual!$B$4,Anual!$C$5,Anual!$E$5)</c:f>
              <c:strCache>
                <c:ptCount val="3"/>
                <c:pt idx="0">
                  <c:v>Bienestar y Promocion Familiar</c:v>
                </c:pt>
                <c:pt idx="1">
                  <c:v>Avancemos</c:v>
                </c:pt>
                <c:pt idx="2">
                  <c:v>Bienestar Familiar</c:v>
                </c:pt>
              </c:strCache>
            </c:strRef>
          </c:cat>
          <c:val>
            <c:numRef>
              <c:f>Anual!$B$70</c:f>
              <c:numCache>
                <c:formatCode>_(* #,##0_);_(* \(#,##0\);_(* "-"??_);_(@_)</c:formatCode>
                <c:ptCount val="1"/>
                <c:pt idx="0">
                  <c:v>103.58260059079723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82040272"/>
        <c:axId val="454196184"/>
      </c:barChart>
      <c:catAx>
        <c:axId val="582040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454196184"/>
        <c:crosses val="autoZero"/>
        <c:auto val="1"/>
        <c:lblAlgn val="ctr"/>
        <c:lblOffset val="100"/>
        <c:noMultiLvlLbl val="0"/>
      </c:catAx>
      <c:valAx>
        <c:axId val="454196184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one"/>
        <c:crossAx val="582040272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1</xdr:row>
      <xdr:rowOff>180975</xdr:rowOff>
    </xdr:from>
    <xdr:to>
      <xdr:col>12</xdr:col>
      <xdr:colOff>666750</xdr:colOff>
      <xdr:row>15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533399</xdr:colOff>
      <xdr:row>16</xdr:row>
      <xdr:rowOff>142875</xdr:rowOff>
    </xdr:from>
    <xdr:to>
      <xdr:col>13</xdr:col>
      <xdr:colOff>180975</xdr:colOff>
      <xdr:row>32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533400</xdr:colOff>
      <xdr:row>32</xdr:row>
      <xdr:rowOff>171449</xdr:rowOff>
    </xdr:from>
    <xdr:to>
      <xdr:col>13</xdr:col>
      <xdr:colOff>247649</xdr:colOff>
      <xdr:row>47</xdr:row>
      <xdr:rowOff>114300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447675</xdr:colOff>
      <xdr:row>48</xdr:row>
      <xdr:rowOff>28574</xdr:rowOff>
    </xdr:from>
    <xdr:to>
      <xdr:col>13</xdr:col>
      <xdr:colOff>438150</xdr:colOff>
      <xdr:row>63</xdr:row>
      <xdr:rowOff>114299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504825</xdr:colOff>
      <xdr:row>64</xdr:row>
      <xdr:rowOff>142874</xdr:rowOff>
    </xdr:from>
    <xdr:to>
      <xdr:col>13</xdr:col>
      <xdr:colOff>466725</xdr:colOff>
      <xdr:row>81</xdr:row>
      <xdr:rowOff>9525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314325</xdr:colOff>
      <xdr:row>82</xdr:row>
      <xdr:rowOff>142875</xdr:rowOff>
    </xdr:from>
    <xdr:to>
      <xdr:col>11</xdr:col>
      <xdr:colOff>466725</xdr:colOff>
      <xdr:row>99</xdr:row>
      <xdr:rowOff>171450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304800</xdr:colOff>
      <xdr:row>42</xdr:row>
      <xdr:rowOff>180975</xdr:rowOff>
    </xdr:to>
    <xdr:sp macro="" textlink="">
      <xdr:nvSpPr>
        <xdr:cNvPr id="2" name="1 CuadroTexto"/>
        <xdr:cNvSpPr txBox="1"/>
      </xdr:nvSpPr>
      <xdr:spPr>
        <a:xfrm>
          <a:off x="0" y="0"/>
          <a:ext cx="7924800" cy="818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u="sng">
              <a:solidFill>
                <a:sysClr val="windowText" lastClr="000000"/>
              </a:solidFill>
            </a:rPr>
            <a:t>Observaciones</a:t>
          </a:r>
        </a:p>
        <a:p>
          <a:endParaRPr lang="es-C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información es proporcionada por las unidades ejecutoras de cada programa. </a:t>
          </a: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deben tomar en cuenta las particularidades de cada programa 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el caso particular del IMAS: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IMAS cuenta tanto con beneficios que se otorgan una única vez, como con aquellos que se otorgan periódicamente, ya sea por todo el año (Avancemos) o por períodos más restingidos (Mejoramiento de Vivienda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una sola vez)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; por esta razón la contabilización de beneficiarios se debe hacer de forma distinta para cada uno de los productos.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Los ingresos  aquí contemplados  todos provienen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de Fodesaf, aunque la modalidad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de giro no sea directa en algunos casos.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Avancemos se puede becar más de un estudiante por familia.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recomienda observar la fórmula utilizada en Excel cuando existan dudas sobre algún resultado obtenido.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endParaRPr lang="es-CR" sz="1100"/>
        </a:p>
        <a:p>
          <a:endParaRPr lang="es-CR" sz="1100"/>
        </a:p>
        <a:p>
          <a:endParaRPr lang="es-CR" sz="1100"/>
        </a:p>
        <a:p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58"/>
  <sheetViews>
    <sheetView zoomScale="90" zoomScaleNormal="90" workbookViewId="0">
      <selection activeCell="C156" sqref="C156:H158"/>
    </sheetView>
  </sheetViews>
  <sheetFormatPr baseColWidth="10" defaultColWidth="11.42578125" defaultRowHeight="15" x14ac:dyDescent="0.25"/>
  <cols>
    <col min="1" max="1" width="55.140625" style="6" customWidth="1"/>
    <col min="2" max="2" width="18.28515625" style="6" customWidth="1"/>
    <col min="3" max="3" width="16.140625" style="6" customWidth="1"/>
    <col min="4" max="4" width="16.42578125" style="6" customWidth="1"/>
    <col min="5" max="5" width="17.85546875" style="6" bestFit="1" customWidth="1"/>
    <col min="6" max="6" width="14.140625" style="6" bestFit="1" customWidth="1"/>
    <col min="7" max="16384" width="11.42578125" style="6"/>
  </cols>
  <sheetData>
    <row r="2" spans="1:6" ht="15.75" x14ac:dyDescent="0.25">
      <c r="A2" s="69" t="s">
        <v>83</v>
      </c>
      <c r="B2" s="69"/>
      <c r="C2" s="69"/>
      <c r="D2" s="69"/>
      <c r="E2" s="69"/>
    </row>
    <row r="4" spans="1:6" x14ac:dyDescent="0.25">
      <c r="A4" s="72" t="s">
        <v>0</v>
      </c>
      <c r="B4" s="74" t="s">
        <v>79</v>
      </c>
      <c r="C4" s="29"/>
      <c r="D4" s="29"/>
      <c r="E4" s="29"/>
      <c r="F4" s="29"/>
    </row>
    <row r="5" spans="1:6" ht="15.75" thickBot="1" x14ac:dyDescent="0.3">
      <c r="A5" s="73"/>
      <c r="B5" s="75"/>
      <c r="C5" s="71" t="s">
        <v>1</v>
      </c>
      <c r="D5" s="71"/>
      <c r="E5" s="52" t="s">
        <v>78</v>
      </c>
      <c r="F5" s="64" t="s">
        <v>136</v>
      </c>
    </row>
    <row r="6" spans="1:6" ht="15.75" thickTop="1" x14ac:dyDescent="0.25"/>
    <row r="7" spans="1:6" x14ac:dyDescent="0.25">
      <c r="A7" s="30" t="s">
        <v>2</v>
      </c>
    </row>
    <row r="8" spans="1:6" x14ac:dyDescent="0.25">
      <c r="B8" s="31"/>
      <c r="C8" s="31"/>
    </row>
    <row r="9" spans="1:6" x14ac:dyDescent="0.25">
      <c r="A9" s="6" t="s">
        <v>42</v>
      </c>
      <c r="B9" s="51" t="s">
        <v>43</v>
      </c>
      <c r="C9" s="32" t="s">
        <v>43</v>
      </c>
      <c r="D9" s="32" t="s">
        <v>44</v>
      </c>
      <c r="E9" s="51" t="s">
        <v>43</v>
      </c>
    </row>
    <row r="10" spans="1:6" x14ac:dyDescent="0.25">
      <c r="A10" s="33" t="s">
        <v>49</v>
      </c>
      <c r="B10" s="34">
        <v>117211</v>
      </c>
      <c r="C10" s="34">
        <v>103587</v>
      </c>
      <c r="D10" s="34">
        <v>131913</v>
      </c>
      <c r="E10" s="34">
        <v>33265</v>
      </c>
    </row>
    <row r="11" spans="1:6" x14ac:dyDescent="0.25">
      <c r="A11" s="35" t="s">
        <v>84</v>
      </c>
      <c r="B11" s="34">
        <v>126000</v>
      </c>
      <c r="C11" s="34">
        <v>115000</v>
      </c>
      <c r="D11" s="34">
        <v>160000</v>
      </c>
      <c r="E11" s="34">
        <v>15000</v>
      </c>
    </row>
    <row r="12" spans="1:6" x14ac:dyDescent="0.25">
      <c r="A12" s="35" t="s">
        <v>85</v>
      </c>
      <c r="B12" s="34">
        <v>123047</v>
      </c>
      <c r="C12" s="34">
        <v>98552</v>
      </c>
      <c r="D12" s="34">
        <v>122291</v>
      </c>
      <c r="E12" s="34">
        <v>30298</v>
      </c>
    </row>
    <row r="13" spans="1:6" x14ac:dyDescent="0.25">
      <c r="A13" s="35" t="s">
        <v>86</v>
      </c>
      <c r="B13" s="34">
        <v>130000</v>
      </c>
      <c r="C13" s="34">
        <v>115000</v>
      </c>
      <c r="D13" s="34">
        <v>160000</v>
      </c>
      <c r="E13" s="34">
        <v>15000</v>
      </c>
    </row>
    <row r="14" spans="1:6" x14ac:dyDescent="0.25">
      <c r="B14" s="34"/>
      <c r="C14" s="34"/>
      <c r="D14" s="34"/>
      <c r="E14" s="34"/>
    </row>
    <row r="15" spans="1:6" x14ac:dyDescent="0.25">
      <c r="A15" s="36" t="s">
        <v>3</v>
      </c>
      <c r="B15" s="34"/>
      <c r="C15" s="34"/>
      <c r="D15" s="34"/>
      <c r="E15" s="34"/>
    </row>
    <row r="16" spans="1:6" x14ac:dyDescent="0.25">
      <c r="A16" s="35" t="s">
        <v>49</v>
      </c>
      <c r="B16" s="34">
        <f>SUM(C16:E16)</f>
        <v>4896893840</v>
      </c>
      <c r="C16" s="70">
        <v>739411400</v>
      </c>
      <c r="D16" s="70"/>
      <c r="E16" s="55">
        <v>4157482440</v>
      </c>
      <c r="F16" s="6">
        <v>0</v>
      </c>
    </row>
    <row r="17" spans="1:6" x14ac:dyDescent="0.25">
      <c r="A17" s="35" t="s">
        <v>84</v>
      </c>
      <c r="B17" s="34">
        <f>SUM(C17:E17)</f>
        <v>18372335600</v>
      </c>
      <c r="C17" s="68">
        <v>11000000000</v>
      </c>
      <c r="D17" s="68"/>
      <c r="E17" s="37">
        <f>7372335.6*1000</f>
        <v>7372335600</v>
      </c>
      <c r="F17" s="6">
        <v>0</v>
      </c>
    </row>
    <row r="18" spans="1:6" x14ac:dyDescent="0.25">
      <c r="A18" s="35" t="s">
        <v>85</v>
      </c>
      <c r="B18" s="6">
        <f>SUM(C18:E18)</f>
        <v>12915829225</v>
      </c>
      <c r="C18" s="70">
        <v>8198168999</v>
      </c>
      <c r="D18" s="70"/>
      <c r="E18" s="32">
        <v>4717660226</v>
      </c>
      <c r="F18" s="6">
        <v>0</v>
      </c>
    </row>
    <row r="19" spans="1:6" x14ac:dyDescent="0.25">
      <c r="A19" s="35" t="s">
        <v>86</v>
      </c>
      <c r="B19" s="6">
        <f>SUM(C19:E19)</f>
        <v>76537243954</v>
      </c>
      <c r="C19" s="70">
        <v>42000000000</v>
      </c>
      <c r="D19" s="70"/>
      <c r="E19" s="3">
        <f>76537243954-42000000000</f>
        <v>34537243954</v>
      </c>
      <c r="F19" s="6">
        <v>0</v>
      </c>
    </row>
    <row r="20" spans="1:6" x14ac:dyDescent="0.25">
      <c r="A20" s="35" t="s">
        <v>87</v>
      </c>
      <c r="B20" s="38">
        <f>SUM(C20:E20)</f>
        <v>12915829225</v>
      </c>
      <c r="C20" s="70">
        <f>C18</f>
        <v>8198168999</v>
      </c>
      <c r="D20" s="70"/>
      <c r="E20" s="32">
        <f>E18</f>
        <v>4717660226</v>
      </c>
    </row>
    <row r="22" spans="1:6" x14ac:dyDescent="0.25">
      <c r="A22" s="39" t="s">
        <v>4</v>
      </c>
      <c r="B22" s="34"/>
      <c r="C22" s="34"/>
      <c r="D22" s="34"/>
      <c r="E22" s="34"/>
    </row>
    <row r="23" spans="1:6" x14ac:dyDescent="0.25">
      <c r="A23" s="33" t="s">
        <v>84</v>
      </c>
      <c r="B23" s="34">
        <f>B17</f>
        <v>18372335600</v>
      </c>
      <c r="C23" s="34"/>
      <c r="D23" s="34"/>
      <c r="E23" s="34"/>
    </row>
    <row r="24" spans="1:6" x14ac:dyDescent="0.25">
      <c r="A24" s="33" t="s">
        <v>85</v>
      </c>
      <c r="B24" s="6">
        <v>17709046422</v>
      </c>
      <c r="D24" s="34"/>
      <c r="E24" s="34"/>
      <c r="F24" s="31"/>
    </row>
    <row r="25" spans="1:6" x14ac:dyDescent="0.25">
      <c r="A25" s="34"/>
      <c r="B25" s="34"/>
      <c r="C25" s="34"/>
      <c r="D25" s="34"/>
      <c r="E25" s="34"/>
    </row>
    <row r="26" spans="1:6" x14ac:dyDescent="0.25">
      <c r="A26" s="34" t="s">
        <v>5</v>
      </c>
      <c r="B26" s="34"/>
      <c r="C26" s="34"/>
      <c r="D26" s="34"/>
      <c r="E26" s="34"/>
    </row>
    <row r="27" spans="1:6" x14ac:dyDescent="0.25">
      <c r="A27" s="33" t="s">
        <v>50</v>
      </c>
      <c r="B27" s="7">
        <v>1.5061</v>
      </c>
      <c r="C27" s="76">
        <v>1.5061</v>
      </c>
      <c r="D27" s="76"/>
      <c r="E27" s="7">
        <v>1.5061</v>
      </c>
    </row>
    <row r="28" spans="1:6" x14ac:dyDescent="0.25">
      <c r="A28" s="33" t="s">
        <v>88</v>
      </c>
      <c r="B28" s="7">
        <v>1.6</v>
      </c>
      <c r="C28" s="76">
        <v>1.6</v>
      </c>
      <c r="D28" s="76"/>
      <c r="E28" s="7">
        <v>1.6</v>
      </c>
    </row>
    <row r="29" spans="1:6" x14ac:dyDescent="0.25">
      <c r="A29" s="33" t="s">
        <v>6</v>
      </c>
      <c r="B29" s="34">
        <v>312736</v>
      </c>
      <c r="C29" s="68">
        <v>124926</v>
      </c>
      <c r="D29" s="68"/>
      <c r="E29" s="37">
        <v>314095</v>
      </c>
    </row>
    <row r="30" spans="1:6" x14ac:dyDescent="0.25">
      <c r="A30" s="34"/>
      <c r="B30" s="34"/>
      <c r="C30" s="34"/>
      <c r="D30" s="34"/>
      <c r="E30" s="34"/>
    </row>
    <row r="31" spans="1:6" x14ac:dyDescent="0.25">
      <c r="A31" s="40" t="s">
        <v>7</v>
      </c>
      <c r="B31" s="34"/>
      <c r="C31" s="34"/>
      <c r="D31" s="34"/>
      <c r="E31" s="34"/>
    </row>
    <row r="32" spans="1:6" x14ac:dyDescent="0.25">
      <c r="A32" s="34" t="s">
        <v>51</v>
      </c>
      <c r="B32" s="34">
        <f>B16/B27</f>
        <v>3251373640.5285172</v>
      </c>
      <c r="C32" s="68">
        <f>C16/C27</f>
        <v>490944426.00092953</v>
      </c>
      <c r="D32" s="68"/>
      <c r="E32" s="34">
        <f>E16/E27</f>
        <v>2760429214.5275879</v>
      </c>
    </row>
    <row r="33" spans="1:5" x14ac:dyDescent="0.25">
      <c r="A33" s="34" t="s">
        <v>89</v>
      </c>
      <c r="B33" s="34">
        <f>B18/B28</f>
        <v>8072393265.625</v>
      </c>
      <c r="C33" s="68">
        <f>C18/C28</f>
        <v>5123855624.375</v>
      </c>
      <c r="D33" s="68"/>
      <c r="E33" s="34">
        <f>E18/E28</f>
        <v>2948537641.25</v>
      </c>
    </row>
    <row r="34" spans="1:5" x14ac:dyDescent="0.25">
      <c r="A34" s="34" t="s">
        <v>52</v>
      </c>
      <c r="B34" s="34">
        <f>B32/B10</f>
        <v>27739.492372972822</v>
      </c>
      <c r="C34" s="68">
        <f>C32/D10</f>
        <v>3721.7289122446577</v>
      </c>
      <c r="D34" s="68"/>
      <c r="E34" s="34">
        <f>E32/E10</f>
        <v>82982.991568543148</v>
      </c>
    </row>
    <row r="35" spans="1:5" x14ac:dyDescent="0.25">
      <c r="A35" s="34" t="s">
        <v>90</v>
      </c>
      <c r="B35" s="34">
        <f>B33/B12</f>
        <v>65604.145291027002</v>
      </c>
      <c r="C35" s="68">
        <f>C33/D12</f>
        <v>41898.877467475118</v>
      </c>
      <c r="D35" s="68"/>
      <c r="E35" s="34">
        <f>E33/E12</f>
        <v>97317.896932140735</v>
      </c>
    </row>
    <row r="37" spans="1:5" x14ac:dyDescent="0.25">
      <c r="A37" s="30" t="s">
        <v>8</v>
      </c>
    </row>
    <row r="39" spans="1:5" x14ac:dyDescent="0.25">
      <c r="A39" s="6" t="s">
        <v>9</v>
      </c>
      <c r="C39" s="41"/>
      <c r="D39" s="41"/>
      <c r="E39" s="32"/>
    </row>
    <row r="40" spans="1:5" x14ac:dyDescent="0.25">
      <c r="A40" s="6" t="s">
        <v>10</v>
      </c>
      <c r="B40" s="6">
        <f>(B11/B29)*100</f>
        <v>40.289573314233088</v>
      </c>
      <c r="C40" s="70">
        <f>D11/C29*100</f>
        <v>128.0758208859645</v>
      </c>
      <c r="D40" s="70"/>
      <c r="E40" s="6">
        <f>E11/E29*100</f>
        <v>4.7756252089336027</v>
      </c>
    </row>
    <row r="41" spans="1:5" x14ac:dyDescent="0.25">
      <c r="A41" s="6" t="s">
        <v>11</v>
      </c>
      <c r="B41" s="6">
        <f>(B12/B29)*100</f>
        <v>39.345326409495549</v>
      </c>
      <c r="C41" s="70">
        <f>D12/C29*100</f>
        <v>97.890751324784276</v>
      </c>
      <c r="D41" s="70"/>
      <c r="E41" s="6">
        <f>E12/E29*100</f>
        <v>9.64612617201802</v>
      </c>
    </row>
    <row r="43" spans="1:5" x14ac:dyDescent="0.25">
      <c r="A43" s="6" t="s">
        <v>12</v>
      </c>
    </row>
    <row r="44" spans="1:5" x14ac:dyDescent="0.25">
      <c r="A44" s="6" t="s">
        <v>13</v>
      </c>
      <c r="B44" s="6">
        <f>B12/B11*100</f>
        <v>97.656349206349205</v>
      </c>
      <c r="C44" s="57">
        <f>C12/C11*100</f>
        <v>85.697391304347832</v>
      </c>
      <c r="D44" s="6">
        <f>D12/D11*100</f>
        <v>76.431875000000005</v>
      </c>
      <c r="E44" s="6">
        <f>E12/E11*100</f>
        <v>201.98666666666668</v>
      </c>
    </row>
    <row r="45" spans="1:5" x14ac:dyDescent="0.25">
      <c r="A45" s="6" t="s">
        <v>14</v>
      </c>
      <c r="B45" s="6">
        <f>B18/B17*100</f>
        <v>70.300420731482831</v>
      </c>
      <c r="C45" s="6">
        <f>C18/C17*100</f>
        <v>74.528809081818181</v>
      </c>
      <c r="D45" s="6">
        <f>C18/C17*100</f>
        <v>74.528809081818181</v>
      </c>
      <c r="E45" s="6">
        <f>E18/E17*100</f>
        <v>63.991392714135266</v>
      </c>
    </row>
    <row r="46" spans="1:5" x14ac:dyDescent="0.25">
      <c r="A46" s="34" t="s">
        <v>15</v>
      </c>
      <c r="B46" s="34">
        <f>AVERAGE(B44:B45)</f>
        <v>83.978384968916018</v>
      </c>
      <c r="C46" s="34">
        <f>AVERAGE(C44:C45)</f>
        <v>80.113100193083</v>
      </c>
      <c r="D46" s="6">
        <f>AVERAGE(D44:D45)</f>
        <v>75.480342040909093</v>
      </c>
      <c r="E46" s="34">
        <f>AVERAGE(E44:E45)</f>
        <v>132.98902969040097</v>
      </c>
    </row>
    <row r="47" spans="1:5" x14ac:dyDescent="0.25">
      <c r="A47" s="34"/>
      <c r="B47" s="34"/>
      <c r="C47" s="34"/>
      <c r="D47" s="34"/>
      <c r="E47" s="34"/>
    </row>
    <row r="48" spans="1:5" x14ac:dyDescent="0.25">
      <c r="A48" s="34" t="s">
        <v>16</v>
      </c>
      <c r="B48" s="34"/>
      <c r="C48" s="34"/>
      <c r="D48" s="34"/>
      <c r="E48" s="34"/>
    </row>
    <row r="49" spans="1:5" x14ac:dyDescent="0.25">
      <c r="A49" s="34" t="s">
        <v>17</v>
      </c>
      <c r="B49" s="34">
        <f>B12/(B13*4)*100</f>
        <v>23.662884615384616</v>
      </c>
      <c r="C49" s="68">
        <f>D12/(D13*4)*100</f>
        <v>19.107968750000001</v>
      </c>
      <c r="D49" s="68"/>
      <c r="E49" s="34">
        <f>E12/(E13*4)*100</f>
        <v>50.49666666666667</v>
      </c>
    </row>
    <row r="50" spans="1:5" x14ac:dyDescent="0.25">
      <c r="A50" s="34" t="s">
        <v>18</v>
      </c>
      <c r="B50" s="34">
        <f>B18/B19*100</f>
        <v>16.875221209640891</v>
      </c>
      <c r="C50" s="68">
        <f>C18/C19*100</f>
        <v>19.519449997619049</v>
      </c>
      <c r="D50" s="68"/>
      <c r="E50" s="34">
        <f>E18/E19*100</f>
        <v>13.659631417849758</v>
      </c>
    </row>
    <row r="51" spans="1:5" x14ac:dyDescent="0.25">
      <c r="A51" s="34" t="s">
        <v>19</v>
      </c>
      <c r="B51" s="34">
        <f>(B49+B50)/2</f>
        <v>20.269052912512755</v>
      </c>
      <c r="C51" s="68">
        <f>(C49+C50)/2</f>
        <v>19.313709373809523</v>
      </c>
      <c r="D51" s="68"/>
      <c r="E51" s="34">
        <f>(E49+E50)/2</f>
        <v>32.078149042258211</v>
      </c>
    </row>
    <row r="52" spans="1:5" x14ac:dyDescent="0.25">
      <c r="A52" s="34"/>
      <c r="B52" s="34"/>
      <c r="C52" s="34"/>
      <c r="D52" s="34"/>
      <c r="E52" s="34"/>
    </row>
    <row r="53" spans="1:5" x14ac:dyDescent="0.25">
      <c r="A53" s="34" t="s">
        <v>31</v>
      </c>
      <c r="B53" s="34"/>
      <c r="C53" s="34"/>
      <c r="D53" s="34"/>
      <c r="E53" s="34"/>
    </row>
    <row r="54" spans="1:5" x14ac:dyDescent="0.25">
      <c r="A54" s="34" t="s">
        <v>20</v>
      </c>
      <c r="B54" s="34">
        <f>B20/B18*100</f>
        <v>100</v>
      </c>
      <c r="C54" s="43">
        <f>C20/C18*100</f>
        <v>100</v>
      </c>
      <c r="D54" s="43"/>
      <c r="E54" s="34">
        <f>E20/E18*100</f>
        <v>100</v>
      </c>
    </row>
    <row r="55" spans="1:5" x14ac:dyDescent="0.25">
      <c r="A55" s="34"/>
      <c r="B55" s="34"/>
      <c r="C55" s="34"/>
      <c r="D55" s="34"/>
      <c r="E55" s="34"/>
    </row>
    <row r="56" spans="1:5" x14ac:dyDescent="0.25">
      <c r="A56" s="34" t="s">
        <v>21</v>
      </c>
      <c r="B56" s="34"/>
      <c r="C56" s="34"/>
      <c r="D56" s="34"/>
      <c r="E56" s="34"/>
    </row>
    <row r="57" spans="1:5" x14ac:dyDescent="0.25">
      <c r="A57" s="34" t="s">
        <v>22</v>
      </c>
      <c r="B57" s="13">
        <f>((B12/B10)-1)*100</f>
        <v>4.97905486686403</v>
      </c>
      <c r="C57" s="25">
        <f>((D12/D10)-1)*100</f>
        <v>-7.2942014812793277</v>
      </c>
      <c r="D57" s="25"/>
      <c r="E57" s="13">
        <f>((E12/E10)-1)*100</f>
        <v>-8.9192845332932471</v>
      </c>
    </row>
    <row r="58" spans="1:5" x14ac:dyDescent="0.25">
      <c r="A58" s="34" t="s">
        <v>23</v>
      </c>
      <c r="B58" s="13">
        <f>((B33/B32)-1)*100</f>
        <v>148.27639509043985</v>
      </c>
      <c r="C58" s="13">
        <f>((C33/C32)-1)*100</f>
        <v>943.67324548569138</v>
      </c>
      <c r="D58" s="13"/>
      <c r="E58" s="13">
        <f>((E33/E32)-1)*100</f>
        <v>6.814462973092561</v>
      </c>
    </row>
    <row r="59" spans="1:5" x14ac:dyDescent="0.25">
      <c r="A59" s="34" t="s">
        <v>24</v>
      </c>
      <c r="B59" s="13">
        <f>((B35/B34)-1)*100</f>
        <v>136.50088620564128</v>
      </c>
      <c r="C59" s="25">
        <f>((C35/C34)-1)*100</f>
        <v>1025.7906864099075</v>
      </c>
      <c r="D59" s="25"/>
      <c r="E59" s="13">
        <f>((E35/E34)-1)*100</f>
        <v>17.274510225094851</v>
      </c>
    </row>
    <row r="60" spans="1:5" x14ac:dyDescent="0.25">
      <c r="A60" s="34"/>
      <c r="B60" s="34"/>
      <c r="C60" s="34"/>
      <c r="D60" s="34"/>
      <c r="E60" s="34"/>
    </row>
    <row r="61" spans="1:5" x14ac:dyDescent="0.25">
      <c r="A61" s="34" t="s">
        <v>25</v>
      </c>
      <c r="B61" s="34"/>
      <c r="C61" s="34"/>
      <c r="D61" s="34"/>
      <c r="E61" s="34"/>
    </row>
    <row r="62" spans="1:5" x14ac:dyDescent="0.25">
      <c r="A62" s="34" t="s">
        <v>32</v>
      </c>
      <c r="B62" s="34">
        <f>B17/B11</f>
        <v>145812.18730158731</v>
      </c>
      <c r="C62" s="68">
        <f>C17/D11</f>
        <v>68750</v>
      </c>
      <c r="D62" s="68"/>
      <c r="E62" s="34">
        <f t="shared" ref="E62:E63" si="0">E17/E11</f>
        <v>491489.04</v>
      </c>
    </row>
    <row r="63" spans="1:5" x14ac:dyDescent="0.25">
      <c r="A63" s="34" t="s">
        <v>33</v>
      </c>
      <c r="B63" s="34">
        <f>B18/B12</f>
        <v>104966.63246564321</v>
      </c>
      <c r="C63" s="68">
        <f>C18/D12</f>
        <v>67038.203947960195</v>
      </c>
      <c r="D63" s="68"/>
      <c r="E63" s="34">
        <f t="shared" si="0"/>
        <v>155708.63509142518</v>
      </c>
    </row>
    <row r="64" spans="1:5" x14ac:dyDescent="0.25">
      <c r="A64" s="34" t="s">
        <v>26</v>
      </c>
      <c r="B64" s="34">
        <f>(B62/B63)*B46</f>
        <v>116.65680522217706</v>
      </c>
      <c r="C64" s="68">
        <f>(C62/C63)*D46</f>
        <v>77.407705005652929</v>
      </c>
      <c r="D64" s="68"/>
      <c r="E64" s="34">
        <f>E62/E63*E46</f>
        <v>419.7753740162749</v>
      </c>
    </row>
    <row r="65" spans="1:6" x14ac:dyDescent="0.25">
      <c r="A65" s="34" t="s">
        <v>34</v>
      </c>
      <c r="B65" s="42">
        <f>B17/(B11*3)</f>
        <v>48604.062433862433</v>
      </c>
      <c r="C65" s="68">
        <f>C17/(D11*3)</f>
        <v>22916.666666666668</v>
      </c>
      <c r="D65" s="68"/>
      <c r="E65" s="42">
        <f t="shared" ref="E65:E66" si="1">E17/(E11*3)</f>
        <v>163829.68</v>
      </c>
    </row>
    <row r="66" spans="1:6" x14ac:dyDescent="0.25">
      <c r="A66" s="34" t="s">
        <v>35</v>
      </c>
      <c r="B66" s="34">
        <f>B18/(B12*3)</f>
        <v>34988.87748854774</v>
      </c>
      <c r="C66" s="68">
        <f>C18/(D12*3)</f>
        <v>22346.067982653396</v>
      </c>
      <c r="D66" s="68"/>
      <c r="E66" s="34">
        <f t="shared" si="1"/>
        <v>51902.878363808391</v>
      </c>
    </row>
    <row r="67" spans="1:6" x14ac:dyDescent="0.25">
      <c r="A67" s="34"/>
      <c r="B67" s="34"/>
      <c r="C67" s="34"/>
      <c r="D67" s="34"/>
      <c r="E67" s="34"/>
    </row>
    <row r="68" spans="1:6" x14ac:dyDescent="0.25">
      <c r="A68" s="34" t="s">
        <v>27</v>
      </c>
      <c r="B68" s="34"/>
      <c r="C68" s="34"/>
      <c r="D68" s="34"/>
      <c r="E68" s="34"/>
    </row>
    <row r="69" spans="1:6" x14ac:dyDescent="0.25">
      <c r="A69" s="34" t="s">
        <v>28</v>
      </c>
      <c r="B69" s="34">
        <f>(B24/B23)*100</f>
        <v>96.389739484184034</v>
      </c>
      <c r="C69" s="34"/>
      <c r="D69" s="34"/>
      <c r="E69" s="34"/>
    </row>
    <row r="70" spans="1:6" x14ac:dyDescent="0.25">
      <c r="A70" s="34" t="s">
        <v>29</v>
      </c>
      <c r="B70" s="34">
        <f>(B18/B24)*100</f>
        <v>72.933510462509304</v>
      </c>
      <c r="C70" s="34"/>
      <c r="D70" s="34"/>
      <c r="E70" s="34"/>
    </row>
    <row r="71" spans="1:6" ht="15.75" thickBot="1" x14ac:dyDescent="0.3">
      <c r="A71" s="44"/>
      <c r="B71" s="44"/>
      <c r="C71" s="44"/>
      <c r="D71" s="44"/>
      <c r="E71" s="44"/>
      <c r="F71" s="44"/>
    </row>
    <row r="72" spans="1:6" ht="15.75" thickTop="1" x14ac:dyDescent="0.25"/>
    <row r="74" spans="1:6" x14ac:dyDescent="0.25">
      <c r="A74" s="6" t="s">
        <v>30</v>
      </c>
      <c r="B74" s="6" t="s">
        <v>137</v>
      </c>
    </row>
    <row r="75" spans="1:6" x14ac:dyDescent="0.25">
      <c r="A75" s="6" t="s">
        <v>81</v>
      </c>
    </row>
    <row r="76" spans="1:6" x14ac:dyDescent="0.25">
      <c r="A76" s="45" t="s">
        <v>82</v>
      </c>
    </row>
    <row r="77" spans="1:6" x14ac:dyDescent="0.25">
      <c r="A77" s="45"/>
    </row>
    <row r="79" spans="1:6" x14ac:dyDescent="0.25">
      <c r="A79" s="6" t="s">
        <v>45</v>
      </c>
    </row>
    <row r="81" spans="1:1" x14ac:dyDescent="0.25">
      <c r="A81" s="6" t="s">
        <v>46</v>
      </c>
    </row>
    <row r="82" spans="1:1" x14ac:dyDescent="0.25">
      <c r="A82" s="46" t="s">
        <v>47</v>
      </c>
    </row>
    <row r="83" spans="1:1" x14ac:dyDescent="0.25">
      <c r="A83" s="46" t="s">
        <v>48</v>
      </c>
    </row>
    <row r="156" spans="3:7" x14ac:dyDescent="0.25">
      <c r="C156" s="34"/>
      <c r="D156" s="34"/>
      <c r="E156" s="34"/>
      <c r="F156" s="34"/>
      <c r="G156" s="34"/>
    </row>
    <row r="157" spans="3:7" x14ac:dyDescent="0.25">
      <c r="C157" s="47"/>
    </row>
    <row r="158" spans="3:7" x14ac:dyDescent="0.25">
      <c r="C158" s="47"/>
    </row>
  </sheetData>
  <mergeCells count="26">
    <mergeCell ref="C66:D66"/>
    <mergeCell ref="C40:D40"/>
    <mergeCell ref="C41:D41"/>
    <mergeCell ref="A4:A5"/>
    <mergeCell ref="B4:B5"/>
    <mergeCell ref="C20:D20"/>
    <mergeCell ref="C27:D27"/>
    <mergeCell ref="C28:D28"/>
    <mergeCell ref="C29:D29"/>
    <mergeCell ref="C32:D32"/>
    <mergeCell ref="C33:D33"/>
    <mergeCell ref="C34:D34"/>
    <mergeCell ref="C35:D35"/>
    <mergeCell ref="C65:D65"/>
    <mergeCell ref="C62:D62"/>
    <mergeCell ref="C49:D49"/>
    <mergeCell ref="C50:D50"/>
    <mergeCell ref="C51:D51"/>
    <mergeCell ref="C63:D63"/>
    <mergeCell ref="C64:D64"/>
    <mergeCell ref="A2:E2"/>
    <mergeCell ref="C16:D16"/>
    <mergeCell ref="C17:D17"/>
    <mergeCell ref="C18:D18"/>
    <mergeCell ref="C19:D19"/>
    <mergeCell ref="C5:D5"/>
  </mergeCells>
  <pageMargins left="0.7" right="0.7" top="0.75" bottom="0.75" header="0.3" footer="0.3"/>
  <pageSetup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5"/>
  <sheetViews>
    <sheetView topLeftCell="A16" workbookViewId="0">
      <selection activeCell="A85" sqref="A85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</cols>
  <sheetData>
    <row r="2" spans="1:6" ht="15.75" x14ac:dyDescent="0.25">
      <c r="A2" s="78" t="s">
        <v>91</v>
      </c>
      <c r="B2" s="78"/>
      <c r="C2" s="78"/>
      <c r="D2" s="78"/>
      <c r="E2" s="78"/>
    </row>
    <row r="4" spans="1:6" x14ac:dyDescent="0.25">
      <c r="A4" s="20" t="s">
        <v>0</v>
      </c>
      <c r="B4" s="74" t="s">
        <v>79</v>
      </c>
      <c r="C4" s="29"/>
      <c r="D4" s="29"/>
      <c r="E4" s="29"/>
      <c r="F4" s="29"/>
    </row>
    <row r="5" spans="1:6" ht="15.75" customHeight="1" thickBot="1" x14ac:dyDescent="0.3">
      <c r="A5" s="21"/>
      <c r="B5" s="75"/>
      <c r="C5" s="79" t="s">
        <v>1</v>
      </c>
      <c r="D5" s="79"/>
      <c r="E5" s="52" t="s">
        <v>78</v>
      </c>
      <c r="F5" s="64" t="s">
        <v>136</v>
      </c>
    </row>
    <row r="6" spans="1:6" ht="15.75" thickTop="1" x14ac:dyDescent="0.25"/>
    <row r="7" spans="1:6" x14ac:dyDescent="0.25">
      <c r="A7" s="1" t="s">
        <v>2</v>
      </c>
      <c r="D7" s="7"/>
      <c r="E7" s="7"/>
    </row>
    <row r="8" spans="1:6" x14ac:dyDescent="0.25">
      <c r="D8" s="7"/>
      <c r="E8" s="7"/>
    </row>
    <row r="9" spans="1:6" x14ac:dyDescent="0.25">
      <c r="A9" t="s">
        <v>42</v>
      </c>
      <c r="C9" t="s">
        <v>43</v>
      </c>
      <c r="D9" t="s">
        <v>44</v>
      </c>
    </row>
    <row r="10" spans="1:6" x14ac:dyDescent="0.25">
      <c r="A10" s="9" t="s">
        <v>54</v>
      </c>
      <c r="B10" s="5">
        <v>145955</v>
      </c>
      <c r="C10" s="5">
        <v>119350</v>
      </c>
      <c r="D10" s="5">
        <v>155463</v>
      </c>
      <c r="E10" s="5">
        <v>48616</v>
      </c>
    </row>
    <row r="11" spans="1:6" x14ac:dyDescent="0.25">
      <c r="A11" s="2" t="s">
        <v>92</v>
      </c>
      <c r="B11" s="34">
        <v>128000</v>
      </c>
      <c r="C11" s="34">
        <v>115000</v>
      </c>
      <c r="D11" s="34">
        <v>160000</v>
      </c>
      <c r="E11" s="34">
        <v>15000</v>
      </c>
    </row>
    <row r="12" spans="1:6" x14ac:dyDescent="0.25">
      <c r="A12" s="2" t="s">
        <v>93</v>
      </c>
      <c r="B12" s="5">
        <v>156312</v>
      </c>
      <c r="C12" s="5">
        <v>116604</v>
      </c>
      <c r="D12" s="5">
        <v>148267</v>
      </c>
      <c r="E12" s="5">
        <v>37750</v>
      </c>
    </row>
    <row r="13" spans="1:6" x14ac:dyDescent="0.25">
      <c r="A13" s="2" t="s">
        <v>86</v>
      </c>
      <c r="B13" s="34">
        <v>130000</v>
      </c>
      <c r="C13" s="34">
        <v>115000</v>
      </c>
      <c r="D13" s="34">
        <v>160000</v>
      </c>
      <c r="E13" s="34">
        <v>15000</v>
      </c>
    </row>
    <row r="14" spans="1:6" x14ac:dyDescent="0.25">
      <c r="B14" s="10"/>
      <c r="C14" s="10"/>
      <c r="D14" s="10"/>
      <c r="E14" s="10"/>
    </row>
    <row r="15" spans="1:6" x14ac:dyDescent="0.25">
      <c r="A15" s="4" t="s">
        <v>3</v>
      </c>
      <c r="B15" s="10"/>
      <c r="C15" s="10"/>
      <c r="D15" s="10"/>
      <c r="E15" s="10"/>
    </row>
    <row r="16" spans="1:6" x14ac:dyDescent="0.25">
      <c r="A16" s="2" t="s">
        <v>54</v>
      </c>
      <c r="B16" s="3">
        <f>SUM(C16:E16)</f>
        <v>20225554789</v>
      </c>
      <c r="C16" s="77">
        <v>11028271955</v>
      </c>
      <c r="D16" s="77"/>
      <c r="E16" s="56">
        <v>9197282834</v>
      </c>
    </row>
    <row r="17" spans="1:5" x14ac:dyDescent="0.25">
      <c r="A17" s="2" t="s">
        <v>92</v>
      </c>
      <c r="B17" s="3">
        <f t="shared" ref="B17:B20" si="0">SUM(C17:E17)</f>
        <v>19749849000</v>
      </c>
      <c r="C17" s="77">
        <v>12000000000</v>
      </c>
      <c r="D17" s="77"/>
      <c r="E17" s="53">
        <v>7749849000</v>
      </c>
    </row>
    <row r="18" spans="1:5" x14ac:dyDescent="0.25">
      <c r="A18" s="2" t="s">
        <v>93</v>
      </c>
      <c r="B18" s="3">
        <f t="shared" si="0"/>
        <v>22937356710</v>
      </c>
      <c r="C18" s="77">
        <v>11525532021</v>
      </c>
      <c r="D18" s="77"/>
      <c r="E18" s="23">
        <v>11411824689</v>
      </c>
    </row>
    <row r="19" spans="1:5" x14ac:dyDescent="0.25">
      <c r="A19" s="2" t="s">
        <v>86</v>
      </c>
      <c r="B19" s="3">
        <f t="shared" si="0"/>
        <v>76537243954</v>
      </c>
      <c r="C19" s="77">
        <v>42000000000</v>
      </c>
      <c r="D19" s="77"/>
      <c r="E19" s="3">
        <v>34537243954</v>
      </c>
    </row>
    <row r="20" spans="1:5" x14ac:dyDescent="0.25">
      <c r="A20" s="2" t="s">
        <v>94</v>
      </c>
      <c r="B20" s="3">
        <f t="shared" si="0"/>
        <v>22937356710</v>
      </c>
      <c r="C20" s="28">
        <f>C18</f>
        <v>11525532021</v>
      </c>
      <c r="D20" s="28"/>
      <c r="E20" s="23">
        <f>E18</f>
        <v>11411824689</v>
      </c>
    </row>
    <row r="21" spans="1:5" x14ac:dyDescent="0.25">
      <c r="B21" s="3"/>
      <c r="C21" s="3"/>
      <c r="D21" s="3"/>
      <c r="E21" s="3"/>
    </row>
    <row r="22" spans="1:5" x14ac:dyDescent="0.25">
      <c r="A22" s="8" t="s">
        <v>4</v>
      </c>
      <c r="B22" s="5"/>
      <c r="C22" s="5"/>
      <c r="D22" s="5"/>
      <c r="E22" s="5"/>
    </row>
    <row r="23" spans="1:5" x14ac:dyDescent="0.25">
      <c r="A23" s="9" t="s">
        <v>92</v>
      </c>
      <c r="B23" s="5">
        <f>B17</f>
        <v>19749849000</v>
      </c>
      <c r="C23" s="5"/>
      <c r="D23" s="5"/>
      <c r="E23" s="5"/>
    </row>
    <row r="24" spans="1:5" x14ac:dyDescent="0.25">
      <c r="A24" s="9" t="s">
        <v>93</v>
      </c>
      <c r="B24" s="3">
        <v>28808433979.080002</v>
      </c>
      <c r="C24" s="3"/>
      <c r="D24" s="5"/>
      <c r="E24" s="5"/>
    </row>
    <row r="25" spans="1:5" x14ac:dyDescent="0.25">
      <c r="A25" s="10"/>
      <c r="B25" s="10"/>
      <c r="C25" s="10"/>
      <c r="D25" s="10"/>
      <c r="E25" s="10"/>
    </row>
    <row r="26" spans="1:5" x14ac:dyDescent="0.25">
      <c r="A26" s="10" t="s">
        <v>5</v>
      </c>
      <c r="B26" s="10"/>
      <c r="C26" s="10"/>
      <c r="D26" s="10"/>
      <c r="E26" s="10"/>
    </row>
    <row r="27" spans="1:5" x14ac:dyDescent="0.25">
      <c r="A27" s="9" t="s">
        <v>55</v>
      </c>
      <c r="B27" s="7">
        <v>1.5319</v>
      </c>
      <c r="C27" s="7">
        <v>1.5319</v>
      </c>
      <c r="D27" s="7">
        <v>1.5319</v>
      </c>
      <c r="E27" s="7">
        <v>1.5319</v>
      </c>
    </row>
    <row r="28" spans="1:5" x14ac:dyDescent="0.25">
      <c r="A28" s="9" t="s">
        <v>95</v>
      </c>
      <c r="B28" s="7">
        <v>1.62</v>
      </c>
      <c r="C28" s="7">
        <v>1.62</v>
      </c>
      <c r="D28" s="7">
        <v>1.62</v>
      </c>
      <c r="E28" s="7">
        <v>1.62</v>
      </c>
    </row>
    <row r="29" spans="1:5" x14ac:dyDescent="0.25">
      <c r="A29" s="9" t="s">
        <v>6</v>
      </c>
      <c r="B29" s="5">
        <v>312736</v>
      </c>
      <c r="C29" s="68">
        <v>124926</v>
      </c>
      <c r="D29" s="68"/>
      <c r="E29" s="58">
        <v>314095</v>
      </c>
    </row>
    <row r="30" spans="1:5" x14ac:dyDescent="0.25">
      <c r="A30" s="10"/>
      <c r="B30" s="10"/>
      <c r="C30" s="10"/>
      <c r="D30" s="10"/>
      <c r="E30" s="10"/>
    </row>
    <row r="31" spans="1:5" x14ac:dyDescent="0.25">
      <c r="A31" s="11" t="s">
        <v>7</v>
      </c>
      <c r="B31" s="10"/>
      <c r="C31" s="10"/>
      <c r="D31" s="10"/>
      <c r="E31" s="10"/>
    </row>
    <row r="32" spans="1:5" x14ac:dyDescent="0.25">
      <c r="A32" s="10" t="s">
        <v>56</v>
      </c>
      <c r="B32" s="5">
        <f>B16/B27</f>
        <v>13202921071.218748</v>
      </c>
      <c r="C32" s="26">
        <f>C16/C27</f>
        <v>7199080850.577714</v>
      </c>
      <c r="D32" s="26"/>
      <c r="E32" s="5">
        <f>E16/E27</f>
        <v>6003840220.6410341</v>
      </c>
    </row>
    <row r="33" spans="1:5" x14ac:dyDescent="0.25">
      <c r="A33" s="10" t="s">
        <v>96</v>
      </c>
      <c r="B33" s="5">
        <f>B18/B28</f>
        <v>14158862166.666666</v>
      </c>
      <c r="C33" s="26">
        <f>C18/C28</f>
        <v>7114525938.8888884</v>
      </c>
      <c r="D33" s="26"/>
      <c r="E33" s="5">
        <f>E18/E28</f>
        <v>7044336227.7777777</v>
      </c>
    </row>
    <row r="34" spans="1:5" x14ac:dyDescent="0.25">
      <c r="A34" s="10" t="s">
        <v>57</v>
      </c>
      <c r="B34" s="5">
        <f>B32/B10</f>
        <v>90458.847392817974</v>
      </c>
      <c r="C34" s="26">
        <f>C32/D10</f>
        <v>46307.358346215588</v>
      </c>
      <c r="D34" s="26"/>
      <c r="E34" s="5">
        <f>E32/E10</f>
        <v>123495.1501695128</v>
      </c>
    </row>
    <row r="35" spans="1:5" x14ac:dyDescent="0.25">
      <c r="A35" s="10" t="s">
        <v>97</v>
      </c>
      <c r="B35" s="5">
        <f>B33/B12</f>
        <v>90580.775414981996</v>
      </c>
      <c r="C35" s="26">
        <f>C33/D12</f>
        <v>47984.554478669481</v>
      </c>
      <c r="D35" s="26"/>
      <c r="E35" s="5">
        <f>E33/E12</f>
        <v>186604.93318616631</v>
      </c>
    </row>
    <row r="37" spans="1:5" x14ac:dyDescent="0.25">
      <c r="A37" s="1" t="s">
        <v>8</v>
      </c>
    </row>
    <row r="39" spans="1:5" x14ac:dyDescent="0.25">
      <c r="A39" t="s">
        <v>9</v>
      </c>
    </row>
    <row r="40" spans="1:5" x14ac:dyDescent="0.25">
      <c r="A40" t="s">
        <v>10</v>
      </c>
      <c r="B40" s="6">
        <f>(B11/B29)*100</f>
        <v>40.929090350966952</v>
      </c>
      <c r="C40" s="24">
        <f>D11/C29*100</f>
        <v>128.0758208859645</v>
      </c>
      <c r="D40" s="24"/>
      <c r="E40" s="12">
        <f>E11/E29*100</f>
        <v>4.7756252089336027</v>
      </c>
    </row>
    <row r="41" spans="1:5" x14ac:dyDescent="0.25">
      <c r="A41" t="s">
        <v>11</v>
      </c>
      <c r="B41" s="6">
        <f>(B12/B29)*100</f>
        <v>49.982093522971454</v>
      </c>
      <c r="C41" s="24">
        <f>D12/C29*100</f>
        <v>118.68386084562061</v>
      </c>
      <c r="D41" s="24"/>
      <c r="E41" s="12">
        <f>E12/E29*100</f>
        <v>12.018656775816233</v>
      </c>
    </row>
    <row r="43" spans="1:5" x14ac:dyDescent="0.25">
      <c r="A43" t="s">
        <v>12</v>
      </c>
    </row>
    <row r="44" spans="1:5" x14ac:dyDescent="0.25">
      <c r="A44" t="s">
        <v>13</v>
      </c>
      <c r="B44" s="12">
        <f>B12/B11*100</f>
        <v>122.11875000000001</v>
      </c>
      <c r="C44" s="24">
        <f>D12/D11*100</f>
        <v>92.666875000000005</v>
      </c>
      <c r="D44" s="24"/>
      <c r="E44" s="12">
        <f>E12/E11*100</f>
        <v>251.66666666666666</v>
      </c>
    </row>
    <row r="45" spans="1:5" x14ac:dyDescent="0.25">
      <c r="A45" t="s">
        <v>14</v>
      </c>
      <c r="B45" s="12">
        <f>B18/B17*100</f>
        <v>116.1394029392326</v>
      </c>
      <c r="C45" s="24">
        <f>C18/C17*100</f>
        <v>96.046100175000007</v>
      </c>
      <c r="D45" s="24"/>
      <c r="E45" s="12">
        <f>E18/E17*100</f>
        <v>147.25221986905811</v>
      </c>
    </row>
    <row r="46" spans="1:5" x14ac:dyDescent="0.25">
      <c r="A46" s="10" t="s">
        <v>15</v>
      </c>
      <c r="B46" s="13">
        <f>AVERAGE(B44:B45)</f>
        <v>119.12907646961631</v>
      </c>
      <c r="C46" s="25">
        <f>AVERAGE(C44:D45)</f>
        <v>94.356487587499998</v>
      </c>
      <c r="D46" s="25"/>
      <c r="E46" s="13">
        <f>AVERAGE(E44:E45)</f>
        <v>199.45944326786238</v>
      </c>
    </row>
    <row r="47" spans="1:5" x14ac:dyDescent="0.25">
      <c r="A47" s="10"/>
      <c r="B47" s="13"/>
      <c r="C47" s="13"/>
      <c r="D47" s="13"/>
      <c r="E47" s="13"/>
    </row>
    <row r="48" spans="1:5" x14ac:dyDescent="0.25">
      <c r="A48" s="10" t="s">
        <v>16</v>
      </c>
      <c r="B48" s="10"/>
      <c r="C48" s="10"/>
      <c r="D48" s="10"/>
      <c r="E48" s="10"/>
    </row>
    <row r="49" spans="1:5" x14ac:dyDescent="0.25">
      <c r="A49" s="10" t="s">
        <v>17</v>
      </c>
      <c r="B49" s="13">
        <f>B12/(B13*4)*100</f>
        <v>30.06</v>
      </c>
      <c r="C49" s="25">
        <f>D12/(D13*4)*100</f>
        <v>23.166718750000001</v>
      </c>
      <c r="D49" s="25"/>
      <c r="E49" s="13">
        <f>E12/(E13*4)*100</f>
        <v>62.916666666666664</v>
      </c>
    </row>
    <row r="50" spans="1:5" x14ac:dyDescent="0.25">
      <c r="A50" s="10" t="s">
        <v>18</v>
      </c>
      <c r="B50" s="13">
        <f>B18/B19*100</f>
        <v>29.968882500898108</v>
      </c>
      <c r="C50" s="25">
        <f>C18/C19*100</f>
        <v>27.441742907142856</v>
      </c>
      <c r="D50" s="25"/>
      <c r="E50" s="13">
        <f>E18/E19*100</f>
        <v>33.042082640408012</v>
      </c>
    </row>
    <row r="51" spans="1:5" x14ac:dyDescent="0.25">
      <c r="A51" s="10" t="s">
        <v>19</v>
      </c>
      <c r="B51" s="13">
        <f>(B49+B50)/2</f>
        <v>30.014441250449053</v>
      </c>
      <c r="C51" s="25">
        <f>(C49+C50)/2</f>
        <v>25.304230828571427</v>
      </c>
      <c r="D51" s="25"/>
      <c r="E51" s="13">
        <f>(E49+E50)/2</f>
        <v>47.979374653537334</v>
      </c>
    </row>
    <row r="52" spans="1:5" x14ac:dyDescent="0.25">
      <c r="A52" s="10"/>
      <c r="B52" s="10"/>
      <c r="C52" s="10"/>
      <c r="D52" s="10"/>
      <c r="E52" s="10"/>
    </row>
    <row r="53" spans="1:5" x14ac:dyDescent="0.25">
      <c r="A53" s="10" t="s">
        <v>31</v>
      </c>
      <c r="B53" s="10"/>
      <c r="C53" s="10"/>
      <c r="D53" s="10"/>
      <c r="E53" s="10"/>
    </row>
    <row r="54" spans="1:5" x14ac:dyDescent="0.25">
      <c r="A54" s="10" t="s">
        <v>20</v>
      </c>
      <c r="B54" s="13">
        <f>B20/B18*100</f>
        <v>100</v>
      </c>
      <c r="C54" s="25">
        <f>C20/C18*100</f>
        <v>100</v>
      </c>
      <c r="D54" s="25"/>
      <c r="E54" s="13">
        <f>E20/E18*100</f>
        <v>100</v>
      </c>
    </row>
    <row r="55" spans="1:5" x14ac:dyDescent="0.25">
      <c r="A55" s="10"/>
      <c r="B55" s="10"/>
      <c r="C55" s="10"/>
      <c r="D55" s="10"/>
      <c r="E55" s="10"/>
    </row>
    <row r="56" spans="1:5" x14ac:dyDescent="0.25">
      <c r="A56" s="10" t="s">
        <v>21</v>
      </c>
      <c r="B56" s="10"/>
      <c r="C56" s="10"/>
      <c r="D56" s="10"/>
      <c r="E56" s="10"/>
    </row>
    <row r="57" spans="1:5" x14ac:dyDescent="0.25">
      <c r="A57" s="10" t="s">
        <v>22</v>
      </c>
      <c r="B57" s="13">
        <f>((B12/B10)-1)*100</f>
        <v>7.0960227467370185</v>
      </c>
      <c r="C57" s="25">
        <f>((D12/D10)-1)*100</f>
        <v>-4.6287541086946771</v>
      </c>
      <c r="D57" s="25"/>
      <c r="E57" s="13">
        <f>((E12/E10)-1)*100</f>
        <v>-22.35066644726016</v>
      </c>
    </row>
    <row r="58" spans="1:5" x14ac:dyDescent="0.25">
      <c r="A58" s="10" t="s">
        <v>23</v>
      </c>
      <c r="B58" s="13">
        <f>((B33/B32)-1)*100</f>
        <v>7.2403757493619159</v>
      </c>
      <c r="C58" s="13">
        <f>((C33/C32)-1)*100</f>
        <v>-1.1745237127325781</v>
      </c>
      <c r="D58" s="13"/>
      <c r="E58" s="13">
        <f>((E33/E32)-1)*100</f>
        <v>17.330507956550001</v>
      </c>
    </row>
    <row r="59" spans="1:5" x14ac:dyDescent="0.25">
      <c r="A59" s="10" t="s">
        <v>24</v>
      </c>
      <c r="B59" s="13">
        <f>((B35/B34)-1)*100</f>
        <v>0.13478838795561998</v>
      </c>
      <c r="C59" s="25">
        <f>((C35/C34)-1)*100</f>
        <v>3.6218782335074806</v>
      </c>
      <c r="D59" s="25"/>
      <c r="E59" s="13">
        <f>((E35/E34)-1)*100</f>
        <v>51.103045690480407</v>
      </c>
    </row>
    <row r="60" spans="1:5" x14ac:dyDescent="0.25">
      <c r="A60" s="10"/>
      <c r="B60" s="13"/>
      <c r="C60" s="13"/>
      <c r="D60" s="13"/>
      <c r="E60" s="13"/>
    </row>
    <row r="61" spans="1:5" x14ac:dyDescent="0.25">
      <c r="A61" s="10" t="s">
        <v>25</v>
      </c>
      <c r="B61" s="10"/>
      <c r="C61" s="10"/>
      <c r="D61" s="10"/>
      <c r="E61" s="10"/>
    </row>
    <row r="62" spans="1:5" x14ac:dyDescent="0.25">
      <c r="A62" s="10" t="s">
        <v>32</v>
      </c>
      <c r="B62" s="5">
        <f>B17/B11</f>
        <v>154295.6953125</v>
      </c>
      <c r="C62" s="26">
        <f>C17/D11</f>
        <v>75000</v>
      </c>
      <c r="D62" s="26"/>
      <c r="E62" s="5">
        <f t="shared" ref="E62:E63" si="1">E17/E11</f>
        <v>516656.6</v>
      </c>
    </row>
    <row r="63" spans="1:5" x14ac:dyDescent="0.25">
      <c r="A63" s="10" t="s">
        <v>33</v>
      </c>
      <c r="B63" s="5">
        <f>B18/B12</f>
        <v>146740.85617227084</v>
      </c>
      <c r="C63" s="26">
        <f>C18/D12</f>
        <v>77734.97825544457</v>
      </c>
      <c r="D63" s="26"/>
      <c r="E63" s="5">
        <f t="shared" si="1"/>
        <v>302299.99176158942</v>
      </c>
    </row>
    <row r="64" spans="1:5" x14ac:dyDescent="0.25">
      <c r="A64" s="10" t="s">
        <v>26</v>
      </c>
      <c r="B64" s="13">
        <f>(B62/B63)*B46</f>
        <v>125.26234455274258</v>
      </c>
      <c r="C64" s="25">
        <f>(C62/C63)*C46</f>
        <v>91.036708671965755</v>
      </c>
      <c r="D64" s="25"/>
      <c r="E64" s="13">
        <f>E62/E63*E46</f>
        <v>340.89328681801368</v>
      </c>
    </row>
    <row r="65" spans="1:6" x14ac:dyDescent="0.25">
      <c r="A65" s="10" t="s">
        <v>34</v>
      </c>
      <c r="B65" s="16">
        <f>B17/(B11*3)</f>
        <v>51431.8984375</v>
      </c>
      <c r="C65" s="27">
        <f>C17/(D11*3)</f>
        <v>25000</v>
      </c>
      <c r="D65" s="27"/>
      <c r="E65" s="16">
        <f t="shared" ref="E65:E66" si="2">E17/(E11*3)</f>
        <v>172218.86666666667</v>
      </c>
    </row>
    <row r="66" spans="1:6" x14ac:dyDescent="0.25">
      <c r="A66" s="10" t="s">
        <v>35</v>
      </c>
      <c r="B66" s="16">
        <f>B18/(B12*3)</f>
        <v>48913.61872409028</v>
      </c>
      <c r="C66" s="27">
        <f>C18/(D12*3)</f>
        <v>25911.659418481522</v>
      </c>
      <c r="D66" s="27"/>
      <c r="E66" s="16">
        <f t="shared" si="2"/>
        <v>100766.6639205298</v>
      </c>
    </row>
    <row r="67" spans="1:6" x14ac:dyDescent="0.25">
      <c r="A67" s="10"/>
      <c r="B67" s="13"/>
      <c r="C67" s="13"/>
      <c r="D67" s="13"/>
      <c r="E67" s="13"/>
    </row>
    <row r="68" spans="1:6" x14ac:dyDescent="0.25">
      <c r="A68" s="10" t="s">
        <v>27</v>
      </c>
      <c r="B68" s="13"/>
      <c r="C68" s="13"/>
      <c r="D68" s="13"/>
      <c r="E68" s="13"/>
    </row>
    <row r="69" spans="1:6" x14ac:dyDescent="0.25">
      <c r="A69" s="10" t="s">
        <v>28</v>
      </c>
      <c r="B69" s="13">
        <f>(B24/B23)*100</f>
        <v>145.86660373494502</v>
      </c>
      <c r="C69" s="13"/>
      <c r="D69" s="13"/>
      <c r="E69" s="13"/>
    </row>
    <row r="70" spans="1:6" x14ac:dyDescent="0.25">
      <c r="A70" s="10" t="s">
        <v>29</v>
      </c>
      <c r="B70" s="13">
        <f>(B18/B24)*100</f>
        <v>79.620283166577408</v>
      </c>
      <c r="C70" s="13"/>
      <c r="D70" s="13"/>
      <c r="E70" s="13"/>
    </row>
    <row r="71" spans="1:6" ht="15.75" thickBot="1" x14ac:dyDescent="0.3">
      <c r="A71" s="14"/>
      <c r="B71" s="14"/>
      <c r="C71" s="14"/>
      <c r="D71" s="14"/>
      <c r="E71" s="14"/>
      <c r="F71" s="14"/>
    </row>
    <row r="72" spans="1:6" ht="15.75" thickTop="1" x14ac:dyDescent="0.25"/>
    <row r="74" spans="1:6" x14ac:dyDescent="0.25">
      <c r="A74" s="6" t="s">
        <v>30</v>
      </c>
    </row>
    <row r="75" spans="1:6" x14ac:dyDescent="0.25">
      <c r="A75" s="6" t="s">
        <v>98</v>
      </c>
      <c r="B75" s="15"/>
      <c r="C75" s="15"/>
      <c r="D75" s="15"/>
      <c r="E75" s="15"/>
    </row>
    <row r="76" spans="1:6" x14ac:dyDescent="0.25">
      <c r="A76" s="45" t="s">
        <v>53</v>
      </c>
    </row>
    <row r="77" spans="1:6" x14ac:dyDescent="0.25">
      <c r="A77" s="45" t="s">
        <v>82</v>
      </c>
    </row>
    <row r="78" spans="1:6" x14ac:dyDescent="0.25">
      <c r="A78" s="6" t="s">
        <v>80</v>
      </c>
    </row>
    <row r="79" spans="1:6" x14ac:dyDescent="0.25">
      <c r="A79" s="6" t="s">
        <v>45</v>
      </c>
    </row>
    <row r="80" spans="1:6" x14ac:dyDescent="0.25">
      <c r="A80" s="6"/>
    </row>
    <row r="81" spans="1:1" x14ac:dyDescent="0.25">
      <c r="A81" s="6" t="s">
        <v>46</v>
      </c>
    </row>
    <row r="82" spans="1:1" x14ac:dyDescent="0.25">
      <c r="A82" s="46" t="s">
        <v>47</v>
      </c>
    </row>
    <row r="83" spans="1:1" x14ac:dyDescent="0.25">
      <c r="A83" s="46" t="s">
        <v>48</v>
      </c>
    </row>
    <row r="85" spans="1:1" x14ac:dyDescent="0.25">
      <c r="A85" s="6" t="s">
        <v>137</v>
      </c>
    </row>
  </sheetData>
  <mergeCells count="8">
    <mergeCell ref="C29:D29"/>
    <mergeCell ref="C19:D19"/>
    <mergeCell ref="C17:D17"/>
    <mergeCell ref="A2:E2"/>
    <mergeCell ref="B4:B5"/>
    <mergeCell ref="C5:D5"/>
    <mergeCell ref="C16:D16"/>
    <mergeCell ref="C18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5"/>
  <sheetViews>
    <sheetView workbookViewId="0">
      <selection activeCell="A85" sqref="A85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  <col min="6" max="6" width="15.140625" bestFit="1" customWidth="1"/>
    <col min="7" max="7" width="17.85546875" bestFit="1" customWidth="1"/>
  </cols>
  <sheetData>
    <row r="2" spans="1:6" ht="15.75" x14ac:dyDescent="0.25">
      <c r="A2" s="78" t="s">
        <v>99</v>
      </c>
      <c r="B2" s="78"/>
      <c r="C2" s="78"/>
      <c r="D2" s="78"/>
      <c r="E2" s="78"/>
    </row>
    <row r="4" spans="1:6" x14ac:dyDescent="0.25">
      <c r="A4" s="20" t="s">
        <v>0</v>
      </c>
      <c r="B4" s="74" t="s">
        <v>79</v>
      </c>
      <c r="C4" s="29"/>
      <c r="D4" s="29"/>
      <c r="E4" s="29"/>
      <c r="F4" s="29"/>
    </row>
    <row r="5" spans="1:6" ht="30.75" thickBot="1" x14ac:dyDescent="0.3">
      <c r="A5" s="21"/>
      <c r="B5" s="75"/>
      <c r="C5" s="79" t="s">
        <v>1</v>
      </c>
      <c r="D5" s="79"/>
      <c r="E5" s="52" t="s">
        <v>78</v>
      </c>
      <c r="F5" s="64" t="s">
        <v>136</v>
      </c>
    </row>
    <row r="6" spans="1:6" ht="15.75" thickTop="1" x14ac:dyDescent="0.25">
      <c r="E6" s="19"/>
    </row>
    <row r="7" spans="1:6" x14ac:dyDescent="0.25">
      <c r="A7" s="1" t="s">
        <v>2</v>
      </c>
    </row>
    <row r="9" spans="1:6" x14ac:dyDescent="0.25">
      <c r="A9" t="s">
        <v>42</v>
      </c>
      <c r="C9" t="s">
        <v>43</v>
      </c>
      <c r="D9" t="s">
        <v>44</v>
      </c>
    </row>
    <row r="10" spans="1:6" x14ac:dyDescent="0.25">
      <c r="A10" s="9" t="s">
        <v>58</v>
      </c>
      <c r="B10" s="5">
        <v>156841</v>
      </c>
      <c r="C10" s="5">
        <v>121848</v>
      </c>
      <c r="D10" s="5">
        <v>158577</v>
      </c>
      <c r="E10" s="5">
        <v>56595</v>
      </c>
    </row>
    <row r="11" spans="1:6" x14ac:dyDescent="0.25">
      <c r="A11" s="2" t="s">
        <v>100</v>
      </c>
      <c r="B11" s="34">
        <v>129500</v>
      </c>
      <c r="C11" s="34">
        <v>115000</v>
      </c>
      <c r="D11" s="34">
        <v>160000</v>
      </c>
      <c r="E11" s="34">
        <v>15000</v>
      </c>
    </row>
    <row r="12" spans="1:6" x14ac:dyDescent="0.25">
      <c r="A12" s="2" t="s">
        <v>101</v>
      </c>
      <c r="B12" s="5">
        <v>170073</v>
      </c>
      <c r="C12" s="5">
        <v>119999</v>
      </c>
      <c r="D12" s="5">
        <v>152825</v>
      </c>
      <c r="E12" s="5">
        <v>50729</v>
      </c>
    </row>
    <row r="13" spans="1:6" x14ac:dyDescent="0.25">
      <c r="A13" s="2" t="s">
        <v>86</v>
      </c>
      <c r="B13" s="34">
        <v>130000</v>
      </c>
      <c r="C13" s="34">
        <v>115000</v>
      </c>
      <c r="D13" s="34">
        <v>160000</v>
      </c>
      <c r="E13" s="34">
        <v>15000</v>
      </c>
    </row>
    <row r="14" spans="1:6" x14ac:dyDescent="0.25">
      <c r="B14" s="10"/>
      <c r="C14" s="10"/>
      <c r="D14" s="10"/>
      <c r="E14" s="10"/>
    </row>
    <row r="15" spans="1:6" x14ac:dyDescent="0.25">
      <c r="A15" s="4" t="s">
        <v>3</v>
      </c>
      <c r="B15" s="10"/>
      <c r="C15" s="10"/>
      <c r="D15" s="10"/>
      <c r="E15" s="10"/>
    </row>
    <row r="16" spans="1:6" x14ac:dyDescent="0.25">
      <c r="A16" s="2" t="s">
        <v>58</v>
      </c>
      <c r="B16" s="3">
        <f>SUM(C16:E16)</f>
        <v>27774817713</v>
      </c>
      <c r="C16" s="77">
        <v>16211488965</v>
      </c>
      <c r="D16" s="77"/>
      <c r="E16" s="56">
        <v>11563328748</v>
      </c>
      <c r="F16">
        <v>0</v>
      </c>
    </row>
    <row r="17" spans="1:7" x14ac:dyDescent="0.25">
      <c r="A17" s="2" t="s">
        <v>100</v>
      </c>
      <c r="B17" s="34">
        <f>SUM(C17:E17)</f>
        <v>19501749849</v>
      </c>
      <c r="C17" s="77">
        <v>12000000000</v>
      </c>
      <c r="D17" s="77"/>
      <c r="E17" s="53">
        <v>7501749848.999999</v>
      </c>
      <c r="F17">
        <v>0</v>
      </c>
    </row>
    <row r="18" spans="1:7" x14ac:dyDescent="0.25">
      <c r="A18" s="2" t="s">
        <v>101</v>
      </c>
      <c r="B18" s="5">
        <f>SUM(C18:F18)</f>
        <v>30962697973.669998</v>
      </c>
      <c r="C18" s="77">
        <v>15223080778</v>
      </c>
      <c r="D18" s="77"/>
      <c r="E18" s="23">
        <v>15386182900</v>
      </c>
      <c r="F18" s="6">
        <v>353434295.67000002</v>
      </c>
      <c r="G18" s="60"/>
    </row>
    <row r="19" spans="1:7" x14ac:dyDescent="0.25">
      <c r="A19" s="2" t="s">
        <v>86</v>
      </c>
      <c r="B19" s="6">
        <f>SUM(C19:E19)</f>
        <v>76537243954</v>
      </c>
      <c r="C19" s="77">
        <v>42000000000</v>
      </c>
      <c r="D19" s="77"/>
      <c r="E19" s="3">
        <v>34537243954</v>
      </c>
      <c r="F19">
        <v>0</v>
      </c>
    </row>
    <row r="20" spans="1:7" x14ac:dyDescent="0.25">
      <c r="A20" s="2" t="s">
        <v>102</v>
      </c>
      <c r="B20" s="3">
        <f>SUM(C20:E20)</f>
        <v>30609263678</v>
      </c>
      <c r="C20" s="28">
        <f>C18</f>
        <v>15223080778</v>
      </c>
      <c r="D20" s="28"/>
      <c r="E20" s="28">
        <f>E18</f>
        <v>15386182900</v>
      </c>
    </row>
    <row r="21" spans="1:7" x14ac:dyDescent="0.25">
      <c r="B21" s="3"/>
      <c r="C21" s="3"/>
      <c r="D21" s="3"/>
      <c r="E21" s="3"/>
      <c r="G21" s="7"/>
    </row>
    <row r="22" spans="1:7" x14ac:dyDescent="0.25">
      <c r="A22" s="8" t="s">
        <v>4</v>
      </c>
      <c r="B22" s="5"/>
      <c r="C22" s="5"/>
      <c r="D22" s="5"/>
      <c r="E22" s="5"/>
    </row>
    <row r="23" spans="1:7" x14ac:dyDescent="0.25">
      <c r="A23" s="9" t="s">
        <v>100</v>
      </c>
      <c r="B23" s="5">
        <f>B17</f>
        <v>19501749849</v>
      </c>
      <c r="C23" s="5"/>
      <c r="D23" s="5"/>
      <c r="E23" s="5"/>
    </row>
    <row r="24" spans="1:7" x14ac:dyDescent="0.25">
      <c r="A24" s="9" t="s">
        <v>101</v>
      </c>
      <c r="B24" s="6">
        <v>23235530287.540001</v>
      </c>
      <c r="C24" s="6"/>
      <c r="D24" s="5"/>
      <c r="E24" s="5"/>
    </row>
    <row r="25" spans="1:7" x14ac:dyDescent="0.25">
      <c r="A25" s="10"/>
      <c r="B25" s="10"/>
      <c r="C25" s="10"/>
      <c r="D25" s="10"/>
      <c r="E25" s="10"/>
    </row>
    <row r="26" spans="1:7" x14ac:dyDescent="0.25">
      <c r="A26" s="10" t="s">
        <v>5</v>
      </c>
      <c r="B26" s="10"/>
      <c r="C26" s="10"/>
      <c r="D26" s="10"/>
      <c r="E26" s="10"/>
    </row>
    <row r="27" spans="1:7" x14ac:dyDescent="0.25">
      <c r="A27" s="9" t="s">
        <v>59</v>
      </c>
      <c r="B27" s="7">
        <v>1.54</v>
      </c>
      <c r="C27" s="7">
        <v>1.54</v>
      </c>
      <c r="D27" s="7">
        <v>1.54</v>
      </c>
      <c r="E27" s="7">
        <v>1.54</v>
      </c>
    </row>
    <row r="28" spans="1:7" x14ac:dyDescent="0.25">
      <c r="A28" s="9" t="s">
        <v>103</v>
      </c>
      <c r="B28" s="7">
        <v>1.6242666666666665</v>
      </c>
      <c r="C28" s="7">
        <v>1.6242666666666665</v>
      </c>
      <c r="D28" s="7">
        <v>1.6242666666666665</v>
      </c>
      <c r="E28" s="7">
        <v>1.6242666666666665</v>
      </c>
    </row>
    <row r="29" spans="1:7" x14ac:dyDescent="0.25">
      <c r="A29" s="9" t="s">
        <v>6</v>
      </c>
      <c r="B29" s="5">
        <v>312736</v>
      </c>
      <c r="C29" s="68">
        <v>124926</v>
      </c>
      <c r="D29" s="68"/>
      <c r="E29" s="58">
        <v>314095</v>
      </c>
    </row>
    <row r="30" spans="1:7" x14ac:dyDescent="0.25">
      <c r="A30" s="10"/>
      <c r="B30" s="10"/>
      <c r="C30" s="10"/>
      <c r="D30" s="10"/>
      <c r="E30" s="10"/>
    </row>
    <row r="31" spans="1:7" x14ac:dyDescent="0.25">
      <c r="A31" s="11" t="s">
        <v>7</v>
      </c>
      <c r="B31" s="10"/>
      <c r="C31" s="10"/>
      <c r="D31" s="10"/>
      <c r="E31" s="10"/>
    </row>
    <row r="32" spans="1:7" x14ac:dyDescent="0.25">
      <c r="A32" s="10" t="s">
        <v>60</v>
      </c>
      <c r="B32" s="5">
        <f>B16/B27</f>
        <v>18035595917.532467</v>
      </c>
      <c r="C32" s="26">
        <f>C16/C27</f>
        <v>10526940886.363636</v>
      </c>
      <c r="D32" s="26"/>
      <c r="E32" s="5">
        <f>E16/E27</f>
        <v>7508655031.1688309</v>
      </c>
    </row>
    <row r="33" spans="1:5" x14ac:dyDescent="0.25">
      <c r="A33" s="10" t="s">
        <v>104</v>
      </c>
      <c r="B33" s="5">
        <f>B18/B28</f>
        <v>19062570579.750862</v>
      </c>
      <c r="C33" s="26">
        <f>C18/C28</f>
        <v>9372279250.9440174</v>
      </c>
      <c r="D33" s="26"/>
      <c r="E33" s="5">
        <f>E18/E28</f>
        <v>9472695103.4312935</v>
      </c>
    </row>
    <row r="34" spans="1:5" x14ac:dyDescent="0.25">
      <c r="A34" s="10" t="s">
        <v>61</v>
      </c>
      <c r="B34" s="5">
        <f>B32/B10</f>
        <v>114992.86486016071</v>
      </c>
      <c r="C34" s="26">
        <f>C32/D10</f>
        <v>66383.781294662127</v>
      </c>
      <c r="D34" s="26"/>
      <c r="E34" s="5">
        <f>E32/E10</f>
        <v>132673.46993848981</v>
      </c>
    </row>
    <row r="35" spans="1:5" x14ac:dyDescent="0.25">
      <c r="A35" s="10" t="s">
        <v>105</v>
      </c>
      <c r="B35" s="5">
        <f>B33/B12</f>
        <v>112084.63765413006</v>
      </c>
      <c r="C35" s="26">
        <f>C33/D12</f>
        <v>61326.872245666724</v>
      </c>
      <c r="D35" s="26"/>
      <c r="E35" s="5">
        <f>E33/E12</f>
        <v>186731.35885649812</v>
      </c>
    </row>
    <row r="37" spans="1:5" x14ac:dyDescent="0.25">
      <c r="A37" s="1" t="s">
        <v>8</v>
      </c>
    </row>
    <row r="39" spans="1:5" x14ac:dyDescent="0.25">
      <c r="A39" t="s">
        <v>9</v>
      </c>
    </row>
    <row r="40" spans="1:5" x14ac:dyDescent="0.25">
      <c r="A40" t="s">
        <v>10</v>
      </c>
      <c r="B40" s="6">
        <f>(B11/B29)*100</f>
        <v>41.408728128517339</v>
      </c>
      <c r="C40" s="24">
        <f>D11/C29*100</f>
        <v>128.0758208859645</v>
      </c>
      <c r="D40" s="24"/>
      <c r="E40" s="12">
        <f>E11/E29*100</f>
        <v>4.7756252089336027</v>
      </c>
    </row>
    <row r="41" spans="1:5" x14ac:dyDescent="0.25">
      <c r="A41" t="s">
        <v>11</v>
      </c>
      <c r="B41" s="6">
        <f>(B12/B29)*100</f>
        <v>54.382290494218765</v>
      </c>
      <c r="C41" s="24">
        <f>D12/C29*100</f>
        <v>122.33242079310953</v>
      </c>
      <c r="D41" s="24"/>
      <c r="E41" s="12">
        <f>E12/E29*100</f>
        <v>16.150846081599514</v>
      </c>
    </row>
    <row r="43" spans="1:5" x14ac:dyDescent="0.25">
      <c r="A43" t="s">
        <v>12</v>
      </c>
    </row>
    <row r="44" spans="1:5" x14ac:dyDescent="0.25">
      <c r="A44" t="s">
        <v>13</v>
      </c>
      <c r="B44" s="12">
        <f>B12/B11*100</f>
        <v>131.33050193050192</v>
      </c>
      <c r="C44" s="24">
        <f>D12/D11*100</f>
        <v>95.515625</v>
      </c>
      <c r="D44" s="24"/>
      <c r="E44" s="12">
        <f>E12/E11*100</f>
        <v>338.19333333333333</v>
      </c>
    </row>
    <row r="45" spans="1:5" x14ac:dyDescent="0.25">
      <c r="A45" t="s">
        <v>14</v>
      </c>
      <c r="B45" s="12">
        <f>B18/B17*100</f>
        <v>158.76881927730031</v>
      </c>
      <c r="C45" s="24">
        <f>C18/C17*100</f>
        <v>126.85900648333333</v>
      </c>
      <c r="D45" s="24"/>
      <c r="E45" s="12">
        <f>E18/E17*100</f>
        <v>205.10125250378769</v>
      </c>
    </row>
    <row r="46" spans="1:5" x14ac:dyDescent="0.25">
      <c r="A46" s="10" t="s">
        <v>15</v>
      </c>
      <c r="B46" s="13">
        <f>AVERAGE(B44:B45)</f>
        <v>145.04966060390112</v>
      </c>
      <c r="C46" s="25">
        <f>AVERAGE(C44:D45)</f>
        <v>111.18731574166667</v>
      </c>
      <c r="D46" s="25"/>
      <c r="E46" s="13">
        <f>AVERAGE(E44:E45)</f>
        <v>271.64729291856054</v>
      </c>
    </row>
    <row r="47" spans="1:5" x14ac:dyDescent="0.25">
      <c r="A47" s="10"/>
      <c r="B47" s="13"/>
      <c r="C47" s="13"/>
      <c r="D47" s="13"/>
      <c r="E47" s="13"/>
    </row>
    <row r="48" spans="1:5" x14ac:dyDescent="0.25">
      <c r="A48" s="10" t="s">
        <v>16</v>
      </c>
      <c r="B48" s="10"/>
      <c r="C48" s="10"/>
      <c r="D48" s="10"/>
      <c r="E48" s="10"/>
    </row>
    <row r="49" spans="1:5" x14ac:dyDescent="0.25">
      <c r="A49" s="10" t="s">
        <v>17</v>
      </c>
      <c r="B49" s="13">
        <f>B12/(B13*4)*100</f>
        <v>32.706346153846155</v>
      </c>
      <c r="C49" s="25">
        <f>D12/(D13*4)*100</f>
        <v>23.87890625</v>
      </c>
      <c r="D49" s="25"/>
      <c r="E49" s="13">
        <f>E12/(E13*4)*100</f>
        <v>84.548333333333332</v>
      </c>
    </row>
    <row r="50" spans="1:5" x14ac:dyDescent="0.25">
      <c r="A50" s="10" t="s">
        <v>18</v>
      </c>
      <c r="B50" s="13">
        <f>B18/B19*100</f>
        <v>40.454419801526988</v>
      </c>
      <c r="C50" s="25">
        <f>C18/C19*100</f>
        <v>36.245430423809523</v>
      </c>
      <c r="D50" s="25"/>
      <c r="E50" s="13">
        <f>E18/E19*100</f>
        <v>44.549538812340636</v>
      </c>
    </row>
    <row r="51" spans="1:5" x14ac:dyDescent="0.25">
      <c r="A51" s="10" t="s">
        <v>19</v>
      </c>
      <c r="B51" s="13">
        <f>(B49+B50)/2</f>
        <v>36.580382977686568</v>
      </c>
      <c r="C51" s="25">
        <f>(C49+C50)/2</f>
        <v>30.062168336904762</v>
      </c>
      <c r="D51" s="25"/>
      <c r="E51" s="13">
        <f>(E49+E50)/2</f>
        <v>64.54893607283698</v>
      </c>
    </row>
    <row r="52" spans="1:5" x14ac:dyDescent="0.25">
      <c r="A52" s="10"/>
      <c r="B52" s="10"/>
      <c r="C52" s="10"/>
      <c r="D52" s="10"/>
      <c r="E52" s="10"/>
    </row>
    <row r="53" spans="1:5" x14ac:dyDescent="0.25">
      <c r="A53" s="10" t="s">
        <v>31</v>
      </c>
      <c r="B53" s="10"/>
      <c r="C53" s="10"/>
      <c r="D53" s="10"/>
      <c r="E53" s="10"/>
    </row>
    <row r="54" spans="1:5" x14ac:dyDescent="0.25">
      <c r="A54" s="10" t="s">
        <v>20</v>
      </c>
      <c r="B54" s="13">
        <f>B20/B18*100</f>
        <v>98.858515830982981</v>
      </c>
      <c r="C54" s="25">
        <f>C20/C18*100</f>
        <v>100</v>
      </c>
      <c r="D54" s="25"/>
      <c r="E54" s="13">
        <f>E20/E18*100</f>
        <v>100</v>
      </c>
    </row>
    <row r="55" spans="1:5" x14ac:dyDescent="0.25">
      <c r="A55" s="10"/>
      <c r="B55" s="10"/>
      <c r="C55" s="10"/>
      <c r="D55" s="10"/>
      <c r="E55" s="10"/>
    </row>
    <row r="56" spans="1:5" x14ac:dyDescent="0.25">
      <c r="A56" s="10" t="s">
        <v>21</v>
      </c>
      <c r="B56" s="10"/>
      <c r="C56" s="10"/>
      <c r="D56" s="10"/>
      <c r="E56" s="10"/>
    </row>
    <row r="57" spans="1:5" x14ac:dyDescent="0.25">
      <c r="A57" s="10" t="s">
        <v>22</v>
      </c>
      <c r="B57" s="13">
        <f>((B12/B10)-1)*100</f>
        <v>8.4365695194496446</v>
      </c>
      <c r="C57" s="25">
        <f>((D12/D10)-1)*100</f>
        <v>-3.627259943119121</v>
      </c>
      <c r="D57" s="25"/>
      <c r="E57" s="13">
        <f>((E12/E10)-1)*100</f>
        <v>-10.36487322201608</v>
      </c>
    </row>
    <row r="58" spans="1:5" x14ac:dyDescent="0.25">
      <c r="A58" s="10" t="s">
        <v>23</v>
      </c>
      <c r="B58" s="13">
        <f>((B33/B32)-1)*100</f>
        <v>5.6941543097007941</v>
      </c>
      <c r="C58" s="25">
        <f>((C33/C32)-1)*100</f>
        <v>-10.968634172871072</v>
      </c>
      <c r="D58" s="25"/>
      <c r="E58" s="13">
        <f>((E33/E32)-1)*100</f>
        <v>26.157015658724859</v>
      </c>
    </row>
    <row r="59" spans="1:5" x14ac:dyDescent="0.25">
      <c r="A59" s="10" t="s">
        <v>24</v>
      </c>
      <c r="B59" s="13">
        <f>((B35/B34)-1)*100</f>
        <v>-2.529050136777844</v>
      </c>
      <c r="C59" s="25">
        <f>((C35/C34)-1)*100</f>
        <v>-7.6176875591779876</v>
      </c>
      <c r="D59" s="25"/>
      <c r="E59" s="13">
        <f>((E35/E34)-1)*100</f>
        <v>40.745063005490614</v>
      </c>
    </row>
    <row r="60" spans="1:5" x14ac:dyDescent="0.25">
      <c r="A60" s="10"/>
      <c r="B60" s="13"/>
      <c r="C60" s="13"/>
      <c r="D60" s="13"/>
      <c r="E60" s="13"/>
    </row>
    <row r="61" spans="1:5" x14ac:dyDescent="0.25">
      <c r="A61" s="10" t="s">
        <v>25</v>
      </c>
      <c r="B61" s="10"/>
      <c r="C61" s="10"/>
      <c r="D61" s="10"/>
      <c r="E61" s="10"/>
    </row>
    <row r="62" spans="1:5" x14ac:dyDescent="0.25">
      <c r="A62" s="10" t="s">
        <v>32</v>
      </c>
      <c r="B62" s="5">
        <f>B17/B11</f>
        <v>150592.66292664091</v>
      </c>
      <c r="C62" s="26">
        <f>C17/D11</f>
        <v>75000</v>
      </c>
      <c r="D62" s="26"/>
      <c r="E62" s="5">
        <f t="shared" ref="E62:E63" si="0">E17/E11</f>
        <v>500116.65659999993</v>
      </c>
    </row>
    <row r="63" spans="1:5" x14ac:dyDescent="0.25">
      <c r="A63" s="10" t="s">
        <v>33</v>
      </c>
      <c r="B63" s="5">
        <f>B18/B12</f>
        <v>182055.34078701498</v>
      </c>
      <c r="C63" s="26">
        <f>C18/D12</f>
        <v>99611.194359561588</v>
      </c>
      <c r="D63" s="26"/>
      <c r="E63" s="5">
        <f t="shared" si="0"/>
        <v>303301.52181198134</v>
      </c>
    </row>
    <row r="64" spans="1:5" x14ac:dyDescent="0.25">
      <c r="A64" s="10" t="s">
        <v>26</v>
      </c>
      <c r="B64" s="13">
        <f>(B62/B63)*B46</f>
        <v>119.98227875391679</v>
      </c>
      <c r="C64" s="25">
        <f>(C62/C63)*C46</f>
        <v>83.715979255543814</v>
      </c>
      <c r="D64" s="25"/>
      <c r="E64" s="13">
        <f>E62/E63*E46</f>
        <v>447.92170872485428</v>
      </c>
    </row>
    <row r="65" spans="1:6" x14ac:dyDescent="0.25">
      <c r="A65" s="10" t="s">
        <v>34</v>
      </c>
      <c r="B65" s="16">
        <f>B17/(B11*3)</f>
        <v>50197.55430888031</v>
      </c>
      <c r="C65" s="27">
        <f>C17/(D11*3)</f>
        <v>25000</v>
      </c>
      <c r="D65" s="27"/>
      <c r="E65" s="16">
        <f t="shared" ref="E65:E66" si="1">E17/(E11*3)</f>
        <v>166705.55219999998</v>
      </c>
    </row>
    <row r="66" spans="1:6" x14ac:dyDescent="0.25">
      <c r="A66" s="10" t="s">
        <v>35</v>
      </c>
      <c r="B66" s="16">
        <f>B18/(B12*3)</f>
        <v>60685.113595671661</v>
      </c>
      <c r="C66" s="27">
        <f>C18/(D12*3)</f>
        <v>33203.731453187196</v>
      </c>
      <c r="D66" s="27"/>
      <c r="E66" s="16">
        <f t="shared" si="1"/>
        <v>101100.50727066044</v>
      </c>
    </row>
    <row r="67" spans="1:6" x14ac:dyDescent="0.25">
      <c r="A67" s="10"/>
      <c r="B67" s="13"/>
      <c r="C67" s="13"/>
      <c r="D67" s="13"/>
      <c r="E67" s="13"/>
    </row>
    <row r="68" spans="1:6" x14ac:dyDescent="0.25">
      <c r="A68" s="10" t="s">
        <v>27</v>
      </c>
      <c r="B68" s="13"/>
      <c r="C68" s="13"/>
      <c r="D68" s="13"/>
      <c r="E68" s="13"/>
    </row>
    <row r="69" spans="1:6" x14ac:dyDescent="0.25">
      <c r="A69" s="10" t="s">
        <v>28</v>
      </c>
      <c r="B69" s="13">
        <f>(B24/B23)*100</f>
        <v>119.14587392131615</v>
      </c>
      <c r="C69" s="13"/>
      <c r="D69" s="13"/>
      <c r="E69" s="13"/>
    </row>
    <row r="70" spans="1:6" x14ac:dyDescent="0.25">
      <c r="A70" s="10" t="s">
        <v>29</v>
      </c>
      <c r="B70" s="13">
        <f>(B18/B24)*100</f>
        <v>133.25582670378594</v>
      </c>
      <c r="C70" s="13"/>
      <c r="D70" s="13"/>
      <c r="E70" s="13"/>
    </row>
    <row r="71" spans="1:6" ht="15.75" thickBot="1" x14ac:dyDescent="0.3">
      <c r="A71" s="14"/>
      <c r="B71" s="14"/>
      <c r="C71" s="14"/>
      <c r="D71" s="14"/>
      <c r="E71" s="14"/>
      <c r="F71" s="14"/>
    </row>
    <row r="72" spans="1:6" ht="15.75" thickTop="1" x14ac:dyDescent="0.25"/>
    <row r="74" spans="1:6" x14ac:dyDescent="0.25">
      <c r="A74" s="6" t="s">
        <v>30</v>
      </c>
    </row>
    <row r="75" spans="1:6" x14ac:dyDescent="0.25">
      <c r="A75" s="6" t="s">
        <v>98</v>
      </c>
      <c r="B75" s="15"/>
      <c r="C75" s="15"/>
      <c r="D75" s="15"/>
      <c r="E75" s="15"/>
    </row>
    <row r="76" spans="1:6" x14ac:dyDescent="0.25">
      <c r="A76" s="45" t="s">
        <v>53</v>
      </c>
    </row>
    <row r="77" spans="1:6" x14ac:dyDescent="0.25">
      <c r="A77" s="45" t="s">
        <v>82</v>
      </c>
    </row>
    <row r="78" spans="1:6" x14ac:dyDescent="0.25">
      <c r="A78" s="6" t="s">
        <v>80</v>
      </c>
    </row>
    <row r="79" spans="1:6" x14ac:dyDescent="0.25">
      <c r="A79" s="6" t="s">
        <v>45</v>
      </c>
    </row>
    <row r="80" spans="1:6" x14ac:dyDescent="0.25">
      <c r="A80" s="6"/>
    </row>
    <row r="81" spans="1:1" x14ac:dyDescent="0.25">
      <c r="A81" s="6" t="s">
        <v>46</v>
      </c>
    </row>
    <row r="82" spans="1:1" x14ac:dyDescent="0.25">
      <c r="A82" s="46" t="s">
        <v>47</v>
      </c>
    </row>
    <row r="83" spans="1:1" x14ac:dyDescent="0.25">
      <c r="A83" s="46" t="s">
        <v>48</v>
      </c>
    </row>
    <row r="85" spans="1:1" x14ac:dyDescent="0.25">
      <c r="A85" s="6" t="s">
        <v>137</v>
      </c>
    </row>
  </sheetData>
  <mergeCells count="8">
    <mergeCell ref="C29:D29"/>
    <mergeCell ref="A2:E2"/>
    <mergeCell ref="C19:D19"/>
    <mergeCell ref="C17:D17"/>
    <mergeCell ref="B4:B5"/>
    <mergeCell ref="C16:D16"/>
    <mergeCell ref="C18:D18"/>
    <mergeCell ref="C5:D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6"/>
  <sheetViews>
    <sheetView workbookViewId="0">
      <selection activeCell="A86" sqref="A86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85546875" customWidth="1"/>
    <col min="6" max="6" width="16.85546875" bestFit="1" customWidth="1"/>
    <col min="7" max="7" width="18" bestFit="1" customWidth="1"/>
  </cols>
  <sheetData>
    <row r="2" spans="1:6" ht="15.75" x14ac:dyDescent="0.25">
      <c r="A2" s="78" t="s">
        <v>106</v>
      </c>
      <c r="B2" s="78"/>
      <c r="C2" s="78"/>
      <c r="D2" s="78"/>
      <c r="E2" s="78"/>
    </row>
    <row r="4" spans="1:6" ht="15" customHeight="1" x14ac:dyDescent="0.25">
      <c r="A4" s="20" t="s">
        <v>0</v>
      </c>
      <c r="B4" s="74" t="s">
        <v>79</v>
      </c>
      <c r="C4" s="29"/>
      <c r="D4" s="29"/>
      <c r="E4" s="29"/>
      <c r="F4" s="29"/>
    </row>
    <row r="5" spans="1:6" ht="30.75" thickBot="1" x14ac:dyDescent="0.3">
      <c r="A5" s="21"/>
      <c r="B5" s="75"/>
      <c r="C5" s="79" t="s">
        <v>1</v>
      </c>
      <c r="D5" s="79"/>
      <c r="E5" s="52" t="s">
        <v>78</v>
      </c>
      <c r="F5" s="64" t="s">
        <v>136</v>
      </c>
    </row>
    <row r="6" spans="1:6" ht="15.75" thickTop="1" x14ac:dyDescent="0.25"/>
    <row r="7" spans="1:6" x14ac:dyDescent="0.25">
      <c r="A7" s="1" t="s">
        <v>2</v>
      </c>
      <c r="D7" s="7"/>
      <c r="E7" s="7"/>
    </row>
    <row r="8" spans="1:6" x14ac:dyDescent="0.25">
      <c r="D8" s="7"/>
      <c r="E8" s="7"/>
    </row>
    <row r="9" spans="1:6" x14ac:dyDescent="0.25">
      <c r="A9" t="s">
        <v>42</v>
      </c>
      <c r="C9" t="s">
        <v>43</v>
      </c>
      <c r="D9" t="s">
        <v>44</v>
      </c>
    </row>
    <row r="10" spans="1:6" x14ac:dyDescent="0.25">
      <c r="A10" s="9" t="s">
        <v>62</v>
      </c>
      <c r="B10" s="5">
        <v>170186</v>
      </c>
      <c r="C10" s="5">
        <v>124560</v>
      </c>
      <c r="D10" s="5">
        <v>160914</v>
      </c>
      <c r="E10" s="5">
        <v>66395</v>
      </c>
    </row>
    <row r="11" spans="1:6" x14ac:dyDescent="0.25">
      <c r="A11" s="2" t="s">
        <v>107</v>
      </c>
      <c r="B11" s="34">
        <v>130000</v>
      </c>
      <c r="C11" s="34">
        <v>115000</v>
      </c>
      <c r="D11" s="34">
        <v>160000</v>
      </c>
      <c r="E11" s="34">
        <v>15000</v>
      </c>
    </row>
    <row r="12" spans="1:6" x14ac:dyDescent="0.25">
      <c r="A12" s="2" t="s">
        <v>108</v>
      </c>
      <c r="B12" s="5">
        <v>185165</v>
      </c>
      <c r="C12" s="5">
        <v>122987</v>
      </c>
      <c r="D12" s="5">
        <v>155987</v>
      </c>
      <c r="E12" s="5">
        <v>79243</v>
      </c>
    </row>
    <row r="13" spans="1:6" x14ac:dyDescent="0.25">
      <c r="A13" s="2" t="s">
        <v>86</v>
      </c>
      <c r="B13" s="34">
        <v>130000</v>
      </c>
      <c r="C13" s="34">
        <v>115000</v>
      </c>
      <c r="D13" s="34">
        <v>160000</v>
      </c>
      <c r="E13" s="34">
        <v>15000</v>
      </c>
    </row>
    <row r="14" spans="1:6" x14ac:dyDescent="0.25">
      <c r="B14" s="10"/>
      <c r="C14" s="10"/>
      <c r="D14" s="10"/>
      <c r="E14" s="10"/>
    </row>
    <row r="15" spans="1:6" x14ac:dyDescent="0.25">
      <c r="A15" s="4" t="s">
        <v>3</v>
      </c>
      <c r="B15" s="10"/>
      <c r="C15" s="10"/>
      <c r="D15" s="10"/>
      <c r="E15" s="10"/>
    </row>
    <row r="16" spans="1:6" x14ac:dyDescent="0.25">
      <c r="A16" s="2" t="s">
        <v>62</v>
      </c>
      <c r="B16" s="3">
        <f>SUM(C16:F16)</f>
        <v>27679561566</v>
      </c>
      <c r="C16" s="77">
        <v>12782174865</v>
      </c>
      <c r="D16" s="77"/>
      <c r="E16" s="56">
        <v>14897386701</v>
      </c>
      <c r="F16">
        <v>0</v>
      </c>
    </row>
    <row r="17" spans="1:7" x14ac:dyDescent="0.25">
      <c r="A17" s="2" t="s">
        <v>107</v>
      </c>
      <c r="B17" s="34">
        <f>SUM(C17:F17)</f>
        <v>17165208600.000002</v>
      </c>
      <c r="C17" s="77">
        <v>7000000000</v>
      </c>
      <c r="D17" s="77"/>
      <c r="E17" s="59">
        <v>10165208600.000002</v>
      </c>
      <c r="F17">
        <v>0</v>
      </c>
    </row>
    <row r="18" spans="1:7" x14ac:dyDescent="0.25">
      <c r="A18" s="2" t="s">
        <v>108</v>
      </c>
      <c r="B18" s="3">
        <f>SUM(C18:F18)</f>
        <v>38792518059.000008</v>
      </c>
      <c r="C18" s="77">
        <v>12732664267.000008</v>
      </c>
      <c r="D18" s="77"/>
      <c r="E18" s="23">
        <v>24559853792</v>
      </c>
      <c r="F18" s="6">
        <v>1500000000</v>
      </c>
      <c r="G18" s="7"/>
    </row>
    <row r="19" spans="1:7" x14ac:dyDescent="0.25">
      <c r="A19" s="2" t="s">
        <v>86</v>
      </c>
      <c r="B19" s="6">
        <f>SUM(C19:F19)</f>
        <v>76537243954</v>
      </c>
      <c r="C19" s="77">
        <v>42000000000</v>
      </c>
      <c r="D19" s="77"/>
      <c r="E19" s="3">
        <v>34537243954</v>
      </c>
      <c r="F19">
        <v>0</v>
      </c>
    </row>
    <row r="20" spans="1:7" x14ac:dyDescent="0.25">
      <c r="A20" s="2" t="s">
        <v>109</v>
      </c>
      <c r="B20" s="3">
        <f t="shared" ref="B20" si="0">SUM(C20:E20)</f>
        <v>37292518059.000008</v>
      </c>
      <c r="C20" s="28">
        <f>C18</f>
        <v>12732664267.000008</v>
      </c>
      <c r="D20" s="28"/>
      <c r="E20" s="28">
        <f>E18</f>
        <v>24559853792</v>
      </c>
    </row>
    <row r="21" spans="1:7" x14ac:dyDescent="0.25">
      <c r="B21" s="3"/>
      <c r="C21" s="3"/>
      <c r="D21" s="3"/>
      <c r="E21" s="3"/>
    </row>
    <row r="22" spans="1:7" x14ac:dyDescent="0.25">
      <c r="A22" s="8" t="s">
        <v>4</v>
      </c>
      <c r="B22" s="5"/>
      <c r="C22" s="5"/>
      <c r="D22" s="5"/>
      <c r="E22" s="5"/>
    </row>
    <row r="23" spans="1:7" x14ac:dyDescent="0.25">
      <c r="A23" s="9" t="s">
        <v>107</v>
      </c>
      <c r="B23" s="5">
        <f>B17</f>
        <v>17165208600.000002</v>
      </c>
      <c r="C23" s="5"/>
      <c r="D23" s="5"/>
      <c r="E23" s="5"/>
    </row>
    <row r="24" spans="1:7" x14ac:dyDescent="0.25">
      <c r="A24" s="9" t="s">
        <v>108</v>
      </c>
      <c r="B24" s="6">
        <v>32202724507.559998</v>
      </c>
      <c r="C24" s="6"/>
      <c r="D24" s="5"/>
      <c r="E24" s="5"/>
    </row>
    <row r="25" spans="1:7" x14ac:dyDescent="0.25">
      <c r="A25" s="10"/>
      <c r="B25" s="10"/>
      <c r="C25" s="10"/>
      <c r="D25" s="10"/>
      <c r="E25" s="10"/>
    </row>
    <row r="26" spans="1:7" x14ac:dyDescent="0.25">
      <c r="A26" s="10" t="s">
        <v>5</v>
      </c>
      <c r="B26" s="10"/>
      <c r="C26" s="10"/>
      <c r="D26" s="10"/>
      <c r="E26" s="10"/>
    </row>
    <row r="27" spans="1:7" x14ac:dyDescent="0.25">
      <c r="A27" s="9" t="s">
        <v>63</v>
      </c>
      <c r="B27" s="7">
        <v>1.5597333333333332</v>
      </c>
      <c r="C27" s="7">
        <v>1.5597333333333332</v>
      </c>
      <c r="D27" s="7">
        <v>1.5597333333333332</v>
      </c>
      <c r="E27" s="7">
        <v>1.5597333333333332</v>
      </c>
    </row>
    <row r="28" spans="1:7" x14ac:dyDescent="0.25">
      <c r="A28" s="9" t="s">
        <v>110</v>
      </c>
      <c r="B28" s="7">
        <v>1.6181333333333334</v>
      </c>
      <c r="C28" s="7">
        <v>1.6181333333333334</v>
      </c>
      <c r="D28" s="7">
        <v>1.6181333333333334</v>
      </c>
      <c r="E28" s="7">
        <v>1.6181333333333334</v>
      </c>
    </row>
    <row r="29" spans="1:7" x14ac:dyDescent="0.25">
      <c r="A29" s="9" t="s">
        <v>6</v>
      </c>
      <c r="B29" s="5">
        <v>312736</v>
      </c>
      <c r="C29" s="68">
        <v>124926</v>
      </c>
      <c r="D29" s="68"/>
      <c r="E29" s="58">
        <v>314095</v>
      </c>
    </row>
    <row r="30" spans="1:7" x14ac:dyDescent="0.25">
      <c r="A30" s="10"/>
      <c r="B30" s="10"/>
      <c r="C30" s="10"/>
      <c r="D30" s="10"/>
      <c r="E30" s="10"/>
    </row>
    <row r="31" spans="1:7" x14ac:dyDescent="0.25">
      <c r="A31" s="11" t="s">
        <v>7</v>
      </c>
      <c r="B31" s="10"/>
      <c r="C31" s="10"/>
      <c r="D31" s="10"/>
      <c r="E31" s="10"/>
    </row>
    <row r="32" spans="1:7" x14ac:dyDescent="0.25">
      <c r="A32" s="10" t="s">
        <v>64</v>
      </c>
      <c r="B32" s="5">
        <f>B16/B27</f>
        <v>17746342258.933151</v>
      </c>
      <c r="C32" s="26">
        <f>C16/C27</f>
        <v>8195102708.7963762</v>
      </c>
      <c r="D32" s="26"/>
      <c r="E32" s="5">
        <f>E16/E27</f>
        <v>9551239550.136776</v>
      </c>
    </row>
    <row r="33" spans="1:5" x14ac:dyDescent="0.25">
      <c r="A33" s="10" t="s">
        <v>111</v>
      </c>
      <c r="B33" s="5">
        <f>B18/B28</f>
        <v>23973622729.276535</v>
      </c>
      <c r="C33" s="26">
        <f>C18/C28</f>
        <v>7868736157.0945988</v>
      </c>
      <c r="D33" s="26"/>
      <c r="E33" s="5">
        <f>E18/E28</f>
        <v>15177892504.943968</v>
      </c>
    </row>
    <row r="34" spans="1:5" x14ac:dyDescent="0.25">
      <c r="A34" s="10" t="s">
        <v>65</v>
      </c>
      <c r="B34" s="5">
        <f>B32/B10</f>
        <v>104276.15819710876</v>
      </c>
      <c r="C34" s="26">
        <f>C32/D10</f>
        <v>50928.463084606534</v>
      </c>
      <c r="D34" s="26"/>
      <c r="E34" s="5">
        <f>E32/E10</f>
        <v>143854.80156844304</v>
      </c>
    </row>
    <row r="35" spans="1:5" x14ac:dyDescent="0.25">
      <c r="A35" s="10" t="s">
        <v>112</v>
      </c>
      <c r="B35" s="5">
        <f>B33/B12</f>
        <v>129471.67515068471</v>
      </c>
      <c r="C35" s="26">
        <f>C33/D12</f>
        <v>50444.820126642597</v>
      </c>
      <c r="D35" s="26"/>
      <c r="E35" s="5">
        <f>E33/E12</f>
        <v>191536.06633953747</v>
      </c>
    </row>
    <row r="37" spans="1:5" x14ac:dyDescent="0.25">
      <c r="A37" s="1" t="s">
        <v>8</v>
      </c>
    </row>
    <row r="39" spans="1:5" x14ac:dyDescent="0.25">
      <c r="A39" t="s">
        <v>9</v>
      </c>
    </row>
    <row r="40" spans="1:5" x14ac:dyDescent="0.25">
      <c r="A40" t="s">
        <v>10</v>
      </c>
      <c r="B40" s="6">
        <f>(B11/B29)*100</f>
        <v>41.568607387700808</v>
      </c>
      <c r="C40" s="24">
        <f>D11/C29*100</f>
        <v>128.0758208859645</v>
      </c>
      <c r="D40" s="24"/>
      <c r="E40" s="12">
        <f>E11/E29*100</f>
        <v>4.7756252089336027</v>
      </c>
    </row>
    <row r="41" spans="1:5" x14ac:dyDescent="0.25">
      <c r="A41" t="s">
        <v>11</v>
      </c>
      <c r="B41" s="6">
        <f>(B12/B29)*100</f>
        <v>59.208086053412465</v>
      </c>
      <c r="C41" s="24">
        <f>D12/C29*100</f>
        <v>124.8635192033684</v>
      </c>
      <c r="D41" s="24"/>
      <c r="E41" s="12">
        <f>E12/E29*100</f>
        <v>25.228991228768365</v>
      </c>
    </row>
    <row r="43" spans="1:5" x14ac:dyDescent="0.25">
      <c r="A43" t="s">
        <v>12</v>
      </c>
    </row>
    <row r="44" spans="1:5" x14ac:dyDescent="0.25">
      <c r="A44" t="s">
        <v>13</v>
      </c>
      <c r="B44" s="12">
        <f>B12/B11*100</f>
        <v>142.4346153846154</v>
      </c>
      <c r="C44" s="24">
        <f>D12/D11*100</f>
        <v>97.491874999999993</v>
      </c>
      <c r="D44" s="24"/>
      <c r="E44" s="12">
        <f>E12/E11*100</f>
        <v>528.28666666666675</v>
      </c>
    </row>
    <row r="45" spans="1:5" x14ac:dyDescent="0.25">
      <c r="A45" t="s">
        <v>14</v>
      </c>
      <c r="B45" s="12">
        <f>B18/B17*100</f>
        <v>225.99502844958147</v>
      </c>
      <c r="C45" s="24">
        <f>C18/C17*100</f>
        <v>181.89520381428582</v>
      </c>
      <c r="D45" s="24"/>
      <c r="E45" s="12">
        <f>E18/E17*100</f>
        <v>241.60698278242901</v>
      </c>
    </row>
    <row r="46" spans="1:5" x14ac:dyDescent="0.25">
      <c r="A46" s="10" t="s">
        <v>15</v>
      </c>
      <c r="B46" s="13">
        <f>AVERAGE(B44:B45)</f>
        <v>184.21482191709845</v>
      </c>
      <c r="C46" s="25">
        <f>AVERAGE(C44:D45)</f>
        <v>139.69353940714291</v>
      </c>
      <c r="D46" s="25"/>
      <c r="E46" s="13">
        <f>AVERAGE(E44:E45)</f>
        <v>384.94682472454787</v>
      </c>
    </row>
    <row r="47" spans="1:5" x14ac:dyDescent="0.25">
      <c r="A47" s="10"/>
      <c r="B47" s="13"/>
      <c r="C47" s="13"/>
      <c r="D47" s="13"/>
      <c r="E47" s="13"/>
    </row>
    <row r="48" spans="1:5" x14ac:dyDescent="0.25">
      <c r="A48" s="10" t="s">
        <v>16</v>
      </c>
      <c r="B48" s="10"/>
      <c r="C48" s="10"/>
      <c r="D48" s="10"/>
      <c r="E48" s="10"/>
    </row>
    <row r="49" spans="1:5" x14ac:dyDescent="0.25">
      <c r="A49" s="10" t="s">
        <v>17</v>
      </c>
      <c r="B49" s="13">
        <f>B12/(B13*4)*100</f>
        <v>35.60865384615385</v>
      </c>
      <c r="C49" s="25">
        <f>D12/(D13*4)*100</f>
        <v>24.372968749999998</v>
      </c>
      <c r="D49" s="25"/>
      <c r="E49" s="13">
        <f>E12/(E13*4)*100</f>
        <v>132.07166666666669</v>
      </c>
    </row>
    <row r="50" spans="1:5" x14ac:dyDescent="0.25">
      <c r="A50" s="10" t="s">
        <v>18</v>
      </c>
      <c r="B50" s="13">
        <f>B18/B19*100</f>
        <v>50.68449823240941</v>
      </c>
      <c r="C50" s="25">
        <f>C18/C19*100</f>
        <v>30.315867302380973</v>
      </c>
      <c r="D50" s="25"/>
      <c r="E50" s="13">
        <f>E18/E19*100</f>
        <v>71.111214967561281</v>
      </c>
    </row>
    <row r="51" spans="1:5" x14ac:dyDescent="0.25">
      <c r="A51" s="10" t="s">
        <v>19</v>
      </c>
      <c r="B51" s="13">
        <f>(B49+B50)/2</f>
        <v>43.146576039281626</v>
      </c>
      <c r="C51" s="25">
        <f>(C49+C50)/2</f>
        <v>27.344418026190485</v>
      </c>
      <c r="D51" s="25"/>
      <c r="E51" s="13">
        <f>(E49+E50)/2</f>
        <v>101.59144081711398</v>
      </c>
    </row>
    <row r="52" spans="1:5" x14ac:dyDescent="0.25">
      <c r="A52" s="10"/>
      <c r="B52" s="10"/>
      <c r="C52" s="10"/>
      <c r="D52" s="10"/>
      <c r="E52" s="10"/>
    </row>
    <row r="53" spans="1:5" x14ac:dyDescent="0.25">
      <c r="A53" s="10" t="s">
        <v>31</v>
      </c>
      <c r="B53" s="10"/>
      <c r="C53" s="10"/>
      <c r="D53" s="10"/>
      <c r="E53" s="10"/>
    </row>
    <row r="54" spans="1:5" x14ac:dyDescent="0.25">
      <c r="A54" s="10" t="s">
        <v>20</v>
      </c>
      <c r="B54" s="13">
        <f>B20/B18*100</f>
        <v>96.133274984318803</v>
      </c>
      <c r="C54" s="25">
        <f>C20/C18*100</f>
        <v>100</v>
      </c>
      <c r="D54" s="25"/>
      <c r="E54" s="13">
        <f>E20/E18*100</f>
        <v>100</v>
      </c>
    </row>
    <row r="55" spans="1:5" x14ac:dyDescent="0.25">
      <c r="A55" s="10"/>
      <c r="B55" s="10"/>
      <c r="C55" s="10"/>
      <c r="D55" s="10"/>
      <c r="E55" s="10"/>
    </row>
    <row r="56" spans="1:5" x14ac:dyDescent="0.25">
      <c r="A56" s="10" t="s">
        <v>21</v>
      </c>
      <c r="B56" s="10"/>
      <c r="C56" s="10"/>
      <c r="D56" s="10"/>
      <c r="E56" s="10"/>
    </row>
    <row r="57" spans="1:5" x14ac:dyDescent="0.25">
      <c r="A57" s="10" t="s">
        <v>22</v>
      </c>
      <c r="B57" s="13">
        <f>((B12/B10)-1)*100</f>
        <v>8.8015465431939166</v>
      </c>
      <c r="C57" s="25">
        <f>((D12/D10)-1)*100</f>
        <v>-3.0618839877201487</v>
      </c>
      <c r="D57" s="25"/>
      <c r="E57" s="13">
        <f>((E12/E10)-1)*100</f>
        <v>19.350854733037124</v>
      </c>
    </row>
    <row r="58" spans="1:5" x14ac:dyDescent="0.25">
      <c r="A58" s="10" t="s">
        <v>23</v>
      </c>
      <c r="B58" s="13">
        <f>((B33/B32)-1)*100</f>
        <v>35.090501352236103</v>
      </c>
      <c r="C58" s="25">
        <f>((C33/C32)-1)*100</f>
        <v>-3.9824583449267315</v>
      </c>
      <c r="D58" s="25"/>
      <c r="E58" s="13">
        <f>((E33/E32)-1)*100</f>
        <v>58.910185691307639</v>
      </c>
    </row>
    <row r="59" spans="1:5" x14ac:dyDescent="0.25">
      <c r="A59" s="10" t="s">
        <v>24</v>
      </c>
      <c r="B59" s="13">
        <f>((B35/B34)-1)*100</f>
        <v>24.162298831483554</v>
      </c>
      <c r="C59" s="25">
        <f>((C35/C34)-1)*100</f>
        <v>-0.94965158709083841</v>
      </c>
      <c r="D59" s="25"/>
      <c r="E59" s="13">
        <f>((E35/E34)-1)*100</f>
        <v>33.145410685793976</v>
      </c>
    </row>
    <row r="60" spans="1:5" x14ac:dyDescent="0.25">
      <c r="A60" s="10"/>
      <c r="B60" s="13"/>
      <c r="C60" s="13"/>
      <c r="D60" s="13"/>
      <c r="E60" s="13"/>
    </row>
    <row r="61" spans="1:5" x14ac:dyDescent="0.25">
      <c r="A61" s="10" t="s">
        <v>25</v>
      </c>
      <c r="B61" s="10"/>
      <c r="C61" s="10"/>
      <c r="D61" s="10"/>
      <c r="E61" s="10"/>
    </row>
    <row r="62" spans="1:5" x14ac:dyDescent="0.25">
      <c r="A62" s="10" t="s">
        <v>32</v>
      </c>
      <c r="B62" s="5">
        <f>B17/B11</f>
        <v>132040.06615384616</v>
      </c>
      <c r="C62" s="26">
        <f>C17/D11</f>
        <v>43750</v>
      </c>
      <c r="D62" s="26"/>
      <c r="E62" s="5">
        <f t="shared" ref="E62:E63" si="1">E17/E11</f>
        <v>677680.57333333348</v>
      </c>
    </row>
    <row r="63" spans="1:5" x14ac:dyDescent="0.25">
      <c r="A63" s="10" t="s">
        <v>33</v>
      </c>
      <c r="B63" s="5">
        <f>B18/B12</f>
        <v>209502.43328382797</v>
      </c>
      <c r="C63" s="26">
        <f>C18/D12</f>
        <v>81626.444940924615</v>
      </c>
      <c r="D63" s="26"/>
      <c r="E63" s="5">
        <f t="shared" si="1"/>
        <v>309930.89347955026</v>
      </c>
    </row>
    <row r="64" spans="1:5" x14ac:dyDescent="0.25">
      <c r="A64" s="10" t="s">
        <v>26</v>
      </c>
      <c r="B64" s="13">
        <f>(B62/B63)*B46</f>
        <v>116.10240936676644</v>
      </c>
      <c r="C64" s="25">
        <f>(C62/C63)*C46</f>
        <v>74.872700305466395</v>
      </c>
      <c r="D64" s="25"/>
      <c r="E64" s="13">
        <f>E62/E63*E46</f>
        <v>841.70694296853151</v>
      </c>
    </row>
    <row r="65" spans="1:6" x14ac:dyDescent="0.25">
      <c r="A65" s="10" t="s">
        <v>34</v>
      </c>
      <c r="B65" s="16">
        <f>B17/(B11*3)</f>
        <v>44013.355384615388</v>
      </c>
      <c r="C65" s="27">
        <f>C17/(D11*3)</f>
        <v>14583.333333333334</v>
      </c>
      <c r="D65" s="27"/>
      <c r="E65" s="16">
        <f t="shared" ref="E65:E66" si="2">E17/(E11*3)</f>
        <v>225893.52444444448</v>
      </c>
    </row>
    <row r="66" spans="1:6" x14ac:dyDescent="0.25">
      <c r="A66" s="10" t="s">
        <v>35</v>
      </c>
      <c r="B66" s="16">
        <f>B18/(B12*3)</f>
        <v>69834.144427942665</v>
      </c>
      <c r="C66" s="27">
        <f>C18/(D12*3)</f>
        <v>27208.814980308205</v>
      </c>
      <c r="D66" s="27"/>
      <c r="E66" s="16">
        <f t="shared" si="2"/>
        <v>103310.29782651675</v>
      </c>
    </row>
    <row r="67" spans="1:6" x14ac:dyDescent="0.25">
      <c r="A67" s="10"/>
      <c r="B67" s="13"/>
      <c r="C67" s="13"/>
      <c r="D67" s="13"/>
      <c r="E67" s="13"/>
    </row>
    <row r="68" spans="1:6" x14ac:dyDescent="0.25">
      <c r="A68" s="10" t="s">
        <v>27</v>
      </c>
      <c r="B68" s="13"/>
      <c r="C68" s="13"/>
      <c r="D68" s="13"/>
      <c r="E68" s="13"/>
    </row>
    <row r="69" spans="1:6" x14ac:dyDescent="0.25">
      <c r="A69" s="10" t="s">
        <v>28</v>
      </c>
      <c r="B69" s="13">
        <f>(B24/B23)*100</f>
        <v>187.60462082330881</v>
      </c>
      <c r="C69" s="13"/>
      <c r="D69" s="13"/>
      <c r="E69" s="13"/>
    </row>
    <row r="70" spans="1:6" x14ac:dyDescent="0.25">
      <c r="A70" s="10" t="s">
        <v>29</v>
      </c>
      <c r="B70" s="13">
        <f>(B18/B24)*100</f>
        <v>120.46346590920582</v>
      </c>
      <c r="C70" s="13"/>
      <c r="D70" s="13"/>
      <c r="E70" s="13"/>
    </row>
    <row r="71" spans="1:6" ht="15.75" thickBot="1" x14ac:dyDescent="0.3">
      <c r="A71" s="14"/>
      <c r="B71" s="14"/>
      <c r="C71" s="14"/>
      <c r="D71" s="14"/>
      <c r="E71" s="14"/>
      <c r="F71" s="14"/>
    </row>
    <row r="72" spans="1:6" ht="15.75" thickTop="1" x14ac:dyDescent="0.25"/>
    <row r="74" spans="1:6" x14ac:dyDescent="0.25">
      <c r="A74" s="6" t="s">
        <v>30</v>
      </c>
    </row>
    <row r="75" spans="1:6" x14ac:dyDescent="0.25">
      <c r="A75" s="6" t="s">
        <v>98</v>
      </c>
      <c r="B75" s="15"/>
      <c r="C75" s="15"/>
      <c r="D75" s="15"/>
      <c r="E75" s="15"/>
    </row>
    <row r="76" spans="1:6" x14ac:dyDescent="0.25">
      <c r="A76" s="45" t="s">
        <v>53</v>
      </c>
    </row>
    <row r="77" spans="1:6" x14ac:dyDescent="0.25">
      <c r="A77" s="45" t="s">
        <v>82</v>
      </c>
    </row>
    <row r="78" spans="1:6" x14ac:dyDescent="0.25">
      <c r="A78" s="6" t="s">
        <v>80</v>
      </c>
    </row>
    <row r="79" spans="1:6" x14ac:dyDescent="0.25">
      <c r="A79" s="6" t="s">
        <v>45</v>
      </c>
    </row>
    <row r="80" spans="1:6" x14ac:dyDescent="0.25">
      <c r="A80" s="6"/>
    </row>
    <row r="81" spans="1:1" x14ac:dyDescent="0.25">
      <c r="A81" s="6" t="s">
        <v>46</v>
      </c>
    </row>
    <row r="82" spans="1:1" x14ac:dyDescent="0.25">
      <c r="A82" s="46" t="s">
        <v>47</v>
      </c>
    </row>
    <row r="83" spans="1:1" x14ac:dyDescent="0.25">
      <c r="A83" s="46" t="s">
        <v>48</v>
      </c>
    </row>
    <row r="84" spans="1:1" x14ac:dyDescent="0.25">
      <c r="A84" s="18"/>
    </row>
    <row r="86" spans="1:1" x14ac:dyDescent="0.25">
      <c r="A86" s="6" t="s">
        <v>137</v>
      </c>
    </row>
  </sheetData>
  <mergeCells count="8">
    <mergeCell ref="C29:D29"/>
    <mergeCell ref="A2:E2"/>
    <mergeCell ref="C19:D19"/>
    <mergeCell ref="C17:D17"/>
    <mergeCell ref="B4:B5"/>
    <mergeCell ref="C16:D16"/>
    <mergeCell ref="C18:D18"/>
    <mergeCell ref="C5:D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6"/>
  <sheetViews>
    <sheetView workbookViewId="0">
      <selection activeCell="A86" sqref="A86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  <col min="6" max="6" width="16.42578125" bestFit="1" customWidth="1"/>
  </cols>
  <sheetData>
    <row r="2" spans="1:6" ht="15.75" x14ac:dyDescent="0.25">
      <c r="A2" s="78" t="s">
        <v>113</v>
      </c>
      <c r="B2" s="78"/>
      <c r="C2" s="78"/>
      <c r="D2" s="78"/>
      <c r="E2" s="78"/>
    </row>
    <row r="4" spans="1:6" ht="15" customHeight="1" x14ac:dyDescent="0.25">
      <c r="A4" s="20" t="s">
        <v>0</v>
      </c>
      <c r="B4" s="74" t="s">
        <v>79</v>
      </c>
      <c r="C4" s="29"/>
      <c r="D4" s="29"/>
      <c r="E4" s="29"/>
      <c r="F4" s="29"/>
    </row>
    <row r="5" spans="1:6" ht="30.75" thickBot="1" x14ac:dyDescent="0.3">
      <c r="A5" s="21"/>
      <c r="B5" s="75"/>
      <c r="C5" s="79" t="s">
        <v>1</v>
      </c>
      <c r="D5" s="79"/>
      <c r="E5" s="52" t="s">
        <v>78</v>
      </c>
      <c r="F5" s="64" t="s">
        <v>136</v>
      </c>
    </row>
    <row r="6" spans="1:6" ht="15.75" thickTop="1" x14ac:dyDescent="0.25"/>
    <row r="7" spans="1:6" x14ac:dyDescent="0.25">
      <c r="A7" s="1" t="s">
        <v>2</v>
      </c>
      <c r="D7" s="7"/>
      <c r="E7" s="7"/>
    </row>
    <row r="8" spans="1:6" x14ac:dyDescent="0.25">
      <c r="D8" s="7"/>
      <c r="E8" s="7"/>
    </row>
    <row r="9" spans="1:6" x14ac:dyDescent="0.25">
      <c r="A9" t="s">
        <v>42</v>
      </c>
      <c r="C9" t="s">
        <v>43</v>
      </c>
      <c r="D9" t="s">
        <v>44</v>
      </c>
    </row>
    <row r="10" spans="1:6" x14ac:dyDescent="0.25">
      <c r="A10" s="9" t="s">
        <v>66</v>
      </c>
      <c r="B10" s="3">
        <v>155741</v>
      </c>
      <c r="C10" s="3">
        <v>127701</v>
      </c>
      <c r="D10" s="5">
        <v>166392</v>
      </c>
      <c r="E10" s="5">
        <v>40869</v>
      </c>
    </row>
    <row r="11" spans="1:6" x14ac:dyDescent="0.25">
      <c r="A11" s="2" t="s">
        <v>114</v>
      </c>
      <c r="B11" s="34">
        <f>'II Trimestre'!B11</f>
        <v>128000</v>
      </c>
      <c r="C11" s="34">
        <f>'II Trimestre'!C11</f>
        <v>115000</v>
      </c>
      <c r="D11" s="34">
        <f>'II Trimestre'!D11</f>
        <v>160000</v>
      </c>
      <c r="E11" s="34">
        <f>'II Trimestre'!E11</f>
        <v>15000</v>
      </c>
    </row>
    <row r="12" spans="1:6" x14ac:dyDescent="0.25">
      <c r="A12" s="2" t="s">
        <v>115</v>
      </c>
      <c r="B12" s="5">
        <v>139679.5</v>
      </c>
      <c r="C12" s="5">
        <v>107578</v>
      </c>
      <c r="D12" s="5">
        <v>135279</v>
      </c>
      <c r="E12" s="5">
        <v>34024</v>
      </c>
    </row>
    <row r="13" spans="1:6" x14ac:dyDescent="0.25">
      <c r="A13" s="2" t="s">
        <v>86</v>
      </c>
      <c r="B13" s="34">
        <v>130000</v>
      </c>
      <c r="C13" s="34">
        <v>115000</v>
      </c>
      <c r="D13" s="34">
        <v>160000</v>
      </c>
      <c r="E13" s="34">
        <v>15000</v>
      </c>
    </row>
    <row r="15" spans="1:6" x14ac:dyDescent="0.25">
      <c r="A15" s="4" t="s">
        <v>3</v>
      </c>
    </row>
    <row r="16" spans="1:6" x14ac:dyDescent="0.25">
      <c r="A16" s="2" t="s">
        <v>66</v>
      </c>
      <c r="B16" s="5">
        <f>SUM(C16:F16)</f>
        <v>25122448629</v>
      </c>
      <c r="C16" s="77">
        <f>'I Trimestre'!C16+'II Trimestre'!C16</f>
        <v>11767683355</v>
      </c>
      <c r="D16" s="77"/>
      <c r="E16" s="22">
        <f>'I Trimestre'!E16+'II Trimestre'!E16</f>
        <v>13354765274</v>
      </c>
      <c r="F16" s="22">
        <f>'I Trimestre'!F16+'II Trimestre'!F16</f>
        <v>0</v>
      </c>
    </row>
    <row r="17" spans="1:6" x14ac:dyDescent="0.25">
      <c r="A17" s="2" t="s">
        <v>114</v>
      </c>
      <c r="B17" s="5">
        <f t="shared" ref="B17:B19" si="0">SUM(C17:F17)</f>
        <v>38122184600</v>
      </c>
      <c r="C17" s="77">
        <f>'I Trimestre'!C17+'II Trimestre'!C17</f>
        <v>23000000000</v>
      </c>
      <c r="D17" s="77"/>
      <c r="E17" s="22">
        <f>'I Trimestre'!E17+'II Trimestre'!E17</f>
        <v>15122184600</v>
      </c>
      <c r="F17" s="22">
        <f>'I Trimestre'!F17+'II Trimestre'!F17</f>
        <v>0</v>
      </c>
    </row>
    <row r="18" spans="1:6" x14ac:dyDescent="0.25">
      <c r="A18" s="2" t="s">
        <v>115</v>
      </c>
      <c r="B18" s="5">
        <f t="shared" si="0"/>
        <v>35853185935</v>
      </c>
      <c r="C18" s="77">
        <f>'I Trimestre'!C18+'II Trimestre'!C18</f>
        <v>19723701020</v>
      </c>
      <c r="D18" s="77"/>
      <c r="E18" s="22">
        <f>'I Trimestre'!E18+'II Trimestre'!E18</f>
        <v>16129484915</v>
      </c>
      <c r="F18" s="22">
        <f>'I Trimestre'!F18+'II Trimestre'!F18</f>
        <v>0</v>
      </c>
    </row>
    <row r="19" spans="1:6" x14ac:dyDescent="0.25">
      <c r="A19" s="2" t="s">
        <v>86</v>
      </c>
      <c r="B19" s="5">
        <f t="shared" si="0"/>
        <v>111074487908</v>
      </c>
      <c r="C19" s="77">
        <f>+'II Trimestre'!C19</f>
        <v>42000000000</v>
      </c>
      <c r="D19" s="77"/>
      <c r="E19" s="22">
        <f>'I Trimestre'!E19+'II Trimestre'!E19</f>
        <v>69074487908</v>
      </c>
      <c r="F19" s="22">
        <f>'I Trimestre'!F19+'II Trimestre'!F19</f>
        <v>0</v>
      </c>
    </row>
    <row r="20" spans="1:6" x14ac:dyDescent="0.25">
      <c r="A20" s="2" t="s">
        <v>116</v>
      </c>
      <c r="B20" s="3">
        <f>SUM(C20:E20)</f>
        <v>35853185935</v>
      </c>
      <c r="C20" s="80">
        <f>C18</f>
        <v>19723701020</v>
      </c>
      <c r="D20" s="80"/>
      <c r="E20" s="22">
        <f>E18</f>
        <v>16129484915</v>
      </c>
    </row>
    <row r="21" spans="1:6" x14ac:dyDescent="0.25">
      <c r="B21" s="3"/>
      <c r="C21" s="3"/>
      <c r="D21" s="3"/>
      <c r="E21" s="3"/>
    </row>
    <row r="22" spans="1:6" x14ac:dyDescent="0.25">
      <c r="A22" s="8" t="s">
        <v>4</v>
      </c>
      <c r="B22" s="5"/>
      <c r="C22" s="5"/>
      <c r="D22" s="5"/>
      <c r="E22" s="5"/>
    </row>
    <row r="23" spans="1:6" x14ac:dyDescent="0.25">
      <c r="A23" s="9" t="s">
        <v>114</v>
      </c>
      <c r="B23" s="5">
        <f>'I Trimestre'!B23+'II Trimestre'!B23</f>
        <v>38122184600</v>
      </c>
      <c r="C23" s="5"/>
      <c r="D23" s="5"/>
      <c r="E23" s="5"/>
    </row>
    <row r="24" spans="1:6" x14ac:dyDescent="0.25">
      <c r="A24" s="9" t="s">
        <v>115</v>
      </c>
      <c r="B24" s="5">
        <f>'I Trimestre'!B24+'II Trimestre'!B24</f>
        <v>46517480401.080002</v>
      </c>
      <c r="C24" s="5"/>
      <c r="D24" s="5"/>
      <c r="E24" s="5"/>
    </row>
    <row r="25" spans="1:6" x14ac:dyDescent="0.25">
      <c r="A25" s="10"/>
      <c r="B25" s="10"/>
      <c r="C25" s="10"/>
      <c r="D25" s="10"/>
      <c r="E25" s="10"/>
    </row>
    <row r="26" spans="1:6" x14ac:dyDescent="0.25">
      <c r="A26" s="10" t="s">
        <v>5</v>
      </c>
      <c r="B26" s="10"/>
      <c r="C26" s="10"/>
      <c r="D26" s="10"/>
      <c r="E26" s="10"/>
    </row>
    <row r="27" spans="1:6" x14ac:dyDescent="0.25">
      <c r="A27" s="9" t="s">
        <v>67</v>
      </c>
      <c r="B27" s="65">
        <v>1.5164078580333333</v>
      </c>
      <c r="C27" s="65">
        <v>1.5164078580333333</v>
      </c>
      <c r="D27" s="65">
        <v>1.5164078580333333</v>
      </c>
      <c r="E27" s="65">
        <v>1.5164078580333333</v>
      </c>
    </row>
    <row r="28" spans="1:6" x14ac:dyDescent="0.25">
      <c r="A28" s="9" t="s">
        <v>117</v>
      </c>
      <c r="B28" s="65">
        <v>1.6071376151833332</v>
      </c>
      <c r="C28" s="65">
        <v>1.6071376151833332</v>
      </c>
      <c r="D28" s="65">
        <v>1.6071376151833332</v>
      </c>
      <c r="E28" s="65">
        <v>1.6071376151833332</v>
      </c>
    </row>
    <row r="29" spans="1:6" x14ac:dyDescent="0.25">
      <c r="A29" s="9" t="s">
        <v>6</v>
      </c>
      <c r="B29" s="5">
        <v>312736</v>
      </c>
      <c r="C29" s="80">
        <v>124926</v>
      </c>
      <c r="D29" s="80"/>
      <c r="E29" s="58">
        <v>314095</v>
      </c>
    </row>
    <row r="30" spans="1:6" x14ac:dyDescent="0.25">
      <c r="A30" s="10"/>
      <c r="B30" s="10"/>
      <c r="C30" s="10"/>
      <c r="D30" s="10"/>
      <c r="E30" s="10"/>
    </row>
    <row r="31" spans="1:6" x14ac:dyDescent="0.25">
      <c r="A31" s="11" t="s">
        <v>7</v>
      </c>
      <c r="B31" s="10"/>
      <c r="C31" s="10"/>
      <c r="D31" s="10"/>
      <c r="E31" s="10"/>
    </row>
    <row r="32" spans="1:6" x14ac:dyDescent="0.25">
      <c r="A32" s="10" t="s">
        <v>68</v>
      </c>
      <c r="B32" s="5">
        <f>B16/B27</f>
        <v>16567078900.251759</v>
      </c>
      <c r="C32" s="26">
        <f>C16/C27</f>
        <v>7760236332.6326981</v>
      </c>
      <c r="D32" s="26"/>
      <c r="E32" s="5">
        <f>E16/E27</f>
        <v>8806842567.6190605</v>
      </c>
    </row>
    <row r="33" spans="1:5" x14ac:dyDescent="0.25">
      <c r="A33" s="10" t="s">
        <v>118</v>
      </c>
      <c r="B33" s="5">
        <f>B18/B28</f>
        <v>22308721789.770363</v>
      </c>
      <c r="C33" s="26">
        <f>C18/C28</f>
        <v>12272565108.091276</v>
      </c>
      <c r="D33" s="26"/>
      <c r="E33" s="5">
        <f>E18/E28</f>
        <v>10036156681.679085</v>
      </c>
    </row>
    <row r="34" spans="1:5" x14ac:dyDescent="0.25">
      <c r="A34" s="10" t="s">
        <v>69</v>
      </c>
      <c r="B34" s="5">
        <f>B32/B10</f>
        <v>106375.83488132064</v>
      </c>
      <c r="C34" s="26">
        <f>C32/D10</f>
        <v>46638.277877738699</v>
      </c>
      <c r="D34" s="26"/>
      <c r="E34" s="5">
        <f>E32/E10</f>
        <v>215489.55363769754</v>
      </c>
    </row>
    <row r="35" spans="1:5" x14ac:dyDescent="0.25">
      <c r="A35" s="10" t="s">
        <v>119</v>
      </c>
      <c r="B35" s="5">
        <f>B33/B12</f>
        <v>159713.64294524511</v>
      </c>
      <c r="C35" s="26">
        <f>C33/D12</f>
        <v>90720.400861118702</v>
      </c>
      <c r="D35" s="26"/>
      <c r="E35" s="5">
        <f>E33/E12</f>
        <v>294972.86273451342</v>
      </c>
    </row>
    <row r="37" spans="1:5" x14ac:dyDescent="0.25">
      <c r="A37" s="1" t="s">
        <v>8</v>
      </c>
    </row>
    <row r="39" spans="1:5" x14ac:dyDescent="0.25">
      <c r="A39" t="s">
        <v>9</v>
      </c>
    </row>
    <row r="40" spans="1:5" x14ac:dyDescent="0.25">
      <c r="A40" t="s">
        <v>10</v>
      </c>
      <c r="B40" s="6">
        <f>(B11/B29)*100</f>
        <v>40.929090350966952</v>
      </c>
      <c r="C40" s="24">
        <f>D11/C29*100</f>
        <v>128.0758208859645</v>
      </c>
      <c r="D40" s="24"/>
      <c r="E40" s="12">
        <f>E11/E29*100</f>
        <v>4.7756252089336027</v>
      </c>
    </row>
    <row r="41" spans="1:5" x14ac:dyDescent="0.25">
      <c r="A41" t="s">
        <v>11</v>
      </c>
      <c r="B41" s="6">
        <f>(B12/B29)*100</f>
        <v>44.663709966233498</v>
      </c>
      <c r="C41" s="24">
        <f>D12/C29*100</f>
        <v>108.28730608520245</v>
      </c>
      <c r="D41" s="24"/>
      <c r="E41" s="12">
        <f>E12/E29*100</f>
        <v>10.832391473917127</v>
      </c>
    </row>
    <row r="43" spans="1:5" x14ac:dyDescent="0.25">
      <c r="A43" t="s">
        <v>12</v>
      </c>
    </row>
    <row r="44" spans="1:5" x14ac:dyDescent="0.25">
      <c r="A44" t="s">
        <v>13</v>
      </c>
      <c r="B44" s="12">
        <f>B12/B11*100</f>
        <v>109.12460937499999</v>
      </c>
      <c r="C44" s="24">
        <f>D12/D11*100</f>
        <v>84.549374999999998</v>
      </c>
      <c r="D44" s="24"/>
      <c r="E44" s="12">
        <f>E12/E11*100</f>
        <v>226.82666666666668</v>
      </c>
    </row>
    <row r="45" spans="1:5" x14ac:dyDescent="0.25">
      <c r="A45" t="s">
        <v>14</v>
      </c>
      <c r="B45" s="12">
        <f>B18/B17*100</f>
        <v>94.048088563633897</v>
      </c>
      <c r="C45" s="24">
        <f>C18/C17*100</f>
        <v>85.755221826086952</v>
      </c>
      <c r="D45" s="24"/>
      <c r="E45" s="12">
        <f>E18/E17*100</f>
        <v>106.66107670051852</v>
      </c>
    </row>
    <row r="46" spans="1:5" x14ac:dyDescent="0.25">
      <c r="A46" s="10" t="s">
        <v>15</v>
      </c>
      <c r="B46" s="13">
        <f>AVERAGE(B44:B45)</f>
        <v>101.58634896931694</v>
      </c>
      <c r="C46" s="25">
        <f>AVERAGE(C44:D45)</f>
        <v>85.152298413043468</v>
      </c>
      <c r="D46" s="25"/>
      <c r="E46" s="13">
        <f>AVERAGE(E44:E45)</f>
        <v>166.7438716835926</v>
      </c>
    </row>
    <row r="47" spans="1:5" x14ac:dyDescent="0.25">
      <c r="A47" s="10"/>
      <c r="B47" s="13"/>
      <c r="C47" s="13"/>
      <c r="D47" s="13"/>
      <c r="E47" s="13"/>
    </row>
    <row r="48" spans="1:5" x14ac:dyDescent="0.25">
      <c r="A48" s="10" t="s">
        <v>16</v>
      </c>
      <c r="B48" s="10"/>
      <c r="C48" s="10"/>
      <c r="D48" s="10"/>
      <c r="E48" s="10"/>
    </row>
    <row r="49" spans="1:5" x14ac:dyDescent="0.25">
      <c r="A49" s="10" t="s">
        <v>17</v>
      </c>
      <c r="B49" s="13">
        <f>B12/(B13*2)*100</f>
        <v>53.722884615384615</v>
      </c>
      <c r="C49" s="25">
        <f>D12/(D13*2)*100</f>
        <v>42.274687499999999</v>
      </c>
      <c r="D49" s="25"/>
      <c r="E49" s="13">
        <f>E12/(E13*2)*100</f>
        <v>113.41333333333334</v>
      </c>
    </row>
    <row r="50" spans="1:5" x14ac:dyDescent="0.25">
      <c r="A50" s="10" t="s">
        <v>18</v>
      </c>
      <c r="B50" s="13">
        <f>B18/B19*100</f>
        <v>32.278506622237344</v>
      </c>
      <c r="C50" s="25">
        <f>C18/C19*100</f>
        <v>46.961192904761909</v>
      </c>
      <c r="D50" s="25"/>
      <c r="E50" s="13">
        <f>E18/E19*100</f>
        <v>23.350857029128886</v>
      </c>
    </row>
    <row r="51" spans="1:5" x14ac:dyDescent="0.25">
      <c r="A51" s="10" t="s">
        <v>19</v>
      </c>
      <c r="B51" s="13">
        <f>(B49+B50)/2</f>
        <v>43.00069561881098</v>
      </c>
      <c r="C51" s="25">
        <f>(C49+C50)/2</f>
        <v>44.61794020238095</v>
      </c>
      <c r="D51" s="25"/>
      <c r="E51" s="13">
        <f>(E49+E50)/2</f>
        <v>68.382095181231108</v>
      </c>
    </row>
    <row r="52" spans="1:5" x14ac:dyDescent="0.25">
      <c r="A52" s="10"/>
      <c r="B52" s="10"/>
      <c r="C52" s="10"/>
      <c r="D52" s="10"/>
      <c r="E52" s="10"/>
    </row>
    <row r="53" spans="1:5" x14ac:dyDescent="0.25">
      <c r="A53" s="10" t="s">
        <v>31</v>
      </c>
      <c r="B53" s="10"/>
      <c r="C53" s="10"/>
      <c r="D53" s="10"/>
      <c r="E53" s="10"/>
    </row>
    <row r="54" spans="1:5" x14ac:dyDescent="0.25">
      <c r="A54" s="10" t="s">
        <v>20</v>
      </c>
      <c r="B54" s="13">
        <f>B20/B18*100</f>
        <v>100</v>
      </c>
      <c r="C54" s="25">
        <f>C20/C18*100</f>
        <v>100</v>
      </c>
      <c r="D54" s="25"/>
      <c r="E54" s="13">
        <f>E20/E18*100</f>
        <v>100</v>
      </c>
    </row>
    <row r="55" spans="1:5" x14ac:dyDescent="0.25">
      <c r="A55" s="10"/>
      <c r="B55" s="10"/>
      <c r="C55" s="10"/>
      <c r="D55" s="10"/>
      <c r="E55" s="10"/>
    </row>
    <row r="56" spans="1:5" x14ac:dyDescent="0.25">
      <c r="A56" s="10" t="s">
        <v>21</v>
      </c>
      <c r="B56" s="10"/>
      <c r="C56" s="10"/>
      <c r="D56" s="10"/>
      <c r="E56" s="10"/>
    </row>
    <row r="57" spans="1:5" x14ac:dyDescent="0.25">
      <c r="A57" s="10" t="s">
        <v>22</v>
      </c>
      <c r="B57" s="13">
        <f>((B12/B10)-1)*100</f>
        <v>-10.31295548378397</v>
      </c>
      <c r="C57" s="25">
        <f>((D12/D10)-1)*100</f>
        <v>-18.698615318044133</v>
      </c>
      <c r="D57" s="25"/>
      <c r="E57" s="13">
        <f>((E12/E10)-1)*100</f>
        <v>-16.748635885389906</v>
      </c>
    </row>
    <row r="58" spans="1:5" x14ac:dyDescent="0.25">
      <c r="A58" s="10" t="s">
        <v>23</v>
      </c>
      <c r="B58" s="13">
        <f>((B33/B32)-1)*100</f>
        <v>34.656941782484971</v>
      </c>
      <c r="C58" s="25">
        <f>((C33/C32)-1)*100</f>
        <v>58.146795819654471</v>
      </c>
      <c r="D58" s="25"/>
      <c r="E58" s="13">
        <f>((E33/E32)-1)*100</f>
        <v>13.95862483769108</v>
      </c>
    </row>
    <row r="59" spans="1:5" x14ac:dyDescent="0.25">
      <c r="A59" s="10" t="s">
        <v>24</v>
      </c>
      <c r="B59" s="13">
        <f>((B35/B34)-1)*100</f>
        <v>50.140906648047824</v>
      </c>
      <c r="C59" s="25">
        <f>((C35/C34)-1)*100</f>
        <v>94.519191079354158</v>
      </c>
      <c r="D59" s="25"/>
      <c r="E59" s="13">
        <f>((E35/E34)-1)*100</f>
        <v>36.884994077462864</v>
      </c>
    </row>
    <row r="60" spans="1:5" x14ac:dyDescent="0.25">
      <c r="A60" s="10"/>
      <c r="B60" s="13"/>
      <c r="C60" s="13"/>
      <c r="D60" s="13"/>
      <c r="E60" s="13"/>
    </row>
    <row r="61" spans="1:5" x14ac:dyDescent="0.25">
      <c r="A61" s="10" t="s">
        <v>25</v>
      </c>
      <c r="B61" s="10"/>
      <c r="C61" s="10"/>
      <c r="D61" s="10"/>
      <c r="E61" s="10"/>
    </row>
    <row r="62" spans="1:5" x14ac:dyDescent="0.25">
      <c r="A62" s="10" t="s">
        <v>36</v>
      </c>
      <c r="B62" s="5">
        <f>B17/B11</f>
        <v>297829.56718750001</v>
      </c>
      <c r="C62" s="26">
        <f>C17/D11</f>
        <v>143750</v>
      </c>
      <c r="D62" s="26"/>
      <c r="E62" s="5">
        <f t="shared" ref="E62:E63" si="1">E17/E11</f>
        <v>1008145.64</v>
      </c>
    </row>
    <row r="63" spans="1:5" x14ac:dyDescent="0.25">
      <c r="A63" s="10" t="s">
        <v>37</v>
      </c>
      <c r="B63" s="5">
        <f>B18/B12</f>
        <v>256681.80323526359</v>
      </c>
      <c r="C63" s="26">
        <f>C18/D12</f>
        <v>145800.16868841433</v>
      </c>
      <c r="D63" s="26"/>
      <c r="E63" s="5">
        <f t="shared" si="1"/>
        <v>474061.98315894662</v>
      </c>
    </row>
    <row r="64" spans="1:5" x14ac:dyDescent="0.25">
      <c r="A64" s="10" t="s">
        <v>26</v>
      </c>
      <c r="B64" s="13">
        <f>(B62/B63)*B46</f>
        <v>117.87130199470812</v>
      </c>
      <c r="C64" s="25">
        <f>(C62/C63)*C46</f>
        <v>83.954929592942733</v>
      </c>
      <c r="D64" s="25"/>
      <c r="E64" s="13">
        <f>E62/E63*E46</f>
        <v>354.59942624880546</v>
      </c>
    </row>
    <row r="65" spans="1:6" x14ac:dyDescent="0.25">
      <c r="A65" s="10" t="s">
        <v>34</v>
      </c>
      <c r="B65" s="16">
        <f>B17/(B11*6)</f>
        <v>49638.261197916669</v>
      </c>
      <c r="C65" s="27">
        <f>C17/(D11*6)</f>
        <v>23958.333333333332</v>
      </c>
      <c r="D65" s="27"/>
      <c r="E65" s="16">
        <f t="shared" ref="E65:E66" si="2">E17/(E11*6)</f>
        <v>168024.27333333335</v>
      </c>
    </row>
    <row r="66" spans="1:6" x14ac:dyDescent="0.25">
      <c r="A66" s="10" t="s">
        <v>35</v>
      </c>
      <c r="B66" s="16">
        <f>B18/(B12*6)</f>
        <v>42780.300539210599</v>
      </c>
      <c r="C66" s="27">
        <f>C18/(D12*6)</f>
        <v>24300.02811473572</v>
      </c>
      <c r="D66" s="27"/>
      <c r="E66" s="16">
        <f t="shared" si="2"/>
        <v>79010.330526491103</v>
      </c>
    </row>
    <row r="67" spans="1:6" x14ac:dyDescent="0.25">
      <c r="A67" s="10"/>
      <c r="B67" s="13"/>
      <c r="C67" s="13"/>
      <c r="D67" s="13"/>
      <c r="E67" s="13"/>
    </row>
    <row r="68" spans="1:6" x14ac:dyDescent="0.25">
      <c r="A68" s="10" t="s">
        <v>27</v>
      </c>
      <c r="B68" s="13"/>
      <c r="C68" s="13"/>
      <c r="D68" s="13"/>
      <c r="E68" s="13"/>
    </row>
    <row r="69" spans="1:6" x14ac:dyDescent="0.25">
      <c r="A69" s="10" t="s">
        <v>28</v>
      </c>
      <c r="B69" s="13">
        <f>(B24/B23)*100</f>
        <v>122.022074257203</v>
      </c>
      <c r="C69" s="13"/>
      <c r="D69" s="13"/>
      <c r="E69" s="13"/>
    </row>
    <row r="70" spans="1:6" x14ac:dyDescent="0.25">
      <c r="A70" s="10" t="s">
        <v>29</v>
      </c>
      <c r="B70" s="13">
        <f>(B18/B24)*100</f>
        <v>77.074651562958678</v>
      </c>
      <c r="C70" s="13"/>
      <c r="D70" s="13"/>
      <c r="E70" s="13"/>
    </row>
    <row r="71" spans="1:6" ht="15.75" thickBot="1" x14ac:dyDescent="0.3">
      <c r="A71" s="14"/>
      <c r="B71" s="14"/>
      <c r="C71" s="14"/>
      <c r="D71" s="14"/>
      <c r="E71" s="14"/>
      <c r="F71" s="14"/>
    </row>
    <row r="72" spans="1:6" ht="15.75" thickTop="1" x14ac:dyDescent="0.25"/>
    <row r="74" spans="1:6" x14ac:dyDescent="0.25">
      <c r="A74" s="6" t="s">
        <v>30</v>
      </c>
    </row>
    <row r="75" spans="1:6" x14ac:dyDescent="0.25">
      <c r="A75" s="6" t="s">
        <v>98</v>
      </c>
      <c r="B75" s="15"/>
      <c r="C75" s="15"/>
      <c r="D75" s="15"/>
      <c r="E75" s="15"/>
    </row>
    <row r="76" spans="1:6" x14ac:dyDescent="0.25">
      <c r="A76" s="45" t="s">
        <v>53</v>
      </c>
    </row>
    <row r="77" spans="1:6" x14ac:dyDescent="0.25">
      <c r="A77" s="45" t="s">
        <v>134</v>
      </c>
    </row>
    <row r="78" spans="1:6" x14ac:dyDescent="0.25">
      <c r="A78" s="6" t="s">
        <v>80</v>
      </c>
    </row>
    <row r="79" spans="1:6" x14ac:dyDescent="0.25">
      <c r="A79" s="6" t="s">
        <v>45</v>
      </c>
    </row>
    <row r="80" spans="1:6" x14ac:dyDescent="0.25">
      <c r="A80" s="6"/>
    </row>
    <row r="81" spans="1:1" x14ac:dyDescent="0.25">
      <c r="A81" s="6" t="s">
        <v>46</v>
      </c>
    </row>
    <row r="82" spans="1:1" x14ac:dyDescent="0.25">
      <c r="A82" s="46" t="s">
        <v>47</v>
      </c>
    </row>
    <row r="83" spans="1:1" x14ac:dyDescent="0.25">
      <c r="A83" s="46" t="s">
        <v>48</v>
      </c>
    </row>
    <row r="84" spans="1:1" x14ac:dyDescent="0.25">
      <c r="A84" s="18"/>
    </row>
    <row r="86" spans="1:1" x14ac:dyDescent="0.25">
      <c r="A86" s="6" t="s">
        <v>137</v>
      </c>
    </row>
  </sheetData>
  <mergeCells count="9">
    <mergeCell ref="C29:D29"/>
    <mergeCell ref="A2:E2"/>
    <mergeCell ref="C19:D19"/>
    <mergeCell ref="B4:B5"/>
    <mergeCell ref="C16:D16"/>
    <mergeCell ref="C17:D17"/>
    <mergeCell ref="C18:D18"/>
    <mergeCell ref="C5:D5"/>
    <mergeCell ref="C20:D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5"/>
  <sheetViews>
    <sheetView workbookViewId="0">
      <selection activeCell="A85" sqref="A85"/>
    </sheetView>
  </sheetViews>
  <sheetFormatPr baseColWidth="10" defaultColWidth="11.42578125" defaultRowHeight="15" x14ac:dyDescent="0.25"/>
  <cols>
    <col min="1" max="1" width="55.140625" customWidth="1"/>
    <col min="2" max="3" width="18.28515625" customWidth="1"/>
    <col min="4" max="4" width="16.42578125" bestFit="1" customWidth="1"/>
    <col min="5" max="5" width="16.42578125" customWidth="1"/>
  </cols>
  <sheetData>
    <row r="2" spans="1:6" ht="15.75" x14ac:dyDescent="0.25">
      <c r="A2" s="78" t="s">
        <v>120</v>
      </c>
      <c r="B2" s="78"/>
      <c r="C2" s="78"/>
      <c r="D2" s="78"/>
      <c r="E2" s="78"/>
    </row>
    <row r="4" spans="1:6" x14ac:dyDescent="0.25">
      <c r="A4" s="20" t="s">
        <v>0</v>
      </c>
      <c r="B4" s="74" t="s">
        <v>79</v>
      </c>
      <c r="C4" s="29"/>
      <c r="D4" s="29"/>
      <c r="E4" s="29"/>
      <c r="F4" s="29"/>
    </row>
    <row r="5" spans="1:6" ht="30.75" thickBot="1" x14ac:dyDescent="0.3">
      <c r="A5" s="21"/>
      <c r="B5" s="75"/>
      <c r="C5" s="79" t="s">
        <v>1</v>
      </c>
      <c r="D5" s="79"/>
      <c r="E5" s="52" t="s">
        <v>78</v>
      </c>
      <c r="F5" s="64" t="s">
        <v>136</v>
      </c>
    </row>
    <row r="6" spans="1:6" ht="15.75" thickTop="1" x14ac:dyDescent="0.25"/>
    <row r="7" spans="1:6" x14ac:dyDescent="0.25">
      <c r="A7" s="1" t="s">
        <v>2</v>
      </c>
      <c r="D7" s="7"/>
      <c r="E7" s="7"/>
    </row>
    <row r="8" spans="1:6" x14ac:dyDescent="0.25">
      <c r="D8" s="7"/>
      <c r="E8" s="7"/>
    </row>
    <row r="9" spans="1:6" x14ac:dyDescent="0.25">
      <c r="A9" t="s">
        <v>42</v>
      </c>
      <c r="C9" t="s">
        <v>43</v>
      </c>
      <c r="D9" t="s">
        <v>44</v>
      </c>
    </row>
    <row r="10" spans="1:6" x14ac:dyDescent="0.25">
      <c r="A10" s="9" t="s">
        <v>70</v>
      </c>
      <c r="B10" s="3">
        <v>164892</v>
      </c>
      <c r="C10" s="3">
        <v>139656</v>
      </c>
      <c r="D10" s="5">
        <v>177151</v>
      </c>
      <c r="E10" s="5">
        <v>44982</v>
      </c>
    </row>
    <row r="11" spans="1:6" x14ac:dyDescent="0.25">
      <c r="A11" s="2" t="s">
        <v>121</v>
      </c>
      <c r="B11" s="34">
        <f>'III Trimestre'!B11</f>
        <v>129500</v>
      </c>
      <c r="C11" s="34">
        <f>'III Trimestre'!C11</f>
        <v>115000</v>
      </c>
      <c r="D11" s="34">
        <f>'III Trimestre'!D11</f>
        <v>160000</v>
      </c>
      <c r="E11" s="34">
        <f>'III Trimestre'!E11</f>
        <v>15000</v>
      </c>
    </row>
    <row r="12" spans="1:6" x14ac:dyDescent="0.25">
      <c r="A12" s="2" t="s">
        <v>122</v>
      </c>
      <c r="B12" s="5">
        <v>149810.66666666666</v>
      </c>
      <c r="C12" s="5">
        <v>111718.33333333333</v>
      </c>
      <c r="D12" s="5">
        <v>141127.66666666666</v>
      </c>
      <c r="E12" s="5">
        <v>39592.333333333336</v>
      </c>
    </row>
    <row r="13" spans="1:6" x14ac:dyDescent="0.25">
      <c r="A13" s="2" t="s">
        <v>86</v>
      </c>
      <c r="B13" s="34">
        <v>130000</v>
      </c>
      <c r="C13" s="34">
        <v>115000</v>
      </c>
      <c r="D13" s="34">
        <v>160000</v>
      </c>
      <c r="E13" s="34">
        <v>15000</v>
      </c>
    </row>
    <row r="15" spans="1:6" x14ac:dyDescent="0.25">
      <c r="A15" s="4" t="s">
        <v>3</v>
      </c>
    </row>
    <row r="16" spans="1:6" x14ac:dyDescent="0.25">
      <c r="A16" s="2" t="s">
        <v>70</v>
      </c>
      <c r="B16" s="5">
        <f>SUM(C16:F16)</f>
        <v>52897266342</v>
      </c>
      <c r="C16" s="77">
        <f>'I Trimestre'!C16+'II Trimestre'!C16+'III Trimestre'!C16</f>
        <v>27979172320</v>
      </c>
      <c r="D16" s="77"/>
      <c r="E16" s="22">
        <f>'I Trimestre'!E16+'II Trimestre'!E16+'III Trimestre'!E16</f>
        <v>24918094022</v>
      </c>
      <c r="F16" s="22">
        <f>'I Trimestre'!F16+'II Trimestre'!F16+'III Trimestre'!F16</f>
        <v>0</v>
      </c>
    </row>
    <row r="17" spans="1:6" x14ac:dyDescent="0.25">
      <c r="A17" s="2" t="s">
        <v>121</v>
      </c>
      <c r="B17" s="5">
        <f t="shared" ref="B17:B19" si="0">SUM(C17:F17)</f>
        <v>57623934449</v>
      </c>
      <c r="C17" s="77">
        <f>'I Trimestre'!C17+'II Trimestre'!C17+'III Trimestre'!C17</f>
        <v>35000000000</v>
      </c>
      <c r="D17" s="77"/>
      <c r="E17" s="22">
        <f>'I Trimestre'!E17+'II Trimestre'!E17+'III Trimestre'!E17</f>
        <v>22623934449</v>
      </c>
      <c r="F17" s="22">
        <f>'I Trimestre'!F17+'II Trimestre'!F17+'III Trimestre'!F17</f>
        <v>0</v>
      </c>
    </row>
    <row r="18" spans="1:6" x14ac:dyDescent="0.25">
      <c r="A18" s="2" t="s">
        <v>122</v>
      </c>
      <c r="B18" s="5">
        <f t="shared" si="0"/>
        <v>66815883908.669998</v>
      </c>
      <c r="C18" s="77">
        <f>'I Trimestre'!C18+'II Trimestre'!C18+'III Trimestre'!C18</f>
        <v>34946781798</v>
      </c>
      <c r="D18" s="77"/>
      <c r="E18" s="22">
        <f>'I Trimestre'!E18+'II Trimestre'!E18+'III Trimestre'!E18</f>
        <v>31515667815</v>
      </c>
      <c r="F18" s="22">
        <f>'I Trimestre'!F18+'II Trimestre'!F18+'III Trimestre'!F18</f>
        <v>353434295.67000002</v>
      </c>
    </row>
    <row r="19" spans="1:6" x14ac:dyDescent="0.25">
      <c r="A19" s="2" t="s">
        <v>86</v>
      </c>
      <c r="B19" s="5">
        <f t="shared" si="0"/>
        <v>145611731862</v>
      </c>
      <c r="C19" s="77">
        <v>42000000000</v>
      </c>
      <c r="D19" s="77"/>
      <c r="E19" s="22">
        <f>'I Trimestre'!E19+'II Trimestre'!E19+'III Trimestre'!E19</f>
        <v>103611731862</v>
      </c>
      <c r="F19" s="22">
        <f>'I Trimestre'!F19+'II Trimestre'!F19+'III Trimestre'!F19</f>
        <v>0</v>
      </c>
    </row>
    <row r="20" spans="1:6" x14ac:dyDescent="0.25">
      <c r="A20" s="2" t="s">
        <v>123</v>
      </c>
      <c r="B20" s="3">
        <f>SUM(C20:E20)</f>
        <v>66462449613</v>
      </c>
      <c r="C20" s="77">
        <f>C18</f>
        <v>34946781798</v>
      </c>
      <c r="D20" s="77"/>
      <c r="E20" s="28">
        <f t="shared" ref="E20" si="1">E18</f>
        <v>31515667815</v>
      </c>
    </row>
    <row r="21" spans="1:6" x14ac:dyDescent="0.25">
      <c r="B21" s="3"/>
      <c r="C21" s="3"/>
      <c r="D21" s="3"/>
      <c r="E21" s="3"/>
    </row>
    <row r="22" spans="1:6" x14ac:dyDescent="0.25">
      <c r="A22" s="8" t="s">
        <v>4</v>
      </c>
      <c r="B22" s="5"/>
      <c r="C22" s="5"/>
      <c r="D22" s="5"/>
      <c r="E22" s="5"/>
    </row>
    <row r="23" spans="1:6" x14ac:dyDescent="0.25">
      <c r="A23" s="9" t="s">
        <v>121</v>
      </c>
      <c r="B23" s="5">
        <f>'I Trimestre'!B23+'II Trimestre'!B23+'III Trimestre'!B23</f>
        <v>57623934449</v>
      </c>
      <c r="C23" s="5"/>
      <c r="D23" s="5"/>
      <c r="E23" s="5"/>
    </row>
    <row r="24" spans="1:6" x14ac:dyDescent="0.25">
      <c r="A24" s="9" t="s">
        <v>122</v>
      </c>
      <c r="B24" s="5">
        <f>'I Trimestre'!B24+'II Trimestre'!B24+'III Trimestre'!B24</f>
        <v>69753010688.619995</v>
      </c>
      <c r="C24" s="5"/>
      <c r="D24" s="5"/>
      <c r="E24" s="5"/>
    </row>
    <row r="25" spans="1:6" x14ac:dyDescent="0.25">
      <c r="A25" s="10"/>
      <c r="B25" s="10"/>
      <c r="C25" s="10"/>
      <c r="D25" s="10"/>
      <c r="E25" s="10"/>
    </row>
    <row r="26" spans="1:6" x14ac:dyDescent="0.25">
      <c r="A26" s="10" t="s">
        <v>5</v>
      </c>
      <c r="B26" s="10"/>
      <c r="C26" s="10"/>
      <c r="D26" s="10"/>
      <c r="E26" s="10"/>
    </row>
    <row r="27" spans="1:6" x14ac:dyDescent="0.25">
      <c r="A27" s="9" t="s">
        <v>71</v>
      </c>
      <c r="B27" s="7">
        <v>1.523505238688889</v>
      </c>
      <c r="C27" s="7">
        <v>1.523505238688889</v>
      </c>
      <c r="D27" s="7">
        <v>1.523505238688889</v>
      </c>
      <c r="E27" s="7">
        <v>1.523505238688889</v>
      </c>
    </row>
    <row r="28" spans="1:6" x14ac:dyDescent="0.25">
      <c r="A28" s="9" t="s">
        <v>124</v>
      </c>
      <c r="B28" s="54">
        <v>1.6128472990111107</v>
      </c>
      <c r="C28" s="54">
        <v>1.6128472990111107</v>
      </c>
      <c r="D28" s="54">
        <v>1.6128472990111107</v>
      </c>
      <c r="E28" s="54">
        <v>1.6128472990111107</v>
      </c>
    </row>
    <row r="29" spans="1:6" x14ac:dyDescent="0.25">
      <c r="A29" s="9" t="s">
        <v>6</v>
      </c>
      <c r="B29" s="5">
        <v>312736</v>
      </c>
      <c r="C29" s="77">
        <v>124926</v>
      </c>
      <c r="D29" s="77"/>
      <c r="E29" s="58">
        <v>314095</v>
      </c>
    </row>
    <row r="30" spans="1:6" x14ac:dyDescent="0.25">
      <c r="A30" s="10"/>
      <c r="B30" s="10"/>
      <c r="C30" s="10"/>
      <c r="D30" s="10"/>
      <c r="E30" s="10"/>
    </row>
    <row r="31" spans="1:6" x14ac:dyDescent="0.25">
      <c r="A31" s="11" t="s">
        <v>7</v>
      </c>
      <c r="B31" s="10"/>
      <c r="C31" s="10"/>
      <c r="D31" s="10"/>
      <c r="E31" s="10"/>
    </row>
    <row r="32" spans="1:6" x14ac:dyDescent="0.25">
      <c r="A32" s="10" t="s">
        <v>72</v>
      </c>
      <c r="B32" s="5">
        <f>B16/B27</f>
        <v>34720764326.037224</v>
      </c>
      <c r="C32" s="26">
        <f>C16/C27</f>
        <v>18364999088.600807</v>
      </c>
      <c r="D32" s="26"/>
      <c r="E32" s="5">
        <f>E16/E27</f>
        <v>16355765237.436417</v>
      </c>
    </row>
    <row r="33" spans="1:5" x14ac:dyDescent="0.25">
      <c r="A33" s="10" t="s">
        <v>125</v>
      </c>
      <c r="B33" s="5">
        <f>B18/B28</f>
        <v>41427284498.437637</v>
      </c>
      <c r="C33" s="26">
        <f>C18/C28</f>
        <v>21667756035.817535</v>
      </c>
      <c r="D33" s="26"/>
      <c r="E33" s="5">
        <f>E18/E28</f>
        <v>19540391600.818802</v>
      </c>
    </row>
    <row r="34" spans="1:5" x14ac:dyDescent="0.25">
      <c r="A34" s="10" t="s">
        <v>73</v>
      </c>
      <c r="B34" s="5">
        <f>B32/B10</f>
        <v>210566.70017973718</v>
      </c>
      <c r="C34" s="26">
        <f>C32/D10</f>
        <v>103668.61653956685</v>
      </c>
      <c r="D34" s="26"/>
      <c r="E34" s="5">
        <f>E32/E10</f>
        <v>363606.89247780037</v>
      </c>
    </row>
    <row r="35" spans="1:5" x14ac:dyDescent="0.25">
      <c r="A35" s="10" t="s">
        <v>126</v>
      </c>
      <c r="B35" s="5">
        <f>B33/B12</f>
        <v>276530.94015404535</v>
      </c>
      <c r="C35" s="26">
        <f>C33/D12</f>
        <v>153533.01409705303</v>
      </c>
      <c r="D35" s="26"/>
      <c r="E35" s="5">
        <f>E33/E12</f>
        <v>493539.78297529323</v>
      </c>
    </row>
    <row r="37" spans="1:5" x14ac:dyDescent="0.25">
      <c r="A37" s="1" t="s">
        <v>8</v>
      </c>
    </row>
    <row r="39" spans="1:5" x14ac:dyDescent="0.25">
      <c r="A39" t="s">
        <v>9</v>
      </c>
    </row>
    <row r="40" spans="1:5" x14ac:dyDescent="0.25">
      <c r="A40" t="s">
        <v>10</v>
      </c>
      <c r="B40" s="6">
        <f>(B11/B29)*100</f>
        <v>41.408728128517339</v>
      </c>
      <c r="C40" s="24">
        <f>D11/C29*100</f>
        <v>128.0758208859645</v>
      </c>
      <c r="D40" s="24"/>
      <c r="E40" s="12">
        <f>E11/E29*100</f>
        <v>4.7756252089336027</v>
      </c>
    </row>
    <row r="41" spans="1:5" x14ac:dyDescent="0.25">
      <c r="A41" t="s">
        <v>11</v>
      </c>
      <c r="B41" s="6">
        <f>(B12/B29)*100</f>
        <v>47.903236808895251</v>
      </c>
      <c r="C41" s="24">
        <f>D12/C29*100</f>
        <v>112.96901098783813</v>
      </c>
      <c r="D41" s="24"/>
      <c r="E41" s="12">
        <f>E12/E29*100</f>
        <v>12.605209676477925</v>
      </c>
    </row>
    <row r="43" spans="1:5" x14ac:dyDescent="0.25">
      <c r="A43" t="s">
        <v>12</v>
      </c>
    </row>
    <row r="44" spans="1:5" x14ac:dyDescent="0.25">
      <c r="A44" t="s">
        <v>13</v>
      </c>
      <c r="B44" s="12">
        <f>B12/B11*100</f>
        <v>115.68391248391248</v>
      </c>
      <c r="C44" s="24">
        <f>D12/D11*100</f>
        <v>88.204791666666665</v>
      </c>
      <c r="D44" s="24"/>
      <c r="E44" s="12">
        <f>E12/E11*100</f>
        <v>263.94888888888892</v>
      </c>
    </row>
    <row r="45" spans="1:5" x14ac:dyDescent="0.25">
      <c r="A45" t="s">
        <v>14</v>
      </c>
      <c r="B45" s="12">
        <f>B18/B17*100</f>
        <v>115.95161723607283</v>
      </c>
      <c r="C45" s="24">
        <f>C18/C17*100</f>
        <v>99.847947994285718</v>
      </c>
      <c r="D45" s="24"/>
      <c r="E45" s="12">
        <f>E18/E17*100</f>
        <v>139.3023299552259</v>
      </c>
    </row>
    <row r="46" spans="1:5" x14ac:dyDescent="0.25">
      <c r="A46" s="10" t="s">
        <v>15</v>
      </c>
      <c r="B46" s="13">
        <f>AVERAGE(B44:B45)</f>
        <v>115.81776485999265</v>
      </c>
      <c r="C46" s="25">
        <f>AVERAGE(C44:D45)</f>
        <v>94.026369830476199</v>
      </c>
      <c r="D46" s="25"/>
      <c r="E46" s="13">
        <f>AVERAGE(E44:E45)</f>
        <v>201.62560942205741</v>
      </c>
    </row>
    <row r="47" spans="1:5" x14ac:dyDescent="0.25">
      <c r="A47" s="10"/>
      <c r="B47" s="13"/>
      <c r="C47" s="13"/>
      <c r="D47" s="13"/>
      <c r="E47" s="13"/>
    </row>
    <row r="48" spans="1:5" x14ac:dyDescent="0.25">
      <c r="A48" s="10" t="s">
        <v>16</v>
      </c>
      <c r="B48" s="10"/>
      <c r="C48" s="10"/>
      <c r="D48" s="10"/>
      <c r="E48" s="10"/>
    </row>
    <row r="49" spans="1:5" x14ac:dyDescent="0.25">
      <c r="A49" s="10" t="s">
        <v>17</v>
      </c>
      <c r="B49" s="13">
        <f>B12/(B13*4/3)*100</f>
        <v>86.429230769230756</v>
      </c>
      <c r="C49" s="25">
        <f>D12/(D13*4/3)*100</f>
        <v>66.153593749999999</v>
      </c>
      <c r="D49" s="25"/>
      <c r="E49" s="13">
        <f>E12/(E13*4/3)*100</f>
        <v>197.96166666666667</v>
      </c>
    </row>
    <row r="50" spans="1:5" x14ac:dyDescent="0.25">
      <c r="A50" s="10" t="s">
        <v>18</v>
      </c>
      <c r="B50" s="13">
        <f>B18/B19*100</f>
        <v>45.886332821034735</v>
      </c>
      <c r="C50" s="25">
        <f>C18/C19*100</f>
        <v>83.206623328571425</v>
      </c>
      <c r="D50" s="25"/>
      <c r="E50" s="13">
        <f>E18/E19*100</f>
        <v>30.417084290199469</v>
      </c>
    </row>
    <row r="51" spans="1:5" x14ac:dyDescent="0.25">
      <c r="A51" s="10" t="s">
        <v>19</v>
      </c>
      <c r="B51" s="13">
        <f>(B49+B50)/2</f>
        <v>66.157781795132749</v>
      </c>
      <c r="C51" s="25">
        <f>(C49+C50)/2</f>
        <v>74.680108539285712</v>
      </c>
      <c r="D51" s="25"/>
      <c r="E51" s="13">
        <f>(E49+E50)/2</f>
        <v>114.18937547843308</v>
      </c>
    </row>
    <row r="52" spans="1:5" x14ac:dyDescent="0.25">
      <c r="A52" s="10"/>
      <c r="B52" s="10"/>
      <c r="C52" s="10"/>
      <c r="D52" s="10"/>
      <c r="E52" s="10"/>
    </row>
    <row r="53" spans="1:5" x14ac:dyDescent="0.25">
      <c r="A53" s="10" t="s">
        <v>31</v>
      </c>
      <c r="B53" s="10"/>
      <c r="C53" s="10"/>
      <c r="D53" s="10"/>
      <c r="E53" s="10"/>
    </row>
    <row r="54" spans="1:5" x14ac:dyDescent="0.25">
      <c r="A54" s="10" t="s">
        <v>20</v>
      </c>
      <c r="B54" s="13">
        <f>B20/B18*100</f>
        <v>99.471032522516495</v>
      </c>
      <c r="C54" s="25">
        <f>C20/C18*100</f>
        <v>100</v>
      </c>
      <c r="D54" s="25"/>
      <c r="E54" s="13">
        <f>E20/E18*100</f>
        <v>100</v>
      </c>
    </row>
    <row r="55" spans="1:5" x14ac:dyDescent="0.25">
      <c r="A55" s="10"/>
      <c r="B55" s="10"/>
      <c r="C55" s="10"/>
      <c r="D55" s="10"/>
      <c r="E55" s="10"/>
    </row>
    <row r="56" spans="1:5" x14ac:dyDescent="0.25">
      <c r="A56" s="10" t="s">
        <v>21</v>
      </c>
      <c r="B56" s="10"/>
      <c r="C56" s="10"/>
      <c r="D56" s="10"/>
      <c r="E56" s="10"/>
    </row>
    <row r="57" spans="1:5" x14ac:dyDescent="0.25">
      <c r="A57" s="10" t="s">
        <v>22</v>
      </c>
      <c r="B57" s="13">
        <f>((B12/B10)-1)*100</f>
        <v>-9.1461886163872954</v>
      </c>
      <c r="C57" s="25">
        <f>((D12/D10)-1)*100</f>
        <v>-20.334817942508565</v>
      </c>
      <c r="D57" s="25"/>
      <c r="E57" s="13">
        <f>((E12/E10)-1)*100</f>
        <v>-11.981829768944607</v>
      </c>
    </row>
    <row r="58" spans="1:5" x14ac:dyDescent="0.25">
      <c r="A58" s="10" t="s">
        <v>23</v>
      </c>
      <c r="B58" s="13">
        <f>((B33/B32)-1)*100</f>
        <v>19.315589108074938</v>
      </c>
      <c r="C58" s="25">
        <f>((C33/C32)-1)*100</f>
        <v>17.983975557432807</v>
      </c>
      <c r="D58" s="25"/>
      <c r="E58" s="13">
        <f>((E33/E32)-1)*100</f>
        <v>19.470971349559065</v>
      </c>
    </row>
    <row r="59" spans="1:5" x14ac:dyDescent="0.25">
      <c r="A59" s="10" t="s">
        <v>24</v>
      </c>
      <c r="B59" s="13">
        <f>((B35/B34)-1)*100</f>
        <v>31.327004658382318</v>
      </c>
      <c r="C59" s="25">
        <f>((C35/C34)-1)*100</f>
        <v>48.099800327184461</v>
      </c>
      <c r="D59" s="25"/>
      <c r="E59" s="13">
        <f>((E35/E34)-1)*100</f>
        <v>35.734441009097708</v>
      </c>
    </row>
    <row r="60" spans="1:5" x14ac:dyDescent="0.25">
      <c r="A60" s="10"/>
      <c r="B60" s="13"/>
      <c r="C60" s="13"/>
      <c r="D60" s="13"/>
      <c r="E60" s="13"/>
    </row>
    <row r="61" spans="1:5" x14ac:dyDescent="0.25">
      <c r="A61" s="10" t="s">
        <v>25</v>
      </c>
      <c r="B61" s="10"/>
      <c r="C61" s="10"/>
      <c r="D61" s="10"/>
      <c r="E61" s="10"/>
    </row>
    <row r="62" spans="1:5" x14ac:dyDescent="0.25">
      <c r="A62" s="10" t="s">
        <v>38</v>
      </c>
      <c r="B62" s="5">
        <f>B17/B11</f>
        <v>444972.46678764478</v>
      </c>
      <c r="C62" s="26">
        <f>C17/D11</f>
        <v>218750</v>
      </c>
      <c r="D62" s="26"/>
      <c r="E62" s="5">
        <f t="shared" ref="E62:E63" si="2">E17/E11</f>
        <v>1508262.2966</v>
      </c>
    </row>
    <row r="63" spans="1:5" x14ac:dyDescent="0.25">
      <c r="A63" s="10" t="s">
        <v>39</v>
      </c>
      <c r="B63" s="5">
        <f>B18/B12</f>
        <v>446002.17992045515</v>
      </c>
      <c r="C63" s="26">
        <f>C18/D12</f>
        <v>247625.30709546676</v>
      </c>
      <c r="D63" s="26"/>
      <c r="E63" s="5">
        <f t="shared" si="2"/>
        <v>796004.30592623143</v>
      </c>
    </row>
    <row r="64" spans="1:5" x14ac:dyDescent="0.25">
      <c r="A64" s="10" t="s">
        <v>26</v>
      </c>
      <c r="B64" s="13">
        <f>(B62/B63)*B46</f>
        <v>115.55036914118618</v>
      </c>
      <c r="C64" s="25">
        <f>(C62/C63)*C46</f>
        <v>83.062061150668271</v>
      </c>
      <c r="D64" s="25"/>
      <c r="E64" s="13">
        <f>E62/E63*E46</f>
        <v>382.03851719926416</v>
      </c>
    </row>
    <row r="65" spans="1:6" x14ac:dyDescent="0.25">
      <c r="A65" s="10" t="s">
        <v>34</v>
      </c>
      <c r="B65" s="16">
        <f>B17/(B11*9)</f>
        <v>49441.385198627198</v>
      </c>
      <c r="C65" s="27">
        <f>C17/(D11*9)</f>
        <v>24305.555555555555</v>
      </c>
      <c r="D65" s="27"/>
      <c r="E65" s="16">
        <f t="shared" ref="E65:E66" si="3">E17/(E11*9)</f>
        <v>167584.69962222222</v>
      </c>
    </row>
    <row r="66" spans="1:6" x14ac:dyDescent="0.25">
      <c r="A66" s="10" t="s">
        <v>35</v>
      </c>
      <c r="B66" s="16">
        <f>B18/(B12*9)</f>
        <v>49555.797768939461</v>
      </c>
      <c r="C66" s="27">
        <f>C18/(D12*9)</f>
        <v>27513.923010607417</v>
      </c>
      <c r="D66" s="27"/>
      <c r="E66" s="16">
        <f t="shared" si="3"/>
        <v>88444.922880692393</v>
      </c>
    </row>
    <row r="67" spans="1:6" x14ac:dyDescent="0.25">
      <c r="A67" s="10"/>
      <c r="B67" s="13"/>
      <c r="C67" s="13"/>
      <c r="D67" s="13"/>
      <c r="E67" s="13"/>
    </row>
    <row r="68" spans="1:6" x14ac:dyDescent="0.25">
      <c r="A68" s="10" t="s">
        <v>27</v>
      </c>
      <c r="B68" s="13"/>
      <c r="C68" s="13"/>
      <c r="D68" s="13"/>
      <c r="E68" s="13"/>
    </row>
    <row r="69" spans="1:6" x14ac:dyDescent="0.25">
      <c r="A69" s="10" t="s">
        <v>28</v>
      </c>
      <c r="B69" s="13">
        <f>(B24/B23)*100</f>
        <v>121.04867769894265</v>
      </c>
      <c r="C69" s="13"/>
      <c r="D69" s="13"/>
      <c r="E69" s="13"/>
    </row>
    <row r="70" spans="1:6" x14ac:dyDescent="0.25">
      <c r="A70" s="10" t="s">
        <v>29</v>
      </c>
      <c r="B70" s="13">
        <f>(B18/B24)*100</f>
        <v>95.789247301365336</v>
      </c>
      <c r="C70" s="13"/>
      <c r="D70" s="13"/>
      <c r="E70" s="13"/>
    </row>
    <row r="71" spans="1:6" ht="15.75" thickBot="1" x14ac:dyDescent="0.3">
      <c r="A71" s="14"/>
      <c r="B71" s="14"/>
      <c r="C71" s="14"/>
      <c r="D71" s="14"/>
      <c r="E71" s="14"/>
      <c r="F71" s="14"/>
    </row>
    <row r="72" spans="1:6" ht="15.75" thickTop="1" x14ac:dyDescent="0.25"/>
    <row r="74" spans="1:6" x14ac:dyDescent="0.25">
      <c r="A74" s="6" t="s">
        <v>30</v>
      </c>
    </row>
    <row r="75" spans="1:6" x14ac:dyDescent="0.25">
      <c r="A75" s="6" t="s">
        <v>98</v>
      </c>
      <c r="B75" s="15"/>
      <c r="C75" s="15"/>
      <c r="D75" s="15"/>
      <c r="E75" s="15"/>
    </row>
    <row r="76" spans="1:6" x14ac:dyDescent="0.25">
      <c r="A76" s="45" t="s">
        <v>53</v>
      </c>
    </row>
    <row r="77" spans="1:6" x14ac:dyDescent="0.25">
      <c r="A77" s="45" t="s">
        <v>134</v>
      </c>
    </row>
    <row r="78" spans="1:6" x14ac:dyDescent="0.25">
      <c r="A78" s="6" t="s">
        <v>80</v>
      </c>
    </row>
    <row r="79" spans="1:6" x14ac:dyDescent="0.25">
      <c r="A79" s="6" t="s">
        <v>45</v>
      </c>
    </row>
    <row r="80" spans="1:6" x14ac:dyDescent="0.25">
      <c r="A80" s="6"/>
    </row>
    <row r="81" spans="1:1" x14ac:dyDescent="0.25">
      <c r="A81" s="6" t="s">
        <v>46</v>
      </c>
    </row>
    <row r="82" spans="1:1" x14ac:dyDescent="0.25">
      <c r="A82" s="46" t="s">
        <v>47</v>
      </c>
    </row>
    <row r="83" spans="1:1" x14ac:dyDescent="0.25">
      <c r="A83" s="46" t="s">
        <v>48</v>
      </c>
    </row>
    <row r="84" spans="1:1" x14ac:dyDescent="0.25">
      <c r="A84" s="18"/>
    </row>
    <row r="85" spans="1:1" x14ac:dyDescent="0.25">
      <c r="A85" s="6" t="s">
        <v>137</v>
      </c>
    </row>
  </sheetData>
  <mergeCells count="9">
    <mergeCell ref="C29:D29"/>
    <mergeCell ref="A2:E2"/>
    <mergeCell ref="C19:D19"/>
    <mergeCell ref="B4:B5"/>
    <mergeCell ref="C16:D16"/>
    <mergeCell ref="C17:D17"/>
    <mergeCell ref="C18:D18"/>
    <mergeCell ref="C5:D5"/>
    <mergeCell ref="C20:D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84"/>
  <sheetViews>
    <sheetView tabSelected="1" zoomScale="90" zoomScaleNormal="90" workbookViewId="0">
      <selection activeCell="A104" sqref="A104"/>
    </sheetView>
  </sheetViews>
  <sheetFormatPr baseColWidth="10" defaultColWidth="11.42578125" defaultRowHeight="15" x14ac:dyDescent="0.25"/>
  <cols>
    <col min="1" max="1" width="55.140625" style="6" customWidth="1"/>
    <col min="2" max="3" width="18.28515625" style="6" customWidth="1"/>
    <col min="4" max="4" width="16.42578125" style="6" bestFit="1" customWidth="1"/>
    <col min="5" max="5" width="17.85546875" style="6" bestFit="1" customWidth="1"/>
    <col min="6" max="6" width="14.85546875" style="6" bestFit="1" customWidth="1"/>
    <col min="7" max="16384" width="11.42578125" style="6"/>
  </cols>
  <sheetData>
    <row r="2" spans="1:6" ht="15.75" x14ac:dyDescent="0.25">
      <c r="A2" s="69" t="s">
        <v>127</v>
      </c>
      <c r="B2" s="69"/>
      <c r="C2" s="69"/>
      <c r="D2" s="69"/>
      <c r="E2" s="69"/>
    </row>
    <row r="4" spans="1:6" x14ac:dyDescent="0.25">
      <c r="A4" s="48" t="s">
        <v>0</v>
      </c>
      <c r="B4" s="74" t="s">
        <v>79</v>
      </c>
      <c r="C4" s="29"/>
      <c r="D4" s="29"/>
      <c r="E4" s="29"/>
      <c r="F4" s="29"/>
    </row>
    <row r="5" spans="1:6" ht="30.75" thickBot="1" x14ac:dyDescent="0.3">
      <c r="A5" s="49"/>
      <c r="B5" s="75"/>
      <c r="C5" s="79" t="s">
        <v>1</v>
      </c>
      <c r="D5" s="79"/>
      <c r="E5" s="52" t="s">
        <v>78</v>
      </c>
      <c r="F5" s="64" t="s">
        <v>136</v>
      </c>
    </row>
    <row r="6" spans="1:6" ht="15.75" thickTop="1" x14ac:dyDescent="0.25">
      <c r="E6" s="50"/>
    </row>
    <row r="7" spans="1:6" x14ac:dyDescent="0.25">
      <c r="A7" s="30" t="s">
        <v>2</v>
      </c>
    </row>
    <row r="9" spans="1:6" x14ac:dyDescent="0.25">
      <c r="A9" s="6" t="s">
        <v>42</v>
      </c>
      <c r="C9" s="6" t="s">
        <v>43</v>
      </c>
      <c r="D9" s="6" t="s">
        <v>44</v>
      </c>
    </row>
    <row r="10" spans="1:6" x14ac:dyDescent="0.25">
      <c r="A10" s="33" t="s">
        <v>74</v>
      </c>
      <c r="B10" s="6">
        <v>176071</v>
      </c>
      <c r="C10" s="6">
        <v>139665</v>
      </c>
      <c r="D10" s="34">
        <v>185314</v>
      </c>
      <c r="E10" s="34">
        <v>52978</v>
      </c>
    </row>
    <row r="11" spans="1:6" x14ac:dyDescent="0.25">
      <c r="A11" s="35" t="s">
        <v>128</v>
      </c>
      <c r="B11" s="34">
        <v>130000</v>
      </c>
      <c r="C11" s="34">
        <v>115000</v>
      </c>
      <c r="D11" s="34">
        <v>160000</v>
      </c>
      <c r="E11" s="34">
        <v>15000</v>
      </c>
    </row>
    <row r="12" spans="1:6" x14ac:dyDescent="0.25">
      <c r="A12" s="35" t="s">
        <v>129</v>
      </c>
      <c r="B12" s="6">
        <v>201526</v>
      </c>
      <c r="C12" s="6">
        <v>133147</v>
      </c>
      <c r="D12" s="34">
        <v>171532</v>
      </c>
      <c r="E12" s="34">
        <v>88746</v>
      </c>
    </row>
    <row r="13" spans="1:6" x14ac:dyDescent="0.25">
      <c r="A13" s="35" t="s">
        <v>86</v>
      </c>
      <c r="B13" s="34">
        <v>130000</v>
      </c>
      <c r="C13" s="34">
        <v>115000</v>
      </c>
      <c r="D13" s="34">
        <v>160000</v>
      </c>
      <c r="E13" s="34">
        <v>15000</v>
      </c>
    </row>
    <row r="15" spans="1:6" x14ac:dyDescent="0.25">
      <c r="A15" s="36" t="s">
        <v>3</v>
      </c>
    </row>
    <row r="16" spans="1:6" x14ac:dyDescent="0.25">
      <c r="A16" s="35" t="s">
        <v>74</v>
      </c>
      <c r="B16" s="34">
        <f>SUM(C16:F16)</f>
        <v>80576827908</v>
      </c>
      <c r="C16" s="77">
        <f>'I Trimestre'!C16+'II Trimestre'!C16+'III Trimestre'!C16+'IV Trimestre'!C16</f>
        <v>40761347185</v>
      </c>
      <c r="D16" s="77"/>
      <c r="E16" s="37">
        <f>'I Trimestre'!E16+'II Trimestre'!E16+'III Trimestre'!E16+'IV Trimestre'!E16</f>
        <v>39815480723</v>
      </c>
      <c r="F16" s="63">
        <f>'I Trimestre'!F16+'II Trimestre'!F16+'III Trimestre'!F16+'IV Trimestre'!F16</f>
        <v>0</v>
      </c>
    </row>
    <row r="17" spans="1:6" x14ac:dyDescent="0.25">
      <c r="A17" s="35" t="s">
        <v>128</v>
      </c>
      <c r="B17" s="34">
        <f t="shared" ref="B17:B19" si="0">SUM(C17:F17)</f>
        <v>74789143049</v>
      </c>
      <c r="C17" s="77">
        <f>'I Trimestre'!C17+'II Trimestre'!C17+'III Trimestre'!C17+'IV Trimestre'!C17</f>
        <v>42000000000</v>
      </c>
      <c r="D17" s="77"/>
      <c r="E17" s="63">
        <f>'I Trimestre'!E17+'II Trimestre'!E17+'III Trimestre'!E17+'IV Trimestre'!E17</f>
        <v>32789143049</v>
      </c>
      <c r="F17" s="63">
        <f>'I Trimestre'!F17+'II Trimestre'!F17+'III Trimestre'!F17+'IV Trimestre'!F17</f>
        <v>0</v>
      </c>
    </row>
    <row r="18" spans="1:6" x14ac:dyDescent="0.25">
      <c r="A18" s="35" t="s">
        <v>129</v>
      </c>
      <c r="B18" s="34">
        <f t="shared" si="0"/>
        <v>105608401967.67</v>
      </c>
      <c r="C18" s="77">
        <f>'I Trimestre'!C18+'II Trimestre'!C18+'III Trimestre'!C18+'IV Trimestre'!C18</f>
        <v>47679446065.000008</v>
      </c>
      <c r="D18" s="77"/>
      <c r="E18" s="63">
        <f>'I Trimestre'!E18+'II Trimestre'!E18+'III Trimestre'!E18+'IV Trimestre'!E18</f>
        <v>56075521607</v>
      </c>
      <c r="F18" s="63">
        <f>'I Trimestre'!F18+'II Trimestre'!F18+'III Trimestre'!F18+'IV Trimestre'!F18</f>
        <v>1853434295.6700001</v>
      </c>
    </row>
    <row r="19" spans="1:6" x14ac:dyDescent="0.25">
      <c r="A19" s="35" t="s">
        <v>86</v>
      </c>
      <c r="B19" s="34">
        <f t="shared" si="0"/>
        <v>180148975816</v>
      </c>
      <c r="C19" s="77">
        <v>42000000000</v>
      </c>
      <c r="D19" s="77"/>
      <c r="E19" s="63">
        <f>'I Trimestre'!E19+'II Trimestre'!E19+'III Trimestre'!E19+'IV Trimestre'!E19</f>
        <v>138148975816</v>
      </c>
      <c r="F19" s="63">
        <f>'I Trimestre'!F19+'II Trimestre'!F19+'III Trimestre'!F19+'IV Trimestre'!F19</f>
        <v>0</v>
      </c>
    </row>
    <row r="20" spans="1:6" x14ac:dyDescent="0.25">
      <c r="A20" s="35" t="s">
        <v>130</v>
      </c>
      <c r="B20" s="6">
        <f>SUM(C20:E20)</f>
        <v>103754967672</v>
      </c>
      <c r="C20" s="41">
        <f>C18</f>
        <v>47679446065.000008</v>
      </c>
      <c r="D20" s="41"/>
      <c r="E20" s="66">
        <f>E18</f>
        <v>56075521607</v>
      </c>
    </row>
    <row r="22" spans="1:6" x14ac:dyDescent="0.25">
      <c r="A22" s="39" t="s">
        <v>4</v>
      </c>
      <c r="B22" s="34"/>
      <c r="C22" s="34"/>
      <c r="D22" s="34"/>
      <c r="E22" s="34"/>
    </row>
    <row r="23" spans="1:6" x14ac:dyDescent="0.25">
      <c r="A23" s="33" t="s">
        <v>128</v>
      </c>
      <c r="B23" s="34">
        <f>'I Trimestre'!B23+'II Trimestre'!B23+'III Trimestre'!B23+'IV Trimestre'!B23</f>
        <v>74789143049</v>
      </c>
      <c r="C23" s="61">
        <v>102578043024.00999</v>
      </c>
      <c r="D23" s="34"/>
      <c r="E23" s="34"/>
    </row>
    <row r="24" spans="1:6" x14ac:dyDescent="0.25">
      <c r="A24" s="33" t="s">
        <v>129</v>
      </c>
      <c r="B24" s="34">
        <f>'I Trimestre'!B24+'II Trimestre'!B24+'III Trimestre'!B24+'IV Trimestre'!B24</f>
        <v>101955735196.17999</v>
      </c>
      <c r="C24" s="61">
        <v>102489068529.53</v>
      </c>
      <c r="D24" s="34"/>
      <c r="E24" s="34"/>
    </row>
    <row r="25" spans="1:6" x14ac:dyDescent="0.25">
      <c r="A25" s="34"/>
      <c r="B25" s="34"/>
      <c r="C25" s="34"/>
      <c r="D25" s="34"/>
      <c r="E25" s="34"/>
    </row>
    <row r="26" spans="1:6" x14ac:dyDescent="0.25">
      <c r="A26" s="34" t="s">
        <v>5</v>
      </c>
      <c r="B26" s="34"/>
      <c r="C26" s="34"/>
      <c r="D26" s="34"/>
      <c r="E26" s="34"/>
    </row>
    <row r="27" spans="1:6" x14ac:dyDescent="0.25">
      <c r="A27" s="33" t="s">
        <v>75</v>
      </c>
      <c r="B27" s="62">
        <v>1.5325622623500001</v>
      </c>
      <c r="C27" s="62">
        <v>1.5325622623500001</v>
      </c>
      <c r="D27" s="62">
        <v>1.5325622623500001</v>
      </c>
      <c r="E27" s="62">
        <v>1.5325622623500001</v>
      </c>
    </row>
    <row r="28" spans="1:6" x14ac:dyDescent="0.25">
      <c r="A28" s="33" t="s">
        <v>131</v>
      </c>
      <c r="B28" s="62">
        <v>1.6141688075916665</v>
      </c>
      <c r="C28" s="62">
        <v>1.6141688075916665</v>
      </c>
      <c r="D28" s="62">
        <v>1.6141688075916665</v>
      </c>
      <c r="E28" s="62">
        <v>1.6141688075916665</v>
      </c>
    </row>
    <row r="29" spans="1:6" x14ac:dyDescent="0.25">
      <c r="A29" s="33" t="s">
        <v>6</v>
      </c>
      <c r="B29" s="34">
        <v>312736</v>
      </c>
      <c r="C29" s="68">
        <v>124926</v>
      </c>
      <c r="D29" s="68"/>
      <c r="E29" s="58">
        <v>314095</v>
      </c>
    </row>
    <row r="30" spans="1:6" x14ac:dyDescent="0.25">
      <c r="A30" s="34"/>
      <c r="B30" s="34"/>
      <c r="C30" s="34"/>
      <c r="D30" s="34"/>
      <c r="E30" s="34"/>
    </row>
    <row r="31" spans="1:6" x14ac:dyDescent="0.25">
      <c r="A31" s="40" t="s">
        <v>7</v>
      </c>
      <c r="B31" s="34"/>
      <c r="C31" s="34"/>
      <c r="D31" s="34"/>
      <c r="E31" s="34"/>
    </row>
    <row r="32" spans="1:6" x14ac:dyDescent="0.25">
      <c r="A32" s="34" t="s">
        <v>76</v>
      </c>
      <c r="B32" s="34">
        <f>B16/B27</f>
        <v>52576544449.453629</v>
      </c>
      <c r="C32" s="43">
        <f>C16/C27</f>
        <v>26596862121.932568</v>
      </c>
      <c r="D32" s="43"/>
      <c r="E32" s="34">
        <f>E16/E27</f>
        <v>25979682327.521065</v>
      </c>
    </row>
    <row r="33" spans="1:5" x14ac:dyDescent="0.25">
      <c r="A33" s="34" t="s">
        <v>132</v>
      </c>
      <c r="B33" s="34">
        <f>B18/B28</f>
        <v>65425872108.901245</v>
      </c>
      <c r="C33" s="43">
        <f>C18/C28</f>
        <v>29538079190.204124</v>
      </c>
      <c r="D33" s="43"/>
      <c r="E33" s="34">
        <f>E18/E28</f>
        <v>34739564625.006264</v>
      </c>
    </row>
    <row r="34" spans="1:5" x14ac:dyDescent="0.25">
      <c r="A34" s="34" t="s">
        <v>77</v>
      </c>
      <c r="B34" s="34">
        <f>B32/B10</f>
        <v>298609.90424007148</v>
      </c>
      <c r="C34" s="43">
        <f>C32/D10</f>
        <v>143523.22070611268</v>
      </c>
      <c r="D34" s="43"/>
      <c r="E34" s="34">
        <f>E32/E10</f>
        <v>490386.24197819975</v>
      </c>
    </row>
    <row r="35" spans="1:5" x14ac:dyDescent="0.25">
      <c r="A35" s="34" t="s">
        <v>133</v>
      </c>
      <c r="B35" s="34">
        <f>B33/B12</f>
        <v>324652.2637719264</v>
      </c>
      <c r="C35" s="43">
        <f>C33/D12</f>
        <v>172201.56699743561</v>
      </c>
      <c r="D35" s="43"/>
      <c r="E35" s="34">
        <f>E33/E12</f>
        <v>391449.35687249299</v>
      </c>
    </row>
    <row r="37" spans="1:5" x14ac:dyDescent="0.25">
      <c r="A37" s="30" t="s">
        <v>8</v>
      </c>
    </row>
    <row r="39" spans="1:5" x14ac:dyDescent="0.25">
      <c r="A39" s="6" t="s">
        <v>9</v>
      </c>
    </row>
    <row r="40" spans="1:5" x14ac:dyDescent="0.25">
      <c r="A40" s="6" t="s">
        <v>10</v>
      </c>
      <c r="B40" s="6">
        <f>(B11/B29)*100</f>
        <v>41.568607387700808</v>
      </c>
      <c r="C40" s="41">
        <f>D11/C29*100</f>
        <v>128.0758208859645</v>
      </c>
      <c r="D40" s="41"/>
      <c r="E40" s="6">
        <f>E11/E29*100</f>
        <v>4.7756252089336027</v>
      </c>
    </row>
    <row r="41" spans="1:5" x14ac:dyDescent="0.25">
      <c r="A41" s="6" t="s">
        <v>11</v>
      </c>
      <c r="B41" s="6">
        <f>(B12/B29)*100</f>
        <v>64.439655172413794</v>
      </c>
      <c r="C41" s="41">
        <f>D12/C29*100</f>
        <v>137.30688567632038</v>
      </c>
      <c r="D41" s="41"/>
      <c r="E41" s="6">
        <f>E12/E29*100</f>
        <v>28.25450898613477</v>
      </c>
    </row>
    <row r="43" spans="1:5" x14ac:dyDescent="0.25">
      <c r="A43" s="6" t="s">
        <v>12</v>
      </c>
    </row>
    <row r="44" spans="1:5" x14ac:dyDescent="0.25">
      <c r="A44" s="6" t="s">
        <v>13</v>
      </c>
      <c r="B44" s="6">
        <f>B12/B11*100</f>
        <v>155.02000000000001</v>
      </c>
      <c r="C44" s="41">
        <f>D12/D11*100</f>
        <v>107.20749999999998</v>
      </c>
      <c r="D44" s="41"/>
      <c r="E44" s="6">
        <f>E12/E11*100</f>
        <v>591.64</v>
      </c>
    </row>
    <row r="45" spans="1:5" x14ac:dyDescent="0.25">
      <c r="A45" s="6" t="s">
        <v>14</v>
      </c>
      <c r="B45" s="6">
        <f>B18/B17*100</f>
        <v>141.20819902760215</v>
      </c>
      <c r="C45" s="41">
        <f>C18/C17*100</f>
        <v>113.52249063095239</v>
      </c>
      <c r="D45" s="41"/>
      <c r="E45" s="6">
        <f>E18/E17*100</f>
        <v>171.01856405091436</v>
      </c>
    </row>
    <row r="46" spans="1:5" x14ac:dyDescent="0.25">
      <c r="A46" s="34" t="s">
        <v>15</v>
      </c>
      <c r="B46" s="34">
        <f>AVERAGE(B44:B45)</f>
        <v>148.11409951380108</v>
      </c>
      <c r="C46" s="43">
        <f>AVERAGE(C44:D45)</f>
        <v>110.36499531547619</v>
      </c>
      <c r="D46" s="43"/>
      <c r="E46" s="34">
        <f>AVERAGE(E44:E45)</f>
        <v>381.32928202545719</v>
      </c>
    </row>
    <row r="47" spans="1:5" x14ac:dyDescent="0.25">
      <c r="A47" s="34"/>
      <c r="B47" s="34"/>
      <c r="C47" s="34"/>
      <c r="D47" s="34"/>
      <c r="E47" s="34"/>
    </row>
    <row r="48" spans="1:5" x14ac:dyDescent="0.25">
      <c r="A48" s="34" t="s">
        <v>16</v>
      </c>
      <c r="B48" s="34"/>
      <c r="C48" s="34"/>
      <c r="D48" s="34"/>
      <c r="E48" s="34"/>
    </row>
    <row r="49" spans="1:7" x14ac:dyDescent="0.25">
      <c r="A49" s="34" t="s">
        <v>17</v>
      </c>
      <c r="B49" s="34">
        <f>B12/B13*100</f>
        <v>155.02000000000001</v>
      </c>
      <c r="C49" s="43">
        <f>D12/D13*100</f>
        <v>107.20749999999998</v>
      </c>
      <c r="D49" s="43"/>
      <c r="E49" s="34">
        <f>E12/E13*100</f>
        <v>591.64</v>
      </c>
    </row>
    <row r="50" spans="1:7" x14ac:dyDescent="0.25">
      <c r="A50" s="34" t="s">
        <v>18</v>
      </c>
      <c r="B50" s="34">
        <f>B18/B19*100</f>
        <v>58.622815638727801</v>
      </c>
      <c r="C50" s="43">
        <f>C18/C19*100</f>
        <v>113.52249063095239</v>
      </c>
      <c r="D50" s="43"/>
      <c r="E50" s="34">
        <f>E18/E19*100</f>
        <v>40.590616959539922</v>
      </c>
    </row>
    <row r="51" spans="1:7" x14ac:dyDescent="0.25">
      <c r="A51" s="34" t="s">
        <v>19</v>
      </c>
      <c r="B51" s="34">
        <f>(B49+B50)/2</f>
        <v>106.82140781936391</v>
      </c>
      <c r="C51" s="43">
        <f>(C49+C50)/2</f>
        <v>110.36499531547619</v>
      </c>
      <c r="D51" s="43"/>
      <c r="E51" s="34">
        <f>(E49+E50)/2</f>
        <v>316.11530847976996</v>
      </c>
    </row>
    <row r="52" spans="1:7" x14ac:dyDescent="0.25">
      <c r="A52" s="34"/>
      <c r="B52" s="34"/>
      <c r="C52" s="34"/>
      <c r="D52" s="34"/>
      <c r="E52" s="34"/>
    </row>
    <row r="53" spans="1:7" x14ac:dyDescent="0.25">
      <c r="A53" s="34" t="s">
        <v>31</v>
      </c>
      <c r="B53" s="34"/>
      <c r="C53" s="34"/>
      <c r="D53" s="34"/>
      <c r="E53" s="34"/>
    </row>
    <row r="54" spans="1:7" x14ac:dyDescent="0.25">
      <c r="A54" s="34" t="s">
        <v>20</v>
      </c>
      <c r="B54" s="34">
        <f>B20/B18*100</f>
        <v>98.244993522165601</v>
      </c>
      <c r="C54" s="43">
        <f>C20/C18*100</f>
        <v>100</v>
      </c>
      <c r="D54" s="43"/>
      <c r="E54" s="34">
        <f>E20/E18*100</f>
        <v>100</v>
      </c>
    </row>
    <row r="55" spans="1:7" x14ac:dyDescent="0.25">
      <c r="A55" s="34"/>
      <c r="B55" s="34"/>
      <c r="C55" s="34"/>
      <c r="D55" s="34"/>
      <c r="E55" s="34"/>
    </row>
    <row r="56" spans="1:7" x14ac:dyDescent="0.25">
      <c r="A56" s="34" t="s">
        <v>21</v>
      </c>
      <c r="B56" s="34"/>
      <c r="C56" s="34"/>
      <c r="D56" s="34"/>
      <c r="E56" s="34"/>
    </row>
    <row r="57" spans="1:7" x14ac:dyDescent="0.25">
      <c r="A57" s="34" t="s">
        <v>22</v>
      </c>
      <c r="B57" s="13">
        <f>((B12/B10)-1)*100</f>
        <v>14.457236001385798</v>
      </c>
      <c r="C57" s="25">
        <f>((D12/D10)-1)*100</f>
        <v>-7.4371067485457072</v>
      </c>
      <c r="D57" s="25"/>
      <c r="E57" s="13">
        <f>((E12/E10)-1)*100</f>
        <v>67.514817471403219</v>
      </c>
    </row>
    <row r="58" spans="1:7" x14ac:dyDescent="0.25">
      <c r="A58" s="34" t="s">
        <v>23</v>
      </c>
      <c r="B58" s="13">
        <f>((B33/B32)-1)*100</f>
        <v>24.439277617038503</v>
      </c>
      <c r="C58" s="25">
        <f>((C33/C32)-1)*100</f>
        <v>11.058511544661286</v>
      </c>
      <c r="D58" s="25"/>
      <c r="E58" s="13">
        <f>((E33/E32)-1)*100</f>
        <v>33.718204045187996</v>
      </c>
    </row>
    <row r="59" spans="1:7" x14ac:dyDescent="0.25">
      <c r="A59" s="34" t="s">
        <v>24</v>
      </c>
      <c r="B59" s="13">
        <f>((B35/B34)-1)*100</f>
        <v>8.7211975095500485</v>
      </c>
      <c r="C59" s="25">
        <f>((C35/C34)-1)*100</f>
        <v>19.981676937174186</v>
      </c>
      <c r="D59" s="25"/>
      <c r="E59" s="13">
        <f>((E35/E34)-1)*100</f>
        <v>-20.175297884907838</v>
      </c>
    </row>
    <row r="60" spans="1:7" x14ac:dyDescent="0.25">
      <c r="A60" s="34"/>
      <c r="B60" s="34"/>
      <c r="C60" s="34"/>
      <c r="D60" s="34"/>
      <c r="E60" s="34"/>
    </row>
    <row r="61" spans="1:7" x14ac:dyDescent="0.25">
      <c r="A61" s="34" t="s">
        <v>25</v>
      </c>
      <c r="B61" s="34"/>
      <c r="C61" s="34"/>
      <c r="D61" s="34"/>
      <c r="E61" s="34"/>
    </row>
    <row r="62" spans="1:7" x14ac:dyDescent="0.25">
      <c r="A62" s="34" t="s">
        <v>40</v>
      </c>
      <c r="B62" s="34">
        <f>B17/B11</f>
        <v>575301.1003769231</v>
      </c>
      <c r="C62" s="43">
        <f>C17/D11</f>
        <v>262500</v>
      </c>
      <c r="D62" s="43"/>
      <c r="E62" s="34">
        <f t="shared" ref="E62:E63" si="1">E17/E11</f>
        <v>2185942.8699333332</v>
      </c>
    </row>
    <row r="63" spans="1:7" x14ac:dyDescent="0.25">
      <c r="A63" s="34" t="s">
        <v>41</v>
      </c>
      <c r="B63" s="34">
        <f>B18/B12</f>
        <v>524043.55749466567</v>
      </c>
      <c r="C63" s="43">
        <f>C18/D12</f>
        <v>277962.39806566708</v>
      </c>
      <c r="D63" s="43"/>
      <c r="E63" s="34">
        <f t="shared" si="1"/>
        <v>631865.34161539678</v>
      </c>
      <c r="G63" s="67">
        <f>(B63/B62)-1</f>
        <v>-8.9096896996502806E-2</v>
      </c>
    </row>
    <row r="64" spans="1:7" x14ac:dyDescent="0.25">
      <c r="A64" s="34" t="s">
        <v>26</v>
      </c>
      <c r="B64" s="34">
        <f>(B62/B63)*B46</f>
        <v>162.60137771561904</v>
      </c>
      <c r="C64" s="43">
        <f>(C62/C63)*C46</f>
        <v>104.22564876371626</v>
      </c>
      <c r="D64" s="43"/>
      <c r="E64" s="34">
        <f>E62/E63*E46</f>
        <v>1319.211500047297</v>
      </c>
    </row>
    <row r="65" spans="1:6" x14ac:dyDescent="0.25">
      <c r="A65" s="34" t="s">
        <v>34</v>
      </c>
      <c r="B65" s="34">
        <f>B17/(B11*12)</f>
        <v>47941.758364743589</v>
      </c>
      <c r="C65" s="43">
        <f>C17/(D11*12)</f>
        <v>21875</v>
      </c>
      <c r="D65" s="43"/>
      <c r="E65" s="34">
        <f t="shared" ref="E65:E66" si="2">E17/(E11*12)</f>
        <v>182161.90582777778</v>
      </c>
    </row>
    <row r="66" spans="1:6" x14ac:dyDescent="0.25">
      <c r="A66" s="34" t="s">
        <v>35</v>
      </c>
      <c r="B66" s="34">
        <f>B18/(B12*12)</f>
        <v>43670.296457888806</v>
      </c>
      <c r="C66" s="43">
        <f>C18/(D12*12)</f>
        <v>23163.533172138923</v>
      </c>
      <c r="D66" s="43"/>
      <c r="E66" s="34">
        <f t="shared" si="2"/>
        <v>52655.445134616399</v>
      </c>
    </row>
    <row r="67" spans="1:6" x14ac:dyDescent="0.25">
      <c r="A67" s="34"/>
      <c r="B67" s="34"/>
      <c r="C67" s="34"/>
      <c r="D67" s="34"/>
      <c r="E67" s="34"/>
    </row>
    <row r="68" spans="1:6" x14ac:dyDescent="0.25">
      <c r="A68" s="34" t="s">
        <v>27</v>
      </c>
      <c r="B68" s="34"/>
      <c r="C68" s="34"/>
      <c r="D68" s="34"/>
      <c r="E68" s="34"/>
    </row>
    <row r="69" spans="1:6" x14ac:dyDescent="0.25">
      <c r="A69" s="34" t="s">
        <v>28</v>
      </c>
      <c r="B69" s="34">
        <f>(B24/B23)*100</f>
        <v>136.32424579244224</v>
      </c>
      <c r="C69" s="61">
        <f>(C24/C23)*100</f>
        <v>99.913261657312788</v>
      </c>
      <c r="D69" s="34"/>
      <c r="E69" s="34"/>
    </row>
    <row r="70" spans="1:6" x14ac:dyDescent="0.25">
      <c r="A70" s="34" t="s">
        <v>29</v>
      </c>
      <c r="B70" s="34">
        <f>(B18/B24)*100</f>
        <v>103.58260059079723</v>
      </c>
      <c r="C70" s="61">
        <f>(B18/C24)*100</f>
        <v>103.04357672764021</v>
      </c>
      <c r="D70" s="34"/>
      <c r="E70" s="34"/>
    </row>
    <row r="71" spans="1:6" ht="15.75" thickBot="1" x14ac:dyDescent="0.3">
      <c r="A71" s="44"/>
      <c r="B71" s="44"/>
      <c r="C71" s="44"/>
      <c r="D71" s="44"/>
      <c r="E71" s="44"/>
      <c r="F71" s="44"/>
    </row>
    <row r="72" spans="1:6" ht="15.75" thickTop="1" x14ac:dyDescent="0.25"/>
    <row r="74" spans="1:6" x14ac:dyDescent="0.25">
      <c r="A74" s="6" t="s">
        <v>30</v>
      </c>
      <c r="B74" s="6" t="s">
        <v>137</v>
      </c>
    </row>
    <row r="75" spans="1:6" x14ac:dyDescent="0.25">
      <c r="A75" s="6" t="s">
        <v>98</v>
      </c>
    </row>
    <row r="76" spans="1:6" x14ac:dyDescent="0.25">
      <c r="A76" s="45" t="s">
        <v>53</v>
      </c>
    </row>
    <row r="77" spans="1:6" x14ac:dyDescent="0.25">
      <c r="A77" s="45" t="s">
        <v>134</v>
      </c>
    </row>
    <row r="78" spans="1:6" x14ac:dyDescent="0.25">
      <c r="A78" s="6" t="s">
        <v>80</v>
      </c>
    </row>
    <row r="79" spans="1:6" x14ac:dyDescent="0.25">
      <c r="A79" s="6" t="s">
        <v>45</v>
      </c>
    </row>
    <row r="81" spans="1:1" x14ac:dyDescent="0.25">
      <c r="A81" s="6" t="s">
        <v>46</v>
      </c>
    </row>
    <row r="82" spans="1:1" x14ac:dyDescent="0.25">
      <c r="A82" s="46" t="s">
        <v>47</v>
      </c>
    </row>
    <row r="83" spans="1:1" x14ac:dyDescent="0.25">
      <c r="A83" s="46" t="s">
        <v>135</v>
      </c>
    </row>
    <row r="84" spans="1:1" x14ac:dyDescent="0.25">
      <c r="A84" s="46"/>
    </row>
  </sheetData>
  <mergeCells count="8">
    <mergeCell ref="C29:D29"/>
    <mergeCell ref="A2:E2"/>
    <mergeCell ref="C19:D19"/>
    <mergeCell ref="B4:B5"/>
    <mergeCell ref="C16:D16"/>
    <mergeCell ref="C17:D17"/>
    <mergeCell ref="C18:D18"/>
    <mergeCell ref="C5:D5"/>
  </mergeCells>
  <pageMargins left="0.7" right="0.7" top="0.75" bottom="0.7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9" sqref="K9"/>
    </sheetView>
  </sheetViews>
  <sheetFormatPr baseColWidth="10" defaultColWidth="11.42578125" defaultRowHeight="15" x14ac:dyDescent="0.25"/>
  <cols>
    <col min="1" max="16384" width="11.42578125" style="17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Observaciones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cp:lastPrinted>2012-11-21T16:57:56Z</cp:lastPrinted>
  <dcterms:created xsi:type="dcterms:W3CDTF">2012-04-24T21:09:42Z</dcterms:created>
  <dcterms:modified xsi:type="dcterms:W3CDTF">2014-11-04T17:38:48Z</dcterms:modified>
</cp:coreProperties>
</file>