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cambio indicadores en la web\"/>
    </mc:Choice>
  </mc:AlternateContent>
  <bookViews>
    <workbookView xWindow="0" yWindow="0" windowWidth="21600" windowHeight="9735" tabRatio="712" firstSheet="6" activeTab="12"/>
  </bookViews>
  <sheets>
    <sheet name="I Trimestre" sheetId="3" state="hidden" r:id="rId1"/>
    <sheet name="II Trimestre" sheetId="5" state="hidden" r:id="rId2"/>
    <sheet name="III Trimestre" sheetId="4" state="hidden" r:id="rId3"/>
    <sheet name="IV Trimestre" sheetId="6" state="hidden" r:id="rId4"/>
    <sheet name="Semestral" sheetId="9" state="hidden" r:id="rId5"/>
    <sheet name="Tercer Trimestre Acumulado" sheetId="8" state="hidden" r:id="rId6"/>
    <sheet name="1 Trimestre" sheetId="10" r:id="rId7"/>
    <sheet name="2 Trimestre" sheetId="11" r:id="rId8"/>
    <sheet name="3 Trimestre" sheetId="12" r:id="rId9"/>
    <sheet name="4 Trimestre" sheetId="13" r:id="rId10"/>
    <sheet name="1 Semestre" sheetId="14" r:id="rId11"/>
    <sheet name="3T Acumulado" sheetId="15" r:id="rId12"/>
    <sheet name="Anual" sheetId="7" r:id="rId13"/>
  </sheets>
  <externalReferences>
    <externalReference r:id="rId14"/>
  </externalReferences>
  <calcPr calcId="152511"/>
</workbook>
</file>

<file path=xl/calcChain.xml><?xml version="1.0" encoding="utf-8"?>
<calcChain xmlns="http://schemas.openxmlformats.org/spreadsheetml/2006/main">
  <c r="D21" i="7" l="1"/>
  <c r="E21" i="7"/>
  <c r="F21" i="7"/>
  <c r="G21" i="7"/>
  <c r="H21" i="7"/>
  <c r="I21" i="7"/>
  <c r="C21" i="7"/>
  <c r="D21" i="15"/>
  <c r="E21" i="15"/>
  <c r="F21" i="15"/>
  <c r="G21" i="15"/>
  <c r="H21" i="15"/>
  <c r="I21" i="15"/>
  <c r="C21" i="15"/>
  <c r="D17" i="15"/>
  <c r="E17" i="15"/>
  <c r="F17" i="15"/>
  <c r="G17" i="15"/>
  <c r="H17" i="15"/>
  <c r="I17" i="15"/>
  <c r="C17" i="15"/>
  <c r="D16" i="15"/>
  <c r="E16" i="15"/>
  <c r="F16" i="15"/>
  <c r="G16" i="15"/>
  <c r="H16" i="15"/>
  <c r="I16" i="15"/>
  <c r="C16" i="15"/>
  <c r="D13" i="15"/>
  <c r="E13" i="15"/>
  <c r="F13" i="15"/>
  <c r="G13" i="15"/>
  <c r="H13" i="15"/>
  <c r="I13" i="15"/>
  <c r="C13" i="15"/>
  <c r="D12" i="15"/>
  <c r="E12" i="15"/>
  <c r="F12" i="15"/>
  <c r="G12" i="15"/>
  <c r="H12" i="15"/>
  <c r="I12" i="15"/>
  <c r="C12" i="15"/>
  <c r="D21" i="14"/>
  <c r="E21" i="14"/>
  <c r="F21" i="14"/>
  <c r="G21" i="14"/>
  <c r="H21" i="14"/>
  <c r="I21" i="14"/>
  <c r="C21" i="14"/>
  <c r="D17" i="14"/>
  <c r="E17" i="14"/>
  <c r="F17" i="14"/>
  <c r="G17" i="14"/>
  <c r="H17" i="14"/>
  <c r="I17" i="14"/>
  <c r="C17" i="14"/>
  <c r="D16" i="14"/>
  <c r="E16" i="14"/>
  <c r="F16" i="14"/>
  <c r="G16" i="14"/>
  <c r="H16" i="14"/>
  <c r="I16" i="14"/>
  <c r="C16" i="14"/>
  <c r="D13" i="14"/>
  <c r="E13" i="14"/>
  <c r="F13" i="14"/>
  <c r="G13" i="14"/>
  <c r="H13" i="14"/>
  <c r="I13" i="14"/>
  <c r="C13" i="14"/>
  <c r="D12" i="14"/>
  <c r="E12" i="14"/>
  <c r="F12" i="14"/>
  <c r="G12" i="14"/>
  <c r="H12" i="14"/>
  <c r="I12" i="14"/>
  <c r="C12" i="14"/>
  <c r="C14" i="14"/>
  <c r="D14" i="14"/>
  <c r="E14" i="14"/>
  <c r="F14" i="14"/>
  <c r="G14" i="14"/>
  <c r="H14" i="14"/>
  <c r="I14" i="14"/>
  <c r="B22" i="11"/>
  <c r="B28" i="15" l="1"/>
  <c r="B28" i="7"/>
  <c r="B28" i="14"/>
  <c r="D23" i="7" l="1"/>
  <c r="E23" i="7"/>
  <c r="F23" i="7"/>
  <c r="G23" i="7"/>
  <c r="H23" i="7"/>
  <c r="I23" i="7"/>
  <c r="C23" i="7"/>
  <c r="D23" i="15"/>
  <c r="E23" i="15"/>
  <c r="F23" i="15"/>
  <c r="G23" i="15"/>
  <c r="H23" i="15"/>
  <c r="I23" i="15"/>
  <c r="C23" i="15"/>
  <c r="H11" i="7"/>
  <c r="H12" i="7"/>
  <c r="H13" i="7"/>
  <c r="H14" i="7"/>
  <c r="H15" i="7"/>
  <c r="H16" i="7"/>
  <c r="H17" i="7"/>
  <c r="H10" i="7"/>
  <c r="H11" i="15"/>
  <c r="H14" i="15"/>
  <c r="H15" i="15"/>
  <c r="H10" i="15"/>
  <c r="G11" i="7"/>
  <c r="G12" i="7"/>
  <c r="G13" i="7"/>
  <c r="G14" i="7"/>
  <c r="G15" i="7"/>
  <c r="G45" i="7" s="1"/>
  <c r="G16" i="7"/>
  <c r="G17" i="7"/>
  <c r="G10" i="7"/>
  <c r="G11" i="15"/>
  <c r="G14" i="15"/>
  <c r="G15" i="15"/>
  <c r="G10" i="15"/>
  <c r="E11" i="7"/>
  <c r="E12" i="7"/>
  <c r="E13" i="7"/>
  <c r="E14" i="7"/>
  <c r="E15" i="7"/>
  <c r="E16" i="7"/>
  <c r="E17" i="7"/>
  <c r="E10" i="7"/>
  <c r="E11" i="15"/>
  <c r="E14" i="15"/>
  <c r="E15" i="15"/>
  <c r="E10" i="15"/>
  <c r="D11" i="7"/>
  <c r="D12" i="7"/>
  <c r="D13" i="7"/>
  <c r="D14" i="7"/>
  <c r="D15" i="7"/>
  <c r="D16" i="7"/>
  <c r="D17" i="7"/>
  <c r="D10" i="7"/>
  <c r="D11" i="15"/>
  <c r="D14" i="15"/>
  <c r="D15" i="15"/>
  <c r="D10" i="15"/>
  <c r="B23" i="13"/>
  <c r="B11" i="13"/>
  <c r="B12" i="13"/>
  <c r="B13" i="13"/>
  <c r="B14" i="13"/>
  <c r="B15" i="13"/>
  <c r="B16" i="13"/>
  <c r="B17" i="13"/>
  <c r="B20" i="13"/>
  <c r="B21" i="13"/>
  <c r="B22" i="13"/>
  <c r="B10" i="13"/>
  <c r="B11" i="12"/>
  <c r="B12" i="12"/>
  <c r="B13" i="12"/>
  <c r="B14" i="12"/>
  <c r="B15" i="12"/>
  <c r="B16" i="12"/>
  <c r="B17" i="12"/>
  <c r="B20" i="12"/>
  <c r="B21" i="12"/>
  <c r="B22" i="12"/>
  <c r="B23" i="12"/>
  <c r="B10" i="12"/>
  <c r="B11" i="11"/>
  <c r="B12" i="11"/>
  <c r="B13" i="11"/>
  <c r="B14" i="11"/>
  <c r="B15" i="11"/>
  <c r="B16" i="11"/>
  <c r="B17" i="11"/>
  <c r="B20" i="11"/>
  <c r="B21" i="11"/>
  <c r="B23" i="11"/>
  <c r="B10" i="11"/>
  <c r="B11" i="10"/>
  <c r="B12" i="10"/>
  <c r="B13" i="10"/>
  <c r="B14" i="10"/>
  <c r="B15" i="10"/>
  <c r="B16" i="10"/>
  <c r="B17" i="10"/>
  <c r="B10" i="10"/>
  <c r="B33" i="7"/>
  <c r="B33" i="15"/>
  <c r="B33" i="13"/>
  <c r="B33" i="12"/>
  <c r="B33" i="11"/>
  <c r="D45" i="7"/>
  <c r="E45" i="7"/>
  <c r="H45" i="7"/>
  <c r="C45" i="13"/>
  <c r="D45" i="13"/>
  <c r="E45" i="13"/>
  <c r="F45" i="13"/>
  <c r="G45" i="13"/>
  <c r="H45" i="13"/>
  <c r="I45" i="13"/>
  <c r="C45" i="12"/>
  <c r="D45" i="12"/>
  <c r="E45" i="12"/>
  <c r="F45" i="12"/>
  <c r="G45" i="12"/>
  <c r="H45" i="12"/>
  <c r="I45" i="12"/>
  <c r="C45" i="11"/>
  <c r="D45" i="11"/>
  <c r="E45" i="11"/>
  <c r="F45" i="11"/>
  <c r="G45" i="11"/>
  <c r="H45" i="11"/>
  <c r="I45" i="11"/>
  <c r="C45" i="10"/>
  <c r="D45" i="10"/>
  <c r="E45" i="10"/>
  <c r="F45" i="10"/>
  <c r="G45" i="10"/>
  <c r="H45" i="10"/>
  <c r="I45" i="10"/>
  <c r="B45" i="11" l="1"/>
  <c r="D47" i="7"/>
  <c r="D60" i="7"/>
  <c r="E47" i="7"/>
  <c r="E60" i="7"/>
  <c r="G47" i="7"/>
  <c r="G60" i="7"/>
  <c r="H47" i="7"/>
  <c r="H60" i="7"/>
  <c r="B45" i="13"/>
  <c r="B45" i="12"/>
  <c r="B23" i="15"/>
  <c r="B23" i="7"/>
  <c r="D44" i="7"/>
  <c r="E44" i="7"/>
  <c r="G44" i="7"/>
  <c r="H44" i="7"/>
  <c r="C44" i="13"/>
  <c r="D44" i="13"/>
  <c r="E44" i="13"/>
  <c r="F44" i="13"/>
  <c r="G44" i="13"/>
  <c r="H44" i="13"/>
  <c r="I44" i="13"/>
  <c r="B44" i="13"/>
  <c r="C44" i="12"/>
  <c r="D44" i="12"/>
  <c r="E44" i="12"/>
  <c r="F44" i="12"/>
  <c r="G44" i="12"/>
  <c r="H44" i="12"/>
  <c r="I44" i="12"/>
  <c r="C44" i="11"/>
  <c r="D44" i="11"/>
  <c r="E44" i="11"/>
  <c r="F44" i="11"/>
  <c r="G44" i="11"/>
  <c r="H44" i="11"/>
  <c r="I44" i="11"/>
  <c r="B44" i="12"/>
  <c r="B44" i="11"/>
  <c r="C44" i="10"/>
  <c r="D44" i="10"/>
  <c r="E44" i="10"/>
  <c r="F44" i="10"/>
  <c r="G44" i="10"/>
  <c r="H44" i="10"/>
  <c r="I44" i="10"/>
  <c r="B33" i="14" l="1"/>
  <c r="I23" i="14"/>
  <c r="H23" i="14"/>
  <c r="G23" i="14"/>
  <c r="F23" i="14"/>
  <c r="E23" i="14"/>
  <c r="D23" i="14"/>
  <c r="C23" i="14"/>
  <c r="H11" i="14"/>
  <c r="H44" i="14"/>
  <c r="H15" i="14"/>
  <c r="H45" i="14" s="1"/>
  <c r="H10" i="14"/>
  <c r="G11" i="14"/>
  <c r="G44" i="14"/>
  <c r="G15" i="14"/>
  <c r="G45" i="14" s="1"/>
  <c r="G10" i="14"/>
  <c r="E11" i="14"/>
  <c r="E44" i="14"/>
  <c r="E15" i="14"/>
  <c r="E45" i="14" s="1"/>
  <c r="E10" i="14"/>
  <c r="D11" i="14"/>
  <c r="D44" i="14"/>
  <c r="D15" i="14"/>
  <c r="D45" i="14" s="1"/>
  <c r="D10" i="14"/>
  <c r="B33" i="10"/>
  <c r="B23" i="14" l="1"/>
  <c r="B44" i="10"/>
  <c r="B45" i="10"/>
  <c r="B21" i="10"/>
  <c r="B22" i="10"/>
  <c r="B23" i="10"/>
  <c r="B20" i="10"/>
  <c r="F10" i="7"/>
  <c r="I10" i="7"/>
  <c r="F11" i="7"/>
  <c r="I11" i="7"/>
  <c r="F12" i="7"/>
  <c r="I12" i="7"/>
  <c r="F13" i="7"/>
  <c r="F44" i="7" s="1"/>
  <c r="I13" i="7"/>
  <c r="I44" i="7" s="1"/>
  <c r="F14" i="7"/>
  <c r="I14" i="7"/>
  <c r="F15" i="7"/>
  <c r="F45" i="7" s="1"/>
  <c r="I15" i="7"/>
  <c r="I45" i="7" s="1"/>
  <c r="F16" i="7"/>
  <c r="I16" i="7"/>
  <c r="F17" i="7"/>
  <c r="I17" i="7"/>
  <c r="D20" i="7"/>
  <c r="E20" i="7"/>
  <c r="F20" i="7"/>
  <c r="G20" i="7"/>
  <c r="H20" i="7"/>
  <c r="I20" i="7"/>
  <c r="D22" i="7"/>
  <c r="E22" i="7"/>
  <c r="F22" i="7"/>
  <c r="G22" i="7"/>
  <c r="H22" i="7"/>
  <c r="I22" i="7"/>
  <c r="C11" i="7"/>
  <c r="C12" i="7"/>
  <c r="C13" i="7"/>
  <c r="C14" i="7"/>
  <c r="C15" i="7"/>
  <c r="C16" i="7"/>
  <c r="C17" i="7"/>
  <c r="C20" i="7"/>
  <c r="C22" i="7"/>
  <c r="C10" i="7"/>
  <c r="F10" i="15"/>
  <c r="I10" i="15"/>
  <c r="F11" i="15"/>
  <c r="I11" i="15"/>
  <c r="D44" i="15"/>
  <c r="E44" i="15"/>
  <c r="F44" i="15"/>
  <c r="G44" i="15"/>
  <c r="H44" i="15"/>
  <c r="I44" i="15"/>
  <c r="F14" i="15"/>
  <c r="I14" i="15"/>
  <c r="D45" i="15"/>
  <c r="E45" i="15"/>
  <c r="F15" i="15"/>
  <c r="F45" i="15" s="1"/>
  <c r="G45" i="15"/>
  <c r="H45" i="15"/>
  <c r="I15" i="15"/>
  <c r="I45" i="15" s="1"/>
  <c r="D20" i="15"/>
  <c r="E20" i="15"/>
  <c r="F20" i="15"/>
  <c r="G20" i="15"/>
  <c r="H20" i="15"/>
  <c r="I20" i="15"/>
  <c r="D22" i="15"/>
  <c r="E22" i="15"/>
  <c r="F22" i="15"/>
  <c r="G22" i="15"/>
  <c r="H22" i="15"/>
  <c r="I22" i="15"/>
  <c r="C11" i="15"/>
  <c r="B12" i="15"/>
  <c r="C14" i="15"/>
  <c r="C15" i="15"/>
  <c r="B16" i="15"/>
  <c r="B17" i="15"/>
  <c r="C20" i="15"/>
  <c r="C22" i="15"/>
  <c r="C10" i="15"/>
  <c r="H22" i="14"/>
  <c r="E22" i="14"/>
  <c r="E20" i="14"/>
  <c r="F20" i="14"/>
  <c r="G20" i="14"/>
  <c r="H20" i="14"/>
  <c r="I20" i="14"/>
  <c r="C11" i="14"/>
  <c r="F11" i="14"/>
  <c r="I11" i="14"/>
  <c r="F44" i="14"/>
  <c r="I44" i="14"/>
  <c r="C15" i="14"/>
  <c r="F15" i="14"/>
  <c r="F45" i="14" s="1"/>
  <c r="I15" i="14"/>
  <c r="I45" i="14" s="1"/>
  <c r="F10" i="14"/>
  <c r="I10" i="14"/>
  <c r="F22" i="14"/>
  <c r="G22" i="14"/>
  <c r="I22" i="14"/>
  <c r="D20" i="14"/>
  <c r="D22" i="14"/>
  <c r="C20" i="14"/>
  <c r="C22" i="14"/>
  <c r="C10" i="14"/>
  <c r="B14" i="7" l="1"/>
  <c r="C47" i="7"/>
  <c r="C60" i="7"/>
  <c r="I47" i="7"/>
  <c r="I60" i="7"/>
  <c r="F47" i="7"/>
  <c r="F60" i="7"/>
  <c r="B16" i="7"/>
  <c r="B11" i="15"/>
  <c r="B22" i="14"/>
  <c r="B20" i="14"/>
  <c r="B12" i="7"/>
  <c r="B22" i="7"/>
  <c r="B10" i="14"/>
  <c r="B17" i="7"/>
  <c r="B22" i="15"/>
  <c r="C45" i="14"/>
  <c r="B15" i="14"/>
  <c r="B45" i="14" s="1"/>
  <c r="C45" i="15"/>
  <c r="B15" i="15"/>
  <c r="B15" i="7"/>
  <c r="B45" i="7" s="1"/>
  <c r="C45" i="7"/>
  <c r="B14" i="14"/>
  <c r="B14" i="15"/>
  <c r="B17" i="14"/>
  <c r="B21" i="15"/>
  <c r="B21" i="14"/>
  <c r="B21" i="7"/>
  <c r="B16" i="14"/>
  <c r="C44" i="7"/>
  <c r="B13" i="7"/>
  <c r="B44" i="7" s="1"/>
  <c r="C44" i="14"/>
  <c r="B13" i="14"/>
  <c r="B44" i="14" s="1"/>
  <c r="C44" i="15"/>
  <c r="B13" i="15"/>
  <c r="B12" i="14"/>
  <c r="B20" i="7"/>
  <c r="B20" i="15"/>
  <c r="B11" i="14"/>
  <c r="B11" i="7"/>
  <c r="B10" i="7"/>
  <c r="B10" i="15"/>
  <c r="B49" i="10"/>
  <c r="B69" i="10"/>
  <c r="B47" i="7" l="1"/>
  <c r="B60" i="7"/>
  <c r="B49" i="7"/>
  <c r="F70" i="7"/>
  <c r="G70" i="7"/>
  <c r="H70" i="7"/>
  <c r="I70" i="7"/>
  <c r="F69" i="7"/>
  <c r="G69" i="7"/>
  <c r="H69" i="7"/>
  <c r="I69" i="7"/>
  <c r="F67" i="7"/>
  <c r="G67" i="7"/>
  <c r="H67" i="7"/>
  <c r="I67" i="7"/>
  <c r="F66" i="7"/>
  <c r="G66" i="7"/>
  <c r="H66" i="7"/>
  <c r="I66" i="7"/>
  <c r="F61" i="7"/>
  <c r="G61" i="7"/>
  <c r="H61" i="7"/>
  <c r="I61" i="7"/>
  <c r="F54" i="7"/>
  <c r="G54" i="7"/>
  <c r="H54" i="7"/>
  <c r="I54" i="7"/>
  <c r="F53" i="7"/>
  <c r="G53" i="7"/>
  <c r="H53" i="7"/>
  <c r="I53" i="7"/>
  <c r="F49" i="7"/>
  <c r="G49" i="7"/>
  <c r="H49" i="7"/>
  <c r="I49" i="7"/>
  <c r="F48" i="7"/>
  <c r="G48" i="7"/>
  <c r="G50" i="7" s="1"/>
  <c r="H48" i="7"/>
  <c r="H50" i="7" s="1"/>
  <c r="I48" i="7"/>
  <c r="F37" i="7"/>
  <c r="F39" i="7" s="1"/>
  <c r="G37" i="7"/>
  <c r="G39" i="7" s="1"/>
  <c r="H37" i="7"/>
  <c r="H39" i="7" s="1"/>
  <c r="I37" i="7"/>
  <c r="F36" i="7"/>
  <c r="F38" i="7" s="1"/>
  <c r="G36" i="7"/>
  <c r="G38" i="7" s="1"/>
  <c r="H36" i="7"/>
  <c r="H38" i="7" s="1"/>
  <c r="I36" i="7"/>
  <c r="I38" i="7" s="1"/>
  <c r="F70" i="15"/>
  <c r="G70" i="15"/>
  <c r="H70" i="15"/>
  <c r="I70" i="15"/>
  <c r="F69" i="15"/>
  <c r="G69" i="15"/>
  <c r="H69" i="15"/>
  <c r="I69" i="15"/>
  <c r="F67" i="15"/>
  <c r="G67" i="15"/>
  <c r="H67" i="15"/>
  <c r="I67" i="15"/>
  <c r="F66" i="15"/>
  <c r="G66" i="15"/>
  <c r="H66" i="15"/>
  <c r="I66" i="15"/>
  <c r="F61" i="15"/>
  <c r="G61" i="15"/>
  <c r="H61" i="15"/>
  <c r="I61" i="15"/>
  <c r="F54" i="15"/>
  <c r="G54" i="15"/>
  <c r="H54" i="15"/>
  <c r="I54" i="15"/>
  <c r="F53" i="15"/>
  <c r="G53" i="15"/>
  <c r="H53" i="15"/>
  <c r="I53" i="15"/>
  <c r="F49" i="15"/>
  <c r="G49" i="15"/>
  <c r="H49" i="15"/>
  <c r="I49" i="15"/>
  <c r="F48" i="15"/>
  <c r="F50" i="15" s="1"/>
  <c r="G48" i="15"/>
  <c r="H48" i="15"/>
  <c r="H50" i="15" s="1"/>
  <c r="I48" i="15"/>
  <c r="F37" i="15"/>
  <c r="G37" i="15"/>
  <c r="G39" i="15" s="1"/>
  <c r="H37" i="15"/>
  <c r="H39" i="15" s="1"/>
  <c r="I37" i="15"/>
  <c r="I39" i="15" s="1"/>
  <c r="F36" i="15"/>
  <c r="F38" i="15" s="1"/>
  <c r="G36" i="15"/>
  <c r="G62" i="15" s="1"/>
  <c r="H36" i="15"/>
  <c r="H62" i="15" s="1"/>
  <c r="I36" i="15"/>
  <c r="F70" i="14"/>
  <c r="G70" i="14"/>
  <c r="H70" i="14"/>
  <c r="I70" i="14"/>
  <c r="F69" i="14"/>
  <c r="G69" i="14"/>
  <c r="H69" i="14"/>
  <c r="I69" i="14"/>
  <c r="F67" i="14"/>
  <c r="G67" i="14"/>
  <c r="H67" i="14"/>
  <c r="I67" i="14"/>
  <c r="F66" i="14"/>
  <c r="G66" i="14"/>
  <c r="H66" i="14"/>
  <c r="I66" i="14"/>
  <c r="F61" i="14"/>
  <c r="G61" i="14"/>
  <c r="H61" i="14"/>
  <c r="I61" i="14"/>
  <c r="F54" i="14"/>
  <c r="G54" i="14"/>
  <c r="H54" i="14"/>
  <c r="I54" i="14"/>
  <c r="F53" i="14"/>
  <c r="G53" i="14"/>
  <c r="H53" i="14"/>
  <c r="H55" i="14" s="1"/>
  <c r="I53" i="14"/>
  <c r="F49" i="14"/>
  <c r="G49" i="14"/>
  <c r="H49" i="14"/>
  <c r="I49" i="14"/>
  <c r="F48" i="14"/>
  <c r="G48" i="14"/>
  <c r="H48" i="14"/>
  <c r="H50" i="14" s="1"/>
  <c r="I48" i="14"/>
  <c r="F37" i="14"/>
  <c r="F39" i="14" s="1"/>
  <c r="G37" i="14"/>
  <c r="H37" i="14"/>
  <c r="H39" i="14" s="1"/>
  <c r="I37" i="14"/>
  <c r="I39" i="14" s="1"/>
  <c r="F36" i="14"/>
  <c r="F38" i="14" s="1"/>
  <c r="G36" i="14"/>
  <c r="G38" i="14" s="1"/>
  <c r="H36" i="14"/>
  <c r="H38" i="14" s="1"/>
  <c r="I36" i="14"/>
  <c r="I38" i="14" s="1"/>
  <c r="I70" i="13"/>
  <c r="F70" i="13"/>
  <c r="G70" i="13"/>
  <c r="H70" i="13"/>
  <c r="F69" i="13"/>
  <c r="G69" i="13"/>
  <c r="H69" i="13"/>
  <c r="I69" i="13"/>
  <c r="F67" i="13"/>
  <c r="G67" i="13"/>
  <c r="H67" i="13"/>
  <c r="I67" i="13"/>
  <c r="F66" i="13"/>
  <c r="G66" i="13"/>
  <c r="H66" i="13"/>
  <c r="I66" i="13"/>
  <c r="F61" i="13"/>
  <c r="G61" i="13"/>
  <c r="H61" i="13"/>
  <c r="I61" i="13"/>
  <c r="F54" i="13"/>
  <c r="G54" i="13"/>
  <c r="H54" i="13"/>
  <c r="I54" i="13"/>
  <c r="F53" i="13"/>
  <c r="F55" i="13" s="1"/>
  <c r="G53" i="13"/>
  <c r="G55" i="13" s="1"/>
  <c r="H53" i="13"/>
  <c r="I53" i="13"/>
  <c r="F49" i="13"/>
  <c r="G49" i="13"/>
  <c r="H49" i="13"/>
  <c r="I49" i="13"/>
  <c r="F48" i="13"/>
  <c r="F50" i="13" s="1"/>
  <c r="G48" i="13"/>
  <c r="G50" i="13" s="1"/>
  <c r="H48" i="13"/>
  <c r="I48" i="13"/>
  <c r="F37" i="13"/>
  <c r="F39" i="13" s="1"/>
  <c r="G37" i="13"/>
  <c r="H37" i="13"/>
  <c r="H39" i="13" s="1"/>
  <c r="I37" i="13"/>
  <c r="I39" i="13" s="1"/>
  <c r="F36" i="13"/>
  <c r="F62" i="13" s="1"/>
  <c r="G36" i="13"/>
  <c r="G38" i="13" s="1"/>
  <c r="H36" i="13"/>
  <c r="I36" i="13"/>
  <c r="F70" i="12"/>
  <c r="G70" i="12"/>
  <c r="H70" i="12"/>
  <c r="I70" i="12"/>
  <c r="F69" i="12"/>
  <c r="G69" i="12"/>
  <c r="H69" i="12"/>
  <c r="I69" i="12"/>
  <c r="F67" i="12"/>
  <c r="G67" i="12"/>
  <c r="H67" i="12"/>
  <c r="I67" i="12"/>
  <c r="F66" i="12"/>
  <c r="G66" i="12"/>
  <c r="H66" i="12"/>
  <c r="I66" i="12"/>
  <c r="F61" i="12"/>
  <c r="G61" i="12"/>
  <c r="H61" i="12"/>
  <c r="I61" i="12"/>
  <c r="F54" i="12"/>
  <c r="G54" i="12"/>
  <c r="H54" i="12"/>
  <c r="I54" i="12"/>
  <c r="F53" i="12"/>
  <c r="G53" i="12"/>
  <c r="H53" i="12"/>
  <c r="H55" i="12" s="1"/>
  <c r="I53" i="12"/>
  <c r="F49" i="12"/>
  <c r="G49" i="12"/>
  <c r="H49" i="12"/>
  <c r="I49" i="12"/>
  <c r="F48" i="12"/>
  <c r="G48" i="12"/>
  <c r="H48" i="12"/>
  <c r="H50" i="12" s="1"/>
  <c r="I48" i="12"/>
  <c r="F37" i="12"/>
  <c r="F39" i="12" s="1"/>
  <c r="G37" i="12"/>
  <c r="G39" i="12" s="1"/>
  <c r="H37" i="12"/>
  <c r="H39" i="12" s="1"/>
  <c r="I37" i="12"/>
  <c r="I39" i="12" s="1"/>
  <c r="I36" i="12"/>
  <c r="F36" i="12"/>
  <c r="F38" i="12" s="1"/>
  <c r="F63" i="12" s="1"/>
  <c r="G36" i="12"/>
  <c r="G38" i="12" s="1"/>
  <c r="H36" i="12"/>
  <c r="F70" i="11"/>
  <c r="G70" i="11"/>
  <c r="H70" i="11"/>
  <c r="I70" i="11"/>
  <c r="F69" i="11"/>
  <c r="G69" i="11"/>
  <c r="H69" i="11"/>
  <c r="I69" i="11"/>
  <c r="F67" i="11"/>
  <c r="G67" i="11"/>
  <c r="H67" i="11"/>
  <c r="I67" i="11"/>
  <c r="F66" i="11"/>
  <c r="G66" i="11"/>
  <c r="H66" i="11"/>
  <c r="I66" i="11"/>
  <c r="F61" i="11"/>
  <c r="G61" i="11"/>
  <c r="H61" i="11"/>
  <c r="I61" i="11"/>
  <c r="F54" i="11"/>
  <c r="G54" i="11"/>
  <c r="H54" i="11"/>
  <c r="I54" i="11"/>
  <c r="F53" i="11"/>
  <c r="F55" i="11" s="1"/>
  <c r="G53" i="11"/>
  <c r="G55" i="11" s="1"/>
  <c r="H53" i="11"/>
  <c r="I53" i="11"/>
  <c r="F49" i="11"/>
  <c r="G49" i="11"/>
  <c r="H49" i="11"/>
  <c r="I49" i="11"/>
  <c r="F48" i="11"/>
  <c r="F50" i="11" s="1"/>
  <c r="G48" i="11"/>
  <c r="G50" i="11" s="1"/>
  <c r="H48" i="11"/>
  <c r="I48" i="11"/>
  <c r="F37" i="11"/>
  <c r="F39" i="11" s="1"/>
  <c r="G37" i="11"/>
  <c r="G39" i="11" s="1"/>
  <c r="H37" i="11"/>
  <c r="I37" i="11"/>
  <c r="I39" i="11" s="1"/>
  <c r="F36" i="11"/>
  <c r="F62" i="11" s="1"/>
  <c r="G36" i="11"/>
  <c r="G38" i="11" s="1"/>
  <c r="G63" i="11" s="1"/>
  <c r="H36" i="11"/>
  <c r="H38" i="11" s="1"/>
  <c r="I36" i="11"/>
  <c r="I71" i="7" l="1"/>
  <c r="H71" i="7"/>
  <c r="G71" i="7"/>
  <c r="F71" i="7"/>
  <c r="H50" i="11"/>
  <c r="H68" i="11" s="1"/>
  <c r="F50" i="12"/>
  <c r="F55" i="12"/>
  <c r="F50" i="14"/>
  <c r="F68" i="14" s="1"/>
  <c r="F55" i="14"/>
  <c r="F50" i="7"/>
  <c r="G50" i="12"/>
  <c r="G68" i="12" s="1"/>
  <c r="G55" i="12"/>
  <c r="G50" i="14"/>
  <c r="G68" i="14" s="1"/>
  <c r="G55" i="14"/>
  <c r="G55" i="7"/>
  <c r="H62" i="12"/>
  <c r="G50" i="15"/>
  <c r="G68" i="15" s="1"/>
  <c r="H50" i="13"/>
  <c r="H55" i="11"/>
  <c r="H62" i="13"/>
  <c r="H55" i="13"/>
  <c r="I62" i="11"/>
  <c r="I50" i="12"/>
  <c r="I68" i="12" s="1"/>
  <c r="G62" i="13"/>
  <c r="I50" i="11"/>
  <c r="I68" i="11" s="1"/>
  <c r="H62" i="11"/>
  <c r="I55" i="11"/>
  <c r="I55" i="12"/>
  <c r="I62" i="13"/>
  <c r="I50" i="13"/>
  <c r="I55" i="13"/>
  <c r="I50" i="14"/>
  <c r="I68" i="14" s="1"/>
  <c r="I55" i="14"/>
  <c r="I50" i="15"/>
  <c r="I50" i="7"/>
  <c r="I68" i="7" s="1"/>
  <c r="I62" i="12"/>
  <c r="G39" i="13"/>
  <c r="G63" i="13" s="1"/>
  <c r="G63" i="12"/>
  <c r="F62" i="12"/>
  <c r="H39" i="11"/>
  <c r="H63" i="11" s="1"/>
  <c r="G62" i="11"/>
  <c r="H68" i="13"/>
  <c r="F68" i="13"/>
  <c r="I68" i="13"/>
  <c r="G68" i="13"/>
  <c r="H68" i="12"/>
  <c r="F68" i="12"/>
  <c r="F68" i="11"/>
  <c r="G68" i="11"/>
  <c r="H38" i="13"/>
  <c r="H63" i="13" s="1"/>
  <c r="I38" i="13"/>
  <c r="I63" i="13" s="1"/>
  <c r="F38" i="13"/>
  <c r="F63" i="13" s="1"/>
  <c r="H38" i="12"/>
  <c r="H63" i="12" s="1"/>
  <c r="G62" i="12"/>
  <c r="I38" i="12"/>
  <c r="I63" i="12" s="1"/>
  <c r="I38" i="11"/>
  <c r="I63" i="11" s="1"/>
  <c r="F38" i="11"/>
  <c r="F63" i="11" s="1"/>
  <c r="I62" i="7"/>
  <c r="H55" i="7"/>
  <c r="F55" i="7"/>
  <c r="I55" i="7"/>
  <c r="I55" i="15"/>
  <c r="F55" i="15"/>
  <c r="G55" i="15"/>
  <c r="H55" i="15"/>
  <c r="I62" i="15"/>
  <c r="F62" i="15"/>
  <c r="F68" i="15"/>
  <c r="I68" i="15"/>
  <c r="G68" i="7"/>
  <c r="F63" i="7"/>
  <c r="H63" i="7"/>
  <c r="H68" i="7"/>
  <c r="F68" i="7"/>
  <c r="G63" i="7"/>
  <c r="I39" i="7"/>
  <c r="I63" i="7" s="1"/>
  <c r="F62" i="7"/>
  <c r="G62" i="7"/>
  <c r="H62" i="7"/>
  <c r="H68" i="15"/>
  <c r="H38" i="15"/>
  <c r="H63" i="15" s="1"/>
  <c r="F39" i="15"/>
  <c r="F63" i="15" s="1"/>
  <c r="I38" i="15"/>
  <c r="I63" i="15" s="1"/>
  <c r="G38" i="15"/>
  <c r="G63" i="15" s="1"/>
  <c r="G62" i="14"/>
  <c r="H63" i="14"/>
  <c r="H68" i="14"/>
  <c r="F63" i="14"/>
  <c r="I63" i="14"/>
  <c r="H62" i="14"/>
  <c r="F62" i="14"/>
  <c r="I62" i="14"/>
  <c r="G39" i="14"/>
  <c r="G63" i="14" s="1"/>
  <c r="C36" i="10"/>
  <c r="D36" i="10"/>
  <c r="D38" i="10" s="1"/>
  <c r="E36" i="10"/>
  <c r="E38" i="10" s="1"/>
  <c r="F36" i="10"/>
  <c r="G36" i="10"/>
  <c r="G38" i="10" s="1"/>
  <c r="C37" i="10"/>
  <c r="C39" i="10" s="1"/>
  <c r="D37" i="10"/>
  <c r="D62" i="10" s="1"/>
  <c r="E37" i="10"/>
  <c r="E39" i="10" s="1"/>
  <c r="F37" i="10"/>
  <c r="G37" i="10"/>
  <c r="C38" i="10"/>
  <c r="F38" i="10"/>
  <c r="F39" i="10"/>
  <c r="C48" i="10"/>
  <c r="D48" i="10"/>
  <c r="D50" i="10" s="1"/>
  <c r="E48" i="10"/>
  <c r="F48" i="10"/>
  <c r="G48" i="10"/>
  <c r="C49" i="10"/>
  <c r="D49" i="10"/>
  <c r="E49" i="10"/>
  <c r="F49" i="10"/>
  <c r="G49" i="10"/>
  <c r="C53" i="10"/>
  <c r="D53" i="10"/>
  <c r="E53" i="10"/>
  <c r="F53" i="10"/>
  <c r="G53" i="10"/>
  <c r="C54" i="10"/>
  <c r="D54" i="10"/>
  <c r="E54" i="10"/>
  <c r="F54" i="10"/>
  <c r="G54" i="10"/>
  <c r="C61" i="10"/>
  <c r="D61" i="10"/>
  <c r="E61" i="10"/>
  <c r="F61" i="10"/>
  <c r="G61" i="10"/>
  <c r="C66" i="10"/>
  <c r="D66" i="10"/>
  <c r="E66" i="10"/>
  <c r="F66" i="10"/>
  <c r="G66" i="10"/>
  <c r="C67" i="10"/>
  <c r="D67" i="10"/>
  <c r="E67" i="10"/>
  <c r="F67" i="10"/>
  <c r="G67" i="10"/>
  <c r="C69" i="10"/>
  <c r="D69" i="10"/>
  <c r="E69" i="10"/>
  <c r="F69" i="10"/>
  <c r="G69" i="10"/>
  <c r="C70" i="10"/>
  <c r="D70" i="10"/>
  <c r="E70" i="10"/>
  <c r="F70" i="10"/>
  <c r="G70" i="10"/>
  <c r="E70" i="15"/>
  <c r="D70" i="15"/>
  <c r="C70" i="15"/>
  <c r="E69" i="15"/>
  <c r="D69" i="15"/>
  <c r="C69" i="15"/>
  <c r="E67" i="15"/>
  <c r="D67" i="15"/>
  <c r="C67" i="15"/>
  <c r="E66" i="15"/>
  <c r="D66" i="15"/>
  <c r="C66" i="15"/>
  <c r="E61" i="15"/>
  <c r="D61" i="15"/>
  <c r="C61" i="15"/>
  <c r="E54" i="15"/>
  <c r="D54" i="15"/>
  <c r="C54" i="15"/>
  <c r="E53" i="15"/>
  <c r="D53" i="15"/>
  <c r="C53" i="15"/>
  <c r="E49" i="15"/>
  <c r="D49" i="15"/>
  <c r="C49" i="15"/>
  <c r="E48" i="15"/>
  <c r="D48" i="15"/>
  <c r="C48" i="15"/>
  <c r="E37" i="15"/>
  <c r="D37" i="15"/>
  <c r="C37" i="15"/>
  <c r="E36" i="15"/>
  <c r="E38" i="15" s="1"/>
  <c r="D36" i="15"/>
  <c r="D38" i="15" s="1"/>
  <c r="C36" i="15"/>
  <c r="C38" i="15" s="1"/>
  <c r="B27" i="15"/>
  <c r="B73" i="15" s="1"/>
  <c r="B36" i="15"/>
  <c r="B45" i="15"/>
  <c r="B69" i="15"/>
  <c r="E70" i="14"/>
  <c r="D70" i="14"/>
  <c r="C70" i="14"/>
  <c r="E69" i="14"/>
  <c r="D69" i="14"/>
  <c r="C69" i="14"/>
  <c r="E67" i="14"/>
  <c r="D67" i="14"/>
  <c r="C67" i="14"/>
  <c r="E66" i="14"/>
  <c r="D66" i="14"/>
  <c r="C66" i="14"/>
  <c r="E61" i="14"/>
  <c r="D61" i="14"/>
  <c r="C61" i="14"/>
  <c r="E54" i="14"/>
  <c r="D54" i="14"/>
  <c r="C54" i="14"/>
  <c r="E53" i="14"/>
  <c r="D53" i="14"/>
  <c r="C53" i="14"/>
  <c r="E49" i="14"/>
  <c r="D49" i="14"/>
  <c r="C49" i="14"/>
  <c r="E48" i="14"/>
  <c r="D48" i="14"/>
  <c r="C48" i="14"/>
  <c r="E37" i="14"/>
  <c r="D37" i="14"/>
  <c r="C37" i="14"/>
  <c r="E36" i="14"/>
  <c r="E38" i="14" s="1"/>
  <c r="D36" i="14"/>
  <c r="D38" i="14" s="1"/>
  <c r="C36" i="14"/>
  <c r="C38" i="14" s="1"/>
  <c r="B36" i="14"/>
  <c r="E70" i="13"/>
  <c r="D70" i="13"/>
  <c r="C70" i="13"/>
  <c r="E69" i="13"/>
  <c r="D69" i="13"/>
  <c r="C69" i="13"/>
  <c r="E67" i="13"/>
  <c r="D67" i="13"/>
  <c r="C67" i="13"/>
  <c r="E66" i="13"/>
  <c r="D66" i="13"/>
  <c r="C66" i="13"/>
  <c r="E61" i="13"/>
  <c r="D61" i="13"/>
  <c r="C61" i="13"/>
  <c r="E54" i="13"/>
  <c r="D54" i="13"/>
  <c r="C54" i="13"/>
  <c r="E53" i="13"/>
  <c r="D53" i="13"/>
  <c r="C53" i="13"/>
  <c r="E49" i="13"/>
  <c r="D49" i="13"/>
  <c r="C49" i="13"/>
  <c r="E48" i="13"/>
  <c r="D48" i="13"/>
  <c r="C48" i="13"/>
  <c r="E37" i="13"/>
  <c r="D37" i="13"/>
  <c r="C37" i="13"/>
  <c r="E36" i="13"/>
  <c r="E38" i="13" s="1"/>
  <c r="D36" i="13"/>
  <c r="D38" i="13" s="1"/>
  <c r="C36" i="13"/>
  <c r="C38" i="13" s="1"/>
  <c r="B27" i="13"/>
  <c r="B73" i="13" s="1"/>
  <c r="B36" i="13"/>
  <c r="B48" i="13"/>
  <c r="E70" i="12"/>
  <c r="D70" i="12"/>
  <c r="C70" i="12"/>
  <c r="E69" i="12"/>
  <c r="D69" i="12"/>
  <c r="C69" i="12"/>
  <c r="E67" i="12"/>
  <c r="D67" i="12"/>
  <c r="C67" i="12"/>
  <c r="E66" i="12"/>
  <c r="D66" i="12"/>
  <c r="C66" i="12"/>
  <c r="E61" i="12"/>
  <c r="D61" i="12"/>
  <c r="C61" i="12"/>
  <c r="E54" i="12"/>
  <c r="D54" i="12"/>
  <c r="C54" i="12"/>
  <c r="E53" i="12"/>
  <c r="D53" i="12"/>
  <c r="C53" i="12"/>
  <c r="E49" i="12"/>
  <c r="D49" i="12"/>
  <c r="C49" i="12"/>
  <c r="E48" i="12"/>
  <c r="D48" i="12"/>
  <c r="C48" i="12"/>
  <c r="E37" i="12"/>
  <c r="D37" i="12"/>
  <c r="C37" i="12"/>
  <c r="E36" i="12"/>
  <c r="E38" i="12" s="1"/>
  <c r="D36" i="12"/>
  <c r="D38" i="12" s="1"/>
  <c r="C36" i="12"/>
  <c r="C38" i="12" s="1"/>
  <c r="B27" i="12"/>
  <c r="B73" i="12" s="1"/>
  <c r="B36" i="12"/>
  <c r="B69" i="12"/>
  <c r="E70" i="11"/>
  <c r="D70" i="11"/>
  <c r="C70" i="11"/>
  <c r="E69" i="11"/>
  <c r="D69" i="11"/>
  <c r="C69" i="11"/>
  <c r="E67" i="11"/>
  <c r="D67" i="11"/>
  <c r="C67" i="11"/>
  <c r="E66" i="11"/>
  <c r="D66" i="11"/>
  <c r="C66" i="11"/>
  <c r="E61" i="11"/>
  <c r="D61" i="11"/>
  <c r="C61" i="11"/>
  <c r="E54" i="11"/>
  <c r="D54" i="11"/>
  <c r="C54" i="11"/>
  <c r="E53" i="11"/>
  <c r="D53" i="11"/>
  <c r="C53" i="11"/>
  <c r="E49" i="11"/>
  <c r="D49" i="11"/>
  <c r="C49" i="11"/>
  <c r="E48" i="11"/>
  <c r="D48" i="11"/>
  <c r="C48" i="11"/>
  <c r="E37" i="11"/>
  <c r="D37" i="11"/>
  <c r="C37" i="11"/>
  <c r="E36" i="11"/>
  <c r="E38" i="11" s="1"/>
  <c r="D36" i="11"/>
  <c r="D38" i="11" s="1"/>
  <c r="C36" i="11"/>
  <c r="C38" i="11" s="1"/>
  <c r="B36" i="11"/>
  <c r="B38" i="11" s="1"/>
  <c r="I70" i="10"/>
  <c r="H70" i="10"/>
  <c r="I69" i="10"/>
  <c r="H69" i="10"/>
  <c r="I67" i="10"/>
  <c r="H67" i="10"/>
  <c r="I66" i="10"/>
  <c r="H66" i="10"/>
  <c r="I61" i="10"/>
  <c r="H61" i="10"/>
  <c r="I54" i="10"/>
  <c r="H54" i="10"/>
  <c r="I53" i="10"/>
  <c r="H53" i="10"/>
  <c r="I49" i="10"/>
  <c r="H49" i="10"/>
  <c r="I48" i="10"/>
  <c r="H48" i="10"/>
  <c r="I37" i="10"/>
  <c r="I39" i="10" s="1"/>
  <c r="H37" i="10"/>
  <c r="I36" i="10"/>
  <c r="I38" i="10" s="1"/>
  <c r="H36" i="10"/>
  <c r="H38" i="10" s="1"/>
  <c r="B74" i="10"/>
  <c r="B36" i="10"/>
  <c r="B53" i="10"/>
  <c r="E50" i="12" l="1"/>
  <c r="E68" i="12" s="1"/>
  <c r="C50" i="14"/>
  <c r="H50" i="10"/>
  <c r="C50" i="12"/>
  <c r="C68" i="12" s="1"/>
  <c r="C55" i="10"/>
  <c r="G50" i="10"/>
  <c r="G68" i="10" s="1"/>
  <c r="D39" i="10"/>
  <c r="D63" i="10" s="1"/>
  <c r="D50" i="11"/>
  <c r="D50" i="13"/>
  <c r="D68" i="13" s="1"/>
  <c r="C63" i="10"/>
  <c r="D55" i="11"/>
  <c r="C50" i="15"/>
  <c r="C68" i="15" s="1"/>
  <c r="F50" i="10"/>
  <c r="I63" i="10"/>
  <c r="E50" i="10"/>
  <c r="I50" i="10"/>
  <c r="I68" i="10" s="1"/>
  <c r="C50" i="13"/>
  <c r="C68" i="13" s="1"/>
  <c r="E62" i="10"/>
  <c r="H55" i="10"/>
  <c r="C55" i="12"/>
  <c r="H68" i="10"/>
  <c r="C50" i="10"/>
  <c r="C68" i="10" s="1"/>
  <c r="E63" i="10"/>
  <c r="G62" i="10"/>
  <c r="I55" i="10"/>
  <c r="G39" i="10"/>
  <c r="E50" i="13"/>
  <c r="C62" i="10"/>
  <c r="D50" i="12"/>
  <c r="C50" i="11"/>
  <c r="C68" i="11" s="1"/>
  <c r="E50" i="11"/>
  <c r="E68" i="11" s="1"/>
  <c r="D50" i="14"/>
  <c r="D68" i="14" s="1"/>
  <c r="D50" i="15"/>
  <c r="D68" i="15" s="1"/>
  <c r="F63" i="10"/>
  <c r="F62" i="10"/>
  <c r="E50" i="14"/>
  <c r="E68" i="14" s="1"/>
  <c r="E50" i="15"/>
  <c r="E68" i="15" s="1"/>
  <c r="D68" i="10"/>
  <c r="G63" i="10"/>
  <c r="F55" i="10"/>
  <c r="D55" i="10"/>
  <c r="E55" i="12"/>
  <c r="G55" i="10"/>
  <c r="E55" i="10"/>
  <c r="F68" i="10"/>
  <c r="B44" i="15"/>
  <c r="D62" i="15"/>
  <c r="C55" i="14"/>
  <c r="B38" i="15"/>
  <c r="E55" i="14"/>
  <c r="B61" i="15"/>
  <c r="B66" i="15"/>
  <c r="C55" i="15"/>
  <c r="E55" i="15"/>
  <c r="B48" i="15"/>
  <c r="B38" i="14"/>
  <c r="D55" i="14"/>
  <c r="B38" i="13"/>
  <c r="D62" i="13"/>
  <c r="D55" i="13"/>
  <c r="B38" i="12"/>
  <c r="D55" i="12"/>
  <c r="B48" i="12"/>
  <c r="C62" i="11"/>
  <c r="E62" i="11"/>
  <c r="B38" i="10"/>
  <c r="E68" i="10"/>
  <c r="H62" i="10"/>
  <c r="B70" i="15"/>
  <c r="C62" i="15"/>
  <c r="E62" i="15"/>
  <c r="B53" i="15"/>
  <c r="D55" i="15"/>
  <c r="B70" i="14"/>
  <c r="C62" i="14"/>
  <c r="E62" i="14"/>
  <c r="B61" i="14"/>
  <c r="B69" i="14"/>
  <c r="D62" i="14"/>
  <c r="B70" i="13"/>
  <c r="B61" i="13"/>
  <c r="B69" i="13"/>
  <c r="C62" i="13"/>
  <c r="E62" i="13"/>
  <c r="C55" i="13"/>
  <c r="E55" i="13"/>
  <c r="C62" i="12"/>
  <c r="E62" i="12"/>
  <c r="B53" i="12"/>
  <c r="B61" i="12"/>
  <c r="B66" i="12"/>
  <c r="D68" i="12"/>
  <c r="B70" i="12"/>
  <c r="D62" i="12"/>
  <c r="B70" i="11"/>
  <c r="B61" i="11"/>
  <c r="B69" i="11"/>
  <c r="D62" i="11"/>
  <c r="C55" i="11"/>
  <c r="E55" i="11"/>
  <c r="B27" i="10"/>
  <c r="B73" i="10" s="1"/>
  <c r="B37" i="10"/>
  <c r="B62" i="10" s="1"/>
  <c r="H39" i="10"/>
  <c r="H63" i="10" s="1"/>
  <c r="B48" i="10"/>
  <c r="B50" i="10" s="1"/>
  <c r="B58" i="10"/>
  <c r="B61" i="10"/>
  <c r="I62" i="10"/>
  <c r="B54" i="10"/>
  <c r="B55" i="10" s="1"/>
  <c r="B66" i="10"/>
  <c r="B67" i="10"/>
  <c r="B70" i="10"/>
  <c r="C39" i="15"/>
  <c r="C63" i="15" s="1"/>
  <c r="E39" i="15"/>
  <c r="E63" i="15" s="1"/>
  <c r="B74" i="15"/>
  <c r="B37" i="15"/>
  <c r="D39" i="15"/>
  <c r="D63" i="15" s="1"/>
  <c r="B49" i="15"/>
  <c r="B54" i="15"/>
  <c r="B58" i="15"/>
  <c r="B67" i="15"/>
  <c r="C68" i="14"/>
  <c r="C39" i="14"/>
  <c r="C63" i="14" s="1"/>
  <c r="E39" i="14"/>
  <c r="E63" i="14" s="1"/>
  <c r="B74" i="14"/>
  <c r="B27" i="14"/>
  <c r="B73" i="14" s="1"/>
  <c r="B37" i="14"/>
  <c r="D39" i="14"/>
  <c r="D63" i="14" s="1"/>
  <c r="B48" i="14"/>
  <c r="B49" i="14"/>
  <c r="B53" i="14"/>
  <c r="B54" i="14"/>
  <c r="B58" i="14"/>
  <c r="B66" i="14"/>
  <c r="B67" i="14"/>
  <c r="E68" i="13"/>
  <c r="C39" i="13"/>
  <c r="C63" i="13" s="1"/>
  <c r="E39" i="13"/>
  <c r="E63" i="13" s="1"/>
  <c r="B74" i="13"/>
  <c r="B37" i="13"/>
  <c r="D39" i="13"/>
  <c r="D63" i="13" s="1"/>
  <c r="B49" i="13"/>
  <c r="B50" i="13" s="1"/>
  <c r="B53" i="13"/>
  <c r="B54" i="13"/>
  <c r="B58" i="13"/>
  <c r="B66" i="13"/>
  <c r="B67" i="13"/>
  <c r="B49" i="12"/>
  <c r="B50" i="12" s="1"/>
  <c r="C39" i="12"/>
  <c r="C63" i="12" s="1"/>
  <c r="E39" i="12"/>
  <c r="E63" i="12" s="1"/>
  <c r="B74" i="12"/>
  <c r="B37" i="12"/>
  <c r="D39" i="12"/>
  <c r="D63" i="12" s="1"/>
  <c r="B54" i="12"/>
  <c r="B55" i="12" s="1"/>
  <c r="B58" i="12"/>
  <c r="B67" i="12"/>
  <c r="D68" i="11"/>
  <c r="C39" i="11"/>
  <c r="C63" i="11" s="1"/>
  <c r="E39" i="11"/>
  <c r="E63" i="11" s="1"/>
  <c r="B74" i="11"/>
  <c r="B27" i="11"/>
  <c r="B73" i="11" s="1"/>
  <c r="B37" i="11"/>
  <c r="D39" i="11"/>
  <c r="D63" i="11" s="1"/>
  <c r="B48" i="11"/>
  <c r="B49" i="11"/>
  <c r="B53" i="11"/>
  <c r="B54" i="11"/>
  <c r="B58" i="11"/>
  <c r="B66" i="11"/>
  <c r="B67" i="11"/>
  <c r="B50" i="11" l="1"/>
  <c r="B68" i="10"/>
  <c r="B39" i="10"/>
  <c r="B63" i="10" s="1"/>
  <c r="B50" i="15"/>
  <c r="B68" i="15" s="1"/>
  <c r="B55" i="15"/>
  <c r="B68" i="12"/>
  <c r="B55" i="11"/>
  <c r="B62" i="15"/>
  <c r="B39" i="15"/>
  <c r="B63" i="15" s="1"/>
  <c r="B62" i="14"/>
  <c r="B39" i="14"/>
  <c r="B63" i="14" s="1"/>
  <c r="B55" i="14"/>
  <c r="B50" i="14"/>
  <c r="B68" i="14" s="1"/>
  <c r="B62" i="13"/>
  <c r="B39" i="13"/>
  <c r="B63" i="13" s="1"/>
  <c r="B68" i="13"/>
  <c r="B55" i="13"/>
  <c r="B62" i="12"/>
  <c r="B39" i="12"/>
  <c r="B63" i="12" s="1"/>
  <c r="B62" i="11"/>
  <c r="B39" i="11"/>
  <c r="B63" i="11" s="1"/>
  <c r="B68" i="11"/>
  <c r="E70" i="7" l="1"/>
  <c r="E71" i="7" s="1"/>
  <c r="C69" i="7"/>
  <c r="D69" i="7"/>
  <c r="E49" i="7"/>
  <c r="E53" i="7"/>
  <c r="E54" i="7"/>
  <c r="E61" i="7"/>
  <c r="E67" i="7"/>
  <c r="E36" i="7"/>
  <c r="E38" i="7" s="1"/>
  <c r="E37" i="7"/>
  <c r="E39" i="7" s="1"/>
  <c r="E69" i="7"/>
  <c r="E62" i="7" l="1"/>
  <c r="E63" i="7"/>
  <c r="E55" i="7"/>
  <c r="E66" i="7"/>
  <c r="E48" i="7"/>
  <c r="E50" i="7" s="1"/>
  <c r="C66" i="7"/>
  <c r="D66" i="7"/>
  <c r="C61" i="7"/>
  <c r="D61" i="7"/>
  <c r="E68" i="7" l="1"/>
  <c r="C53" i="7"/>
  <c r="D53" i="7"/>
  <c r="C48" i="7"/>
  <c r="D48" i="7"/>
  <c r="B53" i="7" l="1"/>
  <c r="B61" i="7"/>
  <c r="B48" i="7"/>
  <c r="C29" i="8"/>
  <c r="C29" i="9"/>
  <c r="C29" i="6"/>
  <c r="C29" i="4"/>
  <c r="C29" i="5"/>
  <c r="C29" i="3"/>
  <c r="C11" i="6" l="1"/>
  <c r="C13" i="6"/>
  <c r="C13" i="4"/>
  <c r="C11" i="4"/>
  <c r="C10" i="5" l="1"/>
  <c r="C11" i="5"/>
  <c r="E16" i="9" l="1"/>
  <c r="E32" i="9" s="1"/>
  <c r="F16" i="9"/>
  <c r="F32" i="9" s="1"/>
  <c r="G16" i="9"/>
  <c r="G32" i="9" s="1"/>
  <c r="E17" i="9"/>
  <c r="E62" i="9" s="1"/>
  <c r="F17" i="9"/>
  <c r="G17" i="9"/>
  <c r="E18" i="9"/>
  <c r="F18" i="9"/>
  <c r="F54" i="9" s="1"/>
  <c r="G18" i="9"/>
  <c r="G33" i="9" s="1"/>
  <c r="D18" i="9"/>
  <c r="D54" i="9" s="1"/>
  <c r="D17" i="9"/>
  <c r="D16" i="9"/>
  <c r="D32" i="9" s="1"/>
  <c r="E10" i="9"/>
  <c r="F10" i="9"/>
  <c r="G10" i="9"/>
  <c r="G11" i="9"/>
  <c r="G40" i="9" s="1"/>
  <c r="E12" i="9"/>
  <c r="F12" i="9"/>
  <c r="G12" i="9"/>
  <c r="D12" i="9"/>
  <c r="D10" i="9"/>
  <c r="C24" i="9"/>
  <c r="C67" i="9" s="1"/>
  <c r="C19" i="9"/>
  <c r="C13" i="9"/>
  <c r="C24" i="8"/>
  <c r="C67" i="8" s="1"/>
  <c r="G16" i="8"/>
  <c r="G32" i="8" s="1"/>
  <c r="G17" i="8"/>
  <c r="F16" i="8"/>
  <c r="F32" i="8" s="1"/>
  <c r="F34" i="8" s="1"/>
  <c r="F17" i="8"/>
  <c r="F62" i="8" s="1"/>
  <c r="E16" i="8"/>
  <c r="E32" i="8" s="1"/>
  <c r="E17" i="8"/>
  <c r="E62" i="8" s="1"/>
  <c r="D16" i="8"/>
  <c r="D17" i="8"/>
  <c r="C17" i="8" s="1"/>
  <c r="G10" i="8"/>
  <c r="G11" i="8"/>
  <c r="F10" i="8"/>
  <c r="E10" i="8"/>
  <c r="D10" i="8"/>
  <c r="D62" i="8"/>
  <c r="E18" i="8"/>
  <c r="E54" i="8" s="1"/>
  <c r="F18" i="8"/>
  <c r="G18" i="8"/>
  <c r="G54" i="8" s="1"/>
  <c r="D18" i="8"/>
  <c r="C13" i="8"/>
  <c r="E12" i="8"/>
  <c r="F12" i="8"/>
  <c r="G12" i="8"/>
  <c r="D12" i="8"/>
  <c r="G40" i="8"/>
  <c r="D40" i="8"/>
  <c r="C19" i="8"/>
  <c r="C68" i="5"/>
  <c r="C67" i="5"/>
  <c r="G63" i="5"/>
  <c r="F63" i="5"/>
  <c r="E63" i="5"/>
  <c r="D63" i="5"/>
  <c r="G62" i="5"/>
  <c r="F62" i="5"/>
  <c r="E62" i="5"/>
  <c r="D62" i="5"/>
  <c r="C62" i="5"/>
  <c r="G57" i="5"/>
  <c r="F57" i="5"/>
  <c r="E57" i="5"/>
  <c r="D57" i="5"/>
  <c r="G54" i="5"/>
  <c r="F54" i="5"/>
  <c r="E54" i="5"/>
  <c r="D54" i="5"/>
  <c r="C54" i="5"/>
  <c r="G50" i="5"/>
  <c r="F50" i="5"/>
  <c r="E50" i="5"/>
  <c r="D50" i="5"/>
  <c r="G49" i="5"/>
  <c r="F49" i="5"/>
  <c r="E49" i="5"/>
  <c r="D49" i="5"/>
  <c r="G45" i="5"/>
  <c r="F45" i="5"/>
  <c r="E45" i="5"/>
  <c r="D45" i="5"/>
  <c r="C45" i="5"/>
  <c r="G44" i="5"/>
  <c r="G46" i="5" s="1"/>
  <c r="F44" i="5"/>
  <c r="F46" i="5" s="1"/>
  <c r="E44" i="5"/>
  <c r="D44" i="5"/>
  <c r="D46" i="5" s="1"/>
  <c r="G41" i="5"/>
  <c r="F41" i="5"/>
  <c r="E41" i="5"/>
  <c r="D41" i="5"/>
  <c r="G40" i="5"/>
  <c r="F40" i="5"/>
  <c r="E40" i="5"/>
  <c r="D40" i="5"/>
  <c r="C40" i="5"/>
  <c r="G33" i="5"/>
  <c r="F33" i="5"/>
  <c r="F35" i="5" s="1"/>
  <c r="E33" i="5"/>
  <c r="E58" i="5" s="1"/>
  <c r="D33" i="5"/>
  <c r="D35" i="5" s="1"/>
  <c r="C33" i="5"/>
  <c r="G32" i="5"/>
  <c r="G34" i="5" s="1"/>
  <c r="F32" i="5"/>
  <c r="F58" i="5" s="1"/>
  <c r="E32" i="5"/>
  <c r="E34" i="5" s="1"/>
  <c r="D32" i="5"/>
  <c r="C32" i="5"/>
  <c r="C34" i="5" s="1"/>
  <c r="C12" i="5"/>
  <c r="C41" i="5" s="1"/>
  <c r="F49" i="4"/>
  <c r="F63" i="8" l="1"/>
  <c r="F50" i="9"/>
  <c r="G62" i="8"/>
  <c r="F63" i="9"/>
  <c r="G62" i="9"/>
  <c r="F34" i="9"/>
  <c r="F57" i="8"/>
  <c r="C18" i="8"/>
  <c r="C68" i="8" s="1"/>
  <c r="C10" i="8"/>
  <c r="C18" i="9"/>
  <c r="C33" i="9" s="1"/>
  <c r="G44" i="8"/>
  <c r="G46" i="8" s="1"/>
  <c r="E34" i="8"/>
  <c r="G34" i="8"/>
  <c r="D57" i="8"/>
  <c r="D34" i="9"/>
  <c r="E51" i="5"/>
  <c r="F57" i="9"/>
  <c r="C12" i="8"/>
  <c r="C57" i="8" s="1"/>
  <c r="C16" i="8"/>
  <c r="C32" i="8" s="1"/>
  <c r="D58" i="5"/>
  <c r="G58" i="5"/>
  <c r="D32" i="8"/>
  <c r="D34" i="8" s="1"/>
  <c r="G51" i="5"/>
  <c r="C58" i="5"/>
  <c r="C12" i="9"/>
  <c r="C44" i="5"/>
  <c r="C46" i="5" s="1"/>
  <c r="E46" i="5"/>
  <c r="D51" i="5"/>
  <c r="F51" i="5"/>
  <c r="C57" i="5"/>
  <c r="C63" i="5"/>
  <c r="B27" i="7"/>
  <c r="B66" i="7"/>
  <c r="F40" i="8"/>
  <c r="E40" i="9"/>
  <c r="B69" i="7"/>
  <c r="E40" i="8"/>
  <c r="C16" i="9"/>
  <c r="C32" i="9" s="1"/>
  <c r="C58" i="9" s="1"/>
  <c r="C10" i="9"/>
  <c r="C11" i="8"/>
  <c r="C34" i="8"/>
  <c r="D63" i="9"/>
  <c r="D50" i="9"/>
  <c r="D57" i="9"/>
  <c r="G58" i="9"/>
  <c r="G35" i="9"/>
  <c r="C11" i="9"/>
  <c r="C40" i="9" s="1"/>
  <c r="D44" i="9"/>
  <c r="D40" i="9"/>
  <c r="F44" i="9"/>
  <c r="F40" i="9"/>
  <c r="C41" i="9"/>
  <c r="E44" i="9"/>
  <c r="E57" i="9"/>
  <c r="E49" i="9"/>
  <c r="E41" i="9"/>
  <c r="G44" i="9"/>
  <c r="G46" i="9" s="1"/>
  <c r="G57" i="9"/>
  <c r="G49" i="9"/>
  <c r="G41" i="9"/>
  <c r="E34" i="9"/>
  <c r="G34" i="9"/>
  <c r="C17" i="9"/>
  <c r="D62" i="9"/>
  <c r="F62" i="9"/>
  <c r="C68" i="9"/>
  <c r="C50" i="9"/>
  <c r="E54" i="9"/>
  <c r="E50" i="9"/>
  <c r="E63" i="9"/>
  <c r="E45" i="9"/>
  <c r="G54" i="9"/>
  <c r="G50" i="9"/>
  <c r="G63" i="9"/>
  <c r="G45" i="9"/>
  <c r="E33" i="9"/>
  <c r="D33" i="9"/>
  <c r="F33" i="9"/>
  <c r="D41" i="9"/>
  <c r="F41" i="9"/>
  <c r="D45" i="9"/>
  <c r="F45" i="9"/>
  <c r="D49" i="9"/>
  <c r="F49" i="9"/>
  <c r="E44" i="8"/>
  <c r="D63" i="8"/>
  <c r="C33" i="8"/>
  <c r="E33" i="8"/>
  <c r="G33" i="8"/>
  <c r="E41" i="8"/>
  <c r="G41" i="8"/>
  <c r="D44" i="8"/>
  <c r="F44" i="8"/>
  <c r="C45" i="8"/>
  <c r="E45" i="8"/>
  <c r="G45" i="8"/>
  <c r="E49" i="8"/>
  <c r="G49" i="8"/>
  <c r="D50" i="8"/>
  <c r="F50" i="8"/>
  <c r="D54" i="8"/>
  <c r="F54" i="8"/>
  <c r="E57" i="8"/>
  <c r="G57" i="8"/>
  <c r="C63" i="8"/>
  <c r="E63" i="8"/>
  <c r="G63" i="8"/>
  <c r="G64" i="8" s="1"/>
  <c r="D33" i="8"/>
  <c r="F33" i="8"/>
  <c r="D41" i="8"/>
  <c r="F41" i="8"/>
  <c r="D45" i="8"/>
  <c r="F45" i="8"/>
  <c r="D49" i="8"/>
  <c r="F49" i="8"/>
  <c r="F51" i="8" s="1"/>
  <c r="E50" i="8"/>
  <c r="G50" i="8"/>
  <c r="C54" i="8"/>
  <c r="E64" i="5"/>
  <c r="G64" i="5"/>
  <c r="D64" i="5"/>
  <c r="F64" i="5"/>
  <c r="D34" i="5"/>
  <c r="D59" i="5" s="1"/>
  <c r="F34" i="5"/>
  <c r="F59" i="5" s="1"/>
  <c r="C35" i="5"/>
  <c r="C59" i="5" s="1"/>
  <c r="E35" i="5"/>
  <c r="E59" i="5" s="1"/>
  <c r="G35" i="5"/>
  <c r="G59" i="5" s="1"/>
  <c r="C50" i="8" l="1"/>
  <c r="C49" i="8"/>
  <c r="C41" i="8"/>
  <c r="G64" i="9"/>
  <c r="C54" i="9"/>
  <c r="C57" i="9"/>
  <c r="F51" i="9"/>
  <c r="C63" i="9"/>
  <c r="C34" i="9"/>
  <c r="C64" i="5"/>
  <c r="C44" i="8"/>
  <c r="C49" i="9"/>
  <c r="C51" i="9" s="1"/>
  <c r="C35" i="9"/>
  <c r="F46" i="8"/>
  <c r="F64" i="8" s="1"/>
  <c r="E46" i="9"/>
  <c r="E64" i="9" s="1"/>
  <c r="F46" i="9"/>
  <c r="F64" i="9" s="1"/>
  <c r="D46" i="9"/>
  <c r="D64" i="9" s="1"/>
  <c r="C46" i="8"/>
  <c r="C64" i="8" s="1"/>
  <c r="D46" i="8"/>
  <c r="D64" i="8" s="1"/>
  <c r="E46" i="8"/>
  <c r="E64" i="8" s="1"/>
  <c r="D51" i="8"/>
  <c r="D51" i="9"/>
  <c r="C62" i="9"/>
  <c r="C62" i="8"/>
  <c r="C40" i="8"/>
  <c r="E58" i="9"/>
  <c r="E35" i="9"/>
  <c r="E59" i="9" s="1"/>
  <c r="D35" i="9"/>
  <c r="D59" i="9" s="1"/>
  <c r="D58" i="9"/>
  <c r="C45" i="9"/>
  <c r="G51" i="9"/>
  <c r="E51" i="9"/>
  <c r="C44" i="9"/>
  <c r="G59" i="9"/>
  <c r="F35" i="9"/>
  <c r="F59" i="9" s="1"/>
  <c r="F58" i="9"/>
  <c r="D35" i="8"/>
  <c r="D59" i="8" s="1"/>
  <c r="D58" i="8"/>
  <c r="E51" i="8"/>
  <c r="G58" i="8"/>
  <c r="G35" i="8"/>
  <c r="G59" i="8" s="1"/>
  <c r="C58" i="8"/>
  <c r="C35" i="8"/>
  <c r="C59" i="8" s="1"/>
  <c r="F35" i="8"/>
  <c r="F59" i="8" s="1"/>
  <c r="F58" i="8"/>
  <c r="G51" i="8"/>
  <c r="C51" i="8"/>
  <c r="E58" i="8"/>
  <c r="E35" i="8"/>
  <c r="E59" i="8" s="1"/>
  <c r="C10" i="3"/>
  <c r="C11" i="3"/>
  <c r="C16" i="3"/>
  <c r="C17" i="3"/>
  <c r="C18" i="3"/>
  <c r="C13" i="3"/>
  <c r="C12" i="3"/>
  <c r="C59" i="9" l="1"/>
  <c r="C49" i="3"/>
  <c r="C46" i="9"/>
  <c r="C64" i="9" s="1"/>
  <c r="C18" i="6"/>
  <c r="C68" i="6" s="1"/>
  <c r="C12" i="6"/>
  <c r="B73" i="7"/>
  <c r="D54" i="7"/>
  <c r="D49" i="7"/>
  <c r="D50" i="7" s="1"/>
  <c r="D37" i="7"/>
  <c r="D39" i="7" s="1"/>
  <c r="D36" i="7"/>
  <c r="D38" i="7" s="1"/>
  <c r="C36" i="7"/>
  <c r="C38" i="7" s="1"/>
  <c r="B36" i="7"/>
  <c r="B38" i="7" s="1"/>
  <c r="C67" i="6"/>
  <c r="G63" i="6"/>
  <c r="F63" i="6"/>
  <c r="E63" i="6"/>
  <c r="D63" i="6"/>
  <c r="G62" i="6"/>
  <c r="F62" i="6"/>
  <c r="E62" i="6"/>
  <c r="D62" i="6"/>
  <c r="C62" i="6"/>
  <c r="G57" i="6"/>
  <c r="F57" i="6"/>
  <c r="E57" i="6"/>
  <c r="D57" i="6"/>
  <c r="G54" i="6"/>
  <c r="F54" i="6"/>
  <c r="E54" i="6"/>
  <c r="D54" i="6"/>
  <c r="G50" i="6"/>
  <c r="F50" i="6"/>
  <c r="E50" i="6"/>
  <c r="D50" i="6"/>
  <c r="G49" i="6"/>
  <c r="F49" i="6"/>
  <c r="E49" i="6"/>
  <c r="D49" i="6"/>
  <c r="G45" i="6"/>
  <c r="F45" i="6"/>
  <c r="E45" i="6"/>
  <c r="D45" i="6"/>
  <c r="G44" i="6"/>
  <c r="G46" i="6" s="1"/>
  <c r="F44" i="6"/>
  <c r="E44" i="6"/>
  <c r="D44" i="6"/>
  <c r="G41" i="6"/>
  <c r="F41" i="6"/>
  <c r="E41" i="6"/>
  <c r="D41" i="6"/>
  <c r="G40" i="6"/>
  <c r="F40" i="6"/>
  <c r="E40" i="6"/>
  <c r="D40" i="6"/>
  <c r="C40" i="6"/>
  <c r="G33" i="6"/>
  <c r="F33" i="6"/>
  <c r="F35" i="6" s="1"/>
  <c r="E33" i="6"/>
  <c r="D33" i="6"/>
  <c r="D35" i="6" s="1"/>
  <c r="G32" i="6"/>
  <c r="G34" i="6" s="1"/>
  <c r="F32" i="6"/>
  <c r="F34" i="6" s="1"/>
  <c r="E32" i="6"/>
  <c r="E34" i="6" s="1"/>
  <c r="D32" i="6"/>
  <c r="D34" i="6" s="1"/>
  <c r="C32" i="6"/>
  <c r="C34" i="6" s="1"/>
  <c r="C44" i="6"/>
  <c r="C19" i="5"/>
  <c r="C50" i="5" s="1"/>
  <c r="C13" i="5"/>
  <c r="C49" i="5" s="1"/>
  <c r="F46" i="6" l="1"/>
  <c r="F64" i="6" s="1"/>
  <c r="E46" i="6"/>
  <c r="E64" i="6" s="1"/>
  <c r="D46" i="6"/>
  <c r="C51" i="5"/>
  <c r="C67" i="7"/>
  <c r="C70" i="7"/>
  <c r="C71" i="7" s="1"/>
  <c r="D67" i="7"/>
  <c r="D68" i="7" s="1"/>
  <c r="D70" i="7"/>
  <c r="D71" i="7" s="1"/>
  <c r="D55" i="7"/>
  <c r="F51" i="6"/>
  <c r="E51" i="6"/>
  <c r="D51" i="6"/>
  <c r="D62" i="7"/>
  <c r="C37" i="7"/>
  <c r="C49" i="7"/>
  <c r="C54" i="7"/>
  <c r="C55" i="7" s="1"/>
  <c r="G51" i="6"/>
  <c r="D63" i="7"/>
  <c r="E58" i="6"/>
  <c r="G58" i="6"/>
  <c r="G64" i="6"/>
  <c r="D59" i="6"/>
  <c r="F59" i="6"/>
  <c r="D64" i="6"/>
  <c r="C33" i="6"/>
  <c r="E35" i="6"/>
  <c r="E59" i="6" s="1"/>
  <c r="G35" i="6"/>
  <c r="G59" i="6" s="1"/>
  <c r="C41" i="6"/>
  <c r="C45" i="6"/>
  <c r="C46" i="6" s="1"/>
  <c r="C49" i="6"/>
  <c r="C57" i="6"/>
  <c r="D58" i="6"/>
  <c r="F58" i="6"/>
  <c r="C63" i="6"/>
  <c r="C50" i="6"/>
  <c r="C54" i="6"/>
  <c r="C67" i="4"/>
  <c r="G63" i="4"/>
  <c r="F63" i="4"/>
  <c r="E63" i="4"/>
  <c r="D63" i="4"/>
  <c r="G62" i="4"/>
  <c r="F62" i="4"/>
  <c r="E62" i="4"/>
  <c r="D62" i="4"/>
  <c r="C62" i="4"/>
  <c r="G57" i="4"/>
  <c r="F57" i="4"/>
  <c r="E57" i="4"/>
  <c r="D57" i="4"/>
  <c r="G54" i="4"/>
  <c r="F54" i="4"/>
  <c r="E54" i="4"/>
  <c r="D54" i="4"/>
  <c r="G50" i="4"/>
  <c r="F50" i="4"/>
  <c r="F51" i="4" s="1"/>
  <c r="E50" i="4"/>
  <c r="D50" i="4"/>
  <c r="G49" i="4"/>
  <c r="G51" i="4" s="1"/>
  <c r="E49" i="4"/>
  <c r="D49" i="4"/>
  <c r="G45" i="4"/>
  <c r="F45" i="4"/>
  <c r="E45" i="4"/>
  <c r="D45" i="4"/>
  <c r="G44" i="4"/>
  <c r="G46" i="4" s="1"/>
  <c r="F44" i="4"/>
  <c r="F46" i="4" s="1"/>
  <c r="E44" i="4"/>
  <c r="D44" i="4"/>
  <c r="G41" i="4"/>
  <c r="F41" i="4"/>
  <c r="E41" i="4"/>
  <c r="D41" i="4"/>
  <c r="G40" i="4"/>
  <c r="F40" i="4"/>
  <c r="E40" i="4"/>
  <c r="D40" i="4"/>
  <c r="C40" i="4"/>
  <c r="G33" i="4"/>
  <c r="G35" i="4" s="1"/>
  <c r="F33" i="4"/>
  <c r="E33" i="4"/>
  <c r="E35" i="4" s="1"/>
  <c r="D33" i="4"/>
  <c r="G32" i="4"/>
  <c r="G58" i="4" s="1"/>
  <c r="F32" i="4"/>
  <c r="F34" i="4" s="1"/>
  <c r="E32" i="4"/>
  <c r="D32" i="4"/>
  <c r="D34" i="4" s="1"/>
  <c r="C32" i="4"/>
  <c r="C34" i="4" s="1"/>
  <c r="C18" i="4"/>
  <c r="C68" i="4" s="1"/>
  <c r="C12" i="4"/>
  <c r="C57" i="4" s="1"/>
  <c r="C68" i="3"/>
  <c r="C67" i="3"/>
  <c r="G63" i="3"/>
  <c r="F63" i="3"/>
  <c r="E63" i="3"/>
  <c r="D63" i="3"/>
  <c r="G62" i="3"/>
  <c r="F62" i="3"/>
  <c r="E62" i="3"/>
  <c r="D62" i="3"/>
  <c r="C62" i="3"/>
  <c r="G57" i="3"/>
  <c r="F57" i="3"/>
  <c r="E57" i="3"/>
  <c r="D57" i="3"/>
  <c r="G54" i="3"/>
  <c r="F54" i="3"/>
  <c r="E54" i="3"/>
  <c r="D54" i="3"/>
  <c r="C54" i="3"/>
  <c r="G50" i="3"/>
  <c r="F50" i="3"/>
  <c r="E50" i="3"/>
  <c r="D50" i="3"/>
  <c r="C50" i="3"/>
  <c r="G49" i="3"/>
  <c r="F49" i="3"/>
  <c r="E49" i="3"/>
  <c r="D49" i="3"/>
  <c r="G45" i="3"/>
  <c r="F45" i="3"/>
  <c r="E45" i="3"/>
  <c r="D45" i="3"/>
  <c r="G44" i="3"/>
  <c r="G46" i="3" s="1"/>
  <c r="F44" i="3"/>
  <c r="E44" i="3"/>
  <c r="E46" i="3" s="1"/>
  <c r="D44" i="3"/>
  <c r="G41" i="3"/>
  <c r="F41" i="3"/>
  <c r="E41" i="3"/>
  <c r="D41" i="3"/>
  <c r="G40" i="3"/>
  <c r="F40" i="3"/>
  <c r="E40" i="3"/>
  <c r="D40" i="3"/>
  <c r="C40" i="3"/>
  <c r="G33" i="3"/>
  <c r="G35" i="3" s="1"/>
  <c r="F33" i="3"/>
  <c r="E33" i="3"/>
  <c r="E35" i="3" s="1"/>
  <c r="D33" i="3"/>
  <c r="G32" i="3"/>
  <c r="F32" i="3"/>
  <c r="F34" i="3" s="1"/>
  <c r="E32" i="3"/>
  <c r="D32" i="3"/>
  <c r="D34" i="3" s="1"/>
  <c r="C32" i="3"/>
  <c r="C34" i="3" s="1"/>
  <c r="C63" i="3"/>
  <c r="C57" i="3"/>
  <c r="G51" i="3" l="1"/>
  <c r="E51" i="3"/>
  <c r="G58" i="3"/>
  <c r="F46" i="3"/>
  <c r="F64" i="3" s="1"/>
  <c r="D46" i="4"/>
  <c r="D64" i="4" s="1"/>
  <c r="E58" i="3"/>
  <c r="D46" i="3"/>
  <c r="E58" i="4"/>
  <c r="E46" i="4"/>
  <c r="E64" i="4" s="1"/>
  <c r="D58" i="4"/>
  <c r="F58" i="4"/>
  <c r="C54" i="4"/>
  <c r="C50" i="4"/>
  <c r="C64" i="6"/>
  <c r="B67" i="7"/>
  <c r="B70" i="7"/>
  <c r="B71" i="7" s="1"/>
  <c r="C39" i="7"/>
  <c r="C63" i="7" s="1"/>
  <c r="C50" i="7"/>
  <c r="C68" i="7" s="1"/>
  <c r="E51" i="4"/>
  <c r="D51" i="4"/>
  <c r="B74" i="7"/>
  <c r="B58" i="7"/>
  <c r="B54" i="7"/>
  <c r="B55" i="7" s="1"/>
  <c r="B37" i="7"/>
  <c r="B39" i="7" s="1"/>
  <c r="B50" i="7"/>
  <c r="G64" i="4"/>
  <c r="C62" i="7"/>
  <c r="C51" i="6"/>
  <c r="C58" i="6"/>
  <c r="C35" i="6"/>
  <c r="C59" i="6" s="1"/>
  <c r="F64" i="4"/>
  <c r="E34" i="4"/>
  <c r="E59" i="4" s="1"/>
  <c r="G34" i="4"/>
  <c r="G59" i="4" s="1"/>
  <c r="D35" i="4"/>
  <c r="D59" i="4" s="1"/>
  <c r="F35" i="4"/>
  <c r="F59" i="4" s="1"/>
  <c r="C44" i="4"/>
  <c r="C33" i="4"/>
  <c r="C41" i="4"/>
  <c r="C45" i="4"/>
  <c r="C49" i="4"/>
  <c r="C63" i="4"/>
  <c r="D58" i="3"/>
  <c r="F58" i="3"/>
  <c r="D51" i="3"/>
  <c r="F51" i="3"/>
  <c r="D64" i="3"/>
  <c r="E64" i="3"/>
  <c r="G64" i="3"/>
  <c r="E34" i="3"/>
  <c r="E59" i="3" s="1"/>
  <c r="G34" i="3"/>
  <c r="G59" i="3" s="1"/>
  <c r="D35" i="3"/>
  <c r="D59" i="3" s="1"/>
  <c r="F35" i="3"/>
  <c r="F59" i="3" s="1"/>
  <c r="C44" i="3"/>
  <c r="C33" i="3"/>
  <c r="C41" i="3"/>
  <c r="C45" i="3"/>
  <c r="C51" i="3"/>
  <c r="C46" i="3" l="1"/>
  <c r="C64" i="3" s="1"/>
  <c r="C51" i="4"/>
  <c r="C46" i="4"/>
  <c r="C64" i="4" s="1"/>
  <c r="B68" i="7"/>
  <c r="B62" i="7"/>
  <c r="B63" i="7"/>
  <c r="C58" i="4"/>
  <c r="C35" i="4"/>
  <c r="C59" i="4" s="1"/>
  <c r="C35" i="3"/>
  <c r="C59" i="3" s="1"/>
  <c r="C58" i="3"/>
</calcChain>
</file>

<file path=xl/comments1.xml><?xml version="1.0" encoding="utf-8"?>
<comments xmlns="http://schemas.openxmlformats.org/spreadsheetml/2006/main">
  <authors>
    <author>Diego Astorga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En el informe anual; el cuadro 1 del segundo trimestre aparece sin beneficiarios atendidos pero en el reporte previo aparecen estas cifras. </t>
        </r>
      </text>
    </comment>
  </commentList>
</comments>
</file>

<file path=xl/comments2.xml><?xml version="1.0" encoding="utf-8"?>
<comments xmlns="http://schemas.openxmlformats.org/spreadsheetml/2006/main">
  <authors>
    <author>Catherine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Modificación presupuestaria 16/06/2011
</t>
        </r>
      </text>
    </comment>
  </commentList>
</comments>
</file>

<file path=xl/comments3.xml><?xml version="1.0" encoding="utf-8"?>
<comments xmlns="http://schemas.openxmlformats.org/spreadsheetml/2006/main">
  <authors>
    <author>Catherine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Modificación Presupuestaria 16/06/2011</t>
        </r>
      </text>
    </comment>
  </commentList>
</comments>
</file>

<file path=xl/comments4.xml><?xml version="1.0" encoding="utf-8"?>
<comments xmlns="http://schemas.openxmlformats.org/spreadsheetml/2006/main">
  <authors>
    <author>Catherine Mata</author>
  </authors>
  <commentList>
    <comment ref="B47" authorId="0" shapeId="0">
      <text>
        <r>
          <rPr>
            <b/>
            <sz val="9"/>
            <color indexed="81"/>
            <rFont val="Tahoma"/>
            <charset val="1"/>
          </rPr>
          <t>Catherine Mata:</t>
        </r>
        <r>
          <rPr>
            <sz val="9"/>
            <color indexed="81"/>
            <rFont val="Tahoma"/>
            <charset val="1"/>
          </rPr>
          <t xml:space="preserve">
obras</t>
        </r>
      </text>
    </comment>
    <comment ref="B60" authorId="0" shapeId="0">
      <text>
        <r>
          <rPr>
            <b/>
            <sz val="9"/>
            <color indexed="81"/>
            <rFont val="Tahoma"/>
            <charset val="1"/>
          </rPr>
          <t>Catherine Mata:</t>
        </r>
        <r>
          <rPr>
            <sz val="9"/>
            <color indexed="81"/>
            <rFont val="Tahoma"/>
            <charset val="1"/>
          </rPr>
          <t xml:space="preserve">
obras
</t>
        </r>
      </text>
    </comment>
  </commentList>
</comments>
</file>

<file path=xl/sharedStrings.xml><?xml version="1.0" encoding="utf-8"?>
<sst xmlns="http://schemas.openxmlformats.org/spreadsheetml/2006/main" count="1022" uniqueCount="237">
  <si>
    <t>Indicador</t>
  </si>
  <si>
    <t>Total Programa</t>
  </si>
  <si>
    <t>Productos</t>
  </si>
  <si>
    <t>Construcción AR</t>
  </si>
  <si>
    <t>Ampliación o mejoras</t>
  </si>
  <si>
    <t>Instalación Equipo Desinfección</t>
  </si>
  <si>
    <t>Instalación equipos cloración</t>
  </si>
  <si>
    <t>Insumos</t>
  </si>
  <si>
    <t>Unidad</t>
  </si>
  <si>
    <t xml:space="preserve">Beneficiarios </t>
  </si>
  <si>
    <t>Obras</t>
  </si>
  <si>
    <t>Efectivos 3T 2010</t>
  </si>
  <si>
    <t>Programados 3T 2011</t>
  </si>
  <si>
    <t>Efectivos 3T 2011</t>
  </si>
  <si>
    <t>Programados año 2011</t>
  </si>
  <si>
    <t>Gasto FODESAF</t>
  </si>
  <si>
    <t>En transferencias 3T 2011</t>
  </si>
  <si>
    <t>Ingresos FODESAF</t>
  </si>
  <si>
    <t>Otros insumos</t>
  </si>
  <si>
    <t>IPC (3T 2010)</t>
  </si>
  <si>
    <t>IPC (3T 2011)</t>
  </si>
  <si>
    <t>Cálculos intermedios</t>
  </si>
  <si>
    <t>Gasto efectivo real 3T 2010</t>
  </si>
  <si>
    <t>Gasto efectivo real 3T 2011</t>
  </si>
  <si>
    <t>Gasto efectivo real por beneficiario 3T 2010</t>
  </si>
  <si>
    <t>Gasto efectivo real por beneficiario 3T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</si>
  <si>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</si>
  <si>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</si>
  <si>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</si>
  <si>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</si>
  <si>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</si>
  <si>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</si>
  <si>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</si>
  <si>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</si>
  <si>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</si>
  <si>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</si>
  <si>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</si>
  <si>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</si>
  <si>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</si>
  <si>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</si>
  <si>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</si>
  <si>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</si>
  <si>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</si>
  <si>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</si>
  <si>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</si>
  <si>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</si>
  <si>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</si>
  <si>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</si>
  <si>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</si>
  <si>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</si>
  <si>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Fuentes: </t>
  </si>
  <si>
    <t>Gasto efectivo real por beneficiario 2T 2011</t>
  </si>
  <si>
    <t>Gasto efectivo real por beneficiario 2T 2010</t>
  </si>
  <si>
    <t>Gasto efectivo real 2T 2011</t>
  </si>
  <si>
    <t>Gasto efectivo real 2T 2010</t>
  </si>
  <si>
    <t>IPC (2T 2011)</t>
  </si>
  <si>
    <t>IPC (2T 2010)</t>
  </si>
  <si>
    <t>Efectivos 2T 2011</t>
  </si>
  <si>
    <t>Programados 2T 2011</t>
  </si>
  <si>
    <t>En transferencias 2T 2011</t>
  </si>
  <si>
    <t>Efectivos 2T 2010</t>
  </si>
  <si>
    <t>Efectivos 1T 2010</t>
  </si>
  <si>
    <t>Programados 1T 2011</t>
  </si>
  <si>
    <t>Efectivos 1T 2011</t>
  </si>
  <si>
    <t>En transferencias 1T 2011</t>
  </si>
  <si>
    <t>IPC (1T 2010)</t>
  </si>
  <si>
    <t>IPC (1T 2011)</t>
  </si>
  <si>
    <t>Gasto efectivo real 1T 2010</t>
  </si>
  <si>
    <t>Gasto efectivo real 1T 2011</t>
  </si>
  <si>
    <t>Gasto efectivo real por beneficiario 1T 2010</t>
  </si>
  <si>
    <t>Gasto efectivo real por beneficiario 1T 2011</t>
  </si>
  <si>
    <t>Efectivos 4T 2010</t>
  </si>
  <si>
    <t>Programados 4T 2011</t>
  </si>
  <si>
    <t>Efectivos 4T 2011</t>
  </si>
  <si>
    <t>En transferencias 4T 2011</t>
  </si>
  <si>
    <t>IPC (4T 2010)</t>
  </si>
  <si>
    <t>IPC (4T 2011)</t>
  </si>
  <si>
    <t>Gasto efectivo real 4T 2010</t>
  </si>
  <si>
    <t>Gasto efectivo real 4T 2011</t>
  </si>
  <si>
    <t>Gasto efectivo real por beneficiario 4T 2010</t>
  </si>
  <si>
    <t>Gasto efectivo real por beneficiario 4T 2011</t>
  </si>
  <si>
    <t>Efectivos  2010</t>
  </si>
  <si>
    <t>Programados  2011</t>
  </si>
  <si>
    <t>Efectivos  2011</t>
  </si>
  <si>
    <t>En transferencias  2011</t>
  </si>
  <si>
    <t>IPC ( 2010)</t>
  </si>
  <si>
    <t>IPC ( 2011)</t>
  </si>
  <si>
    <t>Gasto efectivo real  2010</t>
  </si>
  <si>
    <t>Gasto efectivo real  2011</t>
  </si>
  <si>
    <t>Gasto efectivo real por beneficiario  2010</t>
  </si>
  <si>
    <t>Gasto efectivo real por beneficiario  2011</t>
  </si>
  <si>
    <t>De composición</t>
  </si>
  <si>
    <t>De Composición</t>
  </si>
  <si>
    <t>Informe de Liquidación 2010, FODESAF.</t>
  </si>
  <si>
    <t>Notas:</t>
  </si>
  <si>
    <t>En el caso de beneficiarios (obras) 2010 sólo se tiene el dato anual del informe de liquidación de FODESAF.</t>
  </si>
  <si>
    <t>Informes Trimestrales, ICAA, 2011.</t>
  </si>
  <si>
    <t>Los beneficiarios se miden a través de la cantidad de obras ejecutadas, no de las personas que se ven beneficiadas.</t>
  </si>
  <si>
    <t>No se toman en cuenta obras en proceso, sólo las efectivamente terminadas.</t>
  </si>
  <si>
    <t xml:space="preserve">Sólo se aplica la Modificación N°2-2011 con fecha 16/06/2011; no así las de fechas 31/05/2011 y 19/12/2011; para efectos de evaluación </t>
  </si>
  <si>
    <t>Población objetivo (personas)</t>
  </si>
  <si>
    <t>Indicadores aplicados a ICAA. Primer Trimestre 2011</t>
  </si>
  <si>
    <t>Indicadores aplicados a ICAA. Segundo Trimestre 2011</t>
  </si>
  <si>
    <t>Indicadores aplicados a ICAA. Tercer Trimestre 2011</t>
  </si>
  <si>
    <t>Indicadores aplicados a ICAA. Cuarto Trimestre 2011</t>
  </si>
  <si>
    <t>Indicadores aplicados a ICAA.  2011</t>
  </si>
  <si>
    <t>Población objetivo:</t>
  </si>
  <si>
    <t>Construcción: población rural pobre sin agua domiciliar</t>
  </si>
  <si>
    <t>Mejoramiento: población rural pobre servida con acueducto rural</t>
  </si>
  <si>
    <t>Primer Trimestre</t>
  </si>
  <si>
    <t>Segundo Trimestre</t>
  </si>
  <si>
    <t>Tercer Trimestre</t>
  </si>
  <si>
    <t>Cuarto Trimestre</t>
  </si>
  <si>
    <t>Beneficiarios (obras y personas)</t>
  </si>
  <si>
    <t>Los beneficiarios se miden a través de la cantidad de obras ejecutadas y de las personas que se ven beneficiadas.</t>
  </si>
  <si>
    <t>personas</t>
  </si>
  <si>
    <t>Índice de crecimiento beneficiarios (ICB)</t>
  </si>
  <si>
    <t>Gasto programado por beneficiario (GPB)</t>
  </si>
  <si>
    <t>Gasto efectivo por beneficiario (GEB)</t>
  </si>
  <si>
    <t>Equipos Desinfección</t>
  </si>
  <si>
    <t>Gasto programado por obra</t>
  </si>
  <si>
    <t>Gasto efectivo por obra</t>
  </si>
  <si>
    <t>Efectivos  2012</t>
  </si>
  <si>
    <t>IPC ( 2012)</t>
  </si>
  <si>
    <t>Gasto efectivo real por beneficiario  2012</t>
  </si>
  <si>
    <t>Gasto efectivo real  2012</t>
  </si>
  <si>
    <t>Programados  2013</t>
  </si>
  <si>
    <t>Efectivos  2013</t>
  </si>
  <si>
    <t>Programados año 2013</t>
  </si>
  <si>
    <t>En transferencias  2013</t>
  </si>
  <si>
    <t>IPC ( 2013)</t>
  </si>
  <si>
    <t>Gasto efectivo real  2013</t>
  </si>
  <si>
    <t>Gasto efectivo real por beneficiario  2013</t>
  </si>
  <si>
    <t>Programación inicial y modificaciones 2013, DESAF.</t>
  </si>
  <si>
    <t>Informes Trimestrales 2012 y 2013, ICAA.</t>
  </si>
  <si>
    <t>Indicadores aplicados a ICAA.   Primer Trimestre 2013</t>
  </si>
  <si>
    <t>Indicadores aplicados a ICAA.  Segundo Trimestre 2013</t>
  </si>
  <si>
    <t>Indicadores aplicados a ICAA.  Tercer Trimestre 2013</t>
  </si>
  <si>
    <t>Indicadores aplicados a ICAA.  Cuarto Trimestre 2013</t>
  </si>
  <si>
    <t>Indicadores aplicados a ICAA.  Primer Semestre 2013</t>
  </si>
  <si>
    <t>Indicadores aplicados a ICAA.  Año 2013</t>
  </si>
  <si>
    <t>Construcción Acueductos Rurales</t>
  </si>
  <si>
    <t>Proyectos terminados</t>
  </si>
  <si>
    <t>Proyectos en proceso</t>
  </si>
  <si>
    <t>Proyectos por iniciar</t>
  </si>
  <si>
    <t>Nota: Proyectos terminados se refiere a quellos acueductos que se finalicen en este año, aunque fuesen iniciados en años anteriores, dentro de la programación se contemplan cuáles obras están para finalizar en este año, de acuerdo a su nivel de avance. Los proyectos en proceso son aquellas obras que han iniciado en años anteriores y que continuán en construcción este año. Los proyectos por iniciar son las obras que se empezarán a ejecutar en este año, cuyo proceso puede finalizar en este o en años próximos.</t>
  </si>
  <si>
    <t>Programados año 2013 (obras)</t>
  </si>
  <si>
    <t>n.d.</t>
  </si>
  <si>
    <r>
      <t xml:space="preserve">Efectivos 1T  2012 </t>
    </r>
    <r>
      <rPr>
        <i/>
        <sz val="11"/>
        <color theme="1"/>
        <rFont val="Calibri"/>
        <family val="2"/>
        <scheme val="minor"/>
      </rPr>
      <t>(obras)</t>
    </r>
  </si>
  <si>
    <r>
      <t>Programados  1T 2013</t>
    </r>
    <r>
      <rPr>
        <i/>
        <sz val="11"/>
        <color theme="1"/>
        <rFont val="Calibri"/>
        <family val="2"/>
        <scheme val="minor"/>
      </rPr>
      <t xml:space="preserve"> (obras)</t>
    </r>
  </si>
  <si>
    <t>Efectivos 1T 2013 (obras)</t>
  </si>
  <si>
    <t>Efectivos 1T 2012</t>
  </si>
  <si>
    <t>Programados  1T 2013</t>
  </si>
  <si>
    <t>Efectivos 1T  2013</t>
  </si>
  <si>
    <t>En transferencias 1T  2013</t>
  </si>
  <si>
    <t>Efectivos  1T 2013</t>
  </si>
  <si>
    <t>Población objetivo estimada a partir de ENAHO 2012</t>
  </si>
  <si>
    <t>Programados  2013 (obras)</t>
  </si>
  <si>
    <t>Efectivos  2013 (obras)</t>
  </si>
  <si>
    <r>
      <t xml:space="preserve">Efectivos 2T 2012 </t>
    </r>
    <r>
      <rPr>
        <i/>
        <sz val="11"/>
        <color theme="1"/>
        <rFont val="Calibri"/>
        <family val="2"/>
        <scheme val="minor"/>
      </rPr>
      <t>(obras)</t>
    </r>
  </si>
  <si>
    <t>Programados 2T  2013 (obras)</t>
  </si>
  <si>
    <t>Efectivos 2T 2013 (obras)</t>
  </si>
  <si>
    <t>Efectivos 2T  2012</t>
  </si>
  <si>
    <t>Programados  2T 2013</t>
  </si>
  <si>
    <t>Efectivos 2T  2013</t>
  </si>
  <si>
    <t>En transferencias 2T  2013</t>
  </si>
  <si>
    <t>Programados 2T  2013</t>
  </si>
  <si>
    <t>Efectivos  2T 2013</t>
  </si>
  <si>
    <t>IPC 1T ( 2012)</t>
  </si>
  <si>
    <t>IPC 1T ( 2013)</t>
  </si>
  <si>
    <t>Gasto efectivo real  1T 2012</t>
  </si>
  <si>
    <t>Gasto efectivo real 1T  2013</t>
  </si>
  <si>
    <t>Gasto efectivo real por beneficiario  1T 2012</t>
  </si>
  <si>
    <t>Gasto efectivo real por beneficiario 1T 2013</t>
  </si>
  <si>
    <t>IPC 2T ( 2012)</t>
  </si>
  <si>
    <t>IPC 2T ( 2013)</t>
  </si>
  <si>
    <t>Gasto efectivo real 2T 2012</t>
  </si>
  <si>
    <t>Gasto efectivo real 2T  2013</t>
  </si>
  <si>
    <t>Gasto efectivo real por beneficiario 2T  2012</t>
  </si>
  <si>
    <t>Gasto efectivo real por beneficiario 2T  2013</t>
  </si>
  <si>
    <t>Efectivos 3T  2012 (obras)</t>
  </si>
  <si>
    <t>Programados 3T 2013 (obras)</t>
  </si>
  <si>
    <t>Efectivos 3T  2013 (obras)</t>
  </si>
  <si>
    <t>Efectivos 3T 2012</t>
  </si>
  <si>
    <t>Programados 3T  2013</t>
  </si>
  <si>
    <t>Efectivos 3T 2013</t>
  </si>
  <si>
    <t>En transferencias 3T  2013</t>
  </si>
  <si>
    <t>IPC 3T ( 2012)</t>
  </si>
  <si>
    <t>IPC 3T ( 2013)</t>
  </si>
  <si>
    <t>Gasto efectivo real  3T 2012</t>
  </si>
  <si>
    <t>Gasto efectivo real 3T 2013</t>
  </si>
  <si>
    <t>Gasto efectivo real por beneficiario 3T 2012</t>
  </si>
  <si>
    <t>Gasto efectivo real por beneficiario  3T 2013</t>
  </si>
  <si>
    <t>Efectivos 4T 2012</t>
  </si>
  <si>
    <t>Efectivos 4T 2012 (obras)</t>
  </si>
  <si>
    <t>Programados 4T 2013 (obras)</t>
  </si>
  <si>
    <t>Efectivos 4T 2013 (obras)</t>
  </si>
  <si>
    <t>Programados 4T 2013</t>
  </si>
  <si>
    <t>Efectivos 4T 2013</t>
  </si>
  <si>
    <t>En transferencias 4T 2013</t>
  </si>
  <si>
    <t>IPC 4T ( 2012)</t>
  </si>
  <si>
    <t>IPC 4T ( 2013)</t>
  </si>
  <si>
    <t>Gasto efectivo real 4T 2012</t>
  </si>
  <si>
    <t>Gasto efectivo real 4T 2013</t>
  </si>
  <si>
    <t>Gasto efectivo real por beneficiario 4T 2012</t>
  </si>
  <si>
    <t>Gasto efectivo real por beneficiario 4T 2013</t>
  </si>
  <si>
    <t>Efectivos 1S 2012 (obras)</t>
  </si>
  <si>
    <t>Programados 1S 2013 (obras)</t>
  </si>
  <si>
    <t>Efectivos 1S 2013 (obras)</t>
  </si>
  <si>
    <t>Efectivos 1S 2012</t>
  </si>
  <si>
    <t>Programados 1S 2013</t>
  </si>
  <si>
    <t>Efectivos 1S 2013</t>
  </si>
  <si>
    <t>En transferencias 1S 2013</t>
  </si>
  <si>
    <t>IPC 1S ( 2012)</t>
  </si>
  <si>
    <t>IPC 1S ( 2013)</t>
  </si>
  <si>
    <t>Gasto efectivo real 1S 2012</t>
  </si>
  <si>
    <t>Gasto efectivo real 1S 2013</t>
  </si>
  <si>
    <t>Gasto efectivo real por beneficiario 1S 2012</t>
  </si>
  <si>
    <t>Gasto efectivo real por beneficiario 1S 2013</t>
  </si>
  <si>
    <t>Efectivos 3TA 2012 (obras)</t>
  </si>
  <si>
    <t>Programados 3TA  2013 (obras)</t>
  </si>
  <si>
    <t>Efectivos 3TA 2013 (obras)</t>
  </si>
  <si>
    <t>Efectivos 3TA 2012</t>
  </si>
  <si>
    <t>Programados 3TA 2013</t>
  </si>
  <si>
    <t>Efectivos 3TA 2013</t>
  </si>
  <si>
    <t>En transferencias 3TA 2013</t>
  </si>
  <si>
    <t>IPC 3TA ( 2012)</t>
  </si>
  <si>
    <t>IPC 3TA ( 2013)</t>
  </si>
  <si>
    <t>Gasto efectivo real 3TA 2012</t>
  </si>
  <si>
    <t>Gasto efectivo real 3TA 2013</t>
  </si>
  <si>
    <t>Gasto efectivo real por beneficiario 3TA 2012</t>
  </si>
  <si>
    <t>Gasto efectivo real por beneficiario 3TA 2013</t>
  </si>
  <si>
    <t>Efectivos  2012 (obras)</t>
  </si>
  <si>
    <t>Indicadores aplicados a ICAA.  Tercer Trimestre Acumulado 2013</t>
  </si>
  <si>
    <t>Fecha de actualización: 23/02/2014</t>
  </si>
  <si>
    <t>,</t>
  </si>
  <si>
    <t>Fecha de actualización: 12/09/2014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</si>
</sst>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0" fillId="0" borderId="2" xfId="0" applyBorder="1"/>
    <xf numFmtId="0" fontId="3" fillId="0" borderId="0" xfId="0" applyFont="1" applyBorder="1"/>
    <xf numFmtId="0" fontId="2" fillId="0" borderId="0" xfId="0" applyFont="1"/>
    <xf numFmtId="43" fontId="0" fillId="0" borderId="0" xfId="1" applyFont="1"/>
    <xf numFmtId="0" fontId="3" fillId="0" borderId="2" xfId="0" applyFont="1" applyBorder="1"/>
    <xf numFmtId="43" fontId="0" fillId="0" borderId="0" xfId="0" applyNumberFormat="1"/>
    <xf numFmtId="2" fontId="0" fillId="0" borderId="0" xfId="0" applyNumberFormat="1"/>
    <xf numFmtId="0" fontId="7" fillId="0" borderId="0" xfId="0" applyFont="1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0" fillId="0" borderId="4" xfId="0" applyBorder="1"/>
    <xf numFmtId="164" fontId="0" fillId="2" borderId="0" xfId="1" applyNumberFormat="1" applyFont="1" applyFill="1"/>
    <xf numFmtId="43" fontId="0" fillId="0" borderId="0" xfId="1" applyFont="1" applyAlignment="1">
      <alignment horizontal="right"/>
    </xf>
    <xf numFmtId="164" fontId="0" fillId="0" borderId="0" xfId="1" applyNumberFormat="1" applyFont="1" applyAlignment="1"/>
    <xf numFmtId="43" fontId="0" fillId="3" borderId="0" xfId="1" applyFont="1" applyFill="1"/>
    <xf numFmtId="164" fontId="0" fillId="3" borderId="0" xfId="1" applyNumberFormat="1" applyFont="1" applyFill="1"/>
    <xf numFmtId="0" fontId="8" fillId="0" borderId="0" xfId="0" applyFont="1" applyFill="1"/>
    <xf numFmtId="43" fontId="8" fillId="0" borderId="0" xfId="1" applyFont="1" applyFill="1"/>
    <xf numFmtId="0" fontId="0" fillId="0" borderId="0" xfId="0" applyAlignment="1">
      <alignment horizontal="left" indent="3"/>
    </xf>
    <xf numFmtId="164" fontId="8" fillId="0" borderId="0" xfId="0" applyNumberFormat="1" applyFont="1" applyFill="1"/>
    <xf numFmtId="164" fontId="8" fillId="0" borderId="0" xfId="1" applyNumberFormat="1" applyFont="1" applyFill="1"/>
    <xf numFmtId="164" fontId="3" fillId="0" borderId="2" xfId="1" applyNumberFormat="1" applyFont="1" applyBorder="1"/>
    <xf numFmtId="164" fontId="0" fillId="0" borderId="0" xfId="1" applyNumberFormat="1" applyFont="1" applyFill="1"/>
    <xf numFmtId="164" fontId="7" fillId="0" borderId="0" xfId="1" applyNumberFormat="1" applyFont="1" applyFill="1"/>
    <xf numFmtId="164" fontId="0" fillId="0" borderId="4" xfId="1" applyNumberFormat="1" applyFont="1" applyBorder="1"/>
    <xf numFmtId="164" fontId="0" fillId="0" borderId="0" xfId="1" applyNumberFormat="1" applyFont="1" applyAlignment="1">
      <alignment horizontal="left" indent="3"/>
    </xf>
    <xf numFmtId="164" fontId="0" fillId="0" borderId="1" xfId="1" applyNumberFormat="1" applyFont="1" applyBorder="1"/>
    <xf numFmtId="164" fontId="0" fillId="0" borderId="2" xfId="1" applyNumberFormat="1" applyFont="1" applyBorder="1"/>
    <xf numFmtId="164" fontId="2" fillId="0" borderId="0" xfId="1" applyNumberFormat="1" applyFont="1"/>
    <xf numFmtId="164" fontId="0" fillId="0" borderId="0" xfId="1" applyNumberFormat="1" applyFont="1" applyBorder="1" applyAlignment="1"/>
    <xf numFmtId="164" fontId="3" fillId="0" borderId="2" xfId="1" applyNumberFormat="1" applyFont="1" applyBorder="1" applyAlignment="1">
      <alignment horizontal="center" vertical="center" wrapText="1"/>
    </xf>
    <xf numFmtId="164" fontId="3" fillId="0" borderId="0" xfId="1" applyNumberFormat="1" applyFont="1" applyBorder="1"/>
    <xf numFmtId="164" fontId="0" fillId="3" borderId="0" xfId="1" applyNumberFormat="1" applyFont="1" applyFill="1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164" fontId="0" fillId="0" borderId="0" xfId="1" applyNumberFormat="1" applyFont="1" applyFill="1" applyBorder="1"/>
    <xf numFmtId="43" fontId="0" fillId="0" borderId="0" xfId="1" applyNumberFormat="1" applyFont="1"/>
    <xf numFmtId="164" fontId="9" fillId="0" borderId="0" xfId="1" applyNumberFormat="1" applyFont="1" applyAlignment="1">
      <alignment horizontal="left" indent="5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3" fillId="0" borderId="0" xfId="1" applyNumberFormat="1" applyFont="1"/>
    <xf numFmtId="3" fontId="1" fillId="0" borderId="0" xfId="0" applyNumberFormat="1" applyFont="1"/>
    <xf numFmtId="43" fontId="0" fillId="0" borderId="0" xfId="1" applyNumberFormat="1" applyFont="1" applyFill="1"/>
    <xf numFmtId="0" fontId="0" fillId="0" borderId="0" xfId="1" applyNumberFormat="1" applyFont="1" applyFill="1"/>
    <xf numFmtId="43" fontId="0" fillId="0" borderId="0" xfId="1" applyFont="1" applyFill="1" applyAlignment="1"/>
    <xf numFmtId="2" fontId="0" fillId="0" borderId="0" xfId="1" applyNumberFormat="1" applyFont="1" applyFill="1"/>
    <xf numFmtId="2" fontId="0" fillId="0" borderId="0" xfId="1" applyNumberFormat="1" applyFont="1"/>
    <xf numFmtId="164" fontId="0" fillId="0" borderId="0" xfId="1" applyNumberFormat="1" applyFont="1" applyAlignment="1">
      <alignment horizontal="right"/>
    </xf>
    <xf numFmtId="164" fontId="7" fillId="0" borderId="0" xfId="1" applyNumberFormat="1" applyFont="1"/>
    <xf numFmtId="43" fontId="0" fillId="4" borderId="0" xfId="1" applyNumberFormat="1" applyFont="1" applyFill="1"/>
    <xf numFmtId="43" fontId="0" fillId="4" borderId="0" xfId="1" applyFont="1" applyFill="1"/>
    <xf numFmtId="9" fontId="0" fillId="0" borderId="0" xfId="3" applyFont="1"/>
    <xf numFmtId="164" fontId="2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0" fillId="0" borderId="0" xfId="1" applyFont="1" applyAlignment="1">
      <alignment horizontal="left"/>
    </xf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1" applyNumberFormat="1" applyFont="1" applyFill="1" applyBorder="1" applyAlignment="1" applyProtection="1">
      <alignment horizontal="left" vertical="center" wrapText="1"/>
    </xf>
    <xf numFmtId="0" fontId="0" fillId="0" borderId="2" xfId="0" applyBorder="1"/>
    <xf numFmtId="164" fontId="3" fillId="0" borderId="4" xfId="1" applyNumberFormat="1" applyFont="1" applyBorder="1" applyAlignment="1">
      <alignment horizontal="center"/>
    </xf>
    <xf numFmtId="2" fontId="0" fillId="0" borderId="0" xfId="1" applyNumberFormat="1" applyFont="1" applyFill="1" applyAlignment="1">
      <alignment horizontal="center"/>
    </xf>
    <xf numFmtId="43" fontId="0" fillId="0" borderId="0" xfId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</cellXfs>
  <cellStyles count="4">
    <cellStyle name="Excel Built-in Normal" xfId="2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Potencial: Cobertura Programada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002405949257141E-2"/>
          <c:y val="0.25130796150481405"/>
          <c:w val="0.6183864829396325"/>
          <c:h val="0.47435549722951487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Trimestre'!$C$40:$E$40</c:f>
              <c:numCache>
                <c:formatCode>_(* #,##0_);_(* \(#,##0\);_(* "-"??_);_(@_)</c:formatCode>
                <c:ptCount val="3"/>
                <c:pt idx="0">
                  <c:v>7.4118301043832741E-2</c:v>
                </c:pt>
                <c:pt idx="1">
                  <c:v>4.658427643657688E-2</c:v>
                </c:pt>
                <c:pt idx="2">
                  <c:v>1.1541822618674669E-2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 Trimestre'!$C$40:$E$40</c:f>
              <c:numCache>
                <c:formatCode>_(* #,##0.00_);_(* \(#,##0.00\);_(* "-"??_);_(@_)</c:formatCode>
                <c:ptCount val="3"/>
                <c:pt idx="0">
                  <c:v>7.4118301043832741E-2</c:v>
                </c:pt>
                <c:pt idx="1">
                  <c:v>4.658427643657688E-2</c:v>
                </c:pt>
                <c:pt idx="2">
                  <c:v>1.1541822618674669E-2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'III Trimestre'!$C$40:$E$40</c:f>
              <c:numCache>
                <c:formatCode>_(* #,##0_);_(* \(#,##0\);_(* "-"??_);_(@_)</c:formatCode>
                <c:ptCount val="3"/>
                <c:pt idx="0">
                  <c:v>8.7500772065635876E-2</c:v>
                </c:pt>
                <c:pt idx="1">
                  <c:v>6.8506288877318938E-2</c:v>
                </c:pt>
                <c:pt idx="2">
                  <c:v>2.3083645237349338E-2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'IV Trimestre'!$C$40:$E$40</c:f>
              <c:numCache>
                <c:formatCode>_(* #,##0_);_(* \(#,##0\);_(* "-"??_);_(@_)</c:formatCode>
                <c:ptCount val="3"/>
                <c:pt idx="0">
                  <c:v>8.7500772065635876E-2</c:v>
                </c:pt>
                <c:pt idx="1">
                  <c:v>6.8506288877318938E-2</c:v>
                </c:pt>
                <c:pt idx="2">
                  <c:v>2.3083645237349338E-2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054896"/>
        <c:axId val="392525992"/>
      </c:barChart>
      <c:catAx>
        <c:axId val="39205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92525992"/>
        <c:crosses val="autoZero"/>
        <c:auto val="1"/>
        <c:lblAlgn val="ctr"/>
        <c:lblOffset val="100"/>
        <c:noMultiLvlLbl val="0"/>
      </c:catAx>
      <c:valAx>
        <c:axId val="392525992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392054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AyA: Indicadores de Resultados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Anual!$B$48:$I$48</c:f>
              <c:numCache>
                <c:formatCode>_(* #,##0.00_);_(* \(#,##0.00\);_(* "-"??_);_(@_)</c:formatCode>
                <c:ptCount val="8"/>
                <c:pt idx="0">
                  <c:v>25.993864343233362</c:v>
                </c:pt>
                <c:pt idx="1">
                  <c:v>2.7150304083405734</c:v>
                </c:pt>
                <c:pt idx="2">
                  <c:v>186.83845391476709</c:v>
                </c:pt>
                <c:pt idx="3">
                  <c:v>0</c:v>
                </c:pt>
                <c:pt idx="4">
                  <c:v>41.059316398457241</c:v>
                </c:pt>
                <c:pt idx="5">
                  <c:v>104.65371503292393</c:v>
                </c:pt>
                <c:pt idx="6">
                  <c:v>76.492383696994651</c:v>
                </c:pt>
                <c:pt idx="7">
                  <c:v>7.2848693174063799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Anual!$B$49:$I$49</c:f>
              <c:numCache>
                <c:formatCode>_(* #,##0.00_);_(* \(#,##0.00\);_(* "-"??_);_(@_)</c:formatCode>
                <c:ptCount val="8"/>
                <c:pt idx="0">
                  <c:v>62.4717853518627</c:v>
                </c:pt>
                <c:pt idx="1">
                  <c:v>67.068888418402466</c:v>
                </c:pt>
                <c:pt idx="2">
                  <c:v>56.667591392758176</c:v>
                </c:pt>
                <c:pt idx="3">
                  <c:v>60.524145828891626</c:v>
                </c:pt>
                <c:pt idx="4">
                  <c:v>152.91907219166387</c:v>
                </c:pt>
                <c:pt idx="5">
                  <c:v>67.357878645649407</c:v>
                </c:pt>
                <c:pt idx="6">
                  <c:v>59.058769419084321</c:v>
                </c:pt>
                <c:pt idx="7">
                  <c:v>259.20892371134022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Anual!$B$50:$I$50</c:f>
              <c:numCache>
                <c:formatCode>_(* #,##0.00_);_(* \(#,##0.00\);_(* "-"??_);_(@_)</c:formatCode>
                <c:ptCount val="8"/>
                <c:pt idx="0">
                  <c:v>44.232824847548031</c:v>
                </c:pt>
                <c:pt idx="1">
                  <c:v>34.891959413371517</c:v>
                </c:pt>
                <c:pt idx="2">
                  <c:v>121.75302265376263</c:v>
                </c:pt>
                <c:pt idx="3">
                  <c:v>30.262072914445813</c:v>
                </c:pt>
                <c:pt idx="4">
                  <c:v>96.989194295060557</c:v>
                </c:pt>
                <c:pt idx="5">
                  <c:v>86.00579683928666</c:v>
                </c:pt>
                <c:pt idx="6">
                  <c:v>67.775576558039489</c:v>
                </c:pt>
                <c:pt idx="7">
                  <c:v>133.2468965143733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97602000"/>
        <c:axId val="397602392"/>
      </c:barChart>
      <c:catAx>
        <c:axId val="397602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7602392"/>
        <c:crosses val="autoZero"/>
        <c:auto val="1"/>
        <c:lblAlgn val="ctr"/>
        <c:lblOffset val="100"/>
        <c:noMultiLvlLbl val="0"/>
      </c:catAx>
      <c:valAx>
        <c:axId val="39760239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none"/>
        <c:minorTickMark val="none"/>
        <c:tickLblPos val="nextTo"/>
        <c:crossAx val="3976020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AyA: Indicadores de Gasto Medio por Obra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Gasto programado por obra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Anual!$B$69:$I$69</c:f>
              <c:numCache>
                <c:formatCode>_(* #,##0_);_(* \(#,##0\);_(* "-"??_);_(@_)</c:formatCode>
                <c:ptCount val="8"/>
                <c:pt idx="0">
                  <c:v>4969089.4434947772</c:v>
                </c:pt>
                <c:pt idx="1">
                  <c:v>14604318.181818182</c:v>
                </c:pt>
                <c:pt idx="2">
                  <c:v>359445250</c:v>
                </c:pt>
                <c:pt idx="3">
                  <c:v>72743000</c:v>
                </c:pt>
                <c:pt idx="4">
                  <c:v>3911016.6666666665</c:v>
                </c:pt>
                <c:pt idx="5">
                  <c:v>366397746</c:v>
                </c:pt>
                <c:pt idx="6">
                  <c:v>90283300</c:v>
                </c:pt>
                <c:pt idx="7">
                  <c:v>9807.8867542972694</c:v>
                </c:pt>
              </c:numCache>
            </c:numRef>
          </c:val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Gasto efectivo por obra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Anual!$B$70:$I$70</c:f>
              <c:numCache>
                <c:formatCode>_(* #,##0_);_(* \(#,##0\);_(* "-"??_);_(@_)</c:formatCode>
                <c:ptCount val="8"/>
                <c:pt idx="0">
                  <c:v>27938510.019739132</c:v>
                </c:pt>
                <c:pt idx="1">
                  <c:v>215488985.04390621</c:v>
                </c:pt>
                <c:pt idx="2">
                  <c:v>81475586.220271245</c:v>
                </c:pt>
                <c:pt idx="3">
                  <c:v>0</c:v>
                </c:pt>
                <c:pt idx="4">
                  <c:v>23922761.599712025</c:v>
                </c:pt>
                <c:pt idx="5">
                  <c:v>75937768.957253769</c:v>
                </c:pt>
                <c:pt idx="6">
                  <c:v>96945829.038073018</c:v>
                </c:pt>
                <c:pt idx="7">
                  <c:v>318269.18481012661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97603176"/>
        <c:axId val="397603568"/>
      </c:barChart>
      <c:catAx>
        <c:axId val="397603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7603568"/>
        <c:crosses val="autoZero"/>
        <c:auto val="1"/>
        <c:lblAlgn val="ctr"/>
        <c:lblOffset val="100"/>
        <c:noMultiLvlLbl val="0"/>
      </c:catAx>
      <c:valAx>
        <c:axId val="39760356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3976031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AyA: Indicadores de Giro de Recursos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Anual!$A$73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Anual!$B$73</c:f>
              <c:numCache>
                <c:formatCode>_(* #,##0.00_);_(* \(#,##0.00\);_(* "-"??_);_(@_)</c:formatCode>
                <c:ptCount val="1"/>
                <c:pt idx="0">
                  <c:v>69.086041507157617</c:v>
                </c:pt>
              </c:numCache>
            </c:numRef>
          </c:val>
        </c:ser>
        <c:ser>
          <c:idx val="1"/>
          <c:order val="1"/>
          <c:tx>
            <c:strRef>
              <c:f>Anual!$A$74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Anual!$B$74</c:f>
              <c:numCache>
                <c:formatCode>_(* #,##0.00_);_(* \(#,##0.00\);_(* "-"??_);_(@_)</c:formatCode>
                <c:ptCount val="1"/>
                <c:pt idx="0">
                  <c:v>90.426060010096748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96815576"/>
        <c:axId val="396815968"/>
      </c:barChart>
      <c:catAx>
        <c:axId val="396815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6815968"/>
        <c:crosses val="autoZero"/>
        <c:auto val="1"/>
        <c:lblAlgn val="ctr"/>
        <c:lblOffset val="100"/>
        <c:noMultiLvlLbl val="0"/>
      </c:catAx>
      <c:valAx>
        <c:axId val="39681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one"/>
        <c:crossAx val="3968155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AyA: Efectividad en Obras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Efectividad en Obras</c:v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Anual!$B$47:$I$47</c:f>
              <c:numCache>
                <c:formatCode>_(* #,##0.00_);_(* \(#,##0.00\);_(* "-"??_);_(@_)</c:formatCode>
                <c:ptCount val="8"/>
                <c:pt idx="0">
                  <c:v>11.111111111111111</c:v>
                </c:pt>
                <c:pt idx="1">
                  <c:v>4.5454545454545459</c:v>
                </c:pt>
                <c:pt idx="2">
                  <c:v>250</c:v>
                </c:pt>
                <c:pt idx="3">
                  <c:v>0</c:v>
                </c:pt>
                <c:pt idx="4">
                  <c:v>25</c:v>
                </c:pt>
                <c:pt idx="5">
                  <c:v>325</c:v>
                </c:pt>
                <c:pt idx="6">
                  <c:v>55.000000000000007</c:v>
                </c:pt>
                <c:pt idx="7">
                  <c:v>7.9878665318503543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96816752"/>
        <c:axId val="396817144"/>
      </c:barChart>
      <c:catAx>
        <c:axId val="396816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6817144"/>
        <c:crosses val="autoZero"/>
        <c:auto val="1"/>
        <c:lblAlgn val="ctr"/>
        <c:lblOffset val="100"/>
        <c:noMultiLvlLbl val="0"/>
      </c:catAx>
      <c:valAx>
        <c:axId val="396817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one"/>
        <c:crossAx val="3968167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Potencial: Cobertura Efectiva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5796150481188"/>
          <c:y val="0.25130796150481405"/>
          <c:w val="0.60305314960629919"/>
          <c:h val="0.46509623797025512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Trimestre'!$C$41:$E$41</c:f>
              <c:numCache>
                <c:formatCode>_(* #,##0_);_(* \(#,##0\);_(* "-"??_);_(@_)</c:formatCode>
                <c:ptCount val="3"/>
                <c:pt idx="0">
                  <c:v>1.0294208478310103E-3</c:v>
                </c:pt>
                <c:pt idx="1">
                  <c:v>2.7402515550927573E-3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 Trimestre'!$C$41:$E$41</c:f>
              <c:numCache>
                <c:formatCode>_(* #,##0.00_);_(* \(#,##0.00\);_(* "-"??_);_(@_)</c:formatCode>
                <c:ptCount val="3"/>
                <c:pt idx="0">
                  <c:v>2.2647258652282225E-2</c:v>
                </c:pt>
                <c:pt idx="1">
                  <c:v>1.6441509330556544E-2</c:v>
                </c:pt>
                <c:pt idx="2">
                  <c:v>1.6488318026678097E-3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'III Trimestre'!$C$41:$E$41</c:f>
              <c:numCache>
                <c:formatCode>_(* #,##0_);_(* \(#,##0\);_(* "-"??_);_(@_)</c:formatCode>
                <c:ptCount val="3"/>
                <c:pt idx="0">
                  <c:v>9.2647876304790926E-3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'IV Trimestre'!$C$41:$E$41</c:f>
              <c:numCache>
                <c:formatCode>_(* #,##0_);_(* \(#,##0\);_(* "-"??_);_(@_)</c:formatCode>
                <c:ptCount val="3"/>
                <c:pt idx="0">
                  <c:v>2.2647258652282225E-2</c:v>
                </c:pt>
                <c:pt idx="1">
                  <c:v>2.4662263995834821E-2</c:v>
                </c:pt>
                <c:pt idx="2">
                  <c:v>1.6488318026678097E-3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619376"/>
        <c:axId val="392609136"/>
      </c:barChart>
      <c:catAx>
        <c:axId val="392619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2609136"/>
        <c:crosses val="autoZero"/>
        <c:auto val="1"/>
        <c:lblAlgn val="ctr"/>
        <c:lblOffset val="100"/>
        <c:noMultiLvlLbl val="0"/>
      </c:catAx>
      <c:valAx>
        <c:axId val="392609136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392619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Resultado: Índice de Efectividad en Beneficiarios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543963254593568E-2"/>
          <c:y val="0.25130796150481405"/>
          <c:w val="0.63795603674540946"/>
          <c:h val="0.43636920384952105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Trimestre'!$C$44:$F$44</c:f>
              <c:numCache>
                <c:formatCode>_(* #,##0_);_(* \(#,##0\);_(* "-"??_);_(@_)</c:formatCode>
                <c:ptCount val="4"/>
                <c:pt idx="0">
                  <c:v>1.3888888888888888</c:v>
                </c:pt>
                <c:pt idx="1">
                  <c:v>5.8823529411764701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'II Trimestre'!$C$44:$F$44</c:f>
              <c:numCache>
                <c:formatCode>_(* #,##0.00_);_(* \(#,##0.00\);_(* "-"??_);_(@_)</c:formatCode>
                <c:ptCount val="4"/>
                <c:pt idx="0">
                  <c:v>30.555555555555557</c:v>
                </c:pt>
                <c:pt idx="1">
                  <c:v>35.294117647058826</c:v>
                </c:pt>
                <c:pt idx="2">
                  <c:v>14.285714285714285</c:v>
                </c:pt>
                <c:pt idx="3">
                  <c:v>16.666666666666664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'III Trimestre'!$C$44:$F$44</c:f>
              <c:numCache>
                <c:formatCode>_(* #,##0_);_(* \(#,##0\);_(* "-"??_);_(@_)</c:formatCode>
                <c:ptCount val="4"/>
                <c:pt idx="0">
                  <c:v>10.588235294117647</c:v>
                </c:pt>
                <c:pt idx="1">
                  <c:v>0</c:v>
                </c:pt>
                <c:pt idx="2">
                  <c:v>0</c:v>
                </c:pt>
                <c:pt idx="3">
                  <c:v>15.217391304347828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'IV Trimestre'!$C$44:$F$44</c:f>
              <c:numCache>
                <c:formatCode>_(* #,##0_);_(* \(#,##0\);_(* "-"??_);_(@_)</c:formatCode>
                <c:ptCount val="4"/>
                <c:pt idx="0">
                  <c:v>25.882352941176475</c:v>
                </c:pt>
                <c:pt idx="1">
                  <c:v>36</c:v>
                </c:pt>
                <c:pt idx="2">
                  <c:v>7.1428571428571423</c:v>
                </c:pt>
                <c:pt idx="3">
                  <c:v>6.5217391304347823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612440"/>
        <c:axId val="331823000"/>
      </c:barChart>
      <c:catAx>
        <c:axId val="392612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31823000"/>
        <c:crosses val="autoZero"/>
        <c:auto val="1"/>
        <c:lblAlgn val="ctr"/>
        <c:lblOffset val="100"/>
        <c:noMultiLvlLbl val="0"/>
      </c:catAx>
      <c:valAx>
        <c:axId val="33182300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392612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Avance: Índice de Avance en Beneficiarios por Trimestre 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768318461559743E-2"/>
          <c:y val="0.29936051198672792"/>
          <c:w val="0.6355530397236091"/>
          <c:h val="0.37993309534590436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Trimestre'!$C$49:$F$49</c:f>
              <c:numCache>
                <c:formatCode>_(* #,##0_);_(* \(#,##0\);_(* "-"??_);_(@_)</c:formatCode>
                <c:ptCount val="4"/>
                <c:pt idx="0">
                  <c:v>1.3888888888888888</c:v>
                </c:pt>
                <c:pt idx="1">
                  <c:v>5.8823529411764701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Semestral!$C$49:$F$49</c:f>
              <c:numCache>
                <c:formatCode>_(* #,##0.00_);_(* \(#,##0.00\);_(* "-"??_);_(@_)</c:formatCode>
                <c:ptCount val="4"/>
                <c:pt idx="0">
                  <c:v>31.944444444444443</c:v>
                </c:pt>
                <c:pt idx="1">
                  <c:v>41.17647058823529</c:v>
                </c:pt>
                <c:pt idx="2">
                  <c:v>14.285714285714285</c:v>
                </c:pt>
                <c:pt idx="3">
                  <c:v>16.666666666666664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'Tercer Trimestre Acumulado'!$C$49:$F$49</c:f>
              <c:numCache>
                <c:formatCode>_(* #,##0.00_);_(* \(#,##0.00\);_(* "-"??_);_(@_)</c:formatCode>
                <c:ptCount val="4"/>
                <c:pt idx="0">
                  <c:v>37.647058823529413</c:v>
                </c:pt>
                <c:pt idx="1">
                  <c:v>28.000000000000004</c:v>
                </c:pt>
                <c:pt idx="2">
                  <c:v>7.1428571428571423</c:v>
                </c:pt>
                <c:pt idx="3">
                  <c:v>32.608695652173914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Anual!$B$53:$E$53</c:f>
              <c:numCache>
                <c:formatCode>_(* #,##0.00_);_(* \(#,##0.00\);_(* "-"??_);_(@_)</c:formatCode>
                <c:ptCount val="4"/>
                <c:pt idx="0">
                  <c:v>25.993864343233362</c:v>
                </c:pt>
                <c:pt idx="1">
                  <c:v>2.7150304083405734</c:v>
                </c:pt>
                <c:pt idx="2">
                  <c:v>186.83845391476709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734872"/>
        <c:axId val="392735264"/>
      </c:barChart>
      <c:catAx>
        <c:axId val="392734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2735264"/>
        <c:crosses val="autoZero"/>
        <c:auto val="1"/>
        <c:lblAlgn val="ctr"/>
        <c:lblOffset val="100"/>
        <c:noMultiLvlLbl val="0"/>
      </c:catAx>
      <c:valAx>
        <c:axId val="39273526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392734872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Avance: Índice de Avance en Gasto por Trimestre 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543963254593568E-2"/>
          <c:y val="0.25130796150481405"/>
          <c:w val="0.63773403324584899"/>
          <c:h val="0.47435549722951487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Trimestre'!$C$50:$E$50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Semestral!$C$50:$E$50</c:f>
              <c:numCache>
                <c:formatCode>_(* #,##0.00_);_(* \(#,##0.00\);_(*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'Tercer Trimestre Acumulado'!$C$50:$E$50</c:f>
              <c:numCache>
                <c:formatCode>_(* #,##0.00_);_(* \(#,##0.00\);_(* "-"??_);_(@_)</c:formatCode>
                <c:ptCount val="3"/>
                <c:pt idx="0">
                  <c:v>5.3656788896794669</c:v>
                </c:pt>
                <c:pt idx="1">
                  <c:v>2.8934388586421158</c:v>
                </c:pt>
                <c:pt idx="2">
                  <c:v>3.2607222896684696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Anual!$B$54:$D$54</c:f>
              <c:numCache>
                <c:formatCode>_(* #,##0.00_);_(* \(#,##0.00\);_(* "-"??_);_(@_)</c:formatCode>
                <c:ptCount val="3"/>
                <c:pt idx="0">
                  <c:v>62.4717853518627</c:v>
                </c:pt>
                <c:pt idx="1">
                  <c:v>67.068888418402466</c:v>
                </c:pt>
                <c:pt idx="2">
                  <c:v>56.667591392758176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736440"/>
        <c:axId val="392736832"/>
      </c:barChart>
      <c:catAx>
        <c:axId val="392736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2736832"/>
        <c:crosses val="autoZero"/>
        <c:auto val="1"/>
        <c:lblAlgn val="ctr"/>
        <c:lblOffset val="100"/>
        <c:noMultiLvlLbl val="0"/>
      </c:catAx>
      <c:valAx>
        <c:axId val="39273683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392736440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Avance: Índice de Avance Total por Trimestre(Acumulado)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154353630077741E-2"/>
          <c:y val="0.21778342902724018"/>
          <c:w val="0.64216846459098964"/>
          <c:h val="0.49952155679637339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Trimestre'!$C$51:$F$51</c:f>
              <c:numCache>
                <c:formatCode>_(* #,##0_);_(* \(#,##0\);_(* "-"??_);_(@_)</c:formatCode>
                <c:ptCount val="4"/>
                <c:pt idx="0">
                  <c:v>0.69444444444444442</c:v>
                </c:pt>
                <c:pt idx="1">
                  <c:v>2.9411764705882351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Semestral!$C$51:$F$51</c:f>
              <c:numCache>
                <c:formatCode>_(* #,##0.00_);_(* \(#,##0.00\);_(* "-"??_);_(@_)</c:formatCode>
                <c:ptCount val="4"/>
                <c:pt idx="0">
                  <c:v>15.972222222222221</c:v>
                </c:pt>
                <c:pt idx="1">
                  <c:v>20.588235294117645</c:v>
                </c:pt>
                <c:pt idx="2">
                  <c:v>7.1428571428571423</c:v>
                </c:pt>
                <c:pt idx="3">
                  <c:v>8.3333333333333321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'Tercer Trimestre Acumulado'!$C$51:$F$51</c:f>
              <c:numCache>
                <c:formatCode>_(* #,##0.00_);_(* \(#,##0.00\);_(* "-"??_);_(@_)</c:formatCode>
                <c:ptCount val="4"/>
                <c:pt idx="0">
                  <c:v>21.506368856604439</c:v>
                </c:pt>
                <c:pt idx="1">
                  <c:v>15.44671942932106</c:v>
                </c:pt>
                <c:pt idx="2">
                  <c:v>5.2017897162628062</c:v>
                </c:pt>
                <c:pt idx="3">
                  <c:v>16.304347826086957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Anual!$B$55:$E$55</c:f>
              <c:numCache>
                <c:formatCode>_(* #,##0.00_);_(* \(#,##0.00\);_(* "-"??_);_(@_)</c:formatCode>
                <c:ptCount val="4"/>
                <c:pt idx="0">
                  <c:v>44.232824847548031</c:v>
                </c:pt>
                <c:pt idx="1">
                  <c:v>34.891959413371517</c:v>
                </c:pt>
                <c:pt idx="2">
                  <c:v>121.75302265376263</c:v>
                </c:pt>
                <c:pt idx="3">
                  <c:v>30.262072914445813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830608"/>
        <c:axId val="392831000"/>
      </c:barChart>
      <c:catAx>
        <c:axId val="392830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2831000"/>
        <c:crosses val="autoZero"/>
        <c:auto val="1"/>
        <c:lblAlgn val="ctr"/>
        <c:lblOffset val="100"/>
        <c:noMultiLvlLbl val="0"/>
      </c:catAx>
      <c:valAx>
        <c:axId val="39283100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392830608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Gasto Medio: Gasto Efectivo por Beneficiario por Trimestre y Producto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157780580583662"/>
          <c:y val="0.19914091183513841"/>
          <c:w val="0.71137301037472944"/>
          <c:h val="0.30153272421074662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 Trimestre'!$C$63:$E$63,'I Trimestre'!$G$63)</c:f>
              <c:numCache>
                <c:formatCode>_(* #,##0_);_(* \(#,##0\);_(*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('II Trimestre'!$C$63:$E$63,'II Trimestre'!$G$63)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('III Trimestre'!$C$63:$E$63,'III Trimestre'!$G$63)</c:f>
              <c:numCache>
                <c:formatCode>_(* #,##0_);_(* \(#,##0\);_(* "-"??_);_(@_)</c:formatCode>
                <c:ptCount val="4"/>
                <c:pt idx="0">
                  <c:v>16316010.871111112</c:v>
                </c:pt>
                <c:pt idx="1">
                  <c:v>0</c:v>
                </c:pt>
                <c:pt idx="2">
                  <c:v>0</c:v>
                </c:pt>
                <c:pt idx="3">
                  <c:v>36546586.450000003</c:v>
                </c:pt>
              </c:numCache>
            </c:numRef>
          </c:val>
        </c:ser>
        <c:ser>
          <c:idx val="3"/>
          <c:order val="3"/>
          <c:tx>
            <c:v>Cuarto Trimestre 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('IV Trimestre'!$C$63:$E$63,'IV Trimestre'!$G$63)</c:f>
              <c:numCache>
                <c:formatCode>_(* #,##0_);_(* \(#,##0\);_(* "-"??_);_(@_)</c:formatCode>
                <c:ptCount val="4"/>
                <c:pt idx="0">
                  <c:v>27043098.950454544</c:v>
                </c:pt>
                <c:pt idx="1">
                  <c:v>47531941.193333335</c:v>
                </c:pt>
                <c:pt idx="2">
                  <c:v>154318881.05000001</c:v>
                </c:pt>
                <c:pt idx="3">
                  <c:v>1426869.4577777777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831784"/>
        <c:axId val="392832176"/>
      </c:barChart>
      <c:catAx>
        <c:axId val="392831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2832176"/>
        <c:crosses val="autoZero"/>
        <c:auto val="1"/>
        <c:lblAlgn val="ctr"/>
        <c:lblOffset val="100"/>
        <c:noMultiLvlLbl val="0"/>
      </c:catAx>
      <c:valAx>
        <c:axId val="392832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Colones corrientes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392831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8627296587927238E-2"/>
          <c:y val="0.19480351414406533"/>
          <c:w val="0.80626137357830274"/>
          <c:h val="0.45215624088655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 Trimestre'!$D$104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 Trimestre'!$E$103:$H$103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 Trimestre'!$E$104:$H$104</c:f>
              <c:numCache>
                <c:formatCode>_(* #,##0_);_(* \(#,##0\);_(* "-"??_);_(@_)</c:formatCode>
                <c:ptCount val="4"/>
                <c:pt idx="2">
                  <c:v>52.962044359662578</c:v>
                </c:pt>
                <c:pt idx="3">
                  <c:v>101.460148441485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833352"/>
        <c:axId val="392833744"/>
      </c:barChart>
      <c:catAx>
        <c:axId val="392833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2833744"/>
        <c:crosses val="autoZero"/>
        <c:auto val="1"/>
        <c:lblAlgn val="ctr"/>
        <c:lblOffset val="100"/>
        <c:noMultiLvlLbl val="0"/>
      </c:catAx>
      <c:valAx>
        <c:axId val="39283374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928333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401377952756045"/>
          <c:y val="0.76350503062117792"/>
          <c:w val="0.463083552055993"/>
          <c:h val="8.371719160105002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AyA: Indicadores de Cobertura Potencial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multiLvlStrRef>
              <c:f>(Anual!$B$4,Anual!$C$5:$H$6)</c:f>
              <c:multiLvlStrCache>
                <c:ptCount val="7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</c:lvl>
              </c:multiLvlStrCache>
            </c:multiLvlStrRef>
          </c:cat>
          <c:val>
            <c:numRef>
              <c:f>Anual!$B$44:$H$44</c:f>
              <c:numCache>
                <c:formatCode>_(* #,##0.00_);_(* \(#,##0.00\);_(* "-"??_);_(@_)</c:formatCode>
                <c:ptCount val="7"/>
                <c:pt idx="0">
                  <c:v>173.38573746475322</c:v>
                </c:pt>
                <c:pt idx="1">
                  <c:v>39.410216353870183</c:v>
                </c:pt>
                <c:pt idx="2">
                  <c:v>10.796293522223886</c:v>
                </c:pt>
                <c:pt idx="3">
                  <c:v>0.92447944531233273</c:v>
                </c:pt>
                <c:pt idx="4">
                  <c:v>24.990548361231248</c:v>
                </c:pt>
                <c:pt idx="5">
                  <c:v>17.792346457608883</c:v>
                </c:pt>
                <c:pt idx="6">
                  <c:v>22.201172418663976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multiLvlStrRef>
              <c:f>(Anual!$B$4,Anual!$C$5:$H$6)</c:f>
              <c:multiLvlStrCache>
                <c:ptCount val="7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</c:lvl>
              </c:multiLvlStrCache>
            </c:multiLvlStrRef>
          </c:cat>
          <c:val>
            <c:numRef>
              <c:f>Anual!$B$45:$H$45</c:f>
              <c:numCache>
                <c:formatCode>_(* #,##0.00_);_(* \(#,##0.00\);_(* "-"??_);_(@_)</c:formatCode>
                <c:ptCount val="7"/>
                <c:pt idx="0">
                  <c:v>45.069653387102704</c:v>
                </c:pt>
                <c:pt idx="1">
                  <c:v>1.0699993580003853</c:v>
                </c:pt>
                <c:pt idx="2">
                  <c:v>20.17162789702326</c:v>
                </c:pt>
                <c:pt idx="3">
                  <c:v>0</c:v>
                </c:pt>
                <c:pt idx="4">
                  <c:v>10.260948321347408</c:v>
                </c:pt>
                <c:pt idx="5">
                  <c:v>18.62035155941653</c:v>
                </c:pt>
                <c:pt idx="6">
                  <c:v>16.982205991715794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97600824"/>
        <c:axId val="397601216"/>
      </c:barChart>
      <c:catAx>
        <c:axId val="397600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7601216"/>
        <c:crosses val="autoZero"/>
        <c:auto val="1"/>
        <c:lblAlgn val="ctr"/>
        <c:lblOffset val="100"/>
        <c:noMultiLvlLbl val="0"/>
      </c:catAx>
      <c:valAx>
        <c:axId val="397601216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none"/>
        <c:minorTickMark val="none"/>
        <c:tickLblPos val="nextTo"/>
        <c:crossAx val="3976008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370417</xdr:colOff>
      <xdr:row>4</xdr:row>
      <xdr:rowOff>30691</xdr:rowOff>
    </xdr:from>
    <xdr:to>
      <xdr:col>13</xdr:col>
      <xdr:colOff>370417</xdr:colOff>
      <xdr:row>18</xdr:row>
      <xdr:rowOff>85724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433916</xdr:colOff>
      <xdr:row>18</xdr:row>
      <xdr:rowOff>157692</xdr:rowOff>
    </xdr:from>
    <xdr:to>
      <xdr:col>13</xdr:col>
      <xdr:colOff>666750</xdr:colOff>
      <xdr:row>34</xdr:row>
      <xdr:rowOff>84666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465667</xdr:colOff>
      <xdr:row>35</xdr:row>
      <xdr:rowOff>62440</xdr:rowOff>
    </xdr:from>
    <xdr:to>
      <xdr:col>13</xdr:col>
      <xdr:colOff>465667</xdr:colOff>
      <xdr:row>49</xdr:row>
      <xdr:rowOff>138640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455083</xdr:colOff>
      <xdr:row>50</xdr:row>
      <xdr:rowOff>104774</xdr:rowOff>
    </xdr:from>
    <xdr:to>
      <xdr:col>13</xdr:col>
      <xdr:colOff>497417</xdr:colOff>
      <xdr:row>66</xdr:row>
      <xdr:rowOff>84665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539750</xdr:colOff>
      <xdr:row>67</xdr:row>
      <xdr:rowOff>73024</xdr:rowOff>
    </xdr:from>
    <xdr:to>
      <xdr:col>13</xdr:col>
      <xdr:colOff>539750</xdr:colOff>
      <xdr:row>81</xdr:row>
      <xdr:rowOff>128058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105832</xdr:colOff>
      <xdr:row>82</xdr:row>
      <xdr:rowOff>94191</xdr:rowOff>
    </xdr:from>
    <xdr:to>
      <xdr:col>2</xdr:col>
      <xdr:colOff>211666</xdr:colOff>
      <xdr:row>99</xdr:row>
      <xdr:rowOff>21166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381001</xdr:colOff>
      <xdr:row>82</xdr:row>
      <xdr:rowOff>104774</xdr:rowOff>
    </xdr:from>
    <xdr:to>
      <xdr:col>6</xdr:col>
      <xdr:colOff>84667</xdr:colOff>
      <xdr:row>100</xdr:row>
      <xdr:rowOff>137584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169333</xdr:colOff>
      <xdr:row>100</xdr:row>
      <xdr:rowOff>104775</xdr:rowOff>
    </xdr:from>
    <xdr:to>
      <xdr:col>2</xdr:col>
      <xdr:colOff>254000</xdr:colOff>
      <xdr:row>114</xdr:row>
      <xdr:rowOff>180975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42333</xdr:colOff>
      <xdr:row>2</xdr:row>
      <xdr:rowOff>52917</xdr:rowOff>
    </xdr:from>
    <xdr:to>
      <xdr:col>18</xdr:col>
      <xdr:colOff>370416</xdr:colOff>
      <xdr:row>16</xdr:row>
      <xdr:rowOff>105833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42332</xdr:colOff>
      <xdr:row>17</xdr:row>
      <xdr:rowOff>179914</xdr:rowOff>
    </xdr:from>
    <xdr:to>
      <xdr:col>18</xdr:col>
      <xdr:colOff>645583</xdr:colOff>
      <xdr:row>34</xdr:row>
      <xdr:rowOff>31749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698500</xdr:colOff>
      <xdr:row>53</xdr:row>
      <xdr:rowOff>148165</xdr:rowOff>
    </xdr:from>
    <xdr:to>
      <xdr:col>19</xdr:col>
      <xdr:colOff>285750</xdr:colOff>
      <xdr:row>71</xdr:row>
      <xdr:rowOff>74082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84667</xdr:colOff>
      <xdr:row>72</xdr:row>
      <xdr:rowOff>74083</xdr:rowOff>
    </xdr:from>
    <xdr:to>
      <xdr:col>16</xdr:col>
      <xdr:colOff>84667</xdr:colOff>
      <xdr:row>86</xdr:row>
      <xdr:rowOff>127001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381000</xdr:colOff>
      <xdr:row>35</xdr:row>
      <xdr:rowOff>126998</xdr:rowOff>
    </xdr:from>
    <xdr:to>
      <xdr:col>19</xdr:col>
      <xdr:colOff>74084</xdr:colOff>
      <xdr:row>52</xdr:row>
      <xdr:rowOff>179915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0.87886</cdr:y>
    </cdr:from>
    <cdr:to>
      <cdr:x>1</cdr:x>
      <cdr:y>0.97737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10884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0.89429</cdr:y>
    </cdr:from>
    <cdr:to>
      <cdr:x>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532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0.00099</cdr:x>
      <cdr:y>0.90148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72950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0.01016</cdr:x>
      <cdr:y>0.86963</cdr:y>
    </cdr:from>
    <cdr:to>
      <cdr:x>1</cdr:x>
      <cdr:y>0.95888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861" y="2633133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0.89429</cdr:y>
    </cdr:from>
    <cdr:to>
      <cdr:x>0.99901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53216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0.00559</cdr:x>
      <cdr:y>0.88867</cdr:y>
    </cdr:from>
    <cdr:to>
      <cdr:x>1</cdr:x>
      <cdr:y>0.97404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694" y="2813050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0.04467</cdr:x>
      <cdr:y>0.91654</cdr:y>
    </cdr:from>
    <cdr:to>
      <cdr:x>0.92904</cdr:x>
      <cdr:y>0.9946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0716" y="3172883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0.87114</cdr:y>
    </cdr:from>
    <cdr:to>
      <cdr:x>1</cdr:x>
      <cdr:y>0.96966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527" y="23897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yA%20Indicadores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4"/>
  <sheetViews>
    <sheetView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60" style="11" bestFit="1" customWidth="1"/>
    <col min="2" max="2" width="7.28515625" style="11" bestFit="1" customWidth="1"/>
    <col min="3" max="4" width="18.5703125" style="11" bestFit="1" customWidth="1"/>
    <col min="5" max="5" width="18.140625" style="11" bestFit="1" customWidth="1"/>
    <col min="6" max="6" width="26.7109375" style="11" bestFit="1" customWidth="1"/>
    <col min="7" max="7" width="24.5703125" style="11" bestFit="1" customWidth="1"/>
    <col min="8" max="16384" width="11.42578125" style="11"/>
  </cols>
  <sheetData>
    <row r="2" spans="1:7" x14ac:dyDescent="0.25">
      <c r="A2" s="55" t="s">
        <v>101</v>
      </c>
      <c r="B2" s="55"/>
      <c r="C2" s="55"/>
      <c r="D2" s="55"/>
      <c r="E2" s="55"/>
      <c r="F2" s="55"/>
      <c r="G2" s="55"/>
    </row>
    <row r="4" spans="1:7" x14ac:dyDescent="0.25">
      <c r="A4" s="56" t="s">
        <v>0</v>
      </c>
      <c r="B4" s="30"/>
      <c r="C4" s="56" t="s">
        <v>1</v>
      </c>
      <c r="D4" s="58" t="s">
        <v>2</v>
      </c>
      <c r="E4" s="58"/>
      <c r="F4" s="58"/>
      <c r="G4" s="58"/>
    </row>
    <row r="5" spans="1:7" ht="15.75" thickBot="1" x14ac:dyDescent="0.3">
      <c r="A5" s="57"/>
      <c r="B5" s="31"/>
      <c r="C5" s="57"/>
      <c r="D5" s="25" t="s">
        <v>3</v>
      </c>
      <c r="E5" s="25" t="s">
        <v>4</v>
      </c>
      <c r="F5" s="25" t="s">
        <v>5</v>
      </c>
      <c r="G5" s="25" t="s">
        <v>6</v>
      </c>
    </row>
    <row r="6" spans="1:7" ht="15.75" thickTop="1" x14ac:dyDescent="0.25"/>
    <row r="7" spans="1:7" x14ac:dyDescent="0.25">
      <c r="A7" s="32" t="s">
        <v>7</v>
      </c>
    </row>
    <row r="8" spans="1:7" x14ac:dyDescent="0.25">
      <c r="B8" s="11" t="s">
        <v>8</v>
      </c>
    </row>
    <row r="9" spans="1:7" x14ac:dyDescent="0.25">
      <c r="A9" s="11" t="s">
        <v>9</v>
      </c>
      <c r="B9" s="11" t="s">
        <v>10</v>
      </c>
    </row>
    <row r="10" spans="1:7" x14ac:dyDescent="0.25">
      <c r="A10" s="11" t="s">
        <v>61</v>
      </c>
      <c r="C10" s="19">
        <f>SUM(D10:G10)</f>
        <v>0</v>
      </c>
      <c r="D10" s="19"/>
      <c r="E10" s="19"/>
      <c r="F10" s="19"/>
      <c r="G10" s="19"/>
    </row>
    <row r="11" spans="1:7" x14ac:dyDescent="0.25">
      <c r="A11" s="11" t="s">
        <v>62</v>
      </c>
      <c r="C11" s="15">
        <f>SUM(D11:G11)</f>
        <v>72</v>
      </c>
      <c r="D11" s="15">
        <v>17</v>
      </c>
      <c r="E11" s="15">
        <v>7</v>
      </c>
      <c r="F11" s="15">
        <v>48</v>
      </c>
      <c r="G11" s="15"/>
    </row>
    <row r="12" spans="1:7" x14ac:dyDescent="0.25">
      <c r="A12" s="11" t="s">
        <v>63</v>
      </c>
      <c r="C12" s="11">
        <f>SUM(D12:G12)</f>
        <v>1</v>
      </c>
      <c r="D12" s="11">
        <v>1</v>
      </c>
    </row>
    <row r="13" spans="1:7" x14ac:dyDescent="0.25">
      <c r="A13" s="11" t="s">
        <v>14</v>
      </c>
      <c r="C13" s="11">
        <f>SUM(D13:G13)</f>
        <v>72</v>
      </c>
      <c r="D13" s="11">
        <v>17</v>
      </c>
      <c r="E13" s="11">
        <v>7</v>
      </c>
      <c r="F13" s="11">
        <v>48</v>
      </c>
    </row>
    <row r="15" spans="1:7" x14ac:dyDescent="0.25">
      <c r="A15" s="11" t="s">
        <v>15</v>
      </c>
    </row>
    <row r="16" spans="1:7" x14ac:dyDescent="0.25">
      <c r="A16" s="11" t="s">
        <v>61</v>
      </c>
      <c r="C16" s="19">
        <f t="shared" ref="C16:C17" si="0">SUM(D16:G16)</f>
        <v>0</v>
      </c>
      <c r="D16" s="19"/>
      <c r="E16" s="19"/>
      <c r="F16" s="19"/>
      <c r="G16" s="19"/>
    </row>
    <row r="17" spans="1:7" x14ac:dyDescent="0.25">
      <c r="A17" s="11" t="s">
        <v>62</v>
      </c>
      <c r="C17" s="19">
        <f t="shared" si="0"/>
        <v>0</v>
      </c>
      <c r="D17" s="19"/>
      <c r="E17" s="19"/>
      <c r="F17" s="19"/>
      <c r="G17" s="19"/>
    </row>
    <row r="18" spans="1:7" x14ac:dyDescent="0.25">
      <c r="A18" s="11" t="s">
        <v>63</v>
      </c>
      <c r="C18" s="11">
        <f>SUM(D18:G18)</f>
        <v>0</v>
      </c>
    </row>
    <row r="19" spans="1:7" x14ac:dyDescent="0.25">
      <c r="A19" s="11" t="s">
        <v>14</v>
      </c>
      <c r="C19" s="11">
        <v>1736729142</v>
      </c>
      <c r="D19" s="11">
        <v>1143619142</v>
      </c>
      <c r="E19" s="11">
        <v>513110000</v>
      </c>
      <c r="F19" s="11">
        <v>80000000</v>
      </c>
    </row>
    <row r="20" spans="1:7" x14ac:dyDescent="0.25">
      <c r="A20" s="11" t="s">
        <v>64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62</v>
      </c>
      <c r="C23" s="19"/>
    </row>
    <row r="24" spans="1:7" x14ac:dyDescent="0.25">
      <c r="A24" s="11" t="s">
        <v>63</v>
      </c>
      <c r="C24" s="19">
        <v>0</v>
      </c>
      <c r="D24" s="11">
        <v>0</v>
      </c>
      <c r="E24" s="11">
        <v>0</v>
      </c>
      <c r="F24" s="11">
        <v>0</v>
      </c>
      <c r="G24" s="11">
        <v>0</v>
      </c>
    </row>
    <row r="26" spans="1:7" x14ac:dyDescent="0.25">
      <c r="A26" s="32" t="s">
        <v>18</v>
      </c>
    </row>
    <row r="27" spans="1:7" x14ac:dyDescent="0.25">
      <c r="A27" s="11" t="s">
        <v>65</v>
      </c>
      <c r="C27" s="11">
        <v>1.3815129375000001</v>
      </c>
      <c r="D27" s="11">
        <v>1.3815129375000001</v>
      </c>
      <c r="E27" s="11">
        <v>1.3815129375000001</v>
      </c>
      <c r="F27" s="11">
        <v>1.3815129375000001</v>
      </c>
      <c r="G27" s="11">
        <v>1.3815129375000001</v>
      </c>
    </row>
    <row r="28" spans="1:7" x14ac:dyDescent="0.25">
      <c r="A28" s="11" t="s">
        <v>66</v>
      </c>
      <c r="C28" s="11">
        <v>1.4459435845999999</v>
      </c>
      <c r="D28" s="11">
        <v>1.4459435845999999</v>
      </c>
      <c r="E28" s="11">
        <v>1.4459435845999999</v>
      </c>
      <c r="F28" s="11">
        <v>1.4459435845999999</v>
      </c>
      <c r="G28" s="11">
        <v>1.4459435845999999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32" t="s">
        <v>21</v>
      </c>
    </row>
    <row r="32" spans="1:7" x14ac:dyDescent="0.25">
      <c r="A32" s="11" t="s">
        <v>67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7" x14ac:dyDescent="0.25">
      <c r="A33" s="11" t="s">
        <v>68</v>
      </c>
      <c r="C33" s="11">
        <f>C18/C28</f>
        <v>0</v>
      </c>
      <c r="D33" s="11">
        <f>D18/D28</f>
        <v>0</v>
      </c>
      <c r="E33" s="11">
        <f>E18/E28</f>
        <v>0</v>
      </c>
      <c r="F33" s="11">
        <f>F18/F28</f>
        <v>0</v>
      </c>
      <c r="G33" s="11">
        <f>G18/G28</f>
        <v>0</v>
      </c>
    </row>
    <row r="34" spans="1:7" x14ac:dyDescent="0.25">
      <c r="A34" s="11" t="s">
        <v>69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7" x14ac:dyDescent="0.25">
      <c r="A35" s="11" t="s">
        <v>70</v>
      </c>
      <c r="C35" s="11">
        <f>C33/C12</f>
        <v>0</v>
      </c>
      <c r="D35" s="11">
        <f>D33/D12</f>
        <v>0</v>
      </c>
      <c r="E35" s="11" t="e">
        <f>E33/E12</f>
        <v>#DIV/0!</v>
      </c>
      <c r="F35" s="11" t="e">
        <f>F33/F12</f>
        <v>#DIV/0!</v>
      </c>
      <c r="G35" s="11" t="e">
        <f>G33/G12</f>
        <v>#DIV/0!</v>
      </c>
    </row>
    <row r="37" spans="1:7" x14ac:dyDescent="0.25">
      <c r="A37" s="32" t="s">
        <v>26</v>
      </c>
    </row>
    <row r="39" spans="1:7" x14ac:dyDescent="0.25">
      <c r="A39" s="11" t="s">
        <v>27</v>
      </c>
    </row>
    <row r="40" spans="1:7" x14ac:dyDescent="0.25">
      <c r="A40" s="11" t="s">
        <v>28</v>
      </c>
      <c r="C40" s="11">
        <f>C11/C29*100</f>
        <v>7.4118301043832741E-2</v>
      </c>
      <c r="D40" s="11">
        <f>D11/D29*100</f>
        <v>4.658427643657688E-2</v>
      </c>
      <c r="E40" s="11">
        <f>E11/E29*100</f>
        <v>1.1541822618674669E-2</v>
      </c>
      <c r="F40" s="11" t="e">
        <f>F11/F29*100</f>
        <v>#DIV/0!</v>
      </c>
      <c r="G40" s="11" t="e">
        <f>G11/G29*100</f>
        <v>#DIV/0!</v>
      </c>
    </row>
    <row r="41" spans="1:7" x14ac:dyDescent="0.25">
      <c r="A41" s="11" t="s">
        <v>29</v>
      </c>
      <c r="C41" s="11">
        <f>C12/C29*100</f>
        <v>1.0294208478310103E-3</v>
      </c>
      <c r="D41" s="11">
        <f>D12/D29*100</f>
        <v>2.7402515550927573E-3</v>
      </c>
      <c r="E41" s="11">
        <f>E12/E29*100</f>
        <v>0</v>
      </c>
      <c r="F41" s="11" t="e">
        <f>F12/F29*100</f>
        <v>#DIV/0!</v>
      </c>
      <c r="G41" s="11" t="e">
        <f>G12/G29*100</f>
        <v>#DIV/0!</v>
      </c>
    </row>
    <row r="43" spans="1:7" x14ac:dyDescent="0.25">
      <c r="A43" s="11" t="s">
        <v>30</v>
      </c>
    </row>
    <row r="44" spans="1:7" x14ac:dyDescent="0.25">
      <c r="A44" s="11" t="s">
        <v>31</v>
      </c>
      <c r="C44" s="11">
        <f>C12/C11*100</f>
        <v>1.3888888888888888</v>
      </c>
      <c r="D44" s="11">
        <f>D12/D11*100</f>
        <v>5.8823529411764701</v>
      </c>
      <c r="E44" s="11">
        <f>E12/E11*100</f>
        <v>0</v>
      </c>
      <c r="F44" s="11">
        <f>F12/F11*100</f>
        <v>0</v>
      </c>
      <c r="G44" s="11" t="e">
        <f>G12/G11*100</f>
        <v>#DIV/0!</v>
      </c>
    </row>
    <row r="45" spans="1:7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</row>
    <row r="46" spans="1:7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</row>
    <row r="48" spans="1:7" x14ac:dyDescent="0.25">
      <c r="A48" s="11" t="s">
        <v>34</v>
      </c>
    </row>
    <row r="49" spans="1:7" x14ac:dyDescent="0.25">
      <c r="A49" s="11" t="s">
        <v>35</v>
      </c>
      <c r="C49" s="11">
        <f>C12/C13*100</f>
        <v>1.3888888888888888</v>
      </c>
      <c r="D49" s="11">
        <f>D12/D13*100</f>
        <v>5.8823529411764701</v>
      </c>
      <c r="E49" s="11">
        <f>E12/E13*100</f>
        <v>0</v>
      </c>
      <c r="F49" s="11">
        <f>F12/F13*100</f>
        <v>0</v>
      </c>
      <c r="G49" s="11" t="e">
        <f>G12/G13*100</f>
        <v>#DIV/0!</v>
      </c>
    </row>
    <row r="50" spans="1:7" x14ac:dyDescent="0.25">
      <c r="A50" s="11" t="s">
        <v>36</v>
      </c>
      <c r="C50" s="11">
        <f>C18/C19*100</f>
        <v>0</v>
      </c>
      <c r="D50" s="11">
        <f>D18/D19*100</f>
        <v>0</v>
      </c>
      <c r="E50" s="11">
        <f>E18/E19*100</f>
        <v>0</v>
      </c>
      <c r="F50" s="11">
        <f>F18/F19*100</f>
        <v>0</v>
      </c>
      <c r="G50" s="11" t="e">
        <f>G18/G19*100</f>
        <v>#DIV/0!</v>
      </c>
    </row>
    <row r="51" spans="1:7" x14ac:dyDescent="0.25">
      <c r="A51" s="11" t="s">
        <v>37</v>
      </c>
      <c r="C51" s="11">
        <f>(C49+C50)/2</f>
        <v>0.69444444444444442</v>
      </c>
      <c r="D51" s="11">
        <f>(D49+D50)/2</f>
        <v>2.9411764705882351</v>
      </c>
      <c r="E51" s="11">
        <f>(E49+E50)/2</f>
        <v>0</v>
      </c>
      <c r="F51" s="11">
        <f>(F49+F50)/2</f>
        <v>0</v>
      </c>
      <c r="G51" s="11" t="e">
        <f>(G49+G50)/2</f>
        <v>#DIV/0!</v>
      </c>
    </row>
    <row r="53" spans="1:7" x14ac:dyDescent="0.25">
      <c r="A53" s="11" t="s">
        <v>91</v>
      </c>
    </row>
    <row r="54" spans="1:7" x14ac:dyDescent="0.25">
      <c r="A54" s="11" t="s">
        <v>38</v>
      </c>
      <c r="C54" s="11" t="e">
        <f>C20/C18*100</f>
        <v>#DIV/0!</v>
      </c>
      <c r="D54" s="11" t="e">
        <f>D20/D18*100</f>
        <v>#DIV/0!</v>
      </c>
      <c r="E54" s="11" t="e">
        <f>E20/E18*100</f>
        <v>#DIV/0!</v>
      </c>
      <c r="F54" s="11" t="e">
        <f>F20/F18*100</f>
        <v>#DIV/0!</v>
      </c>
      <c r="G54" s="11" t="e">
        <f>G20/G18*100</f>
        <v>#DIV/0!</v>
      </c>
    </row>
    <row r="56" spans="1:7" x14ac:dyDescent="0.25">
      <c r="A56" s="11" t="s">
        <v>39</v>
      </c>
    </row>
    <row r="57" spans="1:7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</row>
    <row r="58" spans="1:7" x14ac:dyDescent="0.25">
      <c r="A58" s="11" t="s">
        <v>41</v>
      </c>
      <c r="C58" s="11" t="e">
        <f>((C33/C32)-1)*100</f>
        <v>#DIV/0!</v>
      </c>
      <c r="D58" s="11" t="e">
        <f t="shared" ref="D58:G58" si="1">((D33/D32)-1)*100</f>
        <v>#DIV/0!</v>
      </c>
      <c r="E58" s="11" t="e">
        <f t="shared" si="1"/>
        <v>#DIV/0!</v>
      </c>
      <c r="F58" s="11" t="e">
        <f t="shared" si="1"/>
        <v>#DIV/0!</v>
      </c>
      <c r="G58" s="11" t="e">
        <f t="shared" si="1"/>
        <v>#DIV/0!</v>
      </c>
    </row>
    <row r="59" spans="1:7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</row>
    <row r="61" spans="1:7" x14ac:dyDescent="0.25">
      <c r="A61" s="11" t="s">
        <v>43</v>
      </c>
    </row>
    <row r="62" spans="1:7" x14ac:dyDescent="0.25">
      <c r="A62" s="11" t="s">
        <v>44</v>
      </c>
      <c r="C62" s="11">
        <f t="shared" ref="C62:G63" si="2">C17/C11</f>
        <v>0</v>
      </c>
      <c r="D62" s="11">
        <f t="shared" si="2"/>
        <v>0</v>
      </c>
      <c r="E62" s="11">
        <f t="shared" si="2"/>
        <v>0</v>
      </c>
      <c r="F62" s="11">
        <f t="shared" si="2"/>
        <v>0</v>
      </c>
      <c r="G62" s="11" t="e">
        <f t="shared" si="2"/>
        <v>#DIV/0!</v>
      </c>
    </row>
    <row r="63" spans="1:7" x14ac:dyDescent="0.25">
      <c r="A63" s="11" t="s">
        <v>45</v>
      </c>
      <c r="C63" s="11">
        <f t="shared" si="2"/>
        <v>0</v>
      </c>
      <c r="D63" s="11">
        <f t="shared" si="2"/>
        <v>0</v>
      </c>
      <c r="E63" s="11" t="e">
        <f>E18/E12</f>
        <v>#DIV/0!</v>
      </c>
      <c r="F63" s="11" t="e">
        <f>F18/F12</f>
        <v>#DIV/0!</v>
      </c>
      <c r="G63" s="11" t="e">
        <f t="shared" si="2"/>
        <v>#DIV/0!</v>
      </c>
    </row>
    <row r="64" spans="1:7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</row>
    <row r="66" spans="1:7" x14ac:dyDescent="0.25">
      <c r="A66" s="11" t="s">
        <v>47</v>
      </c>
    </row>
    <row r="67" spans="1:7" x14ac:dyDescent="0.25">
      <c r="A67" s="11" t="s">
        <v>48</v>
      </c>
      <c r="C67" s="11" t="e">
        <f>(C24/C23)*100</f>
        <v>#DIV/0!</v>
      </c>
    </row>
    <row r="68" spans="1:7" x14ac:dyDescent="0.25">
      <c r="A68" s="11" t="s">
        <v>49</v>
      </c>
      <c r="C68" s="11" t="e">
        <f>(C18/C24)*100</f>
        <v>#DIV/0!</v>
      </c>
    </row>
    <row r="70" spans="1:7" ht="15.75" thickBot="1" x14ac:dyDescent="0.3">
      <c r="A70" s="28"/>
      <c r="B70" s="28"/>
      <c r="C70" s="28"/>
      <c r="D70" s="28"/>
      <c r="E70" s="28"/>
      <c r="F70" s="28"/>
      <c r="G70" s="28"/>
    </row>
    <row r="71" spans="1:7" ht="15.75" thickTop="1" x14ac:dyDescent="0.25"/>
    <row r="72" spans="1:7" x14ac:dyDescent="0.25">
      <c r="A72" s="11" t="s">
        <v>50</v>
      </c>
    </row>
    <row r="73" spans="1:7" x14ac:dyDescent="0.25">
      <c r="A73" s="11" t="s">
        <v>93</v>
      </c>
    </row>
    <row r="74" spans="1:7" x14ac:dyDescent="0.25">
      <c r="A74" s="11" t="s">
        <v>96</v>
      </c>
    </row>
    <row r="76" spans="1:7" x14ac:dyDescent="0.25">
      <c r="A76" s="11" t="s">
        <v>94</v>
      </c>
    </row>
    <row r="77" spans="1:7" x14ac:dyDescent="0.25">
      <c r="A77" s="11" t="s">
        <v>95</v>
      </c>
    </row>
    <row r="78" spans="1:7" x14ac:dyDescent="0.25">
      <c r="A78" s="11" t="s">
        <v>97</v>
      </c>
    </row>
    <row r="79" spans="1:7" x14ac:dyDescent="0.25">
      <c r="A79" s="11" t="s">
        <v>98</v>
      </c>
    </row>
    <row r="80" spans="1:7" x14ac:dyDescent="0.25">
      <c r="A80" s="11" t="s">
        <v>106</v>
      </c>
    </row>
    <row r="81" spans="1:1" x14ac:dyDescent="0.25">
      <c r="A81" s="29" t="s">
        <v>107</v>
      </c>
    </row>
    <row r="82" spans="1:1" x14ac:dyDescent="0.25">
      <c r="A82" s="29" t="s">
        <v>108</v>
      </c>
    </row>
    <row r="103" spans="4:8" x14ac:dyDescent="0.25">
      <c r="E103" s="11" t="s">
        <v>109</v>
      </c>
      <c r="F103" s="11" t="s">
        <v>110</v>
      </c>
      <c r="G103" s="11" t="s">
        <v>111</v>
      </c>
      <c r="H103" s="11" t="s">
        <v>112</v>
      </c>
    </row>
    <row r="104" spans="4:8" x14ac:dyDescent="0.25">
      <c r="D104" s="11" t="s">
        <v>49</v>
      </c>
      <c r="G104" s="11">
        <v>52.962044359662578</v>
      </c>
      <c r="H104" s="11">
        <v>101.460148441485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1"/>
  <sheetViews>
    <sheetView topLeftCell="A85" zoomScale="70" zoomScaleNormal="70" workbookViewId="0">
      <selection activeCell="B24" sqref="B24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26" style="11" customWidth="1"/>
    <col min="4" max="4" width="22" style="11" customWidth="1"/>
    <col min="5" max="5" width="19" style="11" customWidth="1"/>
    <col min="6" max="6" width="21.5703125" style="11" customWidth="1"/>
    <col min="7" max="7" width="19.7109375" style="11" customWidth="1"/>
    <col min="8" max="8" width="19.85546875" style="11" customWidth="1"/>
    <col min="9" max="9" width="21.140625" style="11" customWidth="1"/>
    <col min="10" max="16384" width="11.42578125" style="11"/>
  </cols>
  <sheetData>
    <row r="2" spans="1:9" x14ac:dyDescent="0.25">
      <c r="A2" s="55" t="s">
        <v>138</v>
      </c>
      <c r="B2" s="55"/>
      <c r="C2" s="55"/>
      <c r="D2" s="55"/>
      <c r="E2" s="55"/>
    </row>
    <row r="4" spans="1:9" x14ac:dyDescent="0.25">
      <c r="A4" s="56" t="s">
        <v>0</v>
      </c>
      <c r="B4" s="56" t="s">
        <v>1</v>
      </c>
      <c r="C4" s="42"/>
      <c r="D4" s="42"/>
      <c r="E4" s="42"/>
      <c r="F4" s="42"/>
      <c r="G4" s="42"/>
      <c r="H4" s="66"/>
      <c r="I4" s="58"/>
    </row>
    <row r="5" spans="1:9" ht="15.75" thickBot="1" x14ac:dyDescent="0.3">
      <c r="A5" s="57"/>
      <c r="B5" s="57"/>
      <c r="C5" s="70" t="s">
        <v>141</v>
      </c>
      <c r="D5" s="70"/>
      <c r="E5" s="70"/>
      <c r="F5" s="70" t="s">
        <v>4</v>
      </c>
      <c r="G5" s="70"/>
      <c r="H5" s="70"/>
      <c r="I5" s="25" t="s">
        <v>119</v>
      </c>
    </row>
    <row r="6" spans="1:9" ht="15.75" thickTop="1" x14ac:dyDescent="0.25">
      <c r="C6" s="43" t="s">
        <v>142</v>
      </c>
      <c r="D6" s="43" t="s">
        <v>143</v>
      </c>
      <c r="E6" s="43" t="s">
        <v>144</v>
      </c>
      <c r="F6" s="43" t="s">
        <v>142</v>
      </c>
      <c r="G6" s="43" t="s">
        <v>143</v>
      </c>
      <c r="H6" s="43" t="s">
        <v>144</v>
      </c>
      <c r="I6" s="43" t="s">
        <v>142</v>
      </c>
    </row>
    <row r="7" spans="1:9" x14ac:dyDescent="0.25">
      <c r="A7" s="11" t="s">
        <v>7</v>
      </c>
    </row>
    <row r="9" spans="1:9" x14ac:dyDescent="0.25">
      <c r="A9" s="11" t="s">
        <v>113</v>
      </c>
    </row>
    <row r="10" spans="1:9" x14ac:dyDescent="0.25">
      <c r="A10" s="11" t="s">
        <v>194</v>
      </c>
      <c r="B10" s="26">
        <f>SUM(C10:I10)</f>
        <v>1</v>
      </c>
      <c r="C10" s="11">
        <v>1</v>
      </c>
      <c r="D10" s="11" t="s">
        <v>147</v>
      </c>
      <c r="E10" s="11" t="s">
        <v>147</v>
      </c>
      <c r="F10" s="11">
        <v>0</v>
      </c>
      <c r="G10" s="11" t="s">
        <v>147</v>
      </c>
      <c r="H10" s="11" t="s">
        <v>147</v>
      </c>
      <c r="I10" s="11">
        <v>0</v>
      </c>
    </row>
    <row r="11" spans="1:9" x14ac:dyDescent="0.25">
      <c r="A11" s="40" t="s">
        <v>115</v>
      </c>
      <c r="B11" s="26">
        <f t="shared" ref="B11:B22" si="0">SUM(C11:I11)</f>
        <v>1734</v>
      </c>
      <c r="C11" s="11">
        <v>1734</v>
      </c>
      <c r="D11" s="11" t="s">
        <v>147</v>
      </c>
      <c r="E11" s="11" t="s">
        <v>147</v>
      </c>
      <c r="F11" s="11">
        <v>0</v>
      </c>
      <c r="G11" s="11" t="s">
        <v>147</v>
      </c>
      <c r="H11" s="11" t="s">
        <v>147</v>
      </c>
      <c r="I11" s="11">
        <v>0</v>
      </c>
    </row>
    <row r="12" spans="1:9" x14ac:dyDescent="0.25">
      <c r="A12" s="11" t="s">
        <v>195</v>
      </c>
      <c r="B12" s="26">
        <f t="shared" si="0"/>
        <v>287</v>
      </c>
      <c r="C12" s="11">
        <v>6</v>
      </c>
      <c r="D12" s="11">
        <v>4</v>
      </c>
      <c r="E12" s="11">
        <v>2</v>
      </c>
      <c r="F12" s="11">
        <v>4</v>
      </c>
      <c r="G12" s="11">
        <v>4</v>
      </c>
      <c r="H12" s="11">
        <v>20</v>
      </c>
      <c r="I12" s="11">
        <v>247</v>
      </c>
    </row>
    <row r="13" spans="1:9" x14ac:dyDescent="0.25">
      <c r="A13" s="40" t="s">
        <v>115</v>
      </c>
      <c r="B13" s="26">
        <f t="shared" si="0"/>
        <v>252504</v>
      </c>
      <c r="C13" s="11">
        <v>15081</v>
      </c>
      <c r="D13" s="11">
        <v>15135</v>
      </c>
      <c r="E13" s="11">
        <v>1296</v>
      </c>
      <c r="F13" s="11">
        <v>17050</v>
      </c>
      <c r="G13" s="11">
        <v>42826</v>
      </c>
      <c r="H13" s="11">
        <v>53438</v>
      </c>
      <c r="I13" s="11">
        <v>107678</v>
      </c>
    </row>
    <row r="14" spans="1:9" x14ac:dyDescent="0.25">
      <c r="A14" s="11" t="s">
        <v>196</v>
      </c>
      <c r="B14" s="26">
        <f t="shared" si="0"/>
        <v>68</v>
      </c>
      <c r="C14" s="11">
        <v>0</v>
      </c>
      <c r="D14" s="11">
        <v>10</v>
      </c>
      <c r="E14" s="11">
        <v>0</v>
      </c>
      <c r="F14" s="11">
        <v>2</v>
      </c>
      <c r="G14" s="11">
        <v>13</v>
      </c>
      <c r="H14" s="11">
        <v>11</v>
      </c>
      <c r="I14" s="11">
        <v>32</v>
      </c>
    </row>
    <row r="15" spans="1:9" x14ac:dyDescent="0.25">
      <c r="A15" s="40" t="s">
        <v>115</v>
      </c>
      <c r="B15" s="26">
        <f t="shared" si="0"/>
        <v>143393</v>
      </c>
      <c r="C15" s="11">
        <v>0</v>
      </c>
      <c r="D15" s="11">
        <v>28278</v>
      </c>
      <c r="E15" s="11">
        <v>0</v>
      </c>
      <c r="F15" s="11">
        <v>18666</v>
      </c>
      <c r="G15" s="11">
        <v>44819</v>
      </c>
      <c r="H15" s="11">
        <v>40876</v>
      </c>
      <c r="I15" s="11">
        <v>10754</v>
      </c>
    </row>
    <row r="16" spans="1:9" x14ac:dyDescent="0.25">
      <c r="A16" s="11" t="s">
        <v>146</v>
      </c>
      <c r="B16" s="26">
        <f t="shared" si="0"/>
        <v>287</v>
      </c>
      <c r="C16" s="11">
        <v>6</v>
      </c>
      <c r="D16" s="11">
        <v>4</v>
      </c>
      <c r="E16" s="11">
        <v>2</v>
      </c>
      <c r="F16" s="11">
        <v>4</v>
      </c>
      <c r="G16" s="11">
        <v>4</v>
      </c>
      <c r="H16" s="11">
        <v>20</v>
      </c>
      <c r="I16" s="11">
        <v>247</v>
      </c>
    </row>
    <row r="17" spans="1:9" x14ac:dyDescent="0.25">
      <c r="A17" s="40" t="s">
        <v>115</v>
      </c>
      <c r="B17" s="26">
        <f t="shared" si="0"/>
        <v>252504</v>
      </c>
      <c r="C17" s="11">
        <v>15081</v>
      </c>
      <c r="D17" s="11">
        <v>15135</v>
      </c>
      <c r="E17" s="11">
        <v>1296</v>
      </c>
      <c r="F17" s="11">
        <v>17050</v>
      </c>
      <c r="G17" s="11">
        <v>42826</v>
      </c>
      <c r="H17" s="11">
        <v>53438</v>
      </c>
      <c r="I17" s="11">
        <v>107678</v>
      </c>
    </row>
    <row r="18" spans="1:9" x14ac:dyDescent="0.25">
      <c r="B18" s="26"/>
    </row>
    <row r="19" spans="1:9" x14ac:dyDescent="0.25">
      <c r="A19" s="11" t="s">
        <v>15</v>
      </c>
      <c r="B19" s="26"/>
    </row>
    <row r="20" spans="1:9" x14ac:dyDescent="0.25">
      <c r="A20" s="11" t="s">
        <v>193</v>
      </c>
      <c r="B20" s="26">
        <f t="shared" si="0"/>
        <v>1292635599.2799485</v>
      </c>
      <c r="C20" s="72">
        <v>267878684.22244552</v>
      </c>
      <c r="D20" s="72"/>
      <c r="E20" s="72"/>
      <c r="F20" s="72">
        <v>1024743593.7419629</v>
      </c>
      <c r="G20" s="72"/>
      <c r="H20" s="72"/>
      <c r="I20" s="47">
        <v>13321.315539985895</v>
      </c>
    </row>
    <row r="21" spans="1:9" x14ac:dyDescent="0.25">
      <c r="A21" s="11" t="s">
        <v>197</v>
      </c>
      <c r="B21" s="26">
        <f t="shared" si="0"/>
        <v>5232451184</v>
      </c>
      <c r="C21" s="26">
        <v>321295000</v>
      </c>
      <c r="D21" s="26">
        <v>1437781000</v>
      </c>
      <c r="E21" s="26">
        <v>145486000</v>
      </c>
      <c r="F21" s="11">
        <v>46932200</v>
      </c>
      <c r="G21" s="11">
        <v>1465590984</v>
      </c>
      <c r="H21" s="11">
        <v>1805666000</v>
      </c>
      <c r="I21" s="11">
        <v>9700000</v>
      </c>
    </row>
    <row r="22" spans="1:9" x14ac:dyDescent="0.25">
      <c r="A22" s="11" t="s">
        <v>198</v>
      </c>
      <c r="B22" s="26">
        <f t="shared" si="0"/>
        <v>1955122845.9469862</v>
      </c>
      <c r="C22" s="26">
        <v>15402681.040000021</v>
      </c>
      <c r="D22" s="26">
        <v>243684319.17000008</v>
      </c>
      <c r="E22" s="26">
        <v>75567866.582239807</v>
      </c>
      <c r="F22" s="11">
        <v>4479470.5</v>
      </c>
      <c r="G22" s="11">
        <v>617390870.28594291</v>
      </c>
      <c r="H22" s="11">
        <v>983144776.36880326</v>
      </c>
      <c r="I22" s="11">
        <v>15452862</v>
      </c>
    </row>
    <row r="23" spans="1:9" x14ac:dyDescent="0.25">
      <c r="A23" s="11" t="s">
        <v>128</v>
      </c>
      <c r="B23" s="26">
        <f>SUM(C23:I23)</f>
        <v>5232451184</v>
      </c>
      <c r="C23" s="26">
        <v>321295000</v>
      </c>
      <c r="D23" s="26">
        <v>1437781000</v>
      </c>
      <c r="E23" s="26">
        <v>145486000</v>
      </c>
      <c r="F23" s="11">
        <v>46932200</v>
      </c>
      <c r="G23" s="11">
        <v>1465590984</v>
      </c>
      <c r="H23" s="11">
        <v>1805666000</v>
      </c>
      <c r="I23" s="11">
        <v>9700000</v>
      </c>
    </row>
    <row r="24" spans="1:9" x14ac:dyDescent="0.25">
      <c r="A24" s="11" t="s">
        <v>199</v>
      </c>
    </row>
    <row r="26" spans="1:9" x14ac:dyDescent="0.25">
      <c r="A26" s="11" t="s">
        <v>17</v>
      </c>
    </row>
    <row r="27" spans="1:9" x14ac:dyDescent="0.25">
      <c r="A27" s="11" t="s">
        <v>197</v>
      </c>
      <c r="B27" s="11">
        <f>B21</f>
        <v>5232451184</v>
      </c>
    </row>
    <row r="28" spans="1:9" x14ac:dyDescent="0.25">
      <c r="A28" s="11" t="s">
        <v>198</v>
      </c>
      <c r="B28" s="11">
        <v>1699393265.0700002</v>
      </c>
    </row>
    <row r="30" spans="1:9" x14ac:dyDescent="0.25">
      <c r="A30" s="11" t="s">
        <v>18</v>
      </c>
    </row>
    <row r="31" spans="1:9" x14ac:dyDescent="0.25">
      <c r="A31" s="11" t="s">
        <v>200</v>
      </c>
      <c r="B31" s="39">
        <v>1.5597333333333332</v>
      </c>
      <c r="C31" s="39">
        <v>1.5597333333333332</v>
      </c>
      <c r="D31" s="39">
        <v>1.5597333333333332</v>
      </c>
      <c r="E31" s="39">
        <v>1.5597333333333332</v>
      </c>
      <c r="F31" s="39">
        <v>1.5597333333333332</v>
      </c>
      <c r="G31" s="39">
        <v>1.5597333333333332</v>
      </c>
      <c r="H31" s="39">
        <v>1.5597333333333332</v>
      </c>
      <c r="I31" s="39">
        <v>1.5597333333333332</v>
      </c>
    </row>
    <row r="32" spans="1:9" x14ac:dyDescent="0.25">
      <c r="A32" s="11" t="s">
        <v>201</v>
      </c>
      <c r="B32" s="39">
        <v>1.6181333333333334</v>
      </c>
      <c r="C32" s="39">
        <v>1.6181333333333334</v>
      </c>
      <c r="D32" s="39">
        <v>1.6181333333333334</v>
      </c>
      <c r="E32" s="39">
        <v>1.6181333333333334</v>
      </c>
      <c r="F32" s="39">
        <v>1.6181333333333334</v>
      </c>
      <c r="G32" s="39">
        <v>1.6181333333333334</v>
      </c>
      <c r="H32" s="39">
        <v>1.6181333333333334</v>
      </c>
      <c r="I32" s="39">
        <v>1.6181333333333334</v>
      </c>
    </row>
    <row r="33" spans="1:9" x14ac:dyDescent="0.25">
      <c r="A33" s="24" t="s">
        <v>100</v>
      </c>
      <c r="B33" s="26">
        <f>C33+F33</f>
        <v>380886</v>
      </c>
      <c r="C33" s="44">
        <v>140187</v>
      </c>
      <c r="D33" s="44">
        <v>140187</v>
      </c>
      <c r="E33" s="44">
        <v>140187</v>
      </c>
      <c r="F33" s="11">
        <v>240699</v>
      </c>
      <c r="G33" s="11">
        <v>240699</v>
      </c>
      <c r="H33" s="11">
        <v>240699</v>
      </c>
      <c r="I33" s="11" t="s">
        <v>147</v>
      </c>
    </row>
    <row r="35" spans="1:9" x14ac:dyDescent="0.25">
      <c r="A35" s="11" t="s">
        <v>21</v>
      </c>
    </row>
    <row r="36" spans="1:9" x14ac:dyDescent="0.25">
      <c r="A36" s="11" t="s">
        <v>202</v>
      </c>
      <c r="B36" s="11">
        <f t="shared" ref="B36:I36" si="1">B20/B31</f>
        <v>828754231.03091252</v>
      </c>
      <c r="C36" s="11">
        <f t="shared" si="1"/>
        <v>171746463.64065152</v>
      </c>
      <c r="D36" s="11">
        <f t="shared" si="1"/>
        <v>0</v>
      </c>
      <c r="E36" s="11">
        <f t="shared" si="1"/>
        <v>0</v>
      </c>
      <c r="F36" s="11">
        <f t="shared" si="1"/>
        <v>656999226.62546778</v>
      </c>
      <c r="G36" s="11">
        <f t="shared" si="1"/>
        <v>0</v>
      </c>
      <c r="H36" s="11">
        <f t="shared" si="1"/>
        <v>0</v>
      </c>
      <c r="I36" s="11">
        <f t="shared" si="1"/>
        <v>8540.7647931179872</v>
      </c>
    </row>
    <row r="37" spans="1:9" x14ac:dyDescent="0.25">
      <c r="A37" s="11" t="s">
        <v>203</v>
      </c>
      <c r="B37" s="11">
        <f t="shared" ref="B37:I37" si="2">B22/B32</f>
        <v>1208258185.9428473</v>
      </c>
      <c r="C37" s="11">
        <f t="shared" si="2"/>
        <v>9518795.9624258541</v>
      </c>
      <c r="D37" s="11">
        <f t="shared" si="2"/>
        <v>150595945.43300927</v>
      </c>
      <c r="E37" s="11">
        <f t="shared" si="2"/>
        <v>46700642.663711153</v>
      </c>
      <c r="F37" s="11">
        <f t="shared" si="2"/>
        <v>2768295.0519116675</v>
      </c>
      <c r="G37" s="11">
        <f t="shared" si="2"/>
        <v>381545115.94797063</v>
      </c>
      <c r="H37" s="11">
        <f t="shared" si="2"/>
        <v>607579583.28658736</v>
      </c>
      <c r="I37" s="11">
        <f t="shared" si="2"/>
        <v>9549807.5972313769</v>
      </c>
    </row>
    <row r="38" spans="1:9" x14ac:dyDescent="0.25">
      <c r="A38" s="26" t="s">
        <v>204</v>
      </c>
      <c r="B38" s="26">
        <f>B36/B11</f>
        <v>477943.61651148356</v>
      </c>
      <c r="C38" s="26">
        <f t="shared" ref="C38:I38" si="3">C36/C11</f>
        <v>99046.403483651404</v>
      </c>
      <c r="D38" s="26" t="e">
        <f t="shared" si="3"/>
        <v>#VALUE!</v>
      </c>
      <c r="E38" s="26" t="e">
        <f t="shared" si="3"/>
        <v>#VALUE!</v>
      </c>
      <c r="F38" s="26" t="e">
        <f t="shared" si="3"/>
        <v>#DIV/0!</v>
      </c>
      <c r="G38" s="26" t="e">
        <f t="shared" si="3"/>
        <v>#VALUE!</v>
      </c>
      <c r="H38" s="26" t="e">
        <f t="shared" si="3"/>
        <v>#VALUE!</v>
      </c>
      <c r="I38" s="26" t="e">
        <f t="shared" si="3"/>
        <v>#DIV/0!</v>
      </c>
    </row>
    <row r="39" spans="1:9" x14ac:dyDescent="0.25">
      <c r="A39" s="26" t="s">
        <v>205</v>
      </c>
      <c r="B39" s="26">
        <f>B37/B15</f>
        <v>8426.2006230628213</v>
      </c>
      <c r="C39" s="26" t="e">
        <f t="shared" ref="C39:I39" si="4">C37/C15</f>
        <v>#DIV/0!</v>
      </c>
      <c r="D39" s="26">
        <f t="shared" si="4"/>
        <v>5325.5515041024564</v>
      </c>
      <c r="E39" s="26" t="e">
        <f t="shared" si="4"/>
        <v>#DIV/0!</v>
      </c>
      <c r="F39" s="26">
        <f t="shared" si="4"/>
        <v>148.30681731017182</v>
      </c>
      <c r="G39" s="26">
        <f t="shared" si="4"/>
        <v>8513.021619134086</v>
      </c>
      <c r="H39" s="26">
        <f t="shared" si="4"/>
        <v>14863.968668328294</v>
      </c>
      <c r="I39" s="26">
        <f t="shared" si="4"/>
        <v>888.02376764286566</v>
      </c>
    </row>
    <row r="41" spans="1:9" x14ac:dyDescent="0.25">
      <c r="A41" s="11" t="s">
        <v>26</v>
      </c>
    </row>
    <row r="43" spans="1:9" x14ac:dyDescent="0.25">
      <c r="A43" s="11" t="s">
        <v>27</v>
      </c>
    </row>
    <row r="44" spans="1:9" x14ac:dyDescent="0.25">
      <c r="A44" s="11" t="s">
        <v>28</v>
      </c>
      <c r="B44" s="45">
        <f>(B13/B33)*100</f>
        <v>66.293851703659371</v>
      </c>
      <c r="C44" s="45">
        <f t="shared" ref="C44:I44" si="5">(C13/C33)*100</f>
        <v>10.757773545335873</v>
      </c>
      <c r="D44" s="45">
        <f t="shared" si="5"/>
        <v>10.796293522223886</v>
      </c>
      <c r="E44" s="45">
        <f t="shared" si="5"/>
        <v>0.92447944531233273</v>
      </c>
      <c r="F44" s="45">
        <f t="shared" si="5"/>
        <v>7.0835358684498066</v>
      </c>
      <c r="G44" s="45">
        <f t="shared" si="5"/>
        <v>17.792346457608883</v>
      </c>
      <c r="H44" s="45">
        <f t="shared" si="5"/>
        <v>22.201172418663976</v>
      </c>
      <c r="I44" s="45" t="e">
        <f t="shared" si="5"/>
        <v>#VALUE!</v>
      </c>
    </row>
    <row r="45" spans="1:9" x14ac:dyDescent="0.25">
      <c r="A45" s="11" t="s">
        <v>29</v>
      </c>
      <c r="B45" s="45">
        <f>(B15/B33)*100</f>
        <v>37.647222528525596</v>
      </c>
      <c r="C45" s="45">
        <f t="shared" ref="C45:I45" si="6">(C15/C33)*100</f>
        <v>0</v>
      </c>
      <c r="D45" s="45">
        <f t="shared" si="6"/>
        <v>20.17162789702326</v>
      </c>
      <c r="E45" s="45">
        <f t="shared" si="6"/>
        <v>0</v>
      </c>
      <c r="F45" s="45">
        <f t="shared" si="6"/>
        <v>7.7549138135181286</v>
      </c>
      <c r="G45" s="45">
        <f t="shared" si="6"/>
        <v>18.62035155941653</v>
      </c>
      <c r="H45" s="45">
        <f t="shared" si="6"/>
        <v>16.982205991715794</v>
      </c>
      <c r="I45" s="45" t="e">
        <f t="shared" si="6"/>
        <v>#VALUE!</v>
      </c>
    </row>
    <row r="46" spans="1:9" x14ac:dyDescent="0.25">
      <c r="B46" s="39"/>
      <c r="C46" s="39"/>
      <c r="D46" s="39"/>
      <c r="E46" s="39"/>
    </row>
    <row r="47" spans="1:9" x14ac:dyDescent="0.25">
      <c r="A47" s="11" t="s">
        <v>30</v>
      </c>
      <c r="B47" s="39"/>
      <c r="C47" s="39"/>
      <c r="D47" s="39"/>
      <c r="E47" s="39"/>
    </row>
    <row r="48" spans="1:9" x14ac:dyDescent="0.25">
      <c r="A48" s="11" t="s">
        <v>31</v>
      </c>
      <c r="B48" s="39">
        <f>B15/B13*100</f>
        <v>56.788407312359411</v>
      </c>
      <c r="C48" s="39">
        <f t="shared" ref="C48:I48" si="7">C15/C13*100</f>
        <v>0</v>
      </c>
      <c r="D48" s="39">
        <f t="shared" si="7"/>
        <v>186.83845391476709</v>
      </c>
      <c r="E48" s="39">
        <f t="shared" si="7"/>
        <v>0</v>
      </c>
      <c r="F48" s="39">
        <f t="shared" si="7"/>
        <v>109.47800586510263</v>
      </c>
      <c r="G48" s="39">
        <f t="shared" si="7"/>
        <v>104.65371503292393</v>
      </c>
      <c r="H48" s="39">
        <f t="shared" si="7"/>
        <v>76.492383696994651</v>
      </c>
      <c r="I48" s="39">
        <f t="shared" si="7"/>
        <v>9.9871840115901112</v>
      </c>
    </row>
    <row r="49" spans="1:9" x14ac:dyDescent="0.25">
      <c r="A49" s="11" t="s">
        <v>32</v>
      </c>
      <c r="B49" s="39">
        <f t="shared" ref="B49:I49" si="8">B22/B21*100</f>
        <v>37.365333706799589</v>
      </c>
      <c r="C49" s="39">
        <f t="shared" si="8"/>
        <v>4.7939373597472796</v>
      </c>
      <c r="D49" s="39">
        <f t="shared" si="8"/>
        <v>16.948639547330231</v>
      </c>
      <c r="E49" s="39">
        <f t="shared" si="8"/>
        <v>51.941675887879114</v>
      </c>
      <c r="F49" s="39">
        <f t="shared" si="8"/>
        <v>9.5445568287870586</v>
      </c>
      <c r="G49" s="39">
        <f t="shared" si="8"/>
        <v>42.125727916319036</v>
      </c>
      <c r="H49" s="39">
        <f t="shared" si="8"/>
        <v>54.447764778691251</v>
      </c>
      <c r="I49" s="39">
        <f t="shared" si="8"/>
        <v>159.30785567010309</v>
      </c>
    </row>
    <row r="50" spans="1:9" x14ac:dyDescent="0.25">
      <c r="A50" s="11" t="s">
        <v>33</v>
      </c>
      <c r="B50" s="39">
        <f t="shared" ref="B50:I50" si="9">AVERAGE(B48:B49)</f>
        <v>47.0768705095795</v>
      </c>
      <c r="C50" s="39">
        <f t="shared" si="9"/>
        <v>2.3969686798736398</v>
      </c>
      <c r="D50" s="39">
        <f t="shared" si="9"/>
        <v>101.89354673104866</v>
      </c>
      <c r="E50" s="39">
        <f t="shared" si="9"/>
        <v>25.970837943939557</v>
      </c>
      <c r="F50" s="39">
        <f t="shared" si="9"/>
        <v>59.511281346944841</v>
      </c>
      <c r="G50" s="39">
        <f t="shared" si="9"/>
        <v>73.389721474621481</v>
      </c>
      <c r="H50" s="39">
        <f t="shared" si="9"/>
        <v>65.470074237842951</v>
      </c>
      <c r="I50" s="39">
        <f t="shared" si="9"/>
        <v>84.647519840846599</v>
      </c>
    </row>
    <row r="51" spans="1:9" x14ac:dyDescent="0.25">
      <c r="B51" s="39"/>
      <c r="C51" s="39"/>
      <c r="D51" s="39"/>
      <c r="E51" s="39"/>
    </row>
    <row r="52" spans="1:9" x14ac:dyDescent="0.25">
      <c r="A52" s="11" t="s">
        <v>34</v>
      </c>
      <c r="B52" s="39"/>
      <c r="C52" s="39"/>
      <c r="D52" s="39"/>
      <c r="E52" s="39"/>
    </row>
    <row r="53" spans="1:9" x14ac:dyDescent="0.25">
      <c r="A53" s="11" t="s">
        <v>35</v>
      </c>
      <c r="B53" s="39">
        <f>B15/B17*100</f>
        <v>56.788407312359411</v>
      </c>
      <c r="C53" s="39">
        <f t="shared" ref="C53:I53" si="10">C15/C17*100</f>
        <v>0</v>
      </c>
      <c r="D53" s="39">
        <f t="shared" si="10"/>
        <v>186.83845391476709</v>
      </c>
      <c r="E53" s="39">
        <f t="shared" si="10"/>
        <v>0</v>
      </c>
      <c r="F53" s="39">
        <f t="shared" si="10"/>
        <v>109.47800586510263</v>
      </c>
      <c r="G53" s="39">
        <f t="shared" si="10"/>
        <v>104.65371503292393</v>
      </c>
      <c r="H53" s="39">
        <f t="shared" si="10"/>
        <v>76.492383696994651</v>
      </c>
      <c r="I53" s="39">
        <f t="shared" si="10"/>
        <v>9.9871840115901112</v>
      </c>
    </row>
    <row r="54" spans="1:9" x14ac:dyDescent="0.25">
      <c r="A54" s="11" t="s">
        <v>36</v>
      </c>
      <c r="B54" s="39">
        <f t="shared" ref="B54:I54" si="11">B22/B23*100</f>
        <v>37.365333706799589</v>
      </c>
      <c r="C54" s="39">
        <f t="shared" si="11"/>
        <v>4.7939373597472796</v>
      </c>
      <c r="D54" s="39">
        <f t="shared" si="11"/>
        <v>16.948639547330231</v>
      </c>
      <c r="E54" s="39">
        <f t="shared" si="11"/>
        <v>51.941675887879114</v>
      </c>
      <c r="F54" s="39">
        <f t="shared" si="11"/>
        <v>9.5445568287870586</v>
      </c>
      <c r="G54" s="39">
        <f t="shared" si="11"/>
        <v>42.125727916319036</v>
      </c>
      <c r="H54" s="39">
        <f t="shared" si="11"/>
        <v>54.447764778691251</v>
      </c>
      <c r="I54" s="39">
        <f t="shared" si="11"/>
        <v>159.30785567010309</v>
      </c>
    </row>
    <row r="55" spans="1:9" x14ac:dyDescent="0.25">
      <c r="A55" s="11" t="s">
        <v>37</v>
      </c>
      <c r="B55" s="39">
        <f t="shared" ref="B55:I55" si="12">(B53+B54)/2</f>
        <v>47.0768705095795</v>
      </c>
      <c r="C55" s="39">
        <f t="shared" si="12"/>
        <v>2.3969686798736398</v>
      </c>
      <c r="D55" s="39">
        <f t="shared" si="12"/>
        <v>101.89354673104866</v>
      </c>
      <c r="E55" s="39">
        <f t="shared" si="12"/>
        <v>25.970837943939557</v>
      </c>
      <c r="F55" s="39">
        <f t="shared" si="12"/>
        <v>59.511281346944841</v>
      </c>
      <c r="G55" s="39">
        <f t="shared" si="12"/>
        <v>73.389721474621481</v>
      </c>
      <c r="H55" s="39">
        <f t="shared" si="12"/>
        <v>65.470074237842951</v>
      </c>
      <c r="I55" s="39">
        <f t="shared" si="12"/>
        <v>84.647519840846599</v>
      </c>
    </row>
    <row r="56" spans="1:9" x14ac:dyDescent="0.25">
      <c r="B56" s="39"/>
      <c r="C56" s="39"/>
      <c r="D56" s="39"/>
      <c r="E56" s="39"/>
    </row>
    <row r="57" spans="1:9" x14ac:dyDescent="0.25">
      <c r="A57" s="11" t="s">
        <v>92</v>
      </c>
      <c r="B57" s="39"/>
      <c r="C57" s="39"/>
      <c r="D57" s="39"/>
      <c r="E57" s="39"/>
    </row>
    <row r="58" spans="1:9" x14ac:dyDescent="0.25">
      <c r="A58" s="11" t="s">
        <v>38</v>
      </c>
      <c r="B58" s="39">
        <f t="shared" ref="B58" si="13">B24/B22*100</f>
        <v>0</v>
      </c>
      <c r="C58" s="45"/>
      <c r="D58" s="45"/>
      <c r="E58" s="45"/>
      <c r="F58" s="45"/>
      <c r="G58" s="45"/>
      <c r="H58" s="45"/>
      <c r="I58" s="45"/>
    </row>
    <row r="59" spans="1:9" x14ac:dyDescent="0.25">
      <c r="B59" s="39"/>
      <c r="C59" s="39"/>
      <c r="D59" s="39"/>
      <c r="E59" s="39"/>
    </row>
    <row r="60" spans="1:9" x14ac:dyDescent="0.25">
      <c r="A60" s="11" t="s">
        <v>39</v>
      </c>
      <c r="B60" s="39"/>
      <c r="C60" s="39"/>
      <c r="D60" s="39"/>
      <c r="E60" s="39"/>
    </row>
    <row r="61" spans="1:9" x14ac:dyDescent="0.25">
      <c r="A61" s="11" t="s">
        <v>116</v>
      </c>
      <c r="B61" s="39">
        <f>((B15/B11)-1)*100</f>
        <v>8169.4925028835059</v>
      </c>
      <c r="C61" s="39">
        <f t="shared" ref="C61:I61" si="14">((C15/C11)-1)*100</f>
        <v>-100</v>
      </c>
      <c r="D61" s="39" t="e">
        <f t="shared" si="14"/>
        <v>#VALUE!</v>
      </c>
      <c r="E61" s="39" t="e">
        <f t="shared" si="14"/>
        <v>#VALUE!</v>
      </c>
      <c r="F61" s="39" t="e">
        <f t="shared" si="14"/>
        <v>#DIV/0!</v>
      </c>
      <c r="G61" s="39" t="e">
        <f t="shared" si="14"/>
        <v>#VALUE!</v>
      </c>
      <c r="H61" s="39" t="e">
        <f t="shared" si="14"/>
        <v>#VALUE!</v>
      </c>
      <c r="I61" s="39" t="e">
        <f t="shared" si="14"/>
        <v>#DIV/0!</v>
      </c>
    </row>
    <row r="62" spans="1:9" x14ac:dyDescent="0.25">
      <c r="A62" s="11" t="s">
        <v>41</v>
      </c>
      <c r="B62" s="39">
        <f>((B37/B36)-1)*100</f>
        <v>45.792098634580512</v>
      </c>
      <c r="C62" s="39">
        <f t="shared" ref="C62:I62" si="15">((C37/C36)-1)*100</f>
        <v>-94.457646602644346</v>
      </c>
      <c r="D62" s="39" t="e">
        <f t="shared" si="15"/>
        <v>#DIV/0!</v>
      </c>
      <c r="E62" s="39" t="e">
        <f t="shared" si="15"/>
        <v>#DIV/0!</v>
      </c>
      <c r="F62" s="39">
        <f t="shared" si="15"/>
        <v>-99.578645614831174</v>
      </c>
      <c r="G62" s="39" t="e">
        <f t="shared" si="15"/>
        <v>#DIV/0!</v>
      </c>
      <c r="H62" s="39" t="e">
        <f t="shared" si="15"/>
        <v>#DIV/0!</v>
      </c>
      <c r="I62" s="39">
        <f t="shared" si="15"/>
        <v>111714.43147721923</v>
      </c>
    </row>
    <row r="63" spans="1:9" x14ac:dyDescent="0.25">
      <c r="A63" s="11" t="s">
        <v>42</v>
      </c>
      <c r="B63" s="39">
        <f t="shared" ref="B63:I63" si="16">((B39/B38)-1)*100</f>
        <v>-98.236988562674867</v>
      </c>
      <c r="C63" s="39" t="e">
        <f t="shared" si="16"/>
        <v>#DIV/0!</v>
      </c>
      <c r="D63" s="39" t="e">
        <f t="shared" si="16"/>
        <v>#VALUE!</v>
      </c>
      <c r="E63" s="39" t="e">
        <f t="shared" si="16"/>
        <v>#DIV/0!</v>
      </c>
      <c r="F63" s="39" t="e">
        <f t="shared" si="16"/>
        <v>#DIV/0!</v>
      </c>
      <c r="G63" s="39" t="e">
        <f t="shared" si="16"/>
        <v>#VALUE!</v>
      </c>
      <c r="H63" s="39" t="e">
        <f t="shared" si="16"/>
        <v>#VALUE!</v>
      </c>
      <c r="I63" s="39" t="e">
        <f t="shared" si="16"/>
        <v>#DIV/0!</v>
      </c>
    </row>
    <row r="65" spans="1:9" x14ac:dyDescent="0.25">
      <c r="A65" s="11" t="s">
        <v>43</v>
      </c>
    </row>
    <row r="66" spans="1:9" x14ac:dyDescent="0.25">
      <c r="A66" s="11" t="s">
        <v>117</v>
      </c>
      <c r="B66" s="11">
        <f>B21/B13</f>
        <v>20722.250673256662</v>
      </c>
      <c r="C66" s="11">
        <f t="shared" ref="C66:I66" si="17">C21/C13</f>
        <v>21304.621709435713</v>
      </c>
      <c r="D66" s="11">
        <f t="shared" si="17"/>
        <v>94997.09283118599</v>
      </c>
      <c r="E66" s="11">
        <f t="shared" si="17"/>
        <v>112257.71604938271</v>
      </c>
      <c r="F66" s="11">
        <f t="shared" si="17"/>
        <v>2752.6217008797653</v>
      </c>
      <c r="G66" s="11">
        <f t="shared" si="17"/>
        <v>34221.990940083124</v>
      </c>
      <c r="H66" s="11">
        <f t="shared" si="17"/>
        <v>33789.924772633705</v>
      </c>
      <c r="I66" s="11">
        <f t="shared" si="17"/>
        <v>90.083396794145514</v>
      </c>
    </row>
    <row r="67" spans="1:9" x14ac:dyDescent="0.25">
      <c r="A67" s="11" t="s">
        <v>118</v>
      </c>
      <c r="B67" s="11">
        <f>B22/B15</f>
        <v>13634.716101532056</v>
      </c>
      <c r="C67" s="11" t="e">
        <f t="shared" ref="C67:I67" si="18">C22/C15</f>
        <v>#DIV/0!</v>
      </c>
      <c r="D67" s="11">
        <f t="shared" si="18"/>
        <v>8617.4524071716551</v>
      </c>
      <c r="E67" s="11" t="e">
        <f t="shared" si="18"/>
        <v>#DIV/0!</v>
      </c>
      <c r="F67" s="11">
        <f t="shared" si="18"/>
        <v>239.98020465016609</v>
      </c>
      <c r="G67" s="11">
        <f t="shared" si="18"/>
        <v>13775.204049308171</v>
      </c>
      <c r="H67" s="11">
        <f t="shared" si="18"/>
        <v>24051.883167844291</v>
      </c>
      <c r="I67" s="11">
        <f t="shared" si="18"/>
        <v>1436.9408592151758</v>
      </c>
    </row>
    <row r="68" spans="1:9" x14ac:dyDescent="0.25">
      <c r="A68" s="11" t="s">
        <v>46</v>
      </c>
      <c r="B68" s="39">
        <f>(B66/B67)*B50</f>
        <v>71.54814990994457</v>
      </c>
      <c r="C68" s="39" t="e">
        <f>(C66/C67)*C50</f>
        <v>#DIV/0!</v>
      </c>
      <c r="D68" s="39">
        <f>(D66/D67)*D50</f>
        <v>1123.2543285823806</v>
      </c>
      <c r="E68" s="39" t="e">
        <f>(E66/E67)*E50</f>
        <v>#DIV/0!</v>
      </c>
      <c r="F68" s="39">
        <f t="shared" ref="F68:I68" si="19">(F66/F67)*F50</f>
        <v>682.60648715405694</v>
      </c>
      <c r="G68" s="39">
        <f t="shared" si="19"/>
        <v>182.32342507665842</v>
      </c>
      <c r="H68" s="39">
        <f t="shared" si="19"/>
        <v>91.977366924559774</v>
      </c>
      <c r="I68" s="39">
        <f t="shared" si="19"/>
        <v>5.3066457596787062</v>
      </c>
    </row>
    <row r="69" spans="1:9" x14ac:dyDescent="0.25">
      <c r="A69" s="11" t="s">
        <v>120</v>
      </c>
      <c r="B69" s="11">
        <f>B21/B12</f>
        <v>18231537.226480838</v>
      </c>
      <c r="C69" s="11">
        <f t="shared" ref="C69:I69" si="20">C21/C12</f>
        <v>53549166.666666664</v>
      </c>
      <c r="D69" s="11">
        <f t="shared" si="20"/>
        <v>359445250</v>
      </c>
      <c r="E69" s="11">
        <f t="shared" si="20"/>
        <v>72743000</v>
      </c>
      <c r="F69" s="11">
        <f t="shared" si="20"/>
        <v>11733050</v>
      </c>
      <c r="G69" s="11">
        <f t="shared" si="20"/>
        <v>366397746</v>
      </c>
      <c r="H69" s="11">
        <f t="shared" si="20"/>
        <v>90283300</v>
      </c>
      <c r="I69" s="11">
        <f t="shared" si="20"/>
        <v>39271.255060728749</v>
      </c>
    </row>
    <row r="70" spans="1:9" x14ac:dyDescent="0.25">
      <c r="A70" s="11" t="s">
        <v>121</v>
      </c>
      <c r="B70" s="11">
        <f>B22/B14</f>
        <v>28751806.558043916</v>
      </c>
      <c r="C70" s="11" t="e">
        <f t="shared" ref="C70:I70" si="21">C22/C14</f>
        <v>#DIV/0!</v>
      </c>
      <c r="D70" s="11">
        <f t="shared" si="21"/>
        <v>24368431.917000007</v>
      </c>
      <c r="E70" s="11" t="e">
        <f t="shared" si="21"/>
        <v>#DIV/0!</v>
      </c>
      <c r="F70" s="11">
        <f t="shared" si="21"/>
        <v>2239735.25</v>
      </c>
      <c r="G70" s="11">
        <f t="shared" si="21"/>
        <v>47491605.406610996</v>
      </c>
      <c r="H70" s="11">
        <f t="shared" si="21"/>
        <v>89376797.851709381</v>
      </c>
      <c r="I70" s="11">
        <f t="shared" si="21"/>
        <v>482901.9375</v>
      </c>
    </row>
    <row r="71" spans="1:9" x14ac:dyDescent="0.25">
      <c r="B71" s="39"/>
      <c r="C71" s="39"/>
      <c r="D71" s="39"/>
      <c r="E71" s="39"/>
    </row>
    <row r="72" spans="1:9" x14ac:dyDescent="0.25">
      <c r="A72" s="11" t="s">
        <v>47</v>
      </c>
      <c r="B72" s="39"/>
      <c r="C72" s="39"/>
      <c r="D72" s="39"/>
      <c r="E72" s="39"/>
    </row>
    <row r="73" spans="1:9" x14ac:dyDescent="0.25">
      <c r="A73" s="11" t="s">
        <v>48</v>
      </c>
      <c r="B73" s="39">
        <f>(B28/B27)*100</f>
        <v>32.477957372377851</v>
      </c>
      <c r="C73" s="39"/>
      <c r="D73" s="39"/>
      <c r="E73" s="39"/>
    </row>
    <row r="74" spans="1:9" x14ac:dyDescent="0.25">
      <c r="A74" s="11" t="s">
        <v>49</v>
      </c>
      <c r="B74" s="39">
        <f>(B22/B28)*100</f>
        <v>115.0482872995529</v>
      </c>
      <c r="C74" s="39"/>
      <c r="D74" s="39"/>
      <c r="E74" s="39"/>
    </row>
    <row r="75" spans="1:9" ht="15.75" thickBot="1" x14ac:dyDescent="0.3">
      <c r="A75" s="28"/>
      <c r="B75" s="28"/>
      <c r="C75" s="28"/>
      <c r="D75" s="28"/>
      <c r="E75" s="28"/>
      <c r="F75" s="28"/>
      <c r="G75" s="28"/>
      <c r="H75" s="28"/>
      <c r="I75" s="28"/>
    </row>
    <row r="76" spans="1:9" ht="15.75" thickTop="1" x14ac:dyDescent="0.25"/>
    <row r="77" spans="1:9" x14ac:dyDescent="0.25">
      <c r="A77" s="11" t="s">
        <v>50</v>
      </c>
    </row>
    <row r="78" spans="1:9" x14ac:dyDescent="0.25">
      <c r="A78" s="11" t="s">
        <v>134</v>
      </c>
      <c r="C78" s="11" t="s">
        <v>234</v>
      </c>
    </row>
    <row r="79" spans="1:9" x14ac:dyDescent="0.25">
      <c r="A79" s="11" t="s">
        <v>133</v>
      </c>
    </row>
    <row r="80" spans="1:9" x14ac:dyDescent="0.25">
      <c r="A80" s="11" t="s">
        <v>156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68" t="s">
        <v>145</v>
      </c>
      <c r="B85" s="68"/>
      <c r="C85" s="68"/>
      <c r="D85" s="68"/>
      <c r="E85" s="68"/>
      <c r="F85" s="68"/>
    </row>
    <row r="86" spans="1:6" x14ac:dyDescent="0.25">
      <c r="A86" s="68"/>
      <c r="B86" s="68"/>
      <c r="C86" s="68"/>
      <c r="D86" s="68"/>
      <c r="E86" s="68"/>
      <c r="F86" s="68"/>
    </row>
    <row r="87" spans="1:6" x14ac:dyDescent="0.25">
      <c r="A87" s="68"/>
      <c r="B87" s="68"/>
      <c r="C87" s="68"/>
      <c r="D87" s="68"/>
      <c r="E87" s="68"/>
      <c r="F87" s="68"/>
    </row>
    <row r="89" spans="1:6" x14ac:dyDescent="0.25">
      <c r="A89" s="11" t="s">
        <v>106</v>
      </c>
    </row>
    <row r="90" spans="1:6" x14ac:dyDescent="0.25">
      <c r="A90" s="29" t="s">
        <v>107</v>
      </c>
    </row>
    <row r="91" spans="1:6" x14ac:dyDescent="0.25">
      <c r="A91" s="29" t="s">
        <v>108</v>
      </c>
    </row>
  </sheetData>
  <mergeCells count="9">
    <mergeCell ref="A85:F87"/>
    <mergeCell ref="H4:I4"/>
    <mergeCell ref="C5:E5"/>
    <mergeCell ref="F5:H5"/>
    <mergeCell ref="A2:E2"/>
    <mergeCell ref="A4:A5"/>
    <mergeCell ref="B4:B5"/>
    <mergeCell ref="C20:E20"/>
    <mergeCell ref="F20:H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1"/>
  <sheetViews>
    <sheetView zoomScale="90" zoomScaleNormal="90" workbookViewId="0">
      <selection activeCell="C24" sqref="C24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24" style="11" customWidth="1"/>
    <col min="4" max="4" width="21" style="11" customWidth="1"/>
    <col min="5" max="5" width="19.140625" style="11" customWidth="1"/>
    <col min="6" max="6" width="20" style="11" customWidth="1"/>
    <col min="7" max="7" width="19.5703125" style="11" customWidth="1"/>
    <col min="8" max="8" width="20.7109375" style="11" customWidth="1"/>
    <col min="9" max="9" width="20" style="11" customWidth="1"/>
    <col min="10" max="16384" width="11.42578125" style="11"/>
  </cols>
  <sheetData>
    <row r="2" spans="1:9" x14ac:dyDescent="0.25">
      <c r="A2" s="55" t="s">
        <v>139</v>
      </c>
      <c r="B2" s="55"/>
      <c r="C2" s="55"/>
      <c r="D2" s="55"/>
      <c r="E2" s="55"/>
    </row>
    <row r="4" spans="1:9" x14ac:dyDescent="0.25">
      <c r="A4" s="56" t="s">
        <v>0</v>
      </c>
      <c r="B4" s="56" t="s">
        <v>1</v>
      </c>
      <c r="C4" s="42"/>
      <c r="D4" s="42"/>
      <c r="E4" s="42"/>
      <c r="F4" s="42"/>
      <c r="G4" s="42"/>
      <c r="H4" s="66"/>
      <c r="I4" s="58"/>
    </row>
    <row r="5" spans="1:9" ht="15.75" thickBot="1" x14ac:dyDescent="0.3">
      <c r="A5" s="57"/>
      <c r="B5" s="57"/>
      <c r="C5" s="70" t="s">
        <v>141</v>
      </c>
      <c r="D5" s="70"/>
      <c r="E5" s="70"/>
      <c r="F5" s="70" t="s">
        <v>4</v>
      </c>
      <c r="G5" s="70"/>
      <c r="H5" s="70"/>
      <c r="I5" s="25" t="s">
        <v>119</v>
      </c>
    </row>
    <row r="6" spans="1:9" ht="15.75" thickTop="1" x14ac:dyDescent="0.25">
      <c r="C6" s="43" t="s">
        <v>142</v>
      </c>
      <c r="D6" s="43" t="s">
        <v>143</v>
      </c>
      <c r="E6" s="43" t="s">
        <v>144</v>
      </c>
      <c r="F6" s="43" t="s">
        <v>142</v>
      </c>
      <c r="G6" s="43" t="s">
        <v>143</v>
      </c>
      <c r="H6" s="43" t="s">
        <v>144</v>
      </c>
      <c r="I6" s="43" t="s">
        <v>142</v>
      </c>
    </row>
    <row r="7" spans="1:9" x14ac:dyDescent="0.25">
      <c r="A7" s="11" t="s">
        <v>7</v>
      </c>
    </row>
    <row r="9" spans="1:9" x14ac:dyDescent="0.25">
      <c r="A9" s="11" t="s">
        <v>113</v>
      </c>
    </row>
    <row r="10" spans="1:9" x14ac:dyDescent="0.25">
      <c r="A10" s="11" t="s">
        <v>206</v>
      </c>
      <c r="B10" s="26">
        <f>SUM(C10:I10)</f>
        <v>2</v>
      </c>
      <c r="C10" s="26">
        <f>'1 Trimestre'!C10+'2 Trimestre'!C10</f>
        <v>1</v>
      </c>
      <c r="D10" s="26" t="str">
        <f>+'2 Trimestre'!D10</f>
        <v>n.d.</v>
      </c>
      <c r="E10" s="26" t="str">
        <f>+'2 Trimestre'!E10</f>
        <v>n.d.</v>
      </c>
      <c r="F10" s="26">
        <f>'1 Trimestre'!F10+'2 Trimestre'!F10</f>
        <v>1</v>
      </c>
      <c r="G10" s="26" t="str">
        <f>+'2 Trimestre'!G10</f>
        <v>n.d.</v>
      </c>
      <c r="H10" s="26" t="str">
        <f>+'2 Trimestre'!H10</f>
        <v>n.d.</v>
      </c>
      <c r="I10" s="26">
        <f>'1 Trimestre'!I10+'2 Trimestre'!I10</f>
        <v>0</v>
      </c>
    </row>
    <row r="11" spans="1:9" x14ac:dyDescent="0.25">
      <c r="A11" s="40" t="s">
        <v>115</v>
      </c>
      <c r="B11" s="26">
        <f t="shared" ref="B11:B17" si="0">SUM(C11:I11)</f>
        <v>1088</v>
      </c>
      <c r="C11" s="26">
        <f>'1 Trimestre'!C11+'2 Trimestre'!C11</f>
        <v>963</v>
      </c>
      <c r="D11" s="26" t="str">
        <f>+'2 Trimestre'!D11</f>
        <v>n.d.</v>
      </c>
      <c r="E11" s="26" t="str">
        <f>+'2 Trimestre'!E11</f>
        <v>n.d.</v>
      </c>
      <c r="F11" s="26">
        <f>'1 Trimestre'!F11+'2 Trimestre'!F11</f>
        <v>125</v>
      </c>
      <c r="G11" s="26" t="str">
        <f>+'2 Trimestre'!G11</f>
        <v>n.d.</v>
      </c>
      <c r="H11" s="26" t="str">
        <f>+'2 Trimestre'!H11</f>
        <v>n.d.</v>
      </c>
      <c r="I11" s="26">
        <f>'1 Trimestre'!I11+'2 Trimestre'!I11</f>
        <v>0</v>
      </c>
    </row>
    <row r="12" spans="1:9" x14ac:dyDescent="0.25">
      <c r="A12" s="11" t="s">
        <v>207</v>
      </c>
      <c r="B12" s="26">
        <f t="shared" si="0"/>
        <v>275</v>
      </c>
      <c r="C12" s="26">
        <f>'2 Trimestre'!C12</f>
        <v>5</v>
      </c>
      <c r="D12" s="26">
        <f>'2 Trimestre'!D12</f>
        <v>2</v>
      </c>
      <c r="E12" s="26">
        <f>'2 Trimestre'!E12</f>
        <v>2</v>
      </c>
      <c r="F12" s="26">
        <f>'2 Trimestre'!F12</f>
        <v>2</v>
      </c>
      <c r="G12" s="26">
        <f>'2 Trimestre'!G12</f>
        <v>3</v>
      </c>
      <c r="H12" s="26">
        <f>'2 Trimestre'!H12</f>
        <v>13</v>
      </c>
      <c r="I12" s="26">
        <f>'2 Trimestre'!I12</f>
        <v>248</v>
      </c>
    </row>
    <row r="13" spans="1:9" x14ac:dyDescent="0.25">
      <c r="A13" s="40" t="s">
        <v>115</v>
      </c>
      <c r="B13" s="26">
        <f t="shared" si="0"/>
        <v>201161</v>
      </c>
      <c r="C13" s="26">
        <f>'2 Trimestre'!C13</f>
        <v>12543</v>
      </c>
      <c r="D13" s="26">
        <f>'2 Trimestre'!D13</f>
        <v>13992</v>
      </c>
      <c r="E13" s="26">
        <f>'2 Trimestre'!E13</f>
        <v>1296</v>
      </c>
      <c r="F13" s="26">
        <f>'2 Trimestre'!F13</f>
        <v>13026</v>
      </c>
      <c r="G13" s="26">
        <f>'2 Trimestre'!G13</f>
        <v>36794</v>
      </c>
      <c r="H13" s="26">
        <f>'2 Trimestre'!H13</f>
        <v>14237</v>
      </c>
      <c r="I13" s="26">
        <f>'2 Trimestre'!I13</f>
        <v>109273</v>
      </c>
    </row>
    <row r="14" spans="1:9" x14ac:dyDescent="0.25">
      <c r="A14" s="11" t="s">
        <v>208</v>
      </c>
      <c r="B14" s="26">
        <f t="shared" si="0"/>
        <v>57</v>
      </c>
      <c r="C14" s="26">
        <f>'1 Trimestre'!C14+'2 Trimestre'!C14</f>
        <v>1</v>
      </c>
      <c r="D14" s="26">
        <f>+'2 Trimestre'!D14</f>
        <v>8</v>
      </c>
      <c r="E14" s="26">
        <f>+'2 Trimestre'!E14</f>
        <v>2</v>
      </c>
      <c r="F14" s="26">
        <f>'1 Trimestre'!F14+'2 Trimestre'!F14</f>
        <v>0</v>
      </c>
      <c r="G14" s="26">
        <f>+'2 Trimestre'!G14</f>
        <v>7</v>
      </c>
      <c r="H14" s="26">
        <f>+'2 Trimestre'!H14</f>
        <v>12</v>
      </c>
      <c r="I14" s="26">
        <f>'1 Trimestre'!I14+'2 Trimestre'!I14</f>
        <v>27</v>
      </c>
    </row>
    <row r="15" spans="1:9" x14ac:dyDescent="0.25">
      <c r="A15" s="40" t="s">
        <v>115</v>
      </c>
      <c r="B15" s="26">
        <f t="shared" si="0"/>
        <v>112288</v>
      </c>
      <c r="C15" s="26">
        <f>'1 Trimestre'!C15+'2 Trimestre'!C15</f>
        <v>1500</v>
      </c>
      <c r="D15" s="26">
        <f>+'2 Trimestre'!D15</f>
        <v>26982</v>
      </c>
      <c r="E15" s="26">
        <f>+'2 Trimestre'!E15</f>
        <v>1296</v>
      </c>
      <c r="F15" s="26">
        <f>'1 Trimestre'!F15+'2 Trimestre'!F15</f>
        <v>0</v>
      </c>
      <c r="G15" s="26">
        <f>+'2 Trimestre'!G15</f>
        <v>57020</v>
      </c>
      <c r="H15" s="26">
        <f>+'2 Trimestre'!H15</f>
        <v>15126</v>
      </c>
      <c r="I15" s="26">
        <f>'1 Trimestre'!I15+'2 Trimestre'!I15</f>
        <v>10364</v>
      </c>
    </row>
    <row r="16" spans="1:9" x14ac:dyDescent="0.25">
      <c r="A16" s="11" t="s">
        <v>146</v>
      </c>
      <c r="B16" s="26">
        <f t="shared" si="0"/>
        <v>275</v>
      </c>
      <c r="C16" s="26">
        <f>'2 Trimestre'!C16</f>
        <v>5</v>
      </c>
      <c r="D16" s="26">
        <f>'2 Trimestre'!D16</f>
        <v>2</v>
      </c>
      <c r="E16" s="26">
        <f>'2 Trimestre'!E16</f>
        <v>2</v>
      </c>
      <c r="F16" s="26">
        <f>'2 Trimestre'!F16</f>
        <v>2</v>
      </c>
      <c r="G16" s="26">
        <f>'2 Trimestre'!G16</f>
        <v>3</v>
      </c>
      <c r="H16" s="26">
        <f>'2 Trimestre'!H16</f>
        <v>13</v>
      </c>
      <c r="I16" s="26">
        <f>'2 Trimestre'!I16</f>
        <v>248</v>
      </c>
    </row>
    <row r="17" spans="1:9" x14ac:dyDescent="0.25">
      <c r="A17" s="40" t="s">
        <v>115</v>
      </c>
      <c r="B17" s="26">
        <f t="shared" si="0"/>
        <v>201161</v>
      </c>
      <c r="C17" s="26">
        <f>'2 Trimestre'!C17</f>
        <v>12543</v>
      </c>
      <c r="D17" s="26">
        <f>'2 Trimestre'!D17</f>
        <v>13992</v>
      </c>
      <c r="E17" s="26">
        <f>'2 Trimestre'!E17</f>
        <v>1296</v>
      </c>
      <c r="F17" s="26">
        <f>'2 Trimestre'!F17</f>
        <v>13026</v>
      </c>
      <c r="G17" s="26">
        <f>'2 Trimestre'!G17</f>
        <v>36794</v>
      </c>
      <c r="H17" s="26">
        <f>'2 Trimestre'!H17</f>
        <v>14237</v>
      </c>
      <c r="I17" s="26">
        <f>'2 Trimestre'!I17</f>
        <v>109273</v>
      </c>
    </row>
    <row r="18" spans="1:9" x14ac:dyDescent="0.25">
      <c r="B18" s="26"/>
      <c r="C18" s="26"/>
      <c r="D18" s="26"/>
      <c r="E18" s="26"/>
      <c r="F18" s="26"/>
      <c r="G18" s="26"/>
      <c r="H18" s="26"/>
      <c r="I18" s="26"/>
    </row>
    <row r="19" spans="1:9" x14ac:dyDescent="0.25">
      <c r="A19" s="11" t="s">
        <v>15</v>
      </c>
      <c r="B19" s="26"/>
      <c r="C19" s="26"/>
      <c r="D19" s="26"/>
      <c r="E19" s="26"/>
      <c r="F19" s="26"/>
      <c r="G19" s="26"/>
      <c r="H19" s="26"/>
      <c r="I19" s="26"/>
    </row>
    <row r="20" spans="1:9" x14ac:dyDescent="0.25">
      <c r="A20" s="11" t="s">
        <v>209</v>
      </c>
      <c r="B20" s="26">
        <f>SUM(C20:I20)</f>
        <v>267200299.70540798</v>
      </c>
      <c r="C20" s="26">
        <f>'1 Trimestre'!C20+'2 Trimestre'!C20</f>
        <v>50671537.369999997</v>
      </c>
      <c r="D20" s="26">
        <f>'1 Trimestre'!D20+'2 Trimestre'!D20</f>
        <v>0</v>
      </c>
      <c r="E20" s="26">
        <f>'1 Trimestre'!E20+'2 Trimestre'!E20</f>
        <v>0</v>
      </c>
      <c r="F20" s="26">
        <f>'1 Trimestre'!F20+'2 Trimestre'!F20</f>
        <v>216528762.33540797</v>
      </c>
      <c r="G20" s="26">
        <f>'1 Trimestre'!G20+'2 Trimestre'!G20</f>
        <v>0</v>
      </c>
      <c r="H20" s="26">
        <f>'1 Trimestre'!H20+'2 Trimestre'!H20</f>
        <v>0</v>
      </c>
      <c r="I20" s="26">
        <f>'1 Trimestre'!I20+'2 Trimestre'!I20</f>
        <v>0</v>
      </c>
    </row>
    <row r="21" spans="1:9" x14ac:dyDescent="0.25">
      <c r="A21" s="11" t="s">
        <v>210</v>
      </c>
      <c r="B21" s="26">
        <f t="shared" ref="B21:B22" si="1">SUM(C21:I21)</f>
        <v>4060548184</v>
      </c>
      <c r="C21" s="26">
        <f>'2 Trimestre'!C21</f>
        <v>621300000</v>
      </c>
      <c r="D21" s="26">
        <f>'2 Trimestre'!D21</f>
        <v>1193000000</v>
      </c>
      <c r="E21" s="26">
        <f>'2 Trimestre'!E21</f>
        <v>178400000</v>
      </c>
      <c r="F21" s="26">
        <f>'2 Trimestre'!F21</f>
        <v>0</v>
      </c>
      <c r="G21" s="26">
        <f>'2 Trimestre'!G21</f>
        <v>1248258184</v>
      </c>
      <c r="H21" s="26">
        <f>'2 Trimestre'!H21</f>
        <v>754590000</v>
      </c>
      <c r="I21" s="26">
        <f>'2 Trimestre'!I21</f>
        <v>65000000</v>
      </c>
    </row>
    <row r="22" spans="1:9" x14ac:dyDescent="0.25">
      <c r="A22" s="11" t="s">
        <v>211</v>
      </c>
      <c r="B22" s="26">
        <f t="shared" si="1"/>
        <v>524282256.42999995</v>
      </c>
      <c r="C22" s="26">
        <f>'1 Trimestre'!C22+'2 Trimestre'!C22</f>
        <v>129861627.05</v>
      </c>
      <c r="D22" s="26">
        <f>'1 Trimestre'!D22+'2 Trimestre'!D22</f>
        <v>303097296.32999992</v>
      </c>
      <c r="E22" s="26">
        <f>'1 Trimestre'!E22+'2 Trimestre'!E22</f>
        <v>2601559.84</v>
      </c>
      <c r="F22" s="26">
        <f>'1 Trimestre'!F22+'2 Trimestre'!F22</f>
        <v>0</v>
      </c>
      <c r="G22" s="26">
        <f>'1 Trimestre'!G22+'2 Trimestre'!G22</f>
        <v>88721773.210000008</v>
      </c>
      <c r="H22" s="26">
        <f>'1 Trimestre'!H22+'2 Trimestre'!H22</f>
        <v>0</v>
      </c>
      <c r="I22" s="26">
        <f>'1 Trimestre'!I22+'2 Trimestre'!I22</f>
        <v>0</v>
      </c>
    </row>
    <row r="23" spans="1:9" x14ac:dyDescent="0.25">
      <c r="A23" s="11" t="s">
        <v>128</v>
      </c>
      <c r="B23" s="26">
        <f>SUM(C23:I23)</f>
        <v>4060548184</v>
      </c>
      <c r="C23" s="26">
        <f>+'2 Trimestre'!C23</f>
        <v>621300000</v>
      </c>
      <c r="D23" s="26">
        <f>+'2 Trimestre'!D23</f>
        <v>1193000000</v>
      </c>
      <c r="E23" s="26">
        <f>+'2 Trimestre'!E23</f>
        <v>178400000</v>
      </c>
      <c r="F23" s="26">
        <f>+'2 Trimestre'!F23</f>
        <v>0</v>
      </c>
      <c r="G23" s="26">
        <f>+'2 Trimestre'!G23</f>
        <v>1248258184</v>
      </c>
      <c r="H23" s="26">
        <f>+'2 Trimestre'!H23</f>
        <v>754590000</v>
      </c>
      <c r="I23" s="26">
        <f>+'2 Trimestre'!I23</f>
        <v>65000000</v>
      </c>
    </row>
    <row r="24" spans="1:9" x14ac:dyDescent="0.25">
      <c r="A24" s="11" t="s">
        <v>212</v>
      </c>
      <c r="B24" s="26"/>
    </row>
    <row r="26" spans="1:9" x14ac:dyDescent="0.25">
      <c r="A26" s="11" t="s">
        <v>17</v>
      </c>
    </row>
    <row r="27" spans="1:9" x14ac:dyDescent="0.25">
      <c r="A27" s="11" t="s">
        <v>210</v>
      </c>
      <c r="B27" s="11">
        <f>B21</f>
        <v>4060548184</v>
      </c>
    </row>
    <row r="28" spans="1:9" x14ac:dyDescent="0.25">
      <c r="A28" s="11" t="s">
        <v>211</v>
      </c>
      <c r="B28" s="11">
        <f>+'1 Trimestre'!B28+'2 Trimestre'!B28</f>
        <v>1017702689.75</v>
      </c>
    </row>
    <row r="30" spans="1:9" x14ac:dyDescent="0.25">
      <c r="A30" s="11" t="s">
        <v>18</v>
      </c>
    </row>
    <row r="31" spans="1:9" x14ac:dyDescent="0.25">
      <c r="A31" s="11" t="s">
        <v>213</v>
      </c>
      <c r="B31" s="39">
        <v>1.5164078580333333</v>
      </c>
      <c r="C31" s="39">
        <v>1.5164078580333333</v>
      </c>
      <c r="D31" s="39">
        <v>1.5164078580333333</v>
      </c>
      <c r="E31" s="39">
        <v>1.5164078580333333</v>
      </c>
      <c r="F31" s="39">
        <v>1.5164078580333333</v>
      </c>
      <c r="G31" s="39">
        <v>1.5164078580333333</v>
      </c>
      <c r="H31" s="39">
        <v>1.5164078580333333</v>
      </c>
      <c r="I31" s="39">
        <v>1.51640785803333</v>
      </c>
    </row>
    <row r="32" spans="1:9" x14ac:dyDescent="0.25">
      <c r="A32" s="11" t="s">
        <v>214</v>
      </c>
      <c r="B32" s="39">
        <v>1.6071376151833332</v>
      </c>
      <c r="C32" s="39">
        <v>1.6071376151833332</v>
      </c>
      <c r="D32" s="39">
        <v>1.6071376151833332</v>
      </c>
      <c r="E32" s="39">
        <v>1.6071376151833332</v>
      </c>
      <c r="F32" s="39">
        <v>1.6071376151833332</v>
      </c>
      <c r="G32" s="39">
        <v>1.6071376151833332</v>
      </c>
      <c r="H32" s="39">
        <v>1.6071376151833332</v>
      </c>
      <c r="I32" s="39">
        <v>1.6071376151833301</v>
      </c>
    </row>
    <row r="33" spans="1:9" x14ac:dyDescent="0.25">
      <c r="A33" s="24" t="s">
        <v>100</v>
      </c>
      <c r="B33" s="26">
        <f>C33+F33</f>
        <v>380886</v>
      </c>
      <c r="C33" s="44">
        <v>140187</v>
      </c>
      <c r="D33" s="44">
        <v>140187</v>
      </c>
      <c r="E33" s="44">
        <v>140187</v>
      </c>
      <c r="F33" s="11">
        <v>240699</v>
      </c>
      <c r="G33" s="11">
        <v>240699</v>
      </c>
      <c r="H33" s="11">
        <v>240699</v>
      </c>
      <c r="I33" s="11" t="s">
        <v>147</v>
      </c>
    </row>
    <row r="35" spans="1:9" x14ac:dyDescent="0.25">
      <c r="A35" s="11" t="s">
        <v>21</v>
      </c>
    </row>
    <row r="36" spans="1:9" x14ac:dyDescent="0.25">
      <c r="A36" s="11" t="s">
        <v>215</v>
      </c>
      <c r="B36" s="11">
        <f t="shared" ref="B36:I36" si="2">B20/B31</f>
        <v>176206090.12930506</v>
      </c>
      <c r="C36" s="11">
        <f t="shared" si="2"/>
        <v>33415506.983534865</v>
      </c>
      <c r="D36" s="11">
        <f t="shared" si="2"/>
        <v>0</v>
      </c>
      <c r="E36" s="11">
        <f t="shared" si="2"/>
        <v>0</v>
      </c>
      <c r="F36" s="11">
        <f t="shared" si="2"/>
        <v>142790583.14577019</v>
      </c>
      <c r="G36" s="11">
        <f t="shared" si="2"/>
        <v>0</v>
      </c>
      <c r="H36" s="11">
        <f t="shared" si="2"/>
        <v>0</v>
      </c>
      <c r="I36" s="11">
        <f t="shared" si="2"/>
        <v>0</v>
      </c>
    </row>
    <row r="37" spans="1:9" x14ac:dyDescent="0.25">
      <c r="A37" s="11" t="s">
        <v>216</v>
      </c>
      <c r="B37" s="11">
        <f t="shared" ref="B37:I37" si="3">B22/B32</f>
        <v>326221134.69118994</v>
      </c>
      <c r="C37" s="11">
        <f t="shared" si="3"/>
        <v>80803053.716831908</v>
      </c>
      <c r="D37" s="11">
        <f t="shared" si="3"/>
        <v>188594488.40379751</v>
      </c>
      <c r="E37" s="11">
        <f t="shared" si="3"/>
        <v>1618753.6247188319</v>
      </c>
      <c r="F37" s="11">
        <f t="shared" si="3"/>
        <v>0</v>
      </c>
      <c r="G37" s="11">
        <f t="shared" si="3"/>
        <v>55204838.945841692</v>
      </c>
      <c r="H37" s="11">
        <f t="shared" si="3"/>
        <v>0</v>
      </c>
      <c r="I37" s="11">
        <f t="shared" si="3"/>
        <v>0</v>
      </c>
    </row>
    <row r="38" spans="1:9" x14ac:dyDescent="0.25">
      <c r="A38" s="26" t="s">
        <v>217</v>
      </c>
      <c r="B38" s="26">
        <f>B36/B11</f>
        <v>161954.12695708187</v>
      </c>
      <c r="C38" s="26">
        <f t="shared" ref="C38:I38" si="4">C36/C11</f>
        <v>34699.384198893938</v>
      </c>
      <c r="D38" s="26" t="e">
        <f t="shared" si="4"/>
        <v>#VALUE!</v>
      </c>
      <c r="E38" s="26" t="e">
        <f t="shared" si="4"/>
        <v>#VALUE!</v>
      </c>
      <c r="F38" s="26">
        <f t="shared" si="4"/>
        <v>1142324.6651661615</v>
      </c>
      <c r="G38" s="26" t="e">
        <f t="shared" si="4"/>
        <v>#VALUE!</v>
      </c>
      <c r="H38" s="26" t="e">
        <f t="shared" si="4"/>
        <v>#VALUE!</v>
      </c>
      <c r="I38" s="26" t="e">
        <f t="shared" si="4"/>
        <v>#DIV/0!</v>
      </c>
    </row>
    <row r="39" spans="1:9" x14ac:dyDescent="0.25">
      <c r="A39" s="26" t="s">
        <v>218</v>
      </c>
      <c r="B39" s="26">
        <f>B37/B15</f>
        <v>2905.2181416642024</v>
      </c>
      <c r="C39" s="26">
        <f t="shared" ref="C39:I39" si="5">C37/C15</f>
        <v>53868.702477887935</v>
      </c>
      <c r="D39" s="26">
        <f t="shared" si="5"/>
        <v>6989.6408125341895</v>
      </c>
      <c r="E39" s="26">
        <f t="shared" si="5"/>
        <v>1249.038290678111</v>
      </c>
      <c r="F39" s="26" t="e">
        <f t="shared" si="5"/>
        <v>#DIV/0!</v>
      </c>
      <c r="G39" s="26">
        <f t="shared" si="5"/>
        <v>968.16623896600652</v>
      </c>
      <c r="H39" s="26">
        <f t="shared" si="5"/>
        <v>0</v>
      </c>
      <c r="I39" s="26">
        <f t="shared" si="5"/>
        <v>0</v>
      </c>
    </row>
    <row r="41" spans="1:9" x14ac:dyDescent="0.25">
      <c r="A41" s="11" t="s">
        <v>26</v>
      </c>
    </row>
    <row r="43" spans="1:9" x14ac:dyDescent="0.25">
      <c r="A43" s="11" t="s">
        <v>27</v>
      </c>
    </row>
    <row r="44" spans="1:9" x14ac:dyDescent="0.25">
      <c r="A44" s="11" t="s">
        <v>28</v>
      </c>
      <c r="B44" s="45">
        <f>(B13/B33)*100</f>
        <v>52.813965333459358</v>
      </c>
      <c r="C44" s="45">
        <f t="shared" ref="C44:I44" si="6">(C13/C33)*100</f>
        <v>8.9473346315992206</v>
      </c>
      <c r="D44" s="45">
        <f t="shared" si="6"/>
        <v>9.9809540114275936</v>
      </c>
      <c r="E44" s="45">
        <f t="shared" si="6"/>
        <v>0.92447944531233273</v>
      </c>
      <c r="F44" s="45">
        <f t="shared" si="6"/>
        <v>5.4117383121658165</v>
      </c>
      <c r="G44" s="45">
        <f t="shared" si="6"/>
        <v>15.286311949779599</v>
      </c>
      <c r="H44" s="45">
        <f t="shared" si="6"/>
        <v>5.9148563143178823</v>
      </c>
      <c r="I44" s="45" t="e">
        <f t="shared" si="6"/>
        <v>#VALUE!</v>
      </c>
    </row>
    <row r="45" spans="1:9" x14ac:dyDescent="0.25">
      <c r="A45" s="11" t="s">
        <v>29</v>
      </c>
      <c r="B45" s="45">
        <f>(B15/B33)*100</f>
        <v>29.480737018425462</v>
      </c>
      <c r="C45" s="45">
        <f t="shared" ref="C45:I45" si="7">(C15/C33)*100</f>
        <v>1.0699993580003853</v>
      </c>
      <c r="D45" s="45">
        <f t="shared" si="7"/>
        <v>19.247148451710931</v>
      </c>
      <c r="E45" s="45">
        <f t="shared" si="7"/>
        <v>0.92447944531233273</v>
      </c>
      <c r="F45" s="45">
        <f t="shared" si="7"/>
        <v>0</v>
      </c>
      <c r="G45" s="45">
        <f t="shared" si="7"/>
        <v>23.689338136012196</v>
      </c>
      <c r="H45" s="45">
        <f t="shared" si="7"/>
        <v>6.2841972754352948</v>
      </c>
      <c r="I45" s="45" t="e">
        <f t="shared" si="7"/>
        <v>#VALUE!</v>
      </c>
    </row>
    <row r="46" spans="1:9" x14ac:dyDescent="0.25">
      <c r="B46" s="39"/>
      <c r="C46" s="39"/>
      <c r="D46" s="39"/>
      <c r="E46" s="39"/>
    </row>
    <row r="47" spans="1:9" x14ac:dyDescent="0.25">
      <c r="A47" s="11" t="s">
        <v>30</v>
      </c>
      <c r="B47" s="39"/>
      <c r="C47" s="39"/>
      <c r="D47" s="39"/>
      <c r="E47" s="39"/>
    </row>
    <row r="48" spans="1:9" x14ac:dyDescent="0.25">
      <c r="A48" s="11" t="s">
        <v>31</v>
      </c>
      <c r="B48" s="39">
        <f>B15/B13*100</f>
        <v>55.81996510257953</v>
      </c>
      <c r="C48" s="39">
        <f t="shared" ref="C48:I48" si="8">C15/C13*100</f>
        <v>11.95886151638364</v>
      </c>
      <c r="D48" s="39">
        <f t="shared" si="8"/>
        <v>192.83876500857633</v>
      </c>
      <c r="E48" s="39">
        <f t="shared" si="8"/>
        <v>100</v>
      </c>
      <c r="F48" s="39">
        <f t="shared" si="8"/>
        <v>0</v>
      </c>
      <c r="G48" s="39">
        <f t="shared" si="8"/>
        <v>154.97091917160407</v>
      </c>
      <c r="H48" s="39">
        <f t="shared" si="8"/>
        <v>106.24429303926388</v>
      </c>
      <c r="I48" s="39">
        <f t="shared" si="8"/>
        <v>9.484502118547125</v>
      </c>
    </row>
    <row r="49" spans="1:9" x14ac:dyDescent="0.25">
      <c r="A49" s="11" t="s">
        <v>32</v>
      </c>
      <c r="B49" s="39">
        <f t="shared" ref="B49:I49" si="9">B22/B21*100</f>
        <v>12.911612734848413</v>
      </c>
      <c r="C49" s="39">
        <f t="shared" si="9"/>
        <v>20.901597786898439</v>
      </c>
      <c r="D49" s="39">
        <f t="shared" si="9"/>
        <v>25.406311511316005</v>
      </c>
      <c r="E49" s="39">
        <f t="shared" si="9"/>
        <v>1.458273452914798</v>
      </c>
      <c r="F49" s="39" t="e">
        <f t="shared" si="9"/>
        <v>#DIV/0!</v>
      </c>
      <c r="G49" s="39">
        <f t="shared" si="9"/>
        <v>7.1076460260564174</v>
      </c>
      <c r="H49" s="39">
        <f t="shared" si="9"/>
        <v>0</v>
      </c>
      <c r="I49" s="39">
        <f t="shared" si="9"/>
        <v>0</v>
      </c>
    </row>
    <row r="50" spans="1:9" x14ac:dyDescent="0.25">
      <c r="A50" s="11" t="s">
        <v>33</v>
      </c>
      <c r="B50" s="39">
        <f t="shared" ref="B50:I50" si="10">AVERAGE(B48:B49)</f>
        <v>34.365788918713974</v>
      </c>
      <c r="C50" s="39">
        <f t="shared" si="10"/>
        <v>16.430229651641039</v>
      </c>
      <c r="D50" s="39">
        <f t="shared" si="10"/>
        <v>109.12253825994617</v>
      </c>
      <c r="E50" s="39">
        <f t="shared" si="10"/>
        <v>50.729136726457398</v>
      </c>
      <c r="F50" s="39" t="e">
        <f t="shared" si="10"/>
        <v>#DIV/0!</v>
      </c>
      <c r="G50" s="39">
        <f t="shared" si="10"/>
        <v>81.039282598830241</v>
      </c>
      <c r="H50" s="39">
        <f t="shared" si="10"/>
        <v>53.12214651963194</v>
      </c>
      <c r="I50" s="39">
        <f t="shared" si="10"/>
        <v>4.7422510592735625</v>
      </c>
    </row>
    <row r="51" spans="1:9" x14ac:dyDescent="0.25">
      <c r="B51" s="39"/>
      <c r="C51" s="39"/>
      <c r="D51" s="39"/>
      <c r="E51" s="39"/>
    </row>
    <row r="52" spans="1:9" x14ac:dyDescent="0.25">
      <c r="A52" s="11" t="s">
        <v>34</v>
      </c>
      <c r="B52" s="39"/>
      <c r="C52" s="39"/>
      <c r="D52" s="39"/>
      <c r="E52" s="39"/>
    </row>
    <row r="53" spans="1:9" x14ac:dyDescent="0.25">
      <c r="A53" s="11" t="s">
        <v>35</v>
      </c>
      <c r="B53" s="39">
        <f>B15/B17*100</f>
        <v>55.81996510257953</v>
      </c>
      <c r="C53" s="39">
        <f t="shared" ref="C53:I53" si="11">C15/C17*100</f>
        <v>11.95886151638364</v>
      </c>
      <c r="D53" s="39">
        <f t="shared" si="11"/>
        <v>192.83876500857633</v>
      </c>
      <c r="E53" s="39">
        <f t="shared" si="11"/>
        <v>100</v>
      </c>
      <c r="F53" s="39">
        <f t="shared" si="11"/>
        <v>0</v>
      </c>
      <c r="G53" s="39">
        <f t="shared" si="11"/>
        <v>154.97091917160407</v>
      </c>
      <c r="H53" s="39">
        <f t="shared" si="11"/>
        <v>106.24429303926388</v>
      </c>
      <c r="I53" s="39">
        <f t="shared" si="11"/>
        <v>9.484502118547125</v>
      </c>
    </row>
    <row r="54" spans="1:9" x14ac:dyDescent="0.25">
      <c r="A54" s="11" t="s">
        <v>36</v>
      </c>
      <c r="B54" s="39">
        <f t="shared" ref="B54:I54" si="12">B22/B23*100</f>
        <v>12.911612734848413</v>
      </c>
      <c r="C54" s="39">
        <f t="shared" si="12"/>
        <v>20.901597786898439</v>
      </c>
      <c r="D54" s="39">
        <f t="shared" si="12"/>
        <v>25.406311511316005</v>
      </c>
      <c r="E54" s="39">
        <f t="shared" si="12"/>
        <v>1.458273452914798</v>
      </c>
      <c r="F54" s="39" t="e">
        <f t="shared" si="12"/>
        <v>#DIV/0!</v>
      </c>
      <c r="G54" s="39">
        <f t="shared" si="12"/>
        <v>7.1076460260564174</v>
      </c>
      <c r="H54" s="39">
        <f t="shared" si="12"/>
        <v>0</v>
      </c>
      <c r="I54" s="39">
        <f t="shared" si="12"/>
        <v>0</v>
      </c>
    </row>
    <row r="55" spans="1:9" x14ac:dyDescent="0.25">
      <c r="A55" s="11" t="s">
        <v>37</v>
      </c>
      <c r="B55" s="39">
        <f t="shared" ref="B55:I55" si="13">(B53+B54)/2</f>
        <v>34.365788918713974</v>
      </c>
      <c r="C55" s="39">
        <f t="shared" si="13"/>
        <v>16.430229651641039</v>
      </c>
      <c r="D55" s="39">
        <f t="shared" si="13"/>
        <v>109.12253825994617</v>
      </c>
      <c r="E55" s="39">
        <f t="shared" si="13"/>
        <v>50.729136726457398</v>
      </c>
      <c r="F55" s="39" t="e">
        <f t="shared" si="13"/>
        <v>#DIV/0!</v>
      </c>
      <c r="G55" s="39">
        <f t="shared" si="13"/>
        <v>81.039282598830241</v>
      </c>
      <c r="H55" s="39">
        <f t="shared" si="13"/>
        <v>53.12214651963194</v>
      </c>
      <c r="I55" s="39">
        <f t="shared" si="13"/>
        <v>4.7422510592735625</v>
      </c>
    </row>
    <row r="56" spans="1:9" x14ac:dyDescent="0.25">
      <c r="B56" s="39"/>
      <c r="C56" s="39"/>
      <c r="D56" s="39"/>
      <c r="E56" s="39"/>
    </row>
    <row r="57" spans="1:9" x14ac:dyDescent="0.25">
      <c r="A57" s="11" t="s">
        <v>92</v>
      </c>
      <c r="B57" s="39"/>
      <c r="C57" s="39"/>
      <c r="D57" s="39"/>
      <c r="E57" s="39"/>
    </row>
    <row r="58" spans="1:9" x14ac:dyDescent="0.25">
      <c r="A58" s="11" t="s">
        <v>38</v>
      </c>
      <c r="B58" s="39">
        <f t="shared" ref="B58" si="14">B24/B22*100</f>
        <v>0</v>
      </c>
      <c r="C58" s="45"/>
      <c r="D58" s="45"/>
      <c r="E58" s="45"/>
      <c r="F58" s="45"/>
      <c r="G58" s="45"/>
      <c r="H58" s="45"/>
      <c r="I58" s="45"/>
    </row>
    <row r="59" spans="1:9" x14ac:dyDescent="0.25">
      <c r="B59" s="39"/>
      <c r="C59" s="39"/>
      <c r="D59" s="39"/>
      <c r="E59" s="39"/>
    </row>
    <row r="60" spans="1:9" x14ac:dyDescent="0.25">
      <c r="A60" s="11" t="s">
        <v>39</v>
      </c>
      <c r="B60" s="39"/>
      <c r="C60" s="39"/>
      <c r="D60" s="39"/>
      <c r="E60" s="39"/>
    </row>
    <row r="61" spans="1:9" x14ac:dyDescent="0.25">
      <c r="A61" s="11" t="s">
        <v>116</v>
      </c>
      <c r="B61" s="39">
        <f>((B15/B11)-1)*100</f>
        <v>10220.588235294117</v>
      </c>
      <c r="C61" s="39">
        <f t="shared" ref="C61:I61" si="15">((C15/C11)-1)*100</f>
        <v>55.763239875389402</v>
      </c>
      <c r="D61" s="39" t="e">
        <f t="shared" si="15"/>
        <v>#VALUE!</v>
      </c>
      <c r="E61" s="39" t="e">
        <f t="shared" si="15"/>
        <v>#VALUE!</v>
      </c>
      <c r="F61" s="39">
        <f t="shared" si="15"/>
        <v>-100</v>
      </c>
      <c r="G61" s="39" t="e">
        <f t="shared" si="15"/>
        <v>#VALUE!</v>
      </c>
      <c r="H61" s="39" t="e">
        <f t="shared" si="15"/>
        <v>#VALUE!</v>
      </c>
      <c r="I61" s="39" t="e">
        <f t="shared" si="15"/>
        <v>#DIV/0!</v>
      </c>
    </row>
    <row r="62" spans="1:9" x14ac:dyDescent="0.25">
      <c r="A62" s="11" t="s">
        <v>41</v>
      </c>
      <c r="B62" s="39">
        <f>((B37/B36)-1)*100</f>
        <v>85.136129206317193</v>
      </c>
      <c r="C62" s="39">
        <f t="shared" ref="C62:I62" si="16">((C37/C36)-1)*100</f>
        <v>141.81304134229279</v>
      </c>
      <c r="D62" s="39" t="e">
        <f t="shared" si="16"/>
        <v>#DIV/0!</v>
      </c>
      <c r="E62" s="39" t="e">
        <f t="shared" si="16"/>
        <v>#DIV/0!</v>
      </c>
      <c r="F62" s="39">
        <f t="shared" si="16"/>
        <v>-100</v>
      </c>
      <c r="G62" s="39" t="e">
        <f t="shared" si="16"/>
        <v>#DIV/0!</v>
      </c>
      <c r="H62" s="39" t="e">
        <f t="shared" si="16"/>
        <v>#DIV/0!</v>
      </c>
      <c r="I62" s="39" t="e">
        <f t="shared" si="16"/>
        <v>#DIV/0!</v>
      </c>
    </row>
    <row r="63" spans="1:9" x14ac:dyDescent="0.25">
      <c r="A63" s="11" t="s">
        <v>42</v>
      </c>
      <c r="B63" s="39">
        <f t="shared" ref="B63:I63" si="17">((B39/B38)-1)*100</f>
        <v>-98.206147508402736</v>
      </c>
      <c r="C63" s="39">
        <f t="shared" si="17"/>
        <v>55.243972541751994</v>
      </c>
      <c r="D63" s="39" t="e">
        <f t="shared" si="17"/>
        <v>#VALUE!</v>
      </c>
      <c r="E63" s="39" t="e">
        <f t="shared" si="17"/>
        <v>#VALUE!</v>
      </c>
      <c r="F63" s="39" t="e">
        <f t="shared" si="17"/>
        <v>#DIV/0!</v>
      </c>
      <c r="G63" s="39" t="e">
        <f t="shared" si="17"/>
        <v>#VALUE!</v>
      </c>
      <c r="H63" s="39" t="e">
        <f t="shared" si="17"/>
        <v>#VALUE!</v>
      </c>
      <c r="I63" s="39" t="e">
        <f t="shared" si="17"/>
        <v>#DIV/0!</v>
      </c>
    </row>
    <row r="65" spans="1:9" x14ac:dyDescent="0.25">
      <c r="A65" s="11" t="s">
        <v>43</v>
      </c>
    </row>
    <row r="66" spans="1:9" x14ac:dyDescent="0.25">
      <c r="A66" s="11" t="s">
        <v>117</v>
      </c>
      <c r="B66" s="11">
        <f>B21/B13</f>
        <v>20185.563722590363</v>
      </c>
      <c r="C66" s="11">
        <f t="shared" ref="C66:I66" si="18">C21/C13</f>
        <v>49533.604400861041</v>
      </c>
      <c r="D66" s="11">
        <f t="shared" si="18"/>
        <v>85263.007432818747</v>
      </c>
      <c r="E66" s="11">
        <f t="shared" si="18"/>
        <v>137654.32098765433</v>
      </c>
      <c r="F66" s="11">
        <f t="shared" si="18"/>
        <v>0</v>
      </c>
      <c r="G66" s="11">
        <f t="shared" si="18"/>
        <v>33925.590694134917</v>
      </c>
      <c r="H66" s="11">
        <f t="shared" si="18"/>
        <v>53002.036945985812</v>
      </c>
      <c r="I66" s="11">
        <f t="shared" si="18"/>
        <v>594.84044548973668</v>
      </c>
    </row>
    <row r="67" spans="1:9" x14ac:dyDescent="0.25">
      <c r="A67" s="11" t="s">
        <v>118</v>
      </c>
      <c r="B67" s="11">
        <f>B22/B15</f>
        <v>4669.0853557815608</v>
      </c>
      <c r="C67" s="11">
        <f t="shared" ref="C67:I67" si="19">C22/C15</f>
        <v>86574.418033333335</v>
      </c>
      <c r="D67" s="11">
        <f t="shared" si="19"/>
        <v>11233.314666444294</v>
      </c>
      <c r="E67" s="11">
        <f t="shared" si="19"/>
        <v>2007.3764197530863</v>
      </c>
      <c r="F67" s="11" t="e">
        <f t="shared" si="19"/>
        <v>#DIV/0!</v>
      </c>
      <c r="G67" s="11">
        <f t="shared" si="19"/>
        <v>1555.9763803928447</v>
      </c>
      <c r="H67" s="11">
        <f t="shared" si="19"/>
        <v>0</v>
      </c>
      <c r="I67" s="11">
        <f t="shared" si="19"/>
        <v>0</v>
      </c>
    </row>
    <row r="68" spans="1:9" x14ac:dyDescent="0.25">
      <c r="A68" s="11" t="s">
        <v>46</v>
      </c>
      <c r="B68" s="39">
        <f>(B66/B67)*B50</f>
        <v>148.57145869839707</v>
      </c>
      <c r="C68" s="39">
        <f>(C66/C67)*C50</f>
        <v>9.4005655974069846</v>
      </c>
      <c r="D68" s="39">
        <f>(D66/D67)*D50</f>
        <v>828.26094229681985</v>
      </c>
      <c r="E68" s="39">
        <f>(E66/E67)*E50</f>
        <v>3478.7122144382429</v>
      </c>
      <c r="F68" s="39" t="e">
        <f t="shared" ref="F68:I68" si="20">(F66/F67)*F50</f>
        <v>#DIV/0!</v>
      </c>
      <c r="G68" s="39">
        <f t="shared" si="20"/>
        <v>1766.9326901351258</v>
      </c>
      <c r="H68" s="39" t="e">
        <f t="shared" si="20"/>
        <v>#DIV/0!</v>
      </c>
      <c r="I68" s="39" t="e">
        <f t="shared" si="20"/>
        <v>#DIV/0!</v>
      </c>
    </row>
    <row r="69" spans="1:9" x14ac:dyDescent="0.25">
      <c r="A69" s="11" t="s">
        <v>120</v>
      </c>
      <c r="B69" s="11">
        <f>B21/B12</f>
        <v>14765629.76</v>
      </c>
      <c r="C69" s="11">
        <f t="shared" ref="C69:I69" si="21">C21/C12</f>
        <v>124260000</v>
      </c>
      <c r="D69" s="11">
        <f t="shared" si="21"/>
        <v>596500000</v>
      </c>
      <c r="E69" s="11">
        <f t="shared" si="21"/>
        <v>89200000</v>
      </c>
      <c r="F69" s="11">
        <f t="shared" si="21"/>
        <v>0</v>
      </c>
      <c r="G69" s="11">
        <f t="shared" si="21"/>
        <v>416086061.33333331</v>
      </c>
      <c r="H69" s="11">
        <f t="shared" si="21"/>
        <v>58045384.615384616</v>
      </c>
      <c r="I69" s="11">
        <f t="shared" si="21"/>
        <v>262096.77419354839</v>
      </c>
    </row>
    <row r="70" spans="1:9" x14ac:dyDescent="0.25">
      <c r="A70" s="11" t="s">
        <v>121</v>
      </c>
      <c r="B70" s="11">
        <f>B22/B14</f>
        <v>9197934.3233333323</v>
      </c>
      <c r="C70" s="11">
        <f t="shared" ref="C70:I70" si="22">C22/C14</f>
        <v>129861627.05</v>
      </c>
      <c r="D70" s="11">
        <f t="shared" si="22"/>
        <v>37887162.04124999</v>
      </c>
      <c r="E70" s="11">
        <f t="shared" si="22"/>
        <v>1300779.92</v>
      </c>
      <c r="F70" s="11" t="e">
        <f t="shared" si="22"/>
        <v>#DIV/0!</v>
      </c>
      <c r="G70" s="11">
        <f t="shared" si="22"/>
        <v>12674539.030000001</v>
      </c>
      <c r="H70" s="11">
        <f t="shared" si="22"/>
        <v>0</v>
      </c>
      <c r="I70" s="11">
        <f t="shared" si="22"/>
        <v>0</v>
      </c>
    </row>
    <row r="71" spans="1:9" x14ac:dyDescent="0.25">
      <c r="B71" s="39"/>
      <c r="C71" s="39"/>
      <c r="D71" s="39"/>
      <c r="E71" s="39"/>
    </row>
    <row r="72" spans="1:9" x14ac:dyDescent="0.25">
      <c r="A72" s="11" t="s">
        <v>47</v>
      </c>
      <c r="B72" s="39"/>
      <c r="C72" s="39"/>
      <c r="D72" s="39"/>
      <c r="E72" s="39"/>
    </row>
    <row r="73" spans="1:9" x14ac:dyDescent="0.25">
      <c r="A73" s="11" t="s">
        <v>48</v>
      </c>
      <c r="B73" s="39">
        <f>(B28/B27)*100</f>
        <v>25.063184664575822</v>
      </c>
      <c r="C73" s="39"/>
      <c r="D73" s="39"/>
      <c r="E73" s="39"/>
    </row>
    <row r="74" spans="1:9" x14ac:dyDescent="0.25">
      <c r="A74" s="11" t="s">
        <v>49</v>
      </c>
      <c r="B74" s="39">
        <f>(B22/B28)*100</f>
        <v>51.516249461695985</v>
      </c>
      <c r="C74" s="39"/>
      <c r="D74" s="39"/>
      <c r="E74" s="39"/>
    </row>
    <row r="75" spans="1:9" ht="15.75" thickBot="1" x14ac:dyDescent="0.3">
      <c r="A75" s="28"/>
      <c r="B75" s="28"/>
      <c r="C75" s="28"/>
      <c r="D75" s="28"/>
      <c r="E75" s="28"/>
    </row>
    <row r="76" spans="1:9" ht="15.75" thickTop="1" x14ac:dyDescent="0.25"/>
    <row r="77" spans="1:9" x14ac:dyDescent="0.25">
      <c r="A77" s="11" t="s">
        <v>50</v>
      </c>
    </row>
    <row r="78" spans="1:9" x14ac:dyDescent="0.25">
      <c r="A78" s="11" t="s">
        <v>134</v>
      </c>
      <c r="C78" s="11" t="s">
        <v>234</v>
      </c>
    </row>
    <row r="79" spans="1:9" x14ac:dyDescent="0.25">
      <c r="A79" s="11" t="s">
        <v>133</v>
      </c>
    </row>
    <row r="80" spans="1:9" x14ac:dyDescent="0.25">
      <c r="A80" s="11" t="s">
        <v>156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68" t="s">
        <v>145</v>
      </c>
      <c r="B85" s="68"/>
      <c r="C85" s="68"/>
      <c r="D85" s="68"/>
      <c r="E85" s="68"/>
      <c r="F85" s="68"/>
    </row>
    <row r="86" spans="1:6" x14ac:dyDescent="0.25">
      <c r="A86" s="68"/>
      <c r="B86" s="68"/>
      <c r="C86" s="68"/>
      <c r="D86" s="68"/>
      <c r="E86" s="68"/>
      <c r="F86" s="68"/>
    </row>
    <row r="87" spans="1:6" x14ac:dyDescent="0.25">
      <c r="A87" s="68"/>
      <c r="B87" s="68"/>
      <c r="C87" s="68"/>
      <c r="D87" s="68"/>
      <c r="E87" s="68"/>
      <c r="F87" s="68"/>
    </row>
    <row r="89" spans="1:6" x14ac:dyDescent="0.25">
      <c r="A89" s="11" t="s">
        <v>106</v>
      </c>
    </row>
    <row r="90" spans="1:6" x14ac:dyDescent="0.25">
      <c r="A90" s="29" t="s">
        <v>107</v>
      </c>
    </row>
    <row r="91" spans="1:6" x14ac:dyDescent="0.25">
      <c r="A91" s="29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1"/>
  <sheetViews>
    <sheetView topLeftCell="A79" zoomScale="90" zoomScaleNormal="90" workbookViewId="0">
      <selection activeCell="B10" sqref="B10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27.7109375" style="11" customWidth="1"/>
    <col min="4" max="5" width="27.140625" style="11" customWidth="1"/>
    <col min="6" max="6" width="25.5703125" style="11" customWidth="1"/>
    <col min="7" max="7" width="21.28515625" style="11" customWidth="1"/>
    <col min="8" max="8" width="22" style="11" customWidth="1"/>
    <col min="9" max="9" width="26.42578125" style="11" customWidth="1"/>
    <col min="10" max="16384" width="11.42578125" style="11"/>
  </cols>
  <sheetData>
    <row r="2" spans="1:9" x14ac:dyDescent="0.25">
      <c r="A2" s="55" t="s">
        <v>233</v>
      </c>
      <c r="B2" s="55"/>
      <c r="C2" s="55"/>
      <c r="D2" s="55"/>
      <c r="E2" s="55"/>
    </row>
    <row r="4" spans="1:9" x14ac:dyDescent="0.25">
      <c r="A4" s="56" t="s">
        <v>0</v>
      </c>
      <c r="B4" s="56" t="s">
        <v>1</v>
      </c>
      <c r="C4" s="42"/>
      <c r="D4" s="42"/>
      <c r="E4" s="42"/>
      <c r="F4" s="42"/>
      <c r="G4" s="42"/>
      <c r="H4" s="66"/>
      <c r="I4" s="58"/>
    </row>
    <row r="5" spans="1:9" ht="15.75" thickBot="1" x14ac:dyDescent="0.3">
      <c r="A5" s="57"/>
      <c r="B5" s="57"/>
      <c r="C5" s="70" t="s">
        <v>141</v>
      </c>
      <c r="D5" s="70"/>
      <c r="E5" s="70"/>
      <c r="F5" s="70" t="s">
        <v>4</v>
      </c>
      <c r="G5" s="70"/>
      <c r="H5" s="70"/>
      <c r="I5" s="25" t="s">
        <v>119</v>
      </c>
    </row>
    <row r="6" spans="1:9" ht="15.75" thickTop="1" x14ac:dyDescent="0.25">
      <c r="C6" s="43" t="s">
        <v>142</v>
      </c>
      <c r="D6" s="43" t="s">
        <v>143</v>
      </c>
      <c r="E6" s="43" t="s">
        <v>144</v>
      </c>
      <c r="F6" s="43" t="s">
        <v>142</v>
      </c>
      <c r="G6" s="43" t="s">
        <v>143</v>
      </c>
      <c r="H6" s="43" t="s">
        <v>144</v>
      </c>
      <c r="I6" s="43" t="s">
        <v>142</v>
      </c>
    </row>
    <row r="7" spans="1:9" x14ac:dyDescent="0.25">
      <c r="A7" s="11" t="s">
        <v>7</v>
      </c>
    </row>
    <row r="9" spans="1:9" x14ac:dyDescent="0.25">
      <c r="A9" s="11" t="s">
        <v>113</v>
      </c>
      <c r="B9" s="26"/>
      <c r="C9" s="26"/>
      <c r="D9" s="26"/>
      <c r="E9" s="26"/>
      <c r="F9" s="26"/>
      <c r="G9" s="26"/>
      <c r="H9" s="26"/>
      <c r="I9" s="26"/>
    </row>
    <row r="10" spans="1:9" x14ac:dyDescent="0.25">
      <c r="A10" s="11" t="s">
        <v>219</v>
      </c>
      <c r="B10" s="26">
        <f>SUM(C10:I10)</f>
        <v>2</v>
      </c>
      <c r="C10" s="26">
        <f>'1 Trimestre'!C10+'2 Trimestre'!C10+'3 Trimestre'!C10</f>
        <v>1</v>
      </c>
      <c r="D10" s="26" t="str">
        <f>'3 Trimestre'!D10</f>
        <v>n.d.</v>
      </c>
      <c r="E10" s="26" t="str">
        <f>'3 Trimestre'!E10</f>
        <v>n.d.</v>
      </c>
      <c r="F10" s="26">
        <f>'1 Trimestre'!F10+'2 Trimestre'!F10+'3 Trimestre'!F10</f>
        <v>1</v>
      </c>
      <c r="G10" s="26" t="str">
        <f>'3 Trimestre'!G10</f>
        <v>n.d.</v>
      </c>
      <c r="H10" s="26" t="str">
        <f>'3 Trimestre'!H10</f>
        <v>n.d.</v>
      </c>
      <c r="I10" s="26">
        <f>'1 Trimestre'!I10+'2 Trimestre'!I10+'3 Trimestre'!I10</f>
        <v>0</v>
      </c>
    </row>
    <row r="11" spans="1:9" x14ac:dyDescent="0.25">
      <c r="A11" s="40" t="s">
        <v>115</v>
      </c>
      <c r="B11" s="26">
        <f t="shared" ref="B11:B23" si="0">SUM(C11:I11)</f>
        <v>1088</v>
      </c>
      <c r="C11" s="26">
        <f>'1 Trimestre'!C11+'2 Trimestre'!C11+'3 Trimestre'!C11</f>
        <v>963</v>
      </c>
      <c r="D11" s="26" t="str">
        <f>'3 Trimestre'!D11</f>
        <v>n.d.</v>
      </c>
      <c r="E11" s="26" t="str">
        <f>'3 Trimestre'!E11</f>
        <v>n.d.</v>
      </c>
      <c r="F11" s="26">
        <f>'1 Trimestre'!F11+'2 Trimestre'!F11+'3 Trimestre'!F11</f>
        <v>125</v>
      </c>
      <c r="G11" s="26" t="str">
        <f>'3 Trimestre'!G11</f>
        <v>n.d.</v>
      </c>
      <c r="H11" s="26" t="str">
        <f>'3 Trimestre'!H11</f>
        <v>n.d.</v>
      </c>
      <c r="I11" s="26">
        <f>'1 Trimestre'!I11+'2 Trimestre'!I11+'3 Trimestre'!I11</f>
        <v>0</v>
      </c>
    </row>
    <row r="12" spans="1:9" x14ac:dyDescent="0.25">
      <c r="A12" s="11" t="s">
        <v>220</v>
      </c>
      <c r="B12" s="26">
        <f t="shared" si="0"/>
        <v>279</v>
      </c>
      <c r="C12" s="26">
        <f>'3 Trimestre'!C12</f>
        <v>6</v>
      </c>
      <c r="D12" s="26">
        <f>'3 Trimestre'!D12</f>
        <v>4</v>
      </c>
      <c r="E12" s="26">
        <f>'3 Trimestre'!E12</f>
        <v>2</v>
      </c>
      <c r="F12" s="26">
        <f>'3 Trimestre'!F12</f>
        <v>4</v>
      </c>
      <c r="G12" s="26">
        <f>'3 Trimestre'!G12</f>
        <v>4</v>
      </c>
      <c r="H12" s="26">
        <f>'3 Trimestre'!H12</f>
        <v>12</v>
      </c>
      <c r="I12" s="26">
        <f>'3 Trimestre'!I12</f>
        <v>247</v>
      </c>
    </row>
    <row r="13" spans="1:9" x14ac:dyDescent="0.25">
      <c r="A13" s="40" t="s">
        <v>115</v>
      </c>
      <c r="B13" s="26">
        <f t="shared" si="0"/>
        <v>214192</v>
      </c>
      <c r="C13" s="26">
        <f>'3 Trimestre'!C13</f>
        <v>15081</v>
      </c>
      <c r="D13" s="26">
        <f>'3 Trimestre'!D13</f>
        <v>15135</v>
      </c>
      <c r="E13" s="26">
        <f>'3 Trimestre'!E13</f>
        <v>1296</v>
      </c>
      <c r="F13" s="26">
        <f>'3 Trimestre'!F13</f>
        <v>17050</v>
      </c>
      <c r="G13" s="26">
        <f>'3 Trimestre'!G13</f>
        <v>42826</v>
      </c>
      <c r="H13" s="26">
        <f>'3 Trimestre'!H13</f>
        <v>15126</v>
      </c>
      <c r="I13" s="26">
        <f>'3 Trimestre'!I13</f>
        <v>107678</v>
      </c>
    </row>
    <row r="14" spans="1:9" x14ac:dyDescent="0.25">
      <c r="A14" s="11" t="s">
        <v>221</v>
      </c>
      <c r="B14" s="26">
        <f t="shared" si="0"/>
        <v>77</v>
      </c>
      <c r="C14" s="26">
        <f>'1 Trimestre'!C14+'2 Trimestre'!C14+'3 Trimestre'!C14</f>
        <v>1</v>
      </c>
      <c r="D14" s="26">
        <f>'3 Trimestre'!D14</f>
        <v>10</v>
      </c>
      <c r="E14" s="26">
        <f>'3 Trimestre'!E14</f>
        <v>0</v>
      </c>
      <c r="F14" s="26">
        <f>'1 Trimestre'!F14+'2 Trimestre'!F14+'3 Trimestre'!F14</f>
        <v>1</v>
      </c>
      <c r="G14" s="26">
        <f>'3 Trimestre'!G14</f>
        <v>7</v>
      </c>
      <c r="H14" s="26">
        <f>'3 Trimestre'!H14</f>
        <v>11</v>
      </c>
      <c r="I14" s="26">
        <f>'1 Trimestre'!I14+'2 Trimestre'!I14+'3 Trimestre'!I14</f>
        <v>47</v>
      </c>
    </row>
    <row r="15" spans="1:9" x14ac:dyDescent="0.25">
      <c r="A15" s="40" t="s">
        <v>115</v>
      </c>
      <c r="B15" s="26">
        <f t="shared" si="0"/>
        <v>122663</v>
      </c>
      <c r="C15" s="26">
        <f>'1 Trimestre'!C15+'2 Trimestre'!C15+'3 Trimestre'!C15</f>
        <v>1500</v>
      </c>
      <c r="D15" s="26">
        <f>'3 Trimestre'!D15</f>
        <v>28278</v>
      </c>
      <c r="E15" s="26">
        <f>'3 Trimestre'!E15</f>
        <v>0</v>
      </c>
      <c r="F15" s="26">
        <f>'1 Trimestre'!F15+'2 Trimestre'!F15+'3 Trimestre'!F15</f>
        <v>6032</v>
      </c>
      <c r="G15" s="26">
        <f>'3 Trimestre'!G15</f>
        <v>54171</v>
      </c>
      <c r="H15" s="26">
        <f>'3 Trimestre'!H15</f>
        <v>11943</v>
      </c>
      <c r="I15" s="26">
        <f>'1 Trimestre'!I15+'2 Trimestre'!I15+'3 Trimestre'!I15</f>
        <v>20739</v>
      </c>
    </row>
    <row r="16" spans="1:9" x14ac:dyDescent="0.25">
      <c r="A16" s="11" t="s">
        <v>146</v>
      </c>
      <c r="B16" s="26">
        <f t="shared" si="0"/>
        <v>279</v>
      </c>
      <c r="C16" s="26">
        <f>'3 Trimestre'!C16</f>
        <v>6</v>
      </c>
      <c r="D16" s="26">
        <f>'3 Trimestre'!D16</f>
        <v>4</v>
      </c>
      <c r="E16" s="26">
        <f>'3 Trimestre'!E16</f>
        <v>2</v>
      </c>
      <c r="F16" s="26">
        <f>'3 Trimestre'!F16</f>
        <v>4</v>
      </c>
      <c r="G16" s="26">
        <f>'3 Trimestre'!G16</f>
        <v>4</v>
      </c>
      <c r="H16" s="26">
        <f>'3 Trimestre'!H16</f>
        <v>12</v>
      </c>
      <c r="I16" s="26">
        <f>'3 Trimestre'!I16</f>
        <v>247</v>
      </c>
    </row>
    <row r="17" spans="1:9" x14ac:dyDescent="0.25">
      <c r="A17" s="40" t="s">
        <v>115</v>
      </c>
      <c r="B17" s="26">
        <f t="shared" si="0"/>
        <v>214192</v>
      </c>
      <c r="C17" s="26">
        <f>'3 Trimestre'!C17</f>
        <v>15081</v>
      </c>
      <c r="D17" s="26">
        <f>'3 Trimestre'!D17</f>
        <v>15135</v>
      </c>
      <c r="E17" s="26">
        <f>'3 Trimestre'!E17</f>
        <v>1296</v>
      </c>
      <c r="F17" s="26">
        <f>'3 Trimestre'!F17</f>
        <v>17050</v>
      </c>
      <c r="G17" s="26">
        <f>'3 Trimestre'!G17</f>
        <v>42826</v>
      </c>
      <c r="H17" s="26">
        <f>'3 Trimestre'!H17</f>
        <v>15126</v>
      </c>
      <c r="I17" s="26">
        <f>'3 Trimestre'!I17</f>
        <v>107678</v>
      </c>
    </row>
    <row r="18" spans="1:9" x14ac:dyDescent="0.25">
      <c r="B18" s="26"/>
      <c r="C18" s="26"/>
      <c r="D18" s="26"/>
      <c r="E18" s="26"/>
      <c r="F18" s="26"/>
      <c r="G18" s="26"/>
      <c r="H18" s="26"/>
      <c r="I18" s="26"/>
    </row>
    <row r="19" spans="1:9" x14ac:dyDescent="0.25">
      <c r="A19" s="11" t="s">
        <v>15</v>
      </c>
      <c r="B19" s="26"/>
      <c r="C19" s="26"/>
      <c r="D19" s="26"/>
      <c r="E19" s="26"/>
      <c r="F19" s="26"/>
      <c r="G19" s="26"/>
      <c r="H19" s="26"/>
      <c r="I19" s="26"/>
    </row>
    <row r="20" spans="1:9" x14ac:dyDescent="0.25">
      <c r="A20" s="11" t="s">
        <v>222</v>
      </c>
      <c r="B20" s="26">
        <f t="shared" si="0"/>
        <v>667021903.399068</v>
      </c>
      <c r="C20" s="26">
        <f>'1 Trimestre'!C20+'2 Trimestre'!C20+'3 Trimestre'!C20</f>
        <v>247151251.234</v>
      </c>
      <c r="D20" s="26">
        <f>'1 Trimestre'!D20+'2 Trimestre'!D20+'3 Trimestre'!D20</f>
        <v>0</v>
      </c>
      <c r="E20" s="26">
        <f>'1 Trimestre'!E20+'2 Trimestre'!E20+'3 Trimestre'!E20</f>
        <v>0</v>
      </c>
      <c r="F20" s="26">
        <f>'1 Trimestre'!F20+'2 Trimestre'!F20+'3 Trimestre'!F20</f>
        <v>274928164.65540797</v>
      </c>
      <c r="G20" s="26">
        <f>'1 Trimestre'!G20+'2 Trimestre'!G20+'3 Trimestre'!G20</f>
        <v>0</v>
      </c>
      <c r="H20" s="26">
        <f>'1 Trimestre'!H20+'2 Trimestre'!H20+'3 Trimestre'!H20</f>
        <v>0</v>
      </c>
      <c r="I20" s="26">
        <f>'1 Trimestre'!I20+'2 Trimestre'!I20+'3 Trimestre'!I20</f>
        <v>144942487.50966001</v>
      </c>
    </row>
    <row r="21" spans="1:9" x14ac:dyDescent="0.25">
      <c r="A21" s="11" t="s">
        <v>223</v>
      </c>
      <c r="B21" s="26">
        <f t="shared" si="0"/>
        <v>4060548184</v>
      </c>
      <c r="C21" s="26">
        <f>'3 Trimestre'!C21</f>
        <v>321295000</v>
      </c>
      <c r="D21" s="26">
        <f>'3 Trimestre'!D21</f>
        <v>1424320000</v>
      </c>
      <c r="E21" s="26">
        <f>'3 Trimestre'!E21</f>
        <v>165400000</v>
      </c>
      <c r="F21" s="26">
        <f>'3 Trimestre'!F21</f>
        <v>46653200</v>
      </c>
      <c r="G21" s="26">
        <f>'3 Trimestre'!G21</f>
        <v>1418179984</v>
      </c>
      <c r="H21" s="26">
        <f>'3 Trimestre'!H21</f>
        <v>675000000</v>
      </c>
      <c r="I21" s="26">
        <f>'3 Trimestre'!I21</f>
        <v>9700000</v>
      </c>
    </row>
    <row r="22" spans="1:9" x14ac:dyDescent="0.25">
      <c r="A22" s="11" t="s">
        <v>224</v>
      </c>
      <c r="B22" s="26">
        <f t="shared" si="0"/>
        <v>1313682826.3624918</v>
      </c>
      <c r="C22" s="26">
        <f>'1 Trimestre'!C22+'2 Trimestre'!C22+'3 Trimestre'!C22</f>
        <v>200086304.00390619</v>
      </c>
      <c r="D22" s="26">
        <f>'1 Trimestre'!D22+'2 Trimestre'!D22+'3 Trimestre'!D22</f>
        <v>571071543.03271234</v>
      </c>
      <c r="E22" s="26">
        <f>'1 Trimestre'!E22+'2 Trimestre'!E22+'3 Trimestre'!E22</f>
        <v>12486292.218381457</v>
      </c>
      <c r="F22" s="26">
        <f>'1 Trimestre'!F22+'2 Trimestre'!F22+'3 Trimestre'!F22</f>
        <v>67288814.299136072</v>
      </c>
      <c r="G22" s="26">
        <f>'1 Trimestre'!G22+'2 Trimestre'!G22+'3 Trimestre'!G22</f>
        <v>369800126.15835607</v>
      </c>
      <c r="H22" s="26">
        <f>'1 Trimestre'!H22+'2 Trimestre'!H22+'3 Trimestre'!H22</f>
        <v>83259343.049999997</v>
      </c>
      <c r="I22" s="26">
        <f>'1 Trimestre'!I22+'2 Trimestre'!I22+'3 Trimestre'!I22</f>
        <v>9690403.5999999996</v>
      </c>
    </row>
    <row r="23" spans="1:9" x14ac:dyDescent="0.25">
      <c r="A23" s="11" t="s">
        <v>128</v>
      </c>
      <c r="B23" s="26">
        <f t="shared" si="0"/>
        <v>4060548184</v>
      </c>
      <c r="C23" s="26">
        <f>'3 Trimestre'!C23</f>
        <v>321295000</v>
      </c>
      <c r="D23" s="26">
        <f>'3 Trimestre'!D23</f>
        <v>1424320000</v>
      </c>
      <c r="E23" s="26">
        <f>'3 Trimestre'!E23</f>
        <v>165400000</v>
      </c>
      <c r="F23" s="26">
        <f>'3 Trimestre'!F23</f>
        <v>46653200</v>
      </c>
      <c r="G23" s="26">
        <f>'3 Trimestre'!G23</f>
        <v>1418179984</v>
      </c>
      <c r="H23" s="26">
        <f>'3 Trimestre'!H23</f>
        <v>675000000</v>
      </c>
      <c r="I23" s="26">
        <f>'3 Trimestre'!I23</f>
        <v>9700000</v>
      </c>
    </row>
    <row r="24" spans="1:9" x14ac:dyDescent="0.25">
      <c r="A24" s="11" t="s">
        <v>225</v>
      </c>
      <c r="B24" s="26"/>
      <c r="C24" s="26"/>
      <c r="D24" s="26"/>
      <c r="E24" s="26"/>
      <c r="F24" s="26"/>
      <c r="G24" s="26"/>
      <c r="H24" s="26"/>
      <c r="I24" s="26"/>
    </row>
    <row r="26" spans="1:9" x14ac:dyDescent="0.25">
      <c r="A26" s="11" t="s">
        <v>17</v>
      </c>
    </row>
    <row r="27" spans="1:9" x14ac:dyDescent="0.25">
      <c r="A27" s="11" t="s">
        <v>223</v>
      </c>
      <c r="B27" s="11">
        <f>B21</f>
        <v>4060548184</v>
      </c>
    </row>
    <row r="28" spans="1:9" x14ac:dyDescent="0.25">
      <c r="A28" s="11" t="s">
        <v>224</v>
      </c>
      <c r="B28" s="11">
        <f>+'1 Trimestre'!B28+'2 Trimestre'!B28+'3 Trimestre'!B28</f>
        <v>1915500131.75</v>
      </c>
    </row>
    <row r="30" spans="1:9" x14ac:dyDescent="0.25">
      <c r="A30" s="11" t="s">
        <v>18</v>
      </c>
    </row>
    <row r="31" spans="1:9" x14ac:dyDescent="0.25">
      <c r="A31" s="11" t="s">
        <v>226</v>
      </c>
      <c r="B31" s="39">
        <v>1.523505238688889</v>
      </c>
      <c r="C31" s="39">
        <v>1.523505238688889</v>
      </c>
      <c r="D31" s="39">
        <v>1.523505238688889</v>
      </c>
      <c r="E31" s="39">
        <v>1.523505238688889</v>
      </c>
      <c r="F31" s="39">
        <v>1.523505238688889</v>
      </c>
      <c r="G31" s="39">
        <v>1.523505238688889</v>
      </c>
      <c r="H31" s="39">
        <v>1.523505238688889</v>
      </c>
      <c r="I31" s="39">
        <v>1.5235052386888901</v>
      </c>
    </row>
    <row r="32" spans="1:9" x14ac:dyDescent="0.25">
      <c r="A32" s="11" t="s">
        <v>227</v>
      </c>
      <c r="B32" s="39">
        <v>1.6128472990111107</v>
      </c>
      <c r="C32" s="39">
        <v>1.6128472990111107</v>
      </c>
      <c r="D32" s="39">
        <v>1.6128472990111107</v>
      </c>
      <c r="E32" s="39">
        <v>1.6128472990111107</v>
      </c>
      <c r="F32" s="39">
        <v>1.6128472990111107</v>
      </c>
      <c r="G32" s="39">
        <v>1.6128472990111107</v>
      </c>
      <c r="H32" s="39">
        <v>1.6128472990111107</v>
      </c>
      <c r="I32" s="39">
        <v>1.61284729901111</v>
      </c>
    </row>
    <row r="33" spans="1:9" x14ac:dyDescent="0.25">
      <c r="A33" s="24" t="s">
        <v>100</v>
      </c>
      <c r="B33" s="26">
        <f>C33+F33</f>
        <v>380886</v>
      </c>
      <c r="C33" s="44">
        <v>140187</v>
      </c>
      <c r="D33" s="44">
        <v>140187</v>
      </c>
      <c r="E33" s="44">
        <v>140187</v>
      </c>
      <c r="F33" s="11">
        <v>240699</v>
      </c>
      <c r="G33" s="11">
        <v>240699</v>
      </c>
      <c r="H33" s="11">
        <v>240699</v>
      </c>
      <c r="I33" s="11" t="s">
        <v>147</v>
      </c>
    </row>
    <row r="35" spans="1:9" x14ac:dyDescent="0.25">
      <c r="A35" s="11" t="s">
        <v>21</v>
      </c>
    </row>
    <row r="36" spans="1:9" x14ac:dyDescent="0.25">
      <c r="A36" s="11" t="s">
        <v>228</v>
      </c>
      <c r="B36" s="11">
        <f t="shared" ref="B36:I36" si="1">B20/B31</f>
        <v>437820551.22639376</v>
      </c>
      <c r="C36" s="11">
        <f t="shared" si="1"/>
        <v>162225402.94426259</v>
      </c>
      <c r="D36" s="11">
        <f t="shared" si="1"/>
        <v>0</v>
      </c>
      <c r="E36" s="11">
        <f t="shared" si="1"/>
        <v>0</v>
      </c>
      <c r="F36" s="11">
        <f t="shared" si="1"/>
        <v>180457643.12041879</v>
      </c>
      <c r="G36" s="11">
        <f t="shared" si="1"/>
        <v>0</v>
      </c>
      <c r="H36" s="11">
        <f t="shared" si="1"/>
        <v>0</v>
      </c>
      <c r="I36" s="11">
        <f t="shared" si="1"/>
        <v>95137505.161712304</v>
      </c>
    </row>
    <row r="37" spans="1:9" x14ac:dyDescent="0.25">
      <c r="A37" s="11" t="s">
        <v>229</v>
      </c>
      <c r="B37" s="11">
        <f t="shared" ref="B37:I37" si="2">B22/B32</f>
        <v>814511595.21918392</v>
      </c>
      <c r="C37" s="11">
        <f t="shared" si="2"/>
        <v>124057810.13899185</v>
      </c>
      <c r="D37" s="11">
        <f t="shared" si="2"/>
        <v>354076634.15058261</v>
      </c>
      <c r="E37" s="11">
        <f t="shared" si="2"/>
        <v>7741769.6182628144</v>
      </c>
      <c r="F37" s="11">
        <f t="shared" si="2"/>
        <v>41720511.508059718</v>
      </c>
      <c r="G37" s="11">
        <f t="shared" si="2"/>
        <v>229284028.55316347</v>
      </c>
      <c r="H37" s="11">
        <f t="shared" si="2"/>
        <v>51622582.684082381</v>
      </c>
      <c r="I37" s="11">
        <f t="shared" si="2"/>
        <v>6008258.5660412526</v>
      </c>
    </row>
    <row r="38" spans="1:9" x14ac:dyDescent="0.25">
      <c r="A38" s="26" t="s">
        <v>230</v>
      </c>
      <c r="B38" s="26">
        <f>B36/B11</f>
        <v>402408.59487720014</v>
      </c>
      <c r="C38" s="26">
        <f t="shared" ref="C38:I38" si="3">C36/C11</f>
        <v>168458.36235125919</v>
      </c>
      <c r="D38" s="26" t="e">
        <f t="shared" si="3"/>
        <v>#VALUE!</v>
      </c>
      <c r="E38" s="26" t="e">
        <f t="shared" si="3"/>
        <v>#VALUE!</v>
      </c>
      <c r="F38" s="26">
        <f t="shared" si="3"/>
        <v>1443661.1449633504</v>
      </c>
      <c r="G38" s="26" t="e">
        <f t="shared" si="3"/>
        <v>#VALUE!</v>
      </c>
      <c r="H38" s="26" t="e">
        <f t="shared" si="3"/>
        <v>#VALUE!</v>
      </c>
      <c r="I38" s="26" t="e">
        <f t="shared" si="3"/>
        <v>#DIV/0!</v>
      </c>
    </row>
    <row r="39" spans="1:9" x14ac:dyDescent="0.25">
      <c r="A39" s="26" t="s">
        <v>231</v>
      </c>
      <c r="B39" s="26">
        <f>B37/B15</f>
        <v>6640.2386638121025</v>
      </c>
      <c r="C39" s="26">
        <f t="shared" ref="C39:I39" si="4">C37/C15</f>
        <v>82705.206759327892</v>
      </c>
      <c r="D39" s="26">
        <f t="shared" si="4"/>
        <v>12521.275696675246</v>
      </c>
      <c r="E39" s="26" t="e">
        <f t="shared" si="4"/>
        <v>#DIV/0!</v>
      </c>
      <c r="F39" s="26">
        <f t="shared" si="4"/>
        <v>6916.5304224236934</v>
      </c>
      <c r="G39" s="26">
        <f t="shared" si="4"/>
        <v>4232.5973039663932</v>
      </c>
      <c r="H39" s="26">
        <f t="shared" si="4"/>
        <v>4322.4133537706084</v>
      </c>
      <c r="I39" s="26">
        <f t="shared" si="4"/>
        <v>289.70820994460934</v>
      </c>
    </row>
    <row r="41" spans="1:9" x14ac:dyDescent="0.25">
      <c r="A41" s="11" t="s">
        <v>26</v>
      </c>
    </row>
    <row r="43" spans="1:9" x14ac:dyDescent="0.25">
      <c r="A43" s="11" t="s">
        <v>27</v>
      </c>
    </row>
    <row r="44" spans="1:9" x14ac:dyDescent="0.25">
      <c r="A44" s="11" t="s">
        <v>28</v>
      </c>
      <c r="B44" s="45">
        <f>(B13/B33)*100</f>
        <v>56.235198983422862</v>
      </c>
      <c r="C44" s="45">
        <f t="shared" ref="C44:H44" si="5">(C13/C33)*100</f>
        <v>10.757773545335873</v>
      </c>
      <c r="D44" s="45">
        <f t="shared" si="5"/>
        <v>10.796293522223886</v>
      </c>
      <c r="E44" s="45">
        <f t="shared" si="5"/>
        <v>0.92447944531233273</v>
      </c>
      <c r="F44" s="45">
        <f t="shared" si="5"/>
        <v>7.0835358684498066</v>
      </c>
      <c r="G44" s="45">
        <f t="shared" si="5"/>
        <v>17.792346457608883</v>
      </c>
      <c r="H44" s="45">
        <f t="shared" si="5"/>
        <v>6.2841972754352948</v>
      </c>
      <c r="I44" s="45" t="e">
        <f>(I13/I33)*100</f>
        <v>#VALUE!</v>
      </c>
    </row>
    <row r="45" spans="1:9" x14ac:dyDescent="0.25">
      <c r="A45" s="11" t="s">
        <v>29</v>
      </c>
      <c r="B45" s="45">
        <f>(B15/B33)*100</f>
        <v>32.204649160116148</v>
      </c>
      <c r="C45" s="45">
        <f t="shared" ref="C45:I45" si="6">(C15/C33)*100</f>
        <v>1.0699993580003853</v>
      </c>
      <c r="D45" s="45">
        <f t="shared" si="6"/>
        <v>20.17162789702326</v>
      </c>
      <c r="E45" s="45">
        <f t="shared" si="6"/>
        <v>0</v>
      </c>
      <c r="F45" s="45">
        <f t="shared" si="6"/>
        <v>2.5060345078292805</v>
      </c>
      <c r="G45" s="45">
        <f t="shared" si="6"/>
        <v>22.505702142509939</v>
      </c>
      <c r="H45" s="45">
        <f t="shared" si="6"/>
        <v>4.9617987611082723</v>
      </c>
      <c r="I45" s="45" t="e">
        <f t="shared" si="6"/>
        <v>#VALUE!</v>
      </c>
    </row>
    <row r="46" spans="1:9" x14ac:dyDescent="0.25">
      <c r="B46" s="39"/>
      <c r="C46" s="39"/>
      <c r="D46" s="39"/>
      <c r="E46" s="39"/>
    </row>
    <row r="47" spans="1:9" x14ac:dyDescent="0.25">
      <c r="A47" s="11" t="s">
        <v>30</v>
      </c>
      <c r="B47" s="39"/>
      <c r="C47" s="39"/>
      <c r="D47" s="39"/>
      <c r="E47" s="39"/>
    </row>
    <row r="48" spans="1:9" x14ac:dyDescent="0.25">
      <c r="A48" s="11" t="s">
        <v>31</v>
      </c>
      <c r="B48" s="39">
        <f>B15/B13*100</f>
        <v>57.267778441771867</v>
      </c>
      <c r="C48" s="39">
        <f t="shared" ref="C48:I48" si="7">C15/C13*100</f>
        <v>9.9462900338173856</v>
      </c>
      <c r="D48" s="39">
        <f t="shared" si="7"/>
        <v>186.83845391476709</v>
      </c>
      <c r="E48" s="39">
        <f t="shared" si="7"/>
        <v>0</v>
      </c>
      <c r="F48" s="39">
        <f t="shared" si="7"/>
        <v>35.378299120234601</v>
      </c>
      <c r="G48" s="39">
        <f t="shared" si="7"/>
        <v>126.49091673282587</v>
      </c>
      <c r="H48" s="39">
        <f t="shared" si="7"/>
        <v>78.956763189210633</v>
      </c>
      <c r="I48" s="39">
        <f t="shared" si="7"/>
        <v>19.260201712513233</v>
      </c>
    </row>
    <row r="49" spans="1:9" x14ac:dyDescent="0.25">
      <c r="A49" s="11" t="s">
        <v>32</v>
      </c>
      <c r="B49" s="39">
        <f t="shared" ref="B49:I49" si="8">B22/B21*100</f>
        <v>32.352351624316839</v>
      </c>
      <c r="C49" s="39">
        <f t="shared" si="8"/>
        <v>62.274951058655191</v>
      </c>
      <c r="D49" s="39">
        <f t="shared" si="8"/>
        <v>40.094328734604048</v>
      </c>
      <c r="E49" s="39">
        <f t="shared" si="8"/>
        <v>7.5491488623829843</v>
      </c>
      <c r="F49" s="39">
        <f t="shared" si="8"/>
        <v>144.23193757156224</v>
      </c>
      <c r="G49" s="39">
        <f t="shared" si="8"/>
        <v>26.075683645973392</v>
      </c>
      <c r="H49" s="39">
        <f t="shared" si="8"/>
        <v>12.334717488888888</v>
      </c>
      <c r="I49" s="39">
        <f t="shared" si="8"/>
        <v>99.90106804123711</v>
      </c>
    </row>
    <row r="50" spans="1:9" x14ac:dyDescent="0.25">
      <c r="A50" s="11" t="s">
        <v>33</v>
      </c>
      <c r="B50" s="39">
        <f t="shared" ref="B50:I50" si="9">AVERAGE(B48:B49)</f>
        <v>44.810065033044353</v>
      </c>
      <c r="C50" s="39">
        <f t="shared" si="9"/>
        <v>36.110620546236291</v>
      </c>
      <c r="D50" s="39">
        <f t="shared" si="9"/>
        <v>113.46639132468556</v>
      </c>
      <c r="E50" s="39">
        <f t="shared" si="9"/>
        <v>3.7745744311914922</v>
      </c>
      <c r="F50" s="39">
        <f t="shared" si="9"/>
        <v>89.805118345898421</v>
      </c>
      <c r="G50" s="39">
        <f t="shared" si="9"/>
        <v>76.283300189399625</v>
      </c>
      <c r="H50" s="39">
        <f t="shared" si="9"/>
        <v>45.645740339049759</v>
      </c>
      <c r="I50" s="39">
        <f t="shared" si="9"/>
        <v>59.580634876875173</v>
      </c>
    </row>
    <row r="51" spans="1:9" x14ac:dyDescent="0.25">
      <c r="B51" s="39"/>
      <c r="C51" s="39"/>
      <c r="D51" s="39"/>
      <c r="E51" s="39"/>
    </row>
    <row r="52" spans="1:9" x14ac:dyDescent="0.25">
      <c r="A52" s="11" t="s">
        <v>34</v>
      </c>
      <c r="B52" s="39"/>
      <c r="C52" s="39"/>
      <c r="D52" s="39"/>
      <c r="E52" s="39"/>
    </row>
    <row r="53" spans="1:9" x14ac:dyDescent="0.25">
      <c r="A53" s="11" t="s">
        <v>35</v>
      </c>
      <c r="B53" s="39">
        <f>B15/B17*100</f>
        <v>57.267778441771867</v>
      </c>
      <c r="C53" s="39">
        <f t="shared" ref="C53:I53" si="10">C15/C17*100</f>
        <v>9.9462900338173856</v>
      </c>
      <c r="D53" s="39">
        <f t="shared" si="10"/>
        <v>186.83845391476709</v>
      </c>
      <c r="E53" s="39">
        <f t="shared" si="10"/>
        <v>0</v>
      </c>
      <c r="F53" s="39">
        <f t="shared" si="10"/>
        <v>35.378299120234601</v>
      </c>
      <c r="G53" s="39">
        <f t="shared" si="10"/>
        <v>126.49091673282587</v>
      </c>
      <c r="H53" s="39">
        <f t="shared" si="10"/>
        <v>78.956763189210633</v>
      </c>
      <c r="I53" s="39">
        <f t="shared" si="10"/>
        <v>19.260201712513233</v>
      </c>
    </row>
    <row r="54" spans="1:9" x14ac:dyDescent="0.25">
      <c r="A54" s="11" t="s">
        <v>36</v>
      </c>
      <c r="B54" s="39">
        <f t="shared" ref="B54:I54" si="11">B22/B23*100</f>
        <v>32.352351624316839</v>
      </c>
      <c r="C54" s="39">
        <f t="shared" si="11"/>
        <v>62.274951058655191</v>
      </c>
      <c r="D54" s="39">
        <f t="shared" si="11"/>
        <v>40.094328734604048</v>
      </c>
      <c r="E54" s="39">
        <f t="shared" si="11"/>
        <v>7.5491488623829843</v>
      </c>
      <c r="F54" s="39">
        <f t="shared" si="11"/>
        <v>144.23193757156224</v>
      </c>
      <c r="G54" s="39">
        <f t="shared" si="11"/>
        <v>26.075683645973392</v>
      </c>
      <c r="H54" s="39">
        <f t="shared" si="11"/>
        <v>12.334717488888888</v>
      </c>
      <c r="I54" s="39">
        <f t="shared" si="11"/>
        <v>99.90106804123711</v>
      </c>
    </row>
    <row r="55" spans="1:9" x14ac:dyDescent="0.25">
      <c r="A55" s="11" t="s">
        <v>37</v>
      </c>
      <c r="B55" s="39">
        <f t="shared" ref="B55:I55" si="12">(B53+B54)/2</f>
        <v>44.810065033044353</v>
      </c>
      <c r="C55" s="39">
        <f t="shared" si="12"/>
        <v>36.110620546236291</v>
      </c>
      <c r="D55" s="39">
        <f t="shared" si="12"/>
        <v>113.46639132468556</v>
      </c>
      <c r="E55" s="39">
        <f t="shared" si="12"/>
        <v>3.7745744311914922</v>
      </c>
      <c r="F55" s="39">
        <f t="shared" si="12"/>
        <v>89.805118345898421</v>
      </c>
      <c r="G55" s="39">
        <f t="shared" si="12"/>
        <v>76.283300189399625</v>
      </c>
      <c r="H55" s="39">
        <f t="shared" si="12"/>
        <v>45.645740339049759</v>
      </c>
      <c r="I55" s="39">
        <f t="shared" si="12"/>
        <v>59.580634876875173</v>
      </c>
    </row>
    <row r="56" spans="1:9" x14ac:dyDescent="0.25">
      <c r="B56" s="39"/>
      <c r="C56" s="39"/>
      <c r="D56" s="39"/>
      <c r="E56" s="39"/>
    </row>
    <row r="57" spans="1:9" x14ac:dyDescent="0.25">
      <c r="A57" s="11" t="s">
        <v>92</v>
      </c>
      <c r="B57" s="39"/>
      <c r="C57" s="39"/>
      <c r="D57" s="39"/>
      <c r="E57" s="39"/>
    </row>
    <row r="58" spans="1:9" x14ac:dyDescent="0.25">
      <c r="A58" s="11" t="s">
        <v>38</v>
      </c>
      <c r="B58" s="39">
        <f t="shared" ref="B58" si="13">B24/B22*100</f>
        <v>0</v>
      </c>
      <c r="C58" s="45"/>
      <c r="D58" s="45"/>
      <c r="E58" s="45"/>
      <c r="F58" s="45"/>
      <c r="G58" s="45"/>
      <c r="H58" s="45"/>
      <c r="I58" s="45"/>
    </row>
    <row r="59" spans="1:9" x14ac:dyDescent="0.25">
      <c r="B59" s="39"/>
      <c r="C59" s="39"/>
      <c r="D59" s="39"/>
      <c r="E59" s="39"/>
    </row>
    <row r="60" spans="1:9" x14ac:dyDescent="0.25">
      <c r="A60" s="11" t="s">
        <v>39</v>
      </c>
      <c r="B60" s="39"/>
      <c r="C60" s="39"/>
      <c r="D60" s="39"/>
      <c r="E60" s="39"/>
    </row>
    <row r="61" spans="1:9" x14ac:dyDescent="0.25">
      <c r="A61" s="11" t="s">
        <v>116</v>
      </c>
      <c r="B61" s="39">
        <f>((B15/B11)-1)*100</f>
        <v>11174.172794117647</v>
      </c>
      <c r="C61" s="39">
        <f t="shared" ref="C61:I61" si="14">((C15/C11)-1)*100</f>
        <v>55.763239875389402</v>
      </c>
      <c r="D61" s="39" t="e">
        <f t="shared" si="14"/>
        <v>#VALUE!</v>
      </c>
      <c r="E61" s="39" t="e">
        <f t="shared" si="14"/>
        <v>#VALUE!</v>
      </c>
      <c r="F61" s="39">
        <f t="shared" si="14"/>
        <v>4725.6000000000004</v>
      </c>
      <c r="G61" s="39" t="e">
        <f t="shared" si="14"/>
        <v>#VALUE!</v>
      </c>
      <c r="H61" s="39" t="e">
        <f t="shared" si="14"/>
        <v>#VALUE!</v>
      </c>
      <c r="I61" s="39" t="e">
        <f t="shared" si="14"/>
        <v>#DIV/0!</v>
      </c>
    </row>
    <row r="62" spans="1:9" x14ac:dyDescent="0.25">
      <c r="A62" s="11" t="s">
        <v>41</v>
      </c>
      <c r="B62" s="39">
        <f>((B37/B36)-1)*100</f>
        <v>86.037771168490892</v>
      </c>
      <c r="C62" s="39">
        <f t="shared" ref="C62:I62" si="15">((C37/C36)-1)*100</f>
        <v>-23.527506859319914</v>
      </c>
      <c r="D62" s="39" t="e">
        <f t="shared" si="15"/>
        <v>#DIV/0!</v>
      </c>
      <c r="E62" s="39" t="e">
        <f t="shared" si="15"/>
        <v>#DIV/0!</v>
      </c>
      <c r="F62" s="39">
        <f t="shared" si="15"/>
        <v>-76.880717942093611</v>
      </c>
      <c r="G62" s="39" t="e">
        <f t="shared" si="15"/>
        <v>#DIV/0!</v>
      </c>
      <c r="H62" s="39" t="e">
        <f t="shared" si="15"/>
        <v>#DIV/0!</v>
      </c>
      <c r="I62" s="39">
        <f t="shared" si="15"/>
        <v>-93.684658268231274</v>
      </c>
    </row>
    <row r="63" spans="1:9" x14ac:dyDescent="0.25">
      <c r="A63" s="11" t="s">
        <v>42</v>
      </c>
      <c r="B63" s="39">
        <f t="shared" ref="B63:I63" si="16">((B39/B38)-1)*100</f>
        <v>-98.349876531380147</v>
      </c>
      <c r="C63" s="39">
        <f t="shared" si="16"/>
        <v>-50.904659403683382</v>
      </c>
      <c r="D63" s="39" t="e">
        <f t="shared" si="16"/>
        <v>#VALUE!</v>
      </c>
      <c r="E63" s="39" t="e">
        <f t="shared" si="16"/>
        <v>#DIV/0!</v>
      </c>
      <c r="F63" s="39">
        <f t="shared" si="16"/>
        <v>-99.520903471943257</v>
      </c>
      <c r="G63" s="39" t="e">
        <f t="shared" si="16"/>
        <v>#VALUE!</v>
      </c>
      <c r="H63" s="39" t="e">
        <f t="shared" si="16"/>
        <v>#VALUE!</v>
      </c>
      <c r="I63" s="39" t="e">
        <f t="shared" si="16"/>
        <v>#DIV/0!</v>
      </c>
    </row>
    <row r="65" spans="1:9" x14ac:dyDescent="0.25">
      <c r="A65" s="11" t="s">
        <v>43</v>
      </c>
    </row>
    <row r="66" spans="1:9" x14ac:dyDescent="0.25">
      <c r="A66" s="11" t="s">
        <v>117</v>
      </c>
      <c r="B66" s="11">
        <f>B21/B13</f>
        <v>18957.515612161053</v>
      </c>
      <c r="C66" s="11">
        <f t="shared" ref="C66:I66" si="17">C21/C13</f>
        <v>21304.621709435713</v>
      </c>
      <c r="D66" s="11">
        <f t="shared" si="17"/>
        <v>94107.69739015527</v>
      </c>
      <c r="E66" s="11">
        <f t="shared" si="17"/>
        <v>127623.45679012345</v>
      </c>
      <c r="F66" s="11">
        <f t="shared" si="17"/>
        <v>2736.2580645161293</v>
      </c>
      <c r="G66" s="11">
        <f t="shared" si="17"/>
        <v>33114.929808994537</v>
      </c>
      <c r="H66" s="11">
        <f t="shared" si="17"/>
        <v>44625.148750495835</v>
      </c>
      <c r="I66" s="11">
        <f t="shared" si="17"/>
        <v>90.083396794145514</v>
      </c>
    </row>
    <row r="67" spans="1:9" x14ac:dyDescent="0.25">
      <c r="A67" s="11" t="s">
        <v>118</v>
      </c>
      <c r="B67" s="11">
        <f>B22/B15</f>
        <v>10709.690993718496</v>
      </c>
      <c r="C67" s="11">
        <f t="shared" ref="C67:I67" si="18">C22/C15</f>
        <v>133390.86933593746</v>
      </c>
      <c r="D67" s="11">
        <f t="shared" si="18"/>
        <v>20194.905687556133</v>
      </c>
      <c r="E67" s="11" t="e">
        <f t="shared" si="18"/>
        <v>#DIV/0!</v>
      </c>
      <c r="F67" s="11">
        <f t="shared" si="18"/>
        <v>11155.30741033423</v>
      </c>
      <c r="G67" s="11">
        <f t="shared" si="18"/>
        <v>6826.5331295039059</v>
      </c>
      <c r="H67" s="11">
        <f t="shared" si="18"/>
        <v>6971.3927028384824</v>
      </c>
      <c r="I67" s="11">
        <f t="shared" si="18"/>
        <v>467.25510391050676</v>
      </c>
    </row>
    <row r="68" spans="1:9" x14ac:dyDescent="0.25">
      <c r="A68" s="11" t="s">
        <v>46</v>
      </c>
      <c r="B68" s="39">
        <f>(B66/B67)*B50</f>
        <v>79.319516122746791</v>
      </c>
      <c r="C68" s="39">
        <f>(C66/C67)*C50</f>
        <v>5.7674345647530316</v>
      </c>
      <c r="D68" s="39">
        <f>(D66/D67)*D50</f>
        <v>528.75021968120132</v>
      </c>
      <c r="E68" s="39" t="e">
        <f>(E66/E67)*E50</f>
        <v>#DIV/0!</v>
      </c>
      <c r="F68" s="39">
        <f t="shared" ref="F68:I68" si="19">(F66/F67)*F50</f>
        <v>22.028077781267303</v>
      </c>
      <c r="G68" s="39">
        <f t="shared" si="19"/>
        <v>370.04378114751853</v>
      </c>
      <c r="H68" s="39">
        <f t="shared" si="19"/>
        <v>292.18666043977657</v>
      </c>
      <c r="I68" s="39">
        <f t="shared" si="19"/>
        <v>11.486714490525149</v>
      </c>
    </row>
    <row r="69" spans="1:9" x14ac:dyDescent="0.25">
      <c r="A69" s="11" t="s">
        <v>120</v>
      </c>
      <c r="B69" s="11">
        <f>B21/B12</f>
        <v>14553936.143369175</v>
      </c>
      <c r="C69" s="11">
        <f t="shared" ref="C69:I69" si="20">C21/C12</f>
        <v>53549166.666666664</v>
      </c>
      <c r="D69" s="11">
        <f t="shared" si="20"/>
        <v>356080000</v>
      </c>
      <c r="E69" s="11">
        <f t="shared" si="20"/>
        <v>82700000</v>
      </c>
      <c r="F69" s="11">
        <f t="shared" si="20"/>
        <v>11663300</v>
      </c>
      <c r="G69" s="11">
        <f t="shared" si="20"/>
        <v>354544996</v>
      </c>
      <c r="H69" s="11">
        <f t="shared" si="20"/>
        <v>56250000</v>
      </c>
      <c r="I69" s="11">
        <f t="shared" si="20"/>
        <v>39271.255060728749</v>
      </c>
    </row>
    <row r="70" spans="1:9" x14ac:dyDescent="0.25">
      <c r="A70" s="11" t="s">
        <v>121</v>
      </c>
      <c r="B70" s="11">
        <f>B22/B14</f>
        <v>17060815.926785607</v>
      </c>
      <c r="C70" s="11">
        <f t="shared" ref="C70:I70" si="21">C22/C14</f>
        <v>200086304.00390619</v>
      </c>
      <c r="D70" s="11">
        <f t="shared" si="21"/>
        <v>57107154.303271234</v>
      </c>
      <c r="E70" s="11" t="e">
        <f t="shared" si="21"/>
        <v>#DIV/0!</v>
      </c>
      <c r="F70" s="11">
        <f t="shared" si="21"/>
        <v>67288814.299136072</v>
      </c>
      <c r="G70" s="11">
        <f t="shared" si="21"/>
        <v>52828589.451193728</v>
      </c>
      <c r="H70" s="11">
        <f t="shared" si="21"/>
        <v>7569031.1863636365</v>
      </c>
      <c r="I70" s="11">
        <f t="shared" si="21"/>
        <v>206178.8</v>
      </c>
    </row>
    <row r="71" spans="1:9" x14ac:dyDescent="0.25">
      <c r="B71" s="39"/>
      <c r="C71" s="39"/>
      <c r="D71" s="39"/>
      <c r="E71" s="39"/>
    </row>
    <row r="72" spans="1:9" x14ac:dyDescent="0.25">
      <c r="A72" s="11" t="s">
        <v>47</v>
      </c>
      <c r="B72" s="39"/>
      <c r="C72" s="39"/>
      <c r="D72" s="39"/>
      <c r="E72" s="39"/>
    </row>
    <row r="73" spans="1:9" x14ac:dyDescent="0.25">
      <c r="A73" s="11" t="s">
        <v>48</v>
      </c>
      <c r="B73" s="39">
        <f>(B28/B27)*100</f>
        <v>47.173436810767321</v>
      </c>
      <c r="C73" s="39"/>
      <c r="D73" s="39"/>
      <c r="E73" s="39"/>
    </row>
    <row r="74" spans="1:9" x14ac:dyDescent="0.25">
      <c r="A74" s="11" t="s">
        <v>49</v>
      </c>
      <c r="B74" s="39">
        <f>(B22/B28)*100</f>
        <v>68.581714226368234</v>
      </c>
      <c r="C74" s="39"/>
      <c r="D74" s="39"/>
      <c r="E74" s="39"/>
    </row>
    <row r="75" spans="1:9" ht="15.75" thickBot="1" x14ac:dyDescent="0.3">
      <c r="A75" s="28"/>
      <c r="B75" s="28"/>
      <c r="C75" s="28"/>
      <c r="D75" s="28"/>
      <c r="E75" s="28"/>
    </row>
    <row r="76" spans="1:9" ht="15.75" thickTop="1" x14ac:dyDescent="0.25"/>
    <row r="77" spans="1:9" x14ac:dyDescent="0.25">
      <c r="A77" s="11" t="s">
        <v>50</v>
      </c>
    </row>
    <row r="78" spans="1:9" x14ac:dyDescent="0.25">
      <c r="A78" s="11" t="s">
        <v>134</v>
      </c>
      <c r="C78" s="11" t="s">
        <v>234</v>
      </c>
    </row>
    <row r="79" spans="1:9" x14ac:dyDescent="0.25">
      <c r="A79" s="11" t="s">
        <v>133</v>
      </c>
    </row>
    <row r="80" spans="1:9" x14ac:dyDescent="0.25">
      <c r="A80" s="11" t="s">
        <v>156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68" t="s">
        <v>145</v>
      </c>
      <c r="B85" s="68"/>
      <c r="C85" s="68"/>
      <c r="D85" s="68"/>
      <c r="E85" s="68"/>
      <c r="F85" s="68"/>
    </row>
    <row r="86" spans="1:6" x14ac:dyDescent="0.25">
      <c r="A86" s="68"/>
      <c r="B86" s="68"/>
      <c r="C86" s="68"/>
      <c r="D86" s="68"/>
      <c r="E86" s="68"/>
      <c r="F86" s="68"/>
    </row>
    <row r="87" spans="1:6" x14ac:dyDescent="0.25">
      <c r="A87" s="68"/>
      <c r="B87" s="68"/>
      <c r="C87" s="68"/>
      <c r="D87" s="68"/>
      <c r="E87" s="68"/>
      <c r="F87" s="68"/>
    </row>
    <row r="89" spans="1:6" x14ac:dyDescent="0.25">
      <c r="A89" s="11" t="s">
        <v>106</v>
      </c>
    </row>
    <row r="90" spans="1:6" x14ac:dyDescent="0.25">
      <c r="A90" s="29" t="s">
        <v>107</v>
      </c>
    </row>
    <row r="91" spans="1:6" x14ac:dyDescent="0.25">
      <c r="A91" s="29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91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19.7109375" style="11" customWidth="1"/>
    <col min="4" max="5" width="18.140625" style="11" customWidth="1"/>
    <col min="6" max="6" width="19" style="11" customWidth="1"/>
    <col min="7" max="7" width="17.85546875" style="11" customWidth="1"/>
    <col min="8" max="8" width="17.42578125" style="11" customWidth="1"/>
    <col min="9" max="9" width="18.85546875" style="11" customWidth="1"/>
    <col min="10" max="16384" width="11.42578125" style="11"/>
  </cols>
  <sheetData>
    <row r="2" spans="1:9" x14ac:dyDescent="0.25">
      <c r="A2" s="55" t="s">
        <v>140</v>
      </c>
      <c r="B2" s="55"/>
      <c r="C2" s="55"/>
      <c r="D2" s="55"/>
      <c r="E2" s="55"/>
    </row>
    <row r="4" spans="1:9" x14ac:dyDescent="0.25">
      <c r="A4" s="56" t="s">
        <v>0</v>
      </c>
      <c r="B4" s="56" t="s">
        <v>1</v>
      </c>
      <c r="C4" s="42"/>
      <c r="D4" s="42"/>
      <c r="E4" s="42"/>
      <c r="F4" s="42"/>
      <c r="G4" s="42"/>
      <c r="H4" s="66"/>
      <c r="I4" s="58"/>
    </row>
    <row r="5" spans="1:9" ht="15.75" thickBot="1" x14ac:dyDescent="0.3">
      <c r="A5" s="57"/>
      <c r="B5" s="57"/>
      <c r="C5" s="70" t="s">
        <v>141</v>
      </c>
      <c r="D5" s="70"/>
      <c r="E5" s="70"/>
      <c r="F5" s="70" t="s">
        <v>4</v>
      </c>
      <c r="G5" s="70"/>
      <c r="H5" s="70"/>
      <c r="I5" s="25" t="s">
        <v>119</v>
      </c>
    </row>
    <row r="6" spans="1:9" ht="15.75" thickTop="1" x14ac:dyDescent="0.25">
      <c r="C6" s="43" t="s">
        <v>142</v>
      </c>
      <c r="D6" s="43" t="s">
        <v>143</v>
      </c>
      <c r="E6" s="43" t="s">
        <v>144</v>
      </c>
      <c r="F6" s="43" t="s">
        <v>142</v>
      </c>
      <c r="G6" s="43" t="s">
        <v>143</v>
      </c>
      <c r="H6" s="43" t="s">
        <v>144</v>
      </c>
      <c r="I6" s="43" t="s">
        <v>142</v>
      </c>
    </row>
    <row r="7" spans="1:9" x14ac:dyDescent="0.25">
      <c r="A7" s="11" t="s">
        <v>7</v>
      </c>
    </row>
    <row r="9" spans="1:9" x14ac:dyDescent="0.25">
      <c r="A9" s="11" t="s">
        <v>113</v>
      </c>
    </row>
    <row r="10" spans="1:9" x14ac:dyDescent="0.25">
      <c r="A10" s="11" t="s">
        <v>232</v>
      </c>
      <c r="B10" s="26">
        <f>SUM(C10:I10)</f>
        <v>3</v>
      </c>
      <c r="C10" s="26">
        <f>'1 Trimestre'!C10+'2 Trimestre'!C10+'3 Trimestre'!C10+'4 Trimestre'!C10</f>
        <v>2</v>
      </c>
      <c r="D10" s="26" t="str">
        <f>'4 Trimestre'!D10</f>
        <v>n.d.</v>
      </c>
      <c r="E10" s="26" t="str">
        <f>'4 Trimestre'!E10</f>
        <v>n.d.</v>
      </c>
      <c r="F10" s="26">
        <f>'1 Trimestre'!F10+'2 Trimestre'!F10+'3 Trimestre'!F10+'4 Trimestre'!F10</f>
        <v>1</v>
      </c>
      <c r="G10" s="26" t="str">
        <f>'4 Trimestre'!G10</f>
        <v>n.d.</v>
      </c>
      <c r="H10" s="26" t="str">
        <f>'4 Trimestre'!H10</f>
        <v>n.d.</v>
      </c>
      <c r="I10" s="26">
        <f>'1 Trimestre'!I10+'2 Trimestre'!I10+'3 Trimestre'!I10+'4 Trimestre'!I10</f>
        <v>0</v>
      </c>
    </row>
    <row r="11" spans="1:9" x14ac:dyDescent="0.25">
      <c r="A11" s="40" t="s">
        <v>115</v>
      </c>
      <c r="B11" s="26">
        <f t="shared" ref="B11:B23" si="0">SUM(C11:I11)</f>
        <v>2822</v>
      </c>
      <c r="C11" s="26">
        <f>'1 Trimestre'!C11+'2 Trimestre'!C11+'3 Trimestre'!C11+'4 Trimestre'!C11</f>
        <v>2697</v>
      </c>
      <c r="D11" s="26" t="str">
        <f>'4 Trimestre'!D11</f>
        <v>n.d.</v>
      </c>
      <c r="E11" s="26" t="str">
        <f>'4 Trimestre'!E11</f>
        <v>n.d.</v>
      </c>
      <c r="F11" s="26">
        <f>'1 Trimestre'!F11+'2 Trimestre'!F11+'3 Trimestre'!F11+'4 Trimestre'!F11</f>
        <v>125</v>
      </c>
      <c r="G11" s="26" t="str">
        <f>'4 Trimestre'!G11</f>
        <v>n.d.</v>
      </c>
      <c r="H11" s="26" t="str">
        <f>'4 Trimestre'!H11</f>
        <v>n.d.</v>
      </c>
      <c r="I11" s="26">
        <f>'1 Trimestre'!I11+'2 Trimestre'!I11+'3 Trimestre'!I11+'4 Trimestre'!I11</f>
        <v>0</v>
      </c>
    </row>
    <row r="12" spans="1:9" x14ac:dyDescent="0.25">
      <c r="A12" s="11" t="s">
        <v>157</v>
      </c>
      <c r="B12" s="26">
        <f t="shared" si="0"/>
        <v>1053</v>
      </c>
      <c r="C12" s="26">
        <f>'1 Trimestre'!C12+'2 Trimestre'!C12+'3 Trimestre'!C12+'4 Trimestre'!C12</f>
        <v>22</v>
      </c>
      <c r="D12" s="26">
        <f>'4 Trimestre'!D12</f>
        <v>4</v>
      </c>
      <c r="E12" s="26">
        <f>'4 Trimestre'!E12</f>
        <v>2</v>
      </c>
      <c r="F12" s="26">
        <f>'1 Trimestre'!F12+'2 Trimestre'!F12+'3 Trimestre'!F12+'4 Trimestre'!F12</f>
        <v>12</v>
      </c>
      <c r="G12" s="26">
        <f>'4 Trimestre'!G12</f>
        <v>4</v>
      </c>
      <c r="H12" s="26">
        <f>'4 Trimestre'!H12</f>
        <v>20</v>
      </c>
      <c r="I12" s="26">
        <f>'1 Trimestre'!I12+'2 Trimestre'!I12+'3 Trimestre'!I12+'4 Trimestre'!I12</f>
        <v>989</v>
      </c>
    </row>
    <row r="13" spans="1:9" x14ac:dyDescent="0.25">
      <c r="A13" s="40" t="s">
        <v>115</v>
      </c>
      <c r="B13" s="26">
        <f t="shared" si="0"/>
        <v>660402</v>
      </c>
      <c r="C13" s="26">
        <f>'1 Trimestre'!C13+'2 Trimestre'!C13+'3 Trimestre'!C13+'4 Trimestre'!C13</f>
        <v>55248</v>
      </c>
      <c r="D13" s="26">
        <f>'4 Trimestre'!D13</f>
        <v>15135</v>
      </c>
      <c r="E13" s="26">
        <f>'4 Trimestre'!E13</f>
        <v>1296</v>
      </c>
      <c r="F13" s="26">
        <f>'1 Trimestre'!F13+'2 Trimestre'!F13+'3 Trimestre'!F13+'4 Trimestre'!F13</f>
        <v>60152</v>
      </c>
      <c r="G13" s="26">
        <f>'4 Trimestre'!G13</f>
        <v>42826</v>
      </c>
      <c r="H13" s="26">
        <f>'4 Trimestre'!H13</f>
        <v>53438</v>
      </c>
      <c r="I13" s="26">
        <f>'1 Trimestre'!I13+'2 Trimestre'!I13+'3 Trimestre'!I13+'4 Trimestre'!I13</f>
        <v>432307</v>
      </c>
    </row>
    <row r="14" spans="1:9" x14ac:dyDescent="0.25">
      <c r="A14" s="11" t="s">
        <v>158</v>
      </c>
      <c r="B14" s="26">
        <f t="shared" si="0"/>
        <v>117</v>
      </c>
      <c r="C14" s="26">
        <f>'1 Trimestre'!C14+'2 Trimestre'!C14+'3 Trimestre'!C14+'4 Trimestre'!C14</f>
        <v>1</v>
      </c>
      <c r="D14" s="26">
        <f>'4 Trimestre'!D14</f>
        <v>10</v>
      </c>
      <c r="E14" s="26">
        <f>'4 Trimestre'!E14</f>
        <v>0</v>
      </c>
      <c r="F14" s="26">
        <f>'1 Trimestre'!F14+'2 Trimestre'!F14+'3 Trimestre'!F14+'4 Trimestre'!F14</f>
        <v>3</v>
      </c>
      <c r="G14" s="26">
        <f>'4 Trimestre'!G14</f>
        <v>13</v>
      </c>
      <c r="H14" s="26">
        <f>'4 Trimestre'!H14</f>
        <v>11</v>
      </c>
      <c r="I14" s="26">
        <f>'1 Trimestre'!I14+'2 Trimestre'!I14+'3 Trimestre'!I14+'4 Trimestre'!I14</f>
        <v>79</v>
      </c>
    </row>
    <row r="15" spans="1:9" x14ac:dyDescent="0.25">
      <c r="A15" s="40" t="s">
        <v>115</v>
      </c>
      <c r="B15" s="26">
        <f t="shared" si="0"/>
        <v>171664</v>
      </c>
      <c r="C15" s="26">
        <f>'1 Trimestre'!C15+'2 Trimestre'!C15+'3 Trimestre'!C15+'4 Trimestre'!C15</f>
        <v>1500</v>
      </c>
      <c r="D15" s="26">
        <f>'4 Trimestre'!D15</f>
        <v>28278</v>
      </c>
      <c r="E15" s="26">
        <f>'4 Trimestre'!E15</f>
        <v>0</v>
      </c>
      <c r="F15" s="26">
        <f>'1 Trimestre'!F15+'2 Trimestre'!F15+'3 Trimestre'!F15+'4 Trimestre'!F15</f>
        <v>24698</v>
      </c>
      <c r="G15" s="26">
        <f>'4 Trimestre'!G15</f>
        <v>44819</v>
      </c>
      <c r="H15" s="26">
        <f>'4 Trimestre'!H15</f>
        <v>40876</v>
      </c>
      <c r="I15" s="26">
        <f>'1 Trimestre'!I15+'2 Trimestre'!I15+'3 Trimestre'!I15+'4 Trimestre'!I15</f>
        <v>31493</v>
      </c>
    </row>
    <row r="16" spans="1:9" x14ac:dyDescent="0.25">
      <c r="A16" s="11" t="s">
        <v>146</v>
      </c>
      <c r="B16" s="26">
        <f t="shared" si="0"/>
        <v>1053</v>
      </c>
      <c r="C16" s="26">
        <f>'1 Trimestre'!C16+'2 Trimestre'!C16+'3 Trimestre'!C16+'4 Trimestre'!C16</f>
        <v>22</v>
      </c>
      <c r="D16" s="26">
        <f>'4 Trimestre'!D16</f>
        <v>4</v>
      </c>
      <c r="E16" s="26">
        <f>'4 Trimestre'!E16</f>
        <v>2</v>
      </c>
      <c r="F16" s="26">
        <f>'1 Trimestre'!F16+'2 Trimestre'!F16+'3 Trimestre'!F16+'4 Trimestre'!F16</f>
        <v>12</v>
      </c>
      <c r="G16" s="26">
        <f>'4 Trimestre'!G16</f>
        <v>4</v>
      </c>
      <c r="H16" s="26">
        <f>'4 Trimestre'!H16</f>
        <v>20</v>
      </c>
      <c r="I16" s="26">
        <f>'1 Trimestre'!I16+'2 Trimestre'!I16+'3 Trimestre'!I16+'4 Trimestre'!I16</f>
        <v>989</v>
      </c>
    </row>
    <row r="17" spans="1:11" x14ac:dyDescent="0.25">
      <c r="A17" s="40" t="s">
        <v>115</v>
      </c>
      <c r="B17" s="26">
        <f t="shared" si="0"/>
        <v>660402</v>
      </c>
      <c r="C17" s="26">
        <f>'1 Trimestre'!C17+'2 Trimestre'!C17+'3 Trimestre'!C17+'4 Trimestre'!C17</f>
        <v>55248</v>
      </c>
      <c r="D17" s="26">
        <f>'4 Trimestre'!D17</f>
        <v>15135</v>
      </c>
      <c r="E17" s="26">
        <f>'4 Trimestre'!E17</f>
        <v>1296</v>
      </c>
      <c r="F17" s="26">
        <f>'1 Trimestre'!F17+'2 Trimestre'!F17+'3 Trimestre'!F17+'4 Trimestre'!F17</f>
        <v>60152</v>
      </c>
      <c r="G17" s="26">
        <f>'4 Trimestre'!G17</f>
        <v>42826</v>
      </c>
      <c r="H17" s="26">
        <f>'4 Trimestre'!H17</f>
        <v>53438</v>
      </c>
      <c r="I17" s="26">
        <f>'1 Trimestre'!I17+'2 Trimestre'!I17+'3 Trimestre'!I17+'4 Trimestre'!I17</f>
        <v>432307</v>
      </c>
    </row>
    <row r="18" spans="1:11" x14ac:dyDescent="0.25">
      <c r="B18" s="26"/>
      <c r="C18" s="26"/>
      <c r="D18" s="26"/>
      <c r="E18" s="26"/>
      <c r="F18" s="26"/>
      <c r="G18" s="26"/>
      <c r="H18" s="26"/>
      <c r="I18" s="26"/>
    </row>
    <row r="19" spans="1:11" x14ac:dyDescent="0.25">
      <c r="A19" s="11" t="s">
        <v>15</v>
      </c>
      <c r="B19" s="26"/>
      <c r="C19" s="26"/>
      <c r="D19" s="26"/>
      <c r="E19" s="26"/>
      <c r="F19" s="26"/>
      <c r="G19" s="26"/>
      <c r="H19" s="26"/>
      <c r="I19" s="26"/>
    </row>
    <row r="20" spans="1:11" x14ac:dyDescent="0.25">
      <c r="A20" s="11" t="s">
        <v>122</v>
      </c>
      <c r="B20" s="26">
        <f t="shared" si="0"/>
        <v>1959657502.6790164</v>
      </c>
      <c r="C20" s="26">
        <f>'1 Trimestre'!C20+'2 Trimestre'!C20+'3 Trimestre'!C20+'4 Trimestre'!C20</f>
        <v>515029935.45644552</v>
      </c>
      <c r="D20" s="26">
        <f>'1 Trimestre'!D20+'2 Trimestre'!D20+'3 Trimestre'!D20+'4 Trimestre'!D20</f>
        <v>0</v>
      </c>
      <c r="E20" s="26">
        <f>'1 Trimestre'!E20+'2 Trimestre'!E20+'3 Trimestre'!E20+'4 Trimestre'!E20</f>
        <v>0</v>
      </c>
      <c r="F20" s="26">
        <f>'1 Trimestre'!F20+'2 Trimestre'!F20+'3 Trimestre'!F20+'4 Trimestre'!F20</f>
        <v>1299671758.3973708</v>
      </c>
      <c r="G20" s="26">
        <f>'1 Trimestre'!G20+'2 Trimestre'!G20+'3 Trimestre'!G20+'4 Trimestre'!G20</f>
        <v>0</v>
      </c>
      <c r="H20" s="26">
        <f>'1 Trimestre'!H20+'2 Trimestre'!H20+'3 Trimestre'!H20+'4 Trimestre'!H20</f>
        <v>0</v>
      </c>
      <c r="I20" s="26">
        <f>'1 Trimestre'!I20+'2 Trimestre'!I20+'3 Trimestre'!I20+'4 Trimestre'!I20</f>
        <v>144955808.82519999</v>
      </c>
    </row>
    <row r="21" spans="1:11" x14ac:dyDescent="0.25">
      <c r="A21" s="11" t="s">
        <v>126</v>
      </c>
      <c r="B21" s="26">
        <f t="shared" si="0"/>
        <v>5232451184</v>
      </c>
      <c r="C21" s="26">
        <f>'4 Trimestre'!C21</f>
        <v>321295000</v>
      </c>
      <c r="D21" s="26">
        <f>'4 Trimestre'!D21</f>
        <v>1437781000</v>
      </c>
      <c r="E21" s="26">
        <f>'4 Trimestre'!E21</f>
        <v>145486000</v>
      </c>
      <c r="F21" s="26">
        <f>'4 Trimestre'!F21</f>
        <v>46932200</v>
      </c>
      <c r="G21" s="26">
        <f>'4 Trimestre'!G21</f>
        <v>1465590984</v>
      </c>
      <c r="H21" s="26">
        <f>'4 Trimestre'!H21</f>
        <v>1805666000</v>
      </c>
      <c r="I21" s="26">
        <f>'4 Trimestre'!I21</f>
        <v>9700000</v>
      </c>
      <c r="K21" s="51"/>
    </row>
    <row r="22" spans="1:11" x14ac:dyDescent="0.25">
      <c r="A22" s="11" t="s">
        <v>127</v>
      </c>
      <c r="B22" s="26">
        <f t="shared" si="0"/>
        <v>3268805672.3094783</v>
      </c>
      <c r="C22" s="26">
        <f>'1 Trimestre'!C22+'2 Trimestre'!C22+'3 Trimestre'!C22+'4 Trimestre'!C22</f>
        <v>215488985.04390621</v>
      </c>
      <c r="D22" s="26">
        <f>'1 Trimestre'!D22+'2 Trimestre'!D22+'3 Trimestre'!D22+'4 Trimestre'!D22</f>
        <v>814755862.20271242</v>
      </c>
      <c r="E22" s="26">
        <f>'1 Trimestre'!E22+'2 Trimestre'!E22+'3 Trimestre'!E22+'4 Trimestre'!E22</f>
        <v>88054158.800621271</v>
      </c>
      <c r="F22" s="26">
        <f>'1 Trimestre'!F22+'2 Trimestre'!F22+'3 Trimestre'!F22+'4 Trimestre'!F22</f>
        <v>71768284.799136072</v>
      </c>
      <c r="G22" s="26">
        <f>'1 Trimestre'!G22+'2 Trimestre'!G22+'3 Trimestre'!G22+'4 Trimestre'!G22</f>
        <v>987190996.44429898</v>
      </c>
      <c r="H22" s="26">
        <f>'1 Trimestre'!H22+'2 Trimestre'!H22+'3 Trimestre'!H22+'4 Trimestre'!H22</f>
        <v>1066404119.4188032</v>
      </c>
      <c r="I22" s="26">
        <f>'1 Trimestre'!I22+'2 Trimestre'!I22+'3 Trimestre'!I22+'4 Trimestre'!I22</f>
        <v>25143265.600000001</v>
      </c>
    </row>
    <row r="23" spans="1:11" x14ac:dyDescent="0.25">
      <c r="A23" s="11" t="s">
        <v>128</v>
      </c>
      <c r="B23" s="24">
        <f t="shared" si="0"/>
        <v>5232451184</v>
      </c>
      <c r="C23" s="26">
        <f>'4 Trimestre'!C23</f>
        <v>321295000</v>
      </c>
      <c r="D23" s="26">
        <f>'4 Trimestre'!D23</f>
        <v>1437781000</v>
      </c>
      <c r="E23" s="26">
        <f>'4 Trimestre'!E23</f>
        <v>145486000</v>
      </c>
      <c r="F23" s="26">
        <f>'4 Trimestre'!F23</f>
        <v>46932200</v>
      </c>
      <c r="G23" s="26">
        <f>'4 Trimestre'!G23</f>
        <v>1465590984</v>
      </c>
      <c r="H23" s="26">
        <f>'4 Trimestre'!H23</f>
        <v>1805666000</v>
      </c>
      <c r="I23" s="26">
        <f>'4 Trimestre'!I23</f>
        <v>9700000</v>
      </c>
    </row>
    <row r="24" spans="1:11" x14ac:dyDescent="0.25">
      <c r="A24" s="11" t="s">
        <v>129</v>
      </c>
      <c r="B24" s="26"/>
      <c r="C24" s="26"/>
      <c r="D24" s="26"/>
      <c r="E24" s="26"/>
      <c r="F24" s="26"/>
      <c r="G24" s="26"/>
      <c r="H24" s="26"/>
      <c r="I24" s="26"/>
    </row>
    <row r="25" spans="1:11" x14ac:dyDescent="0.25">
      <c r="B25" s="26"/>
      <c r="C25" s="26"/>
      <c r="D25" s="26"/>
      <c r="E25" s="26"/>
      <c r="F25" s="26"/>
      <c r="G25" s="26"/>
      <c r="H25" s="26"/>
      <c r="I25" s="26"/>
    </row>
    <row r="26" spans="1:11" x14ac:dyDescent="0.25">
      <c r="A26" s="11" t="s">
        <v>17</v>
      </c>
    </row>
    <row r="27" spans="1:11" x14ac:dyDescent="0.25">
      <c r="A27" s="11" t="s">
        <v>126</v>
      </c>
      <c r="B27" s="26">
        <f>B21</f>
        <v>5232451184</v>
      </c>
    </row>
    <row r="28" spans="1:11" x14ac:dyDescent="0.25">
      <c r="A28" s="11" t="s">
        <v>127</v>
      </c>
      <c r="B28" s="11">
        <f>+'1 Trimestre'!B28+'2 Trimestre'!B28+'3 Trimestre'!B28+'4 Trimestre'!B28</f>
        <v>3614893396.8200002</v>
      </c>
    </row>
    <row r="30" spans="1:11" x14ac:dyDescent="0.25">
      <c r="A30" s="11" t="s">
        <v>18</v>
      </c>
    </row>
    <row r="31" spans="1:11" x14ac:dyDescent="0.25">
      <c r="A31" s="11" t="s">
        <v>123</v>
      </c>
      <c r="B31" s="39">
        <v>1.5325622623500001</v>
      </c>
      <c r="C31" s="39">
        <v>1.5325622623500001</v>
      </c>
      <c r="D31" s="39">
        <v>1.5325622623500001</v>
      </c>
      <c r="E31" s="39">
        <v>1.5325622623500001</v>
      </c>
      <c r="F31" s="39">
        <v>1.5325622623500001</v>
      </c>
      <c r="G31" s="39">
        <v>1.5325622623500001</v>
      </c>
      <c r="H31" s="39">
        <v>1.5325622623500001</v>
      </c>
      <c r="I31" s="39">
        <v>1.5325622623500001</v>
      </c>
    </row>
    <row r="32" spans="1:11" x14ac:dyDescent="0.25">
      <c r="A32" s="11" t="s">
        <v>130</v>
      </c>
      <c r="B32" s="39">
        <v>1.6141688075916665</v>
      </c>
      <c r="C32" s="39">
        <v>1.6141688075916665</v>
      </c>
      <c r="D32" s="39">
        <v>1.6141688075916665</v>
      </c>
      <c r="E32" s="39">
        <v>1.6141688075916665</v>
      </c>
      <c r="F32" s="39">
        <v>1.6141688075916665</v>
      </c>
      <c r="G32" s="39">
        <v>1.6141688075916665</v>
      </c>
      <c r="H32" s="39">
        <v>1.6141688075916665</v>
      </c>
      <c r="I32" s="39">
        <v>1.6141688075916665</v>
      </c>
    </row>
    <row r="33" spans="1:9" x14ac:dyDescent="0.25">
      <c r="A33" s="24" t="s">
        <v>100</v>
      </c>
      <c r="B33" s="26">
        <f>C33+F33</f>
        <v>380886</v>
      </c>
      <c r="C33" s="44">
        <v>140187</v>
      </c>
      <c r="D33" s="44">
        <v>140187</v>
      </c>
      <c r="E33" s="44">
        <v>140187</v>
      </c>
      <c r="F33" s="11">
        <v>240699</v>
      </c>
      <c r="G33" s="11">
        <v>240699</v>
      </c>
      <c r="H33" s="11">
        <v>240699</v>
      </c>
      <c r="I33" s="11" t="s">
        <v>147</v>
      </c>
    </row>
    <row r="35" spans="1:9" x14ac:dyDescent="0.25">
      <c r="A35" s="11" t="s">
        <v>21</v>
      </c>
    </row>
    <row r="36" spans="1:9" x14ac:dyDescent="0.25">
      <c r="A36" s="11" t="s">
        <v>125</v>
      </c>
      <c r="B36" s="11">
        <f t="shared" ref="B36:I36" si="1">B20/B31</f>
        <v>1278680514.8615084</v>
      </c>
      <c r="C36" s="11">
        <f t="shared" si="1"/>
        <v>336058082.66915625</v>
      </c>
      <c r="D36" s="11">
        <f t="shared" si="1"/>
        <v>0</v>
      </c>
      <c r="E36" s="11">
        <f t="shared" si="1"/>
        <v>0</v>
      </c>
      <c r="F36" s="11">
        <f t="shared" si="1"/>
        <v>848038471.47096014</v>
      </c>
      <c r="G36" s="11">
        <f t="shared" si="1"/>
        <v>0</v>
      </c>
      <c r="H36" s="11">
        <f t="shared" si="1"/>
        <v>0</v>
      </c>
      <c r="I36" s="11">
        <f t="shared" si="1"/>
        <v>94583960.721391946</v>
      </c>
    </row>
    <row r="37" spans="1:9" x14ac:dyDescent="0.25">
      <c r="A37" s="11" t="s">
        <v>131</v>
      </c>
      <c r="B37" s="11">
        <f t="shared" ref="B37:I37" si="2">B22/B32</f>
        <v>2025070523.5634701</v>
      </c>
      <c r="C37" s="11">
        <f t="shared" si="2"/>
        <v>133498419.76280965</v>
      </c>
      <c r="D37" s="11">
        <f t="shared" si="2"/>
        <v>504752575.05336446</v>
      </c>
      <c r="E37" s="11">
        <f t="shared" si="2"/>
        <v>54550774.607023738</v>
      </c>
      <c r="F37" s="11">
        <f t="shared" si="2"/>
        <v>44461449.42313318</v>
      </c>
      <c r="G37" s="11">
        <f t="shared" si="2"/>
        <v>611578536.14900672</v>
      </c>
      <c r="H37" s="11">
        <f t="shared" si="2"/>
        <v>660652166.24392211</v>
      </c>
      <c r="I37" s="11">
        <f t="shared" si="2"/>
        <v>15576602.324210227</v>
      </c>
    </row>
    <row r="38" spans="1:9" x14ac:dyDescent="0.25">
      <c r="A38" s="26" t="s">
        <v>124</v>
      </c>
      <c r="B38" s="26">
        <f>B36/B11</f>
        <v>453111.451049436</v>
      </c>
      <c r="C38" s="26">
        <f t="shared" ref="C38:D38" si="3">C36/C11</f>
        <v>124604.40588400306</v>
      </c>
      <c r="D38" s="26" t="e">
        <f t="shared" si="3"/>
        <v>#VALUE!</v>
      </c>
      <c r="E38" s="26" t="e">
        <f t="shared" ref="E38:I38" si="4">E36/E11</f>
        <v>#VALUE!</v>
      </c>
      <c r="F38" s="26">
        <f t="shared" si="4"/>
        <v>6784307.7717676815</v>
      </c>
      <c r="G38" s="26" t="e">
        <f t="shared" si="4"/>
        <v>#VALUE!</v>
      </c>
      <c r="H38" s="26" t="e">
        <f t="shared" si="4"/>
        <v>#VALUE!</v>
      </c>
      <c r="I38" s="26" t="e">
        <f t="shared" si="4"/>
        <v>#DIV/0!</v>
      </c>
    </row>
    <row r="39" spans="1:9" x14ac:dyDescent="0.25">
      <c r="A39" s="26" t="s">
        <v>132</v>
      </c>
      <c r="B39" s="26">
        <f>B37/B15</f>
        <v>11796.710571601909</v>
      </c>
      <c r="C39" s="26">
        <f t="shared" ref="C39:D39" si="5">C37/C15</f>
        <v>88998.946508539768</v>
      </c>
      <c r="D39" s="26">
        <f t="shared" si="5"/>
        <v>17849.656094963026</v>
      </c>
      <c r="E39" s="26" t="e">
        <f t="shared" ref="E39:I39" si="6">E37/E15</f>
        <v>#DIV/0!</v>
      </c>
      <c r="F39" s="26">
        <f t="shared" si="6"/>
        <v>1800.2044466407474</v>
      </c>
      <c r="G39" s="26">
        <f t="shared" si="6"/>
        <v>13645.519448202922</v>
      </c>
      <c r="H39" s="26">
        <f t="shared" si="6"/>
        <v>16162.348719148697</v>
      </c>
      <c r="I39" s="26">
        <f t="shared" si="6"/>
        <v>494.60522415172346</v>
      </c>
    </row>
    <row r="41" spans="1:9" x14ac:dyDescent="0.25">
      <c r="A41" s="11" t="s">
        <v>26</v>
      </c>
    </row>
    <row r="43" spans="1:9" x14ac:dyDescent="0.25">
      <c r="A43" s="11" t="s">
        <v>27</v>
      </c>
    </row>
    <row r="44" spans="1:9" x14ac:dyDescent="0.25">
      <c r="A44" s="11" t="s">
        <v>28</v>
      </c>
      <c r="B44" s="45">
        <f>(B13/B33)*100</f>
        <v>173.38573746475322</v>
      </c>
      <c r="C44" s="45">
        <f t="shared" ref="C44:I44" si="7">(C13/C33)*100</f>
        <v>39.410216353870183</v>
      </c>
      <c r="D44" s="45">
        <f t="shared" si="7"/>
        <v>10.796293522223886</v>
      </c>
      <c r="E44" s="45">
        <f t="shared" si="7"/>
        <v>0.92447944531233273</v>
      </c>
      <c r="F44" s="45">
        <f t="shared" si="7"/>
        <v>24.990548361231248</v>
      </c>
      <c r="G44" s="45">
        <f t="shared" si="7"/>
        <v>17.792346457608883</v>
      </c>
      <c r="H44" s="45">
        <f t="shared" si="7"/>
        <v>22.201172418663976</v>
      </c>
      <c r="I44" s="45" t="e">
        <f t="shared" si="7"/>
        <v>#VALUE!</v>
      </c>
    </row>
    <row r="45" spans="1:9" x14ac:dyDescent="0.25">
      <c r="A45" s="11" t="s">
        <v>29</v>
      </c>
      <c r="B45" s="45">
        <f>(B15/B33)*100</f>
        <v>45.069653387102704</v>
      </c>
      <c r="C45" s="45">
        <f t="shared" ref="C45:I45" si="8">(C15/C33)*100</f>
        <v>1.0699993580003853</v>
      </c>
      <c r="D45" s="45">
        <f t="shared" si="8"/>
        <v>20.17162789702326</v>
      </c>
      <c r="E45" s="45">
        <f t="shared" si="8"/>
        <v>0</v>
      </c>
      <c r="F45" s="45">
        <f t="shared" si="8"/>
        <v>10.260948321347408</v>
      </c>
      <c r="G45" s="45">
        <f t="shared" si="8"/>
        <v>18.62035155941653</v>
      </c>
      <c r="H45" s="45">
        <f t="shared" si="8"/>
        <v>16.982205991715794</v>
      </c>
      <c r="I45" s="45" t="e">
        <f t="shared" si="8"/>
        <v>#VALUE!</v>
      </c>
    </row>
    <row r="46" spans="1:9" x14ac:dyDescent="0.25">
      <c r="B46" s="39"/>
      <c r="C46" s="39"/>
      <c r="D46" s="39"/>
      <c r="E46" s="39"/>
    </row>
    <row r="47" spans="1:9" x14ac:dyDescent="0.25">
      <c r="A47" s="11" t="s">
        <v>30</v>
      </c>
      <c r="B47" s="53">
        <f>B14/B12*100</f>
        <v>11.111111111111111</v>
      </c>
      <c r="C47" s="53">
        <f t="shared" ref="C47:I47" si="9">C14/C12*100</f>
        <v>4.5454545454545459</v>
      </c>
      <c r="D47" s="53">
        <f t="shared" si="9"/>
        <v>250</v>
      </c>
      <c r="E47" s="53">
        <f t="shared" si="9"/>
        <v>0</v>
      </c>
      <c r="F47" s="53">
        <f t="shared" si="9"/>
        <v>25</v>
      </c>
      <c r="G47" s="53">
        <f t="shared" si="9"/>
        <v>325</v>
      </c>
      <c r="H47" s="53">
        <f t="shared" si="9"/>
        <v>55.000000000000007</v>
      </c>
      <c r="I47" s="53">
        <f t="shared" si="9"/>
        <v>7.9878665318503543</v>
      </c>
    </row>
    <row r="48" spans="1:9" x14ac:dyDescent="0.25">
      <c r="A48" s="11" t="s">
        <v>31</v>
      </c>
      <c r="B48" s="39">
        <f>B15/B13*100</f>
        <v>25.993864343233362</v>
      </c>
      <c r="C48" s="39">
        <f t="shared" ref="C48:D48" si="10">C15/C13*100</f>
        <v>2.7150304083405734</v>
      </c>
      <c r="D48" s="39">
        <f t="shared" si="10"/>
        <v>186.83845391476709</v>
      </c>
      <c r="E48" s="39">
        <f t="shared" ref="E48:I48" si="11">E15/E13*100</f>
        <v>0</v>
      </c>
      <c r="F48" s="39">
        <f t="shared" si="11"/>
        <v>41.059316398457241</v>
      </c>
      <c r="G48" s="39">
        <f t="shared" si="11"/>
        <v>104.65371503292393</v>
      </c>
      <c r="H48" s="39">
        <f t="shared" si="11"/>
        <v>76.492383696994651</v>
      </c>
      <c r="I48" s="39">
        <f t="shared" si="11"/>
        <v>7.2848693174063799</v>
      </c>
    </row>
    <row r="49" spans="1:9" x14ac:dyDescent="0.25">
      <c r="A49" s="11" t="s">
        <v>32</v>
      </c>
      <c r="B49" s="39">
        <f>B22/B21*100</f>
        <v>62.4717853518627</v>
      </c>
      <c r="C49" s="39">
        <f t="shared" ref="C49:I49" si="12">C22/C21*100</f>
        <v>67.068888418402466</v>
      </c>
      <c r="D49" s="39">
        <f t="shared" si="12"/>
        <v>56.667591392758176</v>
      </c>
      <c r="E49" s="39">
        <f t="shared" si="12"/>
        <v>60.524145828891626</v>
      </c>
      <c r="F49" s="39">
        <f t="shared" si="12"/>
        <v>152.91907219166387</v>
      </c>
      <c r="G49" s="39">
        <f t="shared" si="12"/>
        <v>67.357878645649407</v>
      </c>
      <c r="H49" s="39">
        <f t="shared" si="12"/>
        <v>59.058769419084321</v>
      </c>
      <c r="I49" s="39">
        <f t="shared" si="12"/>
        <v>259.20892371134022</v>
      </c>
    </row>
    <row r="50" spans="1:9" x14ac:dyDescent="0.25">
      <c r="A50" s="11" t="s">
        <v>33</v>
      </c>
      <c r="B50" s="39">
        <f t="shared" ref="B50:I50" si="13">AVERAGE(B48:B49)</f>
        <v>44.232824847548031</v>
      </c>
      <c r="C50" s="39">
        <f t="shared" si="13"/>
        <v>34.891959413371517</v>
      </c>
      <c r="D50" s="39">
        <f t="shared" si="13"/>
        <v>121.75302265376263</v>
      </c>
      <c r="E50" s="39">
        <f t="shared" si="13"/>
        <v>30.262072914445813</v>
      </c>
      <c r="F50" s="39">
        <f t="shared" si="13"/>
        <v>96.989194295060557</v>
      </c>
      <c r="G50" s="39">
        <f t="shared" si="13"/>
        <v>86.00579683928666</v>
      </c>
      <c r="H50" s="39">
        <f t="shared" si="13"/>
        <v>67.775576558039489</v>
      </c>
      <c r="I50" s="39">
        <f t="shared" si="13"/>
        <v>133.2468965143733</v>
      </c>
    </row>
    <row r="51" spans="1:9" x14ac:dyDescent="0.25">
      <c r="B51" s="39"/>
      <c r="C51" s="39"/>
      <c r="D51" s="39"/>
      <c r="E51" s="39"/>
    </row>
    <row r="52" spans="1:9" x14ac:dyDescent="0.25">
      <c r="A52" s="11" t="s">
        <v>34</v>
      </c>
      <c r="B52" s="39"/>
      <c r="C52" s="39"/>
      <c r="D52" s="39"/>
      <c r="E52" s="39"/>
    </row>
    <row r="53" spans="1:9" x14ac:dyDescent="0.25">
      <c r="A53" s="11" t="s">
        <v>35</v>
      </c>
      <c r="B53" s="39">
        <f>B15/B17*100</f>
        <v>25.993864343233362</v>
      </c>
      <c r="C53" s="39">
        <f t="shared" ref="C53:D53" si="14">C15/C17*100</f>
        <v>2.7150304083405734</v>
      </c>
      <c r="D53" s="39">
        <f t="shared" si="14"/>
        <v>186.83845391476709</v>
      </c>
      <c r="E53" s="39">
        <f t="shared" ref="E53:I53" si="15">E15/E17*100</f>
        <v>0</v>
      </c>
      <c r="F53" s="39">
        <f t="shared" si="15"/>
        <v>41.059316398457241</v>
      </c>
      <c r="G53" s="39">
        <f t="shared" si="15"/>
        <v>104.65371503292393</v>
      </c>
      <c r="H53" s="39">
        <f t="shared" si="15"/>
        <v>76.492383696994651</v>
      </c>
      <c r="I53" s="39">
        <f t="shared" si="15"/>
        <v>7.2848693174063799</v>
      </c>
    </row>
    <row r="54" spans="1:9" x14ac:dyDescent="0.25">
      <c r="A54" s="11" t="s">
        <v>36</v>
      </c>
      <c r="B54" s="39">
        <f t="shared" ref="B54:I54" si="16">B22/B23*100</f>
        <v>62.4717853518627</v>
      </c>
      <c r="C54" s="39">
        <f t="shared" si="16"/>
        <v>67.068888418402466</v>
      </c>
      <c r="D54" s="39">
        <f t="shared" si="16"/>
        <v>56.667591392758176</v>
      </c>
      <c r="E54" s="39">
        <f t="shared" si="16"/>
        <v>60.524145828891626</v>
      </c>
      <c r="F54" s="39">
        <f t="shared" si="16"/>
        <v>152.91907219166387</v>
      </c>
      <c r="G54" s="39">
        <f t="shared" si="16"/>
        <v>67.357878645649407</v>
      </c>
      <c r="H54" s="39">
        <f t="shared" si="16"/>
        <v>59.058769419084321</v>
      </c>
      <c r="I54" s="39">
        <f t="shared" si="16"/>
        <v>259.20892371134022</v>
      </c>
    </row>
    <row r="55" spans="1:9" x14ac:dyDescent="0.25">
      <c r="A55" s="11" t="s">
        <v>37</v>
      </c>
      <c r="B55" s="39">
        <f t="shared" ref="B55:I55" si="17">(B53+B54)/2</f>
        <v>44.232824847548031</v>
      </c>
      <c r="C55" s="39">
        <f t="shared" si="17"/>
        <v>34.891959413371517</v>
      </c>
      <c r="D55" s="39">
        <f t="shared" si="17"/>
        <v>121.75302265376263</v>
      </c>
      <c r="E55" s="39">
        <f t="shared" si="17"/>
        <v>30.262072914445813</v>
      </c>
      <c r="F55" s="39">
        <f t="shared" si="17"/>
        <v>96.989194295060557</v>
      </c>
      <c r="G55" s="39">
        <f t="shared" si="17"/>
        <v>86.00579683928666</v>
      </c>
      <c r="H55" s="39">
        <f t="shared" si="17"/>
        <v>67.775576558039489</v>
      </c>
      <c r="I55" s="39">
        <f t="shared" si="17"/>
        <v>133.2468965143733</v>
      </c>
    </row>
    <row r="56" spans="1:9" x14ac:dyDescent="0.25">
      <c r="B56" s="39"/>
      <c r="C56" s="39"/>
      <c r="D56" s="39"/>
      <c r="E56" s="39"/>
    </row>
    <row r="57" spans="1:9" x14ac:dyDescent="0.25">
      <c r="A57" s="11" t="s">
        <v>92</v>
      </c>
      <c r="B57" s="39"/>
      <c r="C57" s="39"/>
      <c r="D57" s="39"/>
      <c r="E57" s="39"/>
    </row>
    <row r="58" spans="1:9" x14ac:dyDescent="0.25">
      <c r="A58" s="11" t="s">
        <v>38</v>
      </c>
      <c r="B58" s="39">
        <f t="shared" ref="B58" si="18">B24/B22*100</f>
        <v>0</v>
      </c>
      <c r="C58" s="45"/>
      <c r="D58" s="45"/>
      <c r="E58" s="45"/>
      <c r="F58" s="45"/>
      <c r="G58" s="45"/>
      <c r="H58" s="45"/>
      <c r="I58" s="45"/>
    </row>
    <row r="59" spans="1:9" x14ac:dyDescent="0.25">
      <c r="B59" s="39"/>
      <c r="C59" s="39"/>
      <c r="D59" s="39"/>
      <c r="E59" s="39"/>
    </row>
    <row r="60" spans="1:9" x14ac:dyDescent="0.25">
      <c r="A60" s="11" t="s">
        <v>39</v>
      </c>
      <c r="B60" s="52">
        <f>((B14/B10)-1)*100</f>
        <v>3800</v>
      </c>
      <c r="C60" s="52">
        <f t="shared" ref="C60:I60" si="19">((C14/C10)-1)*100</f>
        <v>-50</v>
      </c>
      <c r="D60" s="52" t="e">
        <f t="shared" si="19"/>
        <v>#VALUE!</v>
      </c>
      <c r="E60" s="52" t="e">
        <f t="shared" si="19"/>
        <v>#VALUE!</v>
      </c>
      <c r="F60" s="52">
        <f t="shared" si="19"/>
        <v>200</v>
      </c>
      <c r="G60" s="52" t="e">
        <f t="shared" si="19"/>
        <v>#VALUE!</v>
      </c>
      <c r="H60" s="52" t="e">
        <f t="shared" si="19"/>
        <v>#VALUE!</v>
      </c>
      <c r="I60" s="52" t="e">
        <f t="shared" si="19"/>
        <v>#DIV/0!</v>
      </c>
    </row>
    <row r="61" spans="1:9" x14ac:dyDescent="0.25">
      <c r="A61" s="11" t="s">
        <v>116</v>
      </c>
      <c r="B61" s="39">
        <f>((B15/B11)-1)*100</f>
        <v>5983.0616583982992</v>
      </c>
      <c r="C61" s="39">
        <f t="shared" ref="C61:D61" si="20">((C15/C11)-1)*100</f>
        <v>-44.382647385984427</v>
      </c>
      <c r="D61" s="39" t="e">
        <f t="shared" si="20"/>
        <v>#VALUE!</v>
      </c>
      <c r="E61" s="39" t="e">
        <f t="shared" ref="E61:I61" si="21">((E15/E11)-1)*100</f>
        <v>#VALUE!</v>
      </c>
      <c r="F61" s="39">
        <f t="shared" si="21"/>
        <v>19658.400000000001</v>
      </c>
      <c r="G61" s="39" t="e">
        <f t="shared" si="21"/>
        <v>#VALUE!</v>
      </c>
      <c r="H61" s="39" t="e">
        <f t="shared" si="21"/>
        <v>#VALUE!</v>
      </c>
      <c r="I61" s="39" t="e">
        <f t="shared" si="21"/>
        <v>#DIV/0!</v>
      </c>
    </row>
    <row r="62" spans="1:9" x14ac:dyDescent="0.25">
      <c r="A62" s="11" t="s">
        <v>41</v>
      </c>
      <c r="B62" s="39">
        <f>((B37/B36)-1)*100</f>
        <v>58.371891964178559</v>
      </c>
      <c r="C62" s="39">
        <f t="shared" ref="C62:D62" si="22">((C37/C36)-1)*100</f>
        <v>-60.275194483497465</v>
      </c>
      <c r="D62" s="39" t="e">
        <f t="shared" si="22"/>
        <v>#DIV/0!</v>
      </c>
      <c r="E62" s="39" t="e">
        <f t="shared" ref="E62:I62" si="23">((E37/E36)-1)*100</f>
        <v>#DIV/0!</v>
      </c>
      <c r="F62" s="39">
        <f t="shared" si="23"/>
        <v>-94.757142403455731</v>
      </c>
      <c r="G62" s="39" t="e">
        <f t="shared" si="23"/>
        <v>#DIV/0!</v>
      </c>
      <c r="H62" s="39" t="e">
        <f t="shared" si="23"/>
        <v>#DIV/0!</v>
      </c>
      <c r="I62" s="39">
        <f t="shared" si="23"/>
        <v>-83.531454799093339</v>
      </c>
    </row>
    <row r="63" spans="1:9" x14ac:dyDescent="0.25">
      <c r="A63" s="11" t="s">
        <v>42</v>
      </c>
      <c r="B63" s="39">
        <f t="shared" ref="B63:I63" si="24">((B39/B38)-1)*100</f>
        <v>-97.396510164490451</v>
      </c>
      <c r="C63" s="39">
        <f t="shared" si="24"/>
        <v>-28.574799681328432</v>
      </c>
      <c r="D63" s="39" t="e">
        <f t="shared" si="24"/>
        <v>#VALUE!</v>
      </c>
      <c r="E63" s="39" t="e">
        <f t="shared" si="24"/>
        <v>#DIV/0!</v>
      </c>
      <c r="F63" s="39">
        <f t="shared" si="24"/>
        <v>-99.973465171286406</v>
      </c>
      <c r="G63" s="39" t="e">
        <f t="shared" si="24"/>
        <v>#VALUE!</v>
      </c>
      <c r="H63" s="39" t="e">
        <f t="shared" si="24"/>
        <v>#VALUE!</v>
      </c>
      <c r="I63" s="39" t="e">
        <f t="shared" si="24"/>
        <v>#DIV/0!</v>
      </c>
    </row>
    <row r="65" spans="1:9" x14ac:dyDescent="0.25">
      <c r="A65" s="11" t="s">
        <v>43</v>
      </c>
    </row>
    <row r="66" spans="1:9" x14ac:dyDescent="0.25">
      <c r="A66" s="11" t="s">
        <v>117</v>
      </c>
      <c r="B66" s="11">
        <f>B21/B13</f>
        <v>7923.1304326758554</v>
      </c>
      <c r="C66" s="11">
        <f t="shared" ref="C66:D66" si="25">C21/C13</f>
        <v>5815.5046336518972</v>
      </c>
      <c r="D66" s="11">
        <f t="shared" si="25"/>
        <v>94997.09283118599</v>
      </c>
      <c r="E66" s="11">
        <f t="shared" ref="E66:I66" si="26">E21/E13</f>
        <v>112257.71604938271</v>
      </c>
      <c r="F66" s="11">
        <f t="shared" si="26"/>
        <v>780.22675887751029</v>
      </c>
      <c r="G66" s="11">
        <f t="shared" si="26"/>
        <v>34221.990940083124</v>
      </c>
      <c r="H66" s="11">
        <f t="shared" si="26"/>
        <v>33789.924772633705</v>
      </c>
      <c r="I66" s="11">
        <f t="shared" si="26"/>
        <v>22.43775835228206</v>
      </c>
    </row>
    <row r="67" spans="1:9" x14ac:dyDescent="0.25">
      <c r="A67" s="11" t="s">
        <v>118</v>
      </c>
      <c r="B67" s="11">
        <f>B22/B15</f>
        <v>19041.882236866659</v>
      </c>
      <c r="C67" s="11">
        <f t="shared" ref="C67:D67" si="27">C22/C15</f>
        <v>143659.32336260413</v>
      </c>
      <c r="D67" s="11">
        <f t="shared" si="27"/>
        <v>28812.358094727788</v>
      </c>
      <c r="E67" s="11" t="e">
        <f t="shared" ref="E67:I67" si="28">E22/E15</f>
        <v>#DIV/0!</v>
      </c>
      <c r="F67" s="11">
        <f t="shared" si="28"/>
        <v>2905.833865055311</v>
      </c>
      <c r="G67" s="11">
        <f t="shared" si="28"/>
        <v>22026.171856674602</v>
      </c>
      <c r="H67" s="11">
        <f t="shared" si="28"/>
        <v>26088.759159868951</v>
      </c>
      <c r="I67" s="11">
        <f t="shared" si="28"/>
        <v>798.37632489759631</v>
      </c>
    </row>
    <row r="68" spans="1:9" x14ac:dyDescent="0.25">
      <c r="A68" s="11" t="s">
        <v>46</v>
      </c>
      <c r="B68" s="39">
        <f>(B66/B67)*B50</f>
        <v>18.404821346615847</v>
      </c>
      <c r="C68" s="39">
        <f>(C66/C67)*C50</f>
        <v>1.4124690754215017</v>
      </c>
      <c r="D68" s="39">
        <f>(D66/D67)*D50</f>
        <v>401.43132878920488</v>
      </c>
      <c r="E68" s="39" t="e">
        <f>(E66/E67)*E50</f>
        <v>#DIV/0!</v>
      </c>
      <c r="F68" s="39">
        <f t="shared" ref="F68:I68" si="29">(F66/F67)*F50</f>
        <v>26.041944662082667</v>
      </c>
      <c r="G68" s="39">
        <f t="shared" si="29"/>
        <v>133.62692434167997</v>
      </c>
      <c r="H68" s="39">
        <f t="shared" si="29"/>
        <v>87.782313420288204</v>
      </c>
      <c r="I68" s="39">
        <f t="shared" si="29"/>
        <v>3.7448025097243764</v>
      </c>
    </row>
    <row r="69" spans="1:9" x14ac:dyDescent="0.25">
      <c r="A69" s="11" t="s">
        <v>120</v>
      </c>
      <c r="B69" s="11">
        <f>B21/B12</f>
        <v>4969089.4434947772</v>
      </c>
      <c r="C69" s="11">
        <f t="shared" ref="C69:I69" si="30">C21/C12</f>
        <v>14604318.181818182</v>
      </c>
      <c r="D69" s="11">
        <f t="shared" si="30"/>
        <v>359445250</v>
      </c>
      <c r="E69" s="11">
        <f t="shared" si="30"/>
        <v>72743000</v>
      </c>
      <c r="F69" s="11">
        <f t="shared" si="30"/>
        <v>3911016.6666666665</v>
      </c>
      <c r="G69" s="11">
        <f t="shared" si="30"/>
        <v>366397746</v>
      </c>
      <c r="H69" s="11">
        <f t="shared" si="30"/>
        <v>90283300</v>
      </c>
      <c r="I69" s="11">
        <f t="shared" si="30"/>
        <v>9807.8867542972694</v>
      </c>
    </row>
    <row r="70" spans="1:9" x14ac:dyDescent="0.25">
      <c r="A70" s="11" t="s">
        <v>121</v>
      </c>
      <c r="B70" s="11">
        <f>B22/B14</f>
        <v>27938510.019739132</v>
      </c>
      <c r="C70" s="11">
        <f t="shared" ref="C70:I70" si="31">C22/C14</f>
        <v>215488985.04390621</v>
      </c>
      <c r="D70" s="11">
        <f t="shared" si="31"/>
        <v>81475586.220271245</v>
      </c>
      <c r="E70" s="11" t="e">
        <f t="shared" si="31"/>
        <v>#DIV/0!</v>
      </c>
      <c r="F70" s="11">
        <f t="shared" si="31"/>
        <v>23922761.599712025</v>
      </c>
      <c r="G70" s="11">
        <f t="shared" si="31"/>
        <v>75937768.957253769</v>
      </c>
      <c r="H70" s="11">
        <f t="shared" si="31"/>
        <v>96945829.038073018</v>
      </c>
      <c r="I70" s="11">
        <f t="shared" si="31"/>
        <v>318269.18481012661</v>
      </c>
    </row>
    <row r="71" spans="1:9" x14ac:dyDescent="0.25">
      <c r="B71" s="54">
        <f>(B70/B69)-1</f>
        <v>4.6224606816676426</v>
      </c>
      <c r="C71" s="54">
        <f>(C70/C69)-1</f>
        <v>13.755155452048543</v>
      </c>
      <c r="D71" s="54">
        <f>(D70/D69)-1</f>
        <v>-0.77332963442896729</v>
      </c>
      <c r="E71" s="54" t="e">
        <f t="shared" ref="E71:I71" si="32">(E70/E69)-1</f>
        <v>#DIV/0!</v>
      </c>
      <c r="F71" s="54">
        <f t="shared" si="32"/>
        <v>5.1167628876665558</v>
      </c>
      <c r="G71" s="54">
        <f t="shared" si="32"/>
        <v>-0.79274498878261723</v>
      </c>
      <c r="H71" s="54">
        <f t="shared" si="32"/>
        <v>7.3795807619714937E-2</v>
      </c>
      <c r="I71" s="54">
        <f t="shared" si="32"/>
        <v>31.450332348166519</v>
      </c>
    </row>
    <row r="72" spans="1:9" x14ac:dyDescent="0.25">
      <c r="A72" s="11" t="s">
        <v>47</v>
      </c>
      <c r="B72" s="39"/>
      <c r="C72" s="39"/>
      <c r="D72" s="39"/>
      <c r="E72" s="39"/>
    </row>
    <row r="73" spans="1:9" x14ac:dyDescent="0.25">
      <c r="A73" s="11" t="s">
        <v>48</v>
      </c>
      <c r="B73" s="39">
        <f>(B28/B27)*100</f>
        <v>69.086041507157617</v>
      </c>
      <c r="C73" s="39"/>
      <c r="D73" s="39"/>
      <c r="E73" s="39"/>
    </row>
    <row r="74" spans="1:9" x14ac:dyDescent="0.25">
      <c r="A74" s="11" t="s">
        <v>49</v>
      </c>
      <c r="B74" s="39">
        <f>(B22/B28)*100</f>
        <v>90.426060010096748</v>
      </c>
      <c r="C74" s="39"/>
      <c r="D74" s="39"/>
      <c r="E74" s="39"/>
    </row>
    <row r="75" spans="1:9" ht="15.75" thickBot="1" x14ac:dyDescent="0.3">
      <c r="A75" s="28"/>
      <c r="B75" s="28"/>
      <c r="C75" s="28"/>
      <c r="D75" s="28"/>
      <c r="E75" s="28"/>
      <c r="F75" s="28"/>
      <c r="G75" s="28"/>
      <c r="H75" s="28"/>
      <c r="I75" s="28"/>
    </row>
    <row r="76" spans="1:9" ht="15.75" thickTop="1" x14ac:dyDescent="0.25"/>
    <row r="77" spans="1:9" x14ac:dyDescent="0.25">
      <c r="A77" s="11" t="s">
        <v>50</v>
      </c>
    </row>
    <row r="78" spans="1:9" x14ac:dyDescent="0.25">
      <c r="A78" s="11" t="s">
        <v>134</v>
      </c>
      <c r="C78" s="11" t="s">
        <v>236</v>
      </c>
    </row>
    <row r="79" spans="1:9" x14ac:dyDescent="0.25">
      <c r="A79" s="11" t="s">
        <v>133</v>
      </c>
    </row>
    <row r="80" spans="1:9" x14ac:dyDescent="0.25">
      <c r="A80" s="11" t="s">
        <v>156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68" t="s">
        <v>145</v>
      </c>
      <c r="B85" s="68"/>
      <c r="C85" s="68"/>
      <c r="D85" s="68"/>
      <c r="E85" s="68"/>
      <c r="F85" s="68"/>
    </row>
    <row r="86" spans="1:6" x14ac:dyDescent="0.25">
      <c r="A86" s="68"/>
      <c r="B86" s="68"/>
      <c r="C86" s="68"/>
      <c r="D86" s="68"/>
      <c r="E86" s="68"/>
      <c r="F86" s="68"/>
    </row>
    <row r="87" spans="1:6" x14ac:dyDescent="0.25">
      <c r="A87" s="68"/>
      <c r="B87" s="68"/>
      <c r="C87" s="68"/>
      <c r="D87" s="68"/>
      <c r="E87" s="68"/>
      <c r="F87" s="68"/>
    </row>
    <row r="89" spans="1:6" x14ac:dyDescent="0.25">
      <c r="A89" s="11" t="s">
        <v>106</v>
      </c>
    </row>
    <row r="90" spans="1:6" x14ac:dyDescent="0.25">
      <c r="A90" s="29" t="s">
        <v>107</v>
      </c>
    </row>
    <row r="91" spans="1:6" x14ac:dyDescent="0.25">
      <c r="A91" s="29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2"/>
  <sheetViews>
    <sheetView topLeftCell="A34" zoomScale="90" zoomScaleNormal="90" workbookViewId="0">
      <selection activeCell="A80" sqref="A80:A82"/>
    </sheetView>
  </sheetViews>
  <sheetFormatPr baseColWidth="10" defaultColWidth="11.42578125" defaultRowHeight="15" x14ac:dyDescent="0.25"/>
  <cols>
    <col min="1" max="1" width="50.7109375" customWidth="1"/>
    <col min="3" max="4" width="18.5703125" customWidth="1"/>
    <col min="5" max="5" width="18.140625" bestFit="1" customWidth="1"/>
    <col min="6" max="6" width="26.140625" customWidth="1"/>
    <col min="7" max="7" width="24.28515625" customWidth="1"/>
  </cols>
  <sheetData>
    <row r="2" spans="1:8" x14ac:dyDescent="0.25">
      <c r="A2" s="59" t="s">
        <v>102</v>
      </c>
      <c r="B2" s="59"/>
      <c r="C2" s="59"/>
      <c r="D2" s="59"/>
      <c r="E2" s="59"/>
      <c r="F2" s="59"/>
      <c r="G2" s="59"/>
    </row>
    <row r="4" spans="1:8" x14ac:dyDescent="0.25">
      <c r="A4" s="61" t="s">
        <v>0</v>
      </c>
      <c r="B4" s="1"/>
      <c r="C4" s="61" t="s">
        <v>1</v>
      </c>
      <c r="D4" s="63" t="s">
        <v>2</v>
      </c>
      <c r="E4" s="63"/>
      <c r="F4" s="63"/>
      <c r="G4" s="63"/>
      <c r="H4" s="2"/>
    </row>
    <row r="5" spans="1:8" ht="15.75" thickBot="1" x14ac:dyDescent="0.3">
      <c r="A5" s="62"/>
      <c r="B5" s="3"/>
      <c r="C5" s="62"/>
      <c r="D5" s="7" t="s">
        <v>3</v>
      </c>
      <c r="E5" s="7" t="s">
        <v>4</v>
      </c>
      <c r="F5" s="7" t="s">
        <v>5</v>
      </c>
      <c r="G5" s="7" t="s">
        <v>6</v>
      </c>
      <c r="H5" s="4"/>
    </row>
    <row r="6" spans="1:8" ht="15.75" thickTop="1" x14ac:dyDescent="0.25"/>
    <row r="7" spans="1:8" x14ac:dyDescent="0.25">
      <c r="A7" s="5" t="s">
        <v>7</v>
      </c>
    </row>
    <row r="8" spans="1:8" x14ac:dyDescent="0.25">
      <c r="B8" t="s">
        <v>8</v>
      </c>
    </row>
    <row r="9" spans="1:8" x14ac:dyDescent="0.25">
      <c r="A9" t="s">
        <v>9</v>
      </c>
      <c r="B9" t="s">
        <v>10</v>
      </c>
      <c r="C9" s="6"/>
      <c r="D9" s="6"/>
      <c r="E9" s="6"/>
      <c r="F9" s="6"/>
      <c r="G9" s="6"/>
    </row>
    <row r="10" spans="1:8" x14ac:dyDescent="0.25">
      <c r="A10" t="s">
        <v>60</v>
      </c>
      <c r="C10" s="19">
        <f t="shared" ref="C10:C11" si="0">SUM(D10:G10)</f>
        <v>0</v>
      </c>
      <c r="D10" s="18"/>
      <c r="E10" s="18"/>
      <c r="F10" s="18"/>
      <c r="G10" s="18"/>
    </row>
    <row r="11" spans="1:8" x14ac:dyDescent="0.25">
      <c r="A11" t="s">
        <v>58</v>
      </c>
      <c r="C11" s="11">
        <f t="shared" si="0"/>
        <v>72</v>
      </c>
      <c r="D11" s="11">
        <v>17</v>
      </c>
      <c r="E11" s="11">
        <v>7</v>
      </c>
      <c r="F11" s="11">
        <v>48</v>
      </c>
      <c r="G11" s="6"/>
    </row>
    <row r="12" spans="1:8" x14ac:dyDescent="0.25">
      <c r="A12" t="s">
        <v>57</v>
      </c>
      <c r="B12" s="10"/>
      <c r="C12" s="11">
        <f>SUM(D12:G12)</f>
        <v>22</v>
      </c>
      <c r="D12" s="11">
        <v>6</v>
      </c>
      <c r="E12" s="11">
        <v>1</v>
      </c>
      <c r="F12" s="13">
        <v>8</v>
      </c>
      <c r="G12" s="11">
        <v>7</v>
      </c>
    </row>
    <row r="13" spans="1:8" x14ac:dyDescent="0.25">
      <c r="A13" t="s">
        <v>14</v>
      </c>
      <c r="C13" s="11">
        <f>+D13+E13+F13</f>
        <v>72</v>
      </c>
      <c r="D13" s="11">
        <v>17</v>
      </c>
      <c r="E13" s="11">
        <v>7</v>
      </c>
      <c r="F13" s="17">
        <v>48</v>
      </c>
      <c r="G13" s="17"/>
    </row>
    <row r="14" spans="1:8" x14ac:dyDescent="0.25">
      <c r="C14" s="6"/>
      <c r="D14" s="6"/>
      <c r="E14" s="6"/>
      <c r="F14" s="6"/>
      <c r="G14" s="6"/>
    </row>
    <row r="15" spans="1:8" x14ac:dyDescent="0.25">
      <c r="A15" t="s">
        <v>15</v>
      </c>
      <c r="C15" s="6"/>
      <c r="D15" s="6"/>
      <c r="E15" s="6"/>
      <c r="F15" s="6"/>
      <c r="G15" s="6"/>
    </row>
    <row r="16" spans="1:8" x14ac:dyDescent="0.25">
      <c r="A16" t="s">
        <v>60</v>
      </c>
      <c r="C16" s="18"/>
      <c r="D16" s="18"/>
      <c r="E16" s="18"/>
      <c r="F16" s="18"/>
      <c r="G16" s="18"/>
    </row>
    <row r="17" spans="1:7" x14ac:dyDescent="0.25">
      <c r="A17" t="s">
        <v>58</v>
      </c>
      <c r="C17" s="18"/>
      <c r="D17" s="18"/>
      <c r="E17" s="18"/>
      <c r="F17" s="18"/>
      <c r="G17" s="18"/>
    </row>
    <row r="18" spans="1:7" x14ac:dyDescent="0.25">
      <c r="A18" t="s">
        <v>57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5">
      <c r="A19" t="s">
        <v>14</v>
      </c>
      <c r="C19" s="6">
        <f>SUM(D19:G19)</f>
        <v>1736729142</v>
      </c>
      <c r="D19" s="6">
        <v>1143619142</v>
      </c>
      <c r="E19" s="6">
        <v>513110000</v>
      </c>
      <c r="F19" s="64">
        <v>80000000</v>
      </c>
      <c r="G19" s="64"/>
    </row>
    <row r="20" spans="1:7" x14ac:dyDescent="0.25">
      <c r="A20" t="s">
        <v>59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  <c r="D22" s="6"/>
      <c r="E22" s="6"/>
      <c r="F22" s="6"/>
      <c r="G22" s="6"/>
    </row>
    <row r="23" spans="1:7" x14ac:dyDescent="0.25">
      <c r="A23" t="s">
        <v>58</v>
      </c>
      <c r="C23" s="18"/>
      <c r="D23" s="6"/>
      <c r="E23" s="6"/>
      <c r="F23" s="60"/>
      <c r="G23" s="60"/>
    </row>
    <row r="24" spans="1:7" x14ac:dyDescent="0.25">
      <c r="A24" t="s">
        <v>57</v>
      </c>
      <c r="C24" s="18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C25" s="6"/>
      <c r="D25" s="6"/>
      <c r="E25" s="6"/>
      <c r="F25" s="6"/>
      <c r="G25" s="6"/>
    </row>
    <row r="26" spans="1:7" x14ac:dyDescent="0.25">
      <c r="A26" s="5" t="s">
        <v>18</v>
      </c>
      <c r="C26" s="6"/>
      <c r="D26" s="6"/>
      <c r="E26" s="6"/>
      <c r="F26" s="6"/>
      <c r="G26" s="6"/>
    </row>
    <row r="27" spans="1:7" x14ac:dyDescent="0.25">
      <c r="A27" t="s">
        <v>56</v>
      </c>
      <c r="C27" s="6">
        <v>1.3936338904333334</v>
      </c>
      <c r="D27" s="6">
        <v>1.3936338904333334</v>
      </c>
      <c r="E27" s="6">
        <v>1.3936338904333334</v>
      </c>
      <c r="F27" s="16">
        <v>1.3936338904333334</v>
      </c>
      <c r="G27" s="6">
        <v>1.3936338904333334</v>
      </c>
    </row>
    <row r="28" spans="1:7" x14ac:dyDescent="0.25">
      <c r="A28" t="s">
        <v>55</v>
      </c>
      <c r="C28" s="6">
        <v>1.4619442416999999</v>
      </c>
      <c r="D28" s="6">
        <v>1.4619442416999999</v>
      </c>
      <c r="E28" s="6">
        <v>1.4619442416999999</v>
      </c>
      <c r="F28" s="6">
        <v>1.4619442416999999</v>
      </c>
      <c r="G28" s="6">
        <v>1.4619442416999999</v>
      </c>
    </row>
    <row r="29" spans="1:7" s="20" customFormat="1" x14ac:dyDescent="0.25">
      <c r="A29" s="20" t="s">
        <v>100</v>
      </c>
      <c r="C29" s="23">
        <f>+D29+E29</f>
        <v>97142</v>
      </c>
      <c r="D29" s="24">
        <v>36493</v>
      </c>
      <c r="E29" s="24">
        <v>60649</v>
      </c>
      <c r="F29" s="21"/>
      <c r="G29" s="21"/>
    </row>
    <row r="30" spans="1:7" x14ac:dyDescent="0.25">
      <c r="C30" s="6"/>
      <c r="D30" s="6"/>
      <c r="E30" s="6"/>
      <c r="F30" s="6"/>
      <c r="G30" s="6"/>
    </row>
    <row r="31" spans="1:7" x14ac:dyDescent="0.25">
      <c r="A31" t="s">
        <v>21</v>
      </c>
      <c r="C31" s="6"/>
      <c r="D31" s="6"/>
      <c r="E31" s="6"/>
      <c r="F31" s="6"/>
      <c r="G31" s="6"/>
    </row>
    <row r="32" spans="1:7" x14ac:dyDescent="0.25">
      <c r="A32" t="s">
        <v>54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53</v>
      </c>
      <c r="C33" s="8">
        <f>C18/C28</f>
        <v>0</v>
      </c>
      <c r="D33" s="8">
        <f>D18/D28</f>
        <v>0</v>
      </c>
      <c r="E33" s="8">
        <f>E18/E28</f>
        <v>0</v>
      </c>
      <c r="F33" s="8">
        <f>F18/F28</f>
        <v>0</v>
      </c>
      <c r="G33" s="8">
        <f>G18/G28</f>
        <v>0</v>
      </c>
    </row>
    <row r="34" spans="1:7" x14ac:dyDescent="0.25">
      <c r="A34" t="s">
        <v>52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51</v>
      </c>
      <c r="C35" s="8">
        <f>C33/C12</f>
        <v>0</v>
      </c>
      <c r="D35" s="8">
        <f>D33/D12</f>
        <v>0</v>
      </c>
      <c r="E35" s="8">
        <f>E33/E12</f>
        <v>0</v>
      </c>
      <c r="F35" s="8">
        <f>F33/F12</f>
        <v>0</v>
      </c>
      <c r="G35" s="8">
        <f>G33/G12</f>
        <v>0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s="5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7.4118301043832741E-2</v>
      </c>
      <c r="D40" s="8">
        <f>D11/D29*100</f>
        <v>4.658427643657688E-2</v>
      </c>
      <c r="E40" s="8">
        <f>E11/E29*100</f>
        <v>1.1541822618674669E-2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2.2647258652282225E-2</v>
      </c>
      <c r="D41" s="8">
        <f>D12/D29*100</f>
        <v>1.6441509330556544E-2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30.555555555555557</v>
      </c>
      <c r="D44" s="8">
        <f>D12/D11*100</f>
        <v>35.294117647058826</v>
      </c>
      <c r="E44" s="8">
        <f>E12/E11*100</f>
        <v>14.285714285714285</v>
      </c>
      <c r="F44" s="8">
        <f>F12/F11*100</f>
        <v>16.666666666666664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30.555555555555557</v>
      </c>
      <c r="D49" s="8">
        <f>D12/D13*100</f>
        <v>35.294117647058826</v>
      </c>
      <c r="E49" s="8">
        <f>E12/E13*100</f>
        <v>14.285714285714285</v>
      </c>
      <c r="F49" s="8">
        <f>F12/F13*100</f>
        <v>16.666666666666664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0</v>
      </c>
      <c r="D50" s="8">
        <f>D18/D19*100</f>
        <v>0</v>
      </c>
      <c r="E50" s="8">
        <f>E18/E19*100</f>
        <v>0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15.277777777777779</v>
      </c>
      <c r="D51" s="8">
        <f>(D49+D50)/2</f>
        <v>17.647058823529413</v>
      </c>
      <c r="E51" s="8">
        <f>(E49+E50)/2</f>
        <v>7.1428571428571423</v>
      </c>
      <c r="F51" s="8">
        <f>(F49+F50)/2</f>
        <v>8.3333333333333321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 t="e">
        <f>C20/C18*100</f>
        <v>#DIV/0!</v>
      </c>
      <c r="D54" s="8" t="e">
        <f>D20/D18*100</f>
        <v>#DIV/0!</v>
      </c>
      <c r="E54" s="8" t="e">
        <f>E20/E18*100</f>
        <v>#DIV/0!</v>
      </c>
      <c r="F54" s="8" t="e">
        <f>F20/F18*100</f>
        <v>#DIV/0!</v>
      </c>
      <c r="G54" s="8" t="e">
        <f>G20/G18*100</f>
        <v>#DIV/0!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1">((D33/D32)-1)*100</f>
        <v>#DIV/0!</v>
      </c>
      <c r="E58" s="8" t="e">
        <f t="shared" si="1"/>
        <v>#DIV/0!</v>
      </c>
      <c r="F58" s="8" t="e">
        <f t="shared" si="1"/>
        <v>#DIV/0!</v>
      </c>
      <c r="G58" s="8" t="e">
        <f t="shared" si="1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2">C17/C11</f>
        <v>0</v>
      </c>
      <c r="D62" s="8">
        <f t="shared" si="2"/>
        <v>0</v>
      </c>
      <c r="E62" s="8">
        <f t="shared" si="2"/>
        <v>0</v>
      </c>
      <c r="F62" s="8">
        <f t="shared" si="2"/>
        <v>0</v>
      </c>
      <c r="G62" s="8" t="e">
        <f t="shared" si="2"/>
        <v>#DIV/0!</v>
      </c>
    </row>
    <row r="63" spans="1:7" x14ac:dyDescent="0.25">
      <c r="A63" t="s">
        <v>45</v>
      </c>
      <c r="C63" s="8">
        <f t="shared" si="2"/>
        <v>0</v>
      </c>
      <c r="D63" s="8">
        <f t="shared" si="2"/>
        <v>0</v>
      </c>
      <c r="E63" s="8">
        <f>E18/E12</f>
        <v>0</v>
      </c>
      <c r="F63" s="8">
        <f>F18/F12</f>
        <v>0</v>
      </c>
      <c r="G63" s="8">
        <f t="shared" si="2"/>
        <v>0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 t="e">
        <f>(C18/C24)*100</f>
        <v>#DIV/0!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106</v>
      </c>
    </row>
    <row r="81" spans="1:1" x14ac:dyDescent="0.25">
      <c r="A81" s="22" t="s">
        <v>107</v>
      </c>
    </row>
    <row r="82" spans="1:1" x14ac:dyDescent="0.25">
      <c r="A82" s="22" t="s">
        <v>108</v>
      </c>
    </row>
  </sheetData>
  <mergeCells count="6">
    <mergeCell ref="A2:G2"/>
    <mergeCell ref="F23:G23"/>
    <mergeCell ref="A4:A5"/>
    <mergeCell ref="C4:C5"/>
    <mergeCell ref="D4:G4"/>
    <mergeCell ref="F19:G1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3"/>
  <sheetViews>
    <sheetView topLeftCell="A31" zoomScale="90" zoomScaleNormal="90" workbookViewId="0">
      <selection activeCell="J14" sqref="J14"/>
    </sheetView>
  </sheetViews>
  <sheetFormatPr baseColWidth="10" defaultColWidth="11.42578125" defaultRowHeight="15" x14ac:dyDescent="0.25"/>
  <cols>
    <col min="1" max="1" width="34.5703125" style="11" customWidth="1"/>
    <col min="2" max="2" width="11.42578125" style="11"/>
    <col min="3" max="4" width="18.5703125" style="11" bestFit="1" customWidth="1"/>
    <col min="5" max="5" width="18.140625" style="11" customWidth="1"/>
    <col min="6" max="6" width="16.140625" style="11" customWidth="1"/>
    <col min="7" max="7" width="15.42578125" style="11" customWidth="1"/>
    <col min="8" max="16384" width="11.42578125" style="11"/>
  </cols>
  <sheetData>
    <row r="2" spans="1:8" x14ac:dyDescent="0.25">
      <c r="A2" s="55" t="s">
        <v>103</v>
      </c>
      <c r="B2" s="55"/>
      <c r="C2" s="55"/>
      <c r="D2" s="55"/>
      <c r="E2" s="55"/>
      <c r="F2" s="55"/>
      <c r="G2" s="55"/>
    </row>
    <row r="4" spans="1:8" x14ac:dyDescent="0.25">
      <c r="A4" s="56" t="s">
        <v>0</v>
      </c>
      <c r="B4" s="30"/>
      <c r="C4" s="56" t="s">
        <v>1</v>
      </c>
      <c r="D4" s="66" t="s">
        <v>2</v>
      </c>
      <c r="E4" s="66"/>
      <c r="F4" s="66"/>
      <c r="G4" s="66"/>
      <c r="H4" s="33"/>
    </row>
    <row r="5" spans="1:8" ht="33.75" customHeight="1" thickBot="1" x14ac:dyDescent="0.3">
      <c r="A5" s="57"/>
      <c r="B5" s="31"/>
      <c r="C5" s="57"/>
      <c r="D5" s="34" t="s">
        <v>3</v>
      </c>
      <c r="E5" s="34" t="s">
        <v>4</v>
      </c>
      <c r="F5" s="34" t="s">
        <v>5</v>
      </c>
      <c r="G5" s="34" t="s">
        <v>6</v>
      </c>
      <c r="H5" s="35"/>
    </row>
    <row r="6" spans="1:8" ht="15.75" thickTop="1" x14ac:dyDescent="0.25"/>
    <row r="7" spans="1:8" x14ac:dyDescent="0.25">
      <c r="A7" s="32" t="s">
        <v>7</v>
      </c>
    </row>
    <row r="8" spans="1:8" x14ac:dyDescent="0.25">
      <c r="B8" s="11" t="s">
        <v>8</v>
      </c>
    </row>
    <row r="9" spans="1:8" x14ac:dyDescent="0.25">
      <c r="A9" s="11" t="s">
        <v>9</v>
      </c>
      <c r="B9" s="11" t="s">
        <v>10</v>
      </c>
    </row>
    <row r="10" spans="1:8" x14ac:dyDescent="0.25">
      <c r="A10" s="11" t="s">
        <v>11</v>
      </c>
      <c r="C10" s="19"/>
      <c r="D10" s="19"/>
      <c r="E10" s="19"/>
      <c r="F10" s="19"/>
      <c r="G10" s="19"/>
    </row>
    <row r="11" spans="1:8" x14ac:dyDescent="0.25">
      <c r="A11" s="11" t="s">
        <v>12</v>
      </c>
      <c r="C11" s="11">
        <f>SUM(D11:G11)</f>
        <v>85</v>
      </c>
      <c r="D11" s="19">
        <v>25</v>
      </c>
      <c r="E11" s="19">
        <v>14</v>
      </c>
      <c r="F11" s="19">
        <v>46</v>
      </c>
      <c r="G11" s="19"/>
    </row>
    <row r="12" spans="1:8" x14ac:dyDescent="0.25">
      <c r="A12" s="11" t="s">
        <v>13</v>
      </c>
      <c r="C12" s="11">
        <f>SUM(D12:G12)</f>
        <v>9</v>
      </c>
      <c r="D12" s="11">
        <v>0</v>
      </c>
      <c r="E12" s="11">
        <v>0</v>
      </c>
      <c r="F12" s="11">
        <v>7</v>
      </c>
      <c r="G12" s="11">
        <v>2</v>
      </c>
    </row>
    <row r="13" spans="1:8" x14ac:dyDescent="0.25">
      <c r="A13" s="11" t="s">
        <v>14</v>
      </c>
      <c r="C13" s="11">
        <f>SUM(D13:G13)</f>
        <v>85</v>
      </c>
      <c r="D13" s="11">
        <v>25</v>
      </c>
      <c r="E13" s="11">
        <v>14</v>
      </c>
      <c r="F13" s="17">
        <v>46</v>
      </c>
      <c r="G13" s="17"/>
    </row>
    <row r="15" spans="1:8" x14ac:dyDescent="0.25">
      <c r="A15" s="11" t="s">
        <v>15</v>
      </c>
    </row>
    <row r="16" spans="1:8" x14ac:dyDescent="0.25">
      <c r="A16" s="11" t="s">
        <v>11</v>
      </c>
      <c r="C16" s="19"/>
      <c r="D16" s="19"/>
      <c r="E16" s="19"/>
      <c r="F16" s="19"/>
      <c r="G16" s="19"/>
    </row>
    <row r="17" spans="1:7" x14ac:dyDescent="0.25">
      <c r="A17" s="11" t="s">
        <v>12</v>
      </c>
      <c r="C17" s="19"/>
      <c r="D17" s="19"/>
      <c r="E17" s="19"/>
      <c r="F17" s="19"/>
      <c r="G17" s="19"/>
    </row>
    <row r="18" spans="1:7" x14ac:dyDescent="0.25">
      <c r="A18" s="11" t="s">
        <v>13</v>
      </c>
      <c r="C18" s="11">
        <f>SUM(D18:G18)</f>
        <v>146844097.84</v>
      </c>
      <c r="D18" s="11">
        <v>33839031.969999999</v>
      </c>
      <c r="E18" s="11">
        <v>39911892.969999999</v>
      </c>
      <c r="F18" s="11">
        <v>0</v>
      </c>
      <c r="G18" s="11">
        <v>73093172.900000006</v>
      </c>
    </row>
    <row r="19" spans="1:7" x14ac:dyDescent="0.25">
      <c r="A19" s="11" t="s">
        <v>14</v>
      </c>
      <c r="C19" s="11">
        <v>1736729142</v>
      </c>
      <c r="D19" s="19">
        <v>1169509142</v>
      </c>
      <c r="E19" s="19">
        <v>1224020000</v>
      </c>
      <c r="F19" s="36">
        <v>343200000</v>
      </c>
      <c r="G19" s="37"/>
    </row>
    <row r="20" spans="1:7" x14ac:dyDescent="0.25">
      <c r="A20" s="11" t="s">
        <v>16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12</v>
      </c>
      <c r="C23" s="19"/>
      <c r="F23" s="65"/>
      <c r="G23" s="65"/>
    </row>
    <row r="24" spans="1:7" x14ac:dyDescent="0.25">
      <c r="A24" s="11" t="s">
        <v>13</v>
      </c>
      <c r="C24" s="11">
        <v>277262895.75</v>
      </c>
      <c r="D24" s="11">
        <v>0</v>
      </c>
      <c r="E24" s="11">
        <v>0</v>
      </c>
      <c r="F24" s="11">
        <v>0</v>
      </c>
      <c r="G24" s="11">
        <v>0</v>
      </c>
    </row>
    <row r="26" spans="1:7" x14ac:dyDescent="0.25">
      <c r="A26" s="32" t="s">
        <v>18</v>
      </c>
    </row>
    <row r="27" spans="1:7" x14ac:dyDescent="0.25">
      <c r="A27" s="11" t="s">
        <v>19</v>
      </c>
      <c r="C27" s="11">
        <v>140.41999999999999</v>
      </c>
      <c r="D27" s="11">
        <v>140.41999999999999</v>
      </c>
      <c r="E27" s="11">
        <v>140.41999999999999</v>
      </c>
      <c r="F27" s="11">
        <v>140.41999999999999</v>
      </c>
      <c r="G27" s="11">
        <v>140.41999999999999</v>
      </c>
    </row>
    <row r="28" spans="1:7" x14ac:dyDescent="0.25">
      <c r="A28" s="11" t="s">
        <v>20</v>
      </c>
      <c r="C28" s="11">
        <v>147.74</v>
      </c>
      <c r="D28" s="11">
        <v>147.74</v>
      </c>
      <c r="E28" s="11">
        <v>147.74</v>
      </c>
      <c r="F28" s="11">
        <v>147.74</v>
      </c>
      <c r="G28" s="11">
        <v>147.74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11" t="s">
        <v>21</v>
      </c>
    </row>
    <row r="32" spans="1:7" x14ac:dyDescent="0.25">
      <c r="A32" s="11" t="s">
        <v>22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8" x14ac:dyDescent="0.25">
      <c r="A33" s="11" t="s">
        <v>23</v>
      </c>
      <c r="C33" s="11">
        <f>C18/C28</f>
        <v>993935.9539731961</v>
      </c>
      <c r="D33" s="11">
        <f>D18/D28</f>
        <v>229044.48334912682</v>
      </c>
      <c r="E33" s="11">
        <f>E18/E28</f>
        <v>270149.5395289021</v>
      </c>
      <c r="F33" s="11">
        <f>F18/F28</f>
        <v>0</v>
      </c>
      <c r="G33" s="11">
        <f>G18/G28</f>
        <v>494741.93109516718</v>
      </c>
    </row>
    <row r="34" spans="1:8" x14ac:dyDescent="0.25">
      <c r="A34" s="11" t="s">
        <v>24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8" x14ac:dyDescent="0.25">
      <c r="A35" s="11" t="s">
        <v>25</v>
      </c>
      <c r="C35" s="11">
        <f>C33/C12</f>
        <v>110437.32821924401</v>
      </c>
      <c r="D35" s="11" t="e">
        <f>D33/D12</f>
        <v>#DIV/0!</v>
      </c>
      <c r="E35" s="11" t="e">
        <f>E33/E12</f>
        <v>#DIV/0!</v>
      </c>
      <c r="F35" s="11">
        <f>F33/F12</f>
        <v>0</v>
      </c>
      <c r="G35" s="11">
        <f>G33/G12</f>
        <v>247370.96554758359</v>
      </c>
    </row>
    <row r="37" spans="1:8" x14ac:dyDescent="0.25">
      <c r="A37" s="32" t="s">
        <v>26</v>
      </c>
    </row>
    <row r="39" spans="1:8" x14ac:dyDescent="0.25">
      <c r="A39" s="11" t="s">
        <v>27</v>
      </c>
    </row>
    <row r="40" spans="1:8" x14ac:dyDescent="0.25">
      <c r="A40" s="11" t="s">
        <v>28</v>
      </c>
      <c r="C40" s="11">
        <f>C11/C29*100</f>
        <v>8.7500772065635876E-2</v>
      </c>
      <c r="D40" s="11">
        <f>D11/D29*100</f>
        <v>6.8506288877318938E-2</v>
      </c>
      <c r="E40" s="11">
        <f>E11/E29*100</f>
        <v>2.3083645237349338E-2</v>
      </c>
      <c r="F40" s="11" t="e">
        <f>F11/F29*100</f>
        <v>#DIV/0!</v>
      </c>
      <c r="G40" s="11" t="e">
        <f>G11/G29*100</f>
        <v>#DIV/0!</v>
      </c>
      <c r="H40" s="26"/>
    </row>
    <row r="41" spans="1:8" x14ac:dyDescent="0.25">
      <c r="A41" s="11" t="s">
        <v>29</v>
      </c>
      <c r="C41" s="11">
        <f>C12/C29*100</f>
        <v>9.2647876304790926E-3</v>
      </c>
      <c r="D41" s="11">
        <f>D12/D29*100</f>
        <v>0</v>
      </c>
      <c r="E41" s="11">
        <f>E12/E29*100</f>
        <v>0</v>
      </c>
      <c r="F41" s="11" t="e">
        <f>F12/F29*100</f>
        <v>#DIV/0!</v>
      </c>
      <c r="G41" s="11" t="e">
        <f>G12/G29*100</f>
        <v>#DIV/0!</v>
      </c>
      <c r="H41" s="26"/>
    </row>
    <row r="42" spans="1:8" x14ac:dyDescent="0.25">
      <c r="H42" s="26"/>
    </row>
    <row r="43" spans="1:8" x14ac:dyDescent="0.25">
      <c r="A43" s="11" t="s">
        <v>30</v>
      </c>
      <c r="H43" s="26"/>
    </row>
    <row r="44" spans="1:8" x14ac:dyDescent="0.25">
      <c r="A44" s="11" t="s">
        <v>31</v>
      </c>
      <c r="C44" s="11">
        <f>C12/C11*100</f>
        <v>10.588235294117647</v>
      </c>
      <c r="D44" s="11">
        <f>D12/D11*100</f>
        <v>0</v>
      </c>
      <c r="E44" s="11">
        <f>E12/E11*100</f>
        <v>0</v>
      </c>
      <c r="F44" s="11">
        <f>F12/F11*100</f>
        <v>15.217391304347828</v>
      </c>
      <c r="G44" s="11" t="e">
        <f>G12/G11*100</f>
        <v>#DIV/0!</v>
      </c>
      <c r="H44" s="26"/>
    </row>
    <row r="45" spans="1:8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  <c r="H45" s="26"/>
    </row>
    <row r="46" spans="1:8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  <c r="H46" s="26"/>
    </row>
    <row r="47" spans="1:8" x14ac:dyDescent="0.25">
      <c r="H47" s="26"/>
    </row>
    <row r="48" spans="1:8" x14ac:dyDescent="0.25">
      <c r="A48" s="11" t="s">
        <v>34</v>
      </c>
      <c r="H48" s="26"/>
    </row>
    <row r="49" spans="1:8" x14ac:dyDescent="0.25">
      <c r="A49" s="11" t="s">
        <v>35</v>
      </c>
      <c r="C49" s="11">
        <f>C12/C13*100</f>
        <v>10.588235294117647</v>
      </c>
      <c r="D49" s="11">
        <f>D12/D13*100</f>
        <v>0</v>
      </c>
      <c r="E49" s="11">
        <f>E12/E13*100</f>
        <v>0</v>
      </c>
      <c r="F49" s="11">
        <f>F12/F13*100</f>
        <v>15.217391304347828</v>
      </c>
      <c r="G49" s="11" t="e">
        <f>G12/G13*100</f>
        <v>#DIV/0!</v>
      </c>
      <c r="H49" s="26"/>
    </row>
    <row r="50" spans="1:8" x14ac:dyDescent="0.25">
      <c r="A50" s="11" t="s">
        <v>36</v>
      </c>
      <c r="C50" s="11">
        <f>C18/C19*100</f>
        <v>8.4552101009196985</v>
      </c>
      <c r="D50" s="11">
        <f>D18/D19*100</f>
        <v>2.8934388586421158</v>
      </c>
      <c r="E50" s="11">
        <f>E18/E19*100</f>
        <v>3.2607222896684696</v>
      </c>
      <c r="F50" s="11">
        <f>F18/F19*100</f>
        <v>0</v>
      </c>
      <c r="G50" s="11" t="e">
        <f>G18/G19*100</f>
        <v>#DIV/0!</v>
      </c>
      <c r="H50" s="26"/>
    </row>
    <row r="51" spans="1:8" x14ac:dyDescent="0.25">
      <c r="A51" s="11" t="s">
        <v>37</v>
      </c>
      <c r="C51" s="11">
        <f>(C49+C50)/2</f>
        <v>9.5217226975186726</v>
      </c>
      <c r="D51" s="11">
        <f>(D49+D50)/2</f>
        <v>1.4467194293210579</v>
      </c>
      <c r="E51" s="11">
        <f>(E49+E50)/2</f>
        <v>1.6303611448342348</v>
      </c>
      <c r="F51" s="11">
        <f>(F49+F50)/2</f>
        <v>7.608695652173914</v>
      </c>
      <c r="G51" s="11" t="e">
        <f>(G49+G50)/2</f>
        <v>#DIV/0!</v>
      </c>
      <c r="H51" s="26"/>
    </row>
    <row r="52" spans="1:8" x14ac:dyDescent="0.25">
      <c r="H52" s="26"/>
    </row>
    <row r="53" spans="1:8" x14ac:dyDescent="0.25">
      <c r="A53" s="11" t="s">
        <v>92</v>
      </c>
      <c r="H53" s="26"/>
    </row>
    <row r="54" spans="1:8" x14ac:dyDescent="0.25">
      <c r="A54" s="11" t="s">
        <v>38</v>
      </c>
      <c r="C54" s="11">
        <f>C20/C18*100</f>
        <v>0</v>
      </c>
      <c r="D54" s="11">
        <f>D20/D18*100</f>
        <v>0</v>
      </c>
      <c r="E54" s="11">
        <f>E20/E18*100</f>
        <v>0</v>
      </c>
      <c r="F54" s="11" t="e">
        <f>F20/F18*100</f>
        <v>#DIV/0!</v>
      </c>
      <c r="G54" s="11">
        <f>G20/G18*100</f>
        <v>0</v>
      </c>
      <c r="H54" s="26"/>
    </row>
    <row r="55" spans="1:8" x14ac:dyDescent="0.25">
      <c r="H55" s="26"/>
    </row>
    <row r="56" spans="1:8" x14ac:dyDescent="0.25">
      <c r="A56" s="11" t="s">
        <v>39</v>
      </c>
      <c r="H56" s="26"/>
    </row>
    <row r="57" spans="1:8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  <c r="H57" s="26"/>
    </row>
    <row r="58" spans="1:8" x14ac:dyDescent="0.25">
      <c r="A58" s="11" t="s">
        <v>41</v>
      </c>
      <c r="C58" s="11" t="e">
        <f>((C33/C32)-1)*100</f>
        <v>#DIV/0!</v>
      </c>
      <c r="D58" s="11" t="e">
        <f t="shared" ref="D58:G58" si="0">((D33/D32)-1)*100</f>
        <v>#DIV/0!</v>
      </c>
      <c r="E58" s="11" t="e">
        <f t="shared" si="0"/>
        <v>#DIV/0!</v>
      </c>
      <c r="F58" s="11" t="e">
        <f t="shared" si="0"/>
        <v>#DIV/0!</v>
      </c>
      <c r="G58" s="11" t="e">
        <f t="shared" si="0"/>
        <v>#DIV/0!</v>
      </c>
      <c r="H58" s="26"/>
    </row>
    <row r="59" spans="1:8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  <c r="H59" s="26"/>
    </row>
    <row r="60" spans="1:8" x14ac:dyDescent="0.25">
      <c r="H60" s="26"/>
    </row>
    <row r="61" spans="1:8" x14ac:dyDescent="0.25">
      <c r="A61" s="11" t="s">
        <v>43</v>
      </c>
      <c r="H61" s="26"/>
    </row>
    <row r="62" spans="1:8" x14ac:dyDescent="0.25">
      <c r="A62" s="11" t="s">
        <v>44</v>
      </c>
      <c r="C62" s="11">
        <f t="shared" ref="C62:G63" si="1">C17/C11</f>
        <v>0</v>
      </c>
      <c r="D62" s="11">
        <f t="shared" si="1"/>
        <v>0</v>
      </c>
      <c r="E62" s="11">
        <f t="shared" si="1"/>
        <v>0</v>
      </c>
      <c r="F62" s="11">
        <f t="shared" si="1"/>
        <v>0</v>
      </c>
      <c r="G62" s="11" t="e">
        <f t="shared" si="1"/>
        <v>#DIV/0!</v>
      </c>
      <c r="H62" s="26"/>
    </row>
    <row r="63" spans="1:8" x14ac:dyDescent="0.25">
      <c r="A63" s="11" t="s">
        <v>45</v>
      </c>
      <c r="C63" s="11">
        <f t="shared" si="1"/>
        <v>16316010.871111112</v>
      </c>
      <c r="D63" s="11" t="e">
        <f t="shared" si="1"/>
        <v>#DIV/0!</v>
      </c>
      <c r="E63" s="11" t="e">
        <f>E18/E12</f>
        <v>#DIV/0!</v>
      </c>
      <c r="F63" s="11">
        <f>F18/F12</f>
        <v>0</v>
      </c>
      <c r="G63" s="11">
        <f t="shared" si="1"/>
        <v>36546586.450000003</v>
      </c>
      <c r="H63" s="26"/>
    </row>
    <row r="64" spans="1:8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  <c r="H64" s="26"/>
    </row>
    <row r="65" spans="1:8" x14ac:dyDescent="0.25">
      <c r="H65" s="26"/>
    </row>
    <row r="66" spans="1:8" x14ac:dyDescent="0.25">
      <c r="A66" s="11" t="s">
        <v>47</v>
      </c>
      <c r="H66" s="26"/>
    </row>
    <row r="67" spans="1:8" x14ac:dyDescent="0.25">
      <c r="A67" s="11" t="s">
        <v>48</v>
      </c>
      <c r="C67" s="11" t="e">
        <f>(C24/C23)*100</f>
        <v>#DIV/0!</v>
      </c>
      <c r="H67" s="26"/>
    </row>
    <row r="68" spans="1:8" x14ac:dyDescent="0.25">
      <c r="A68" s="11" t="s">
        <v>49</v>
      </c>
      <c r="C68" s="11">
        <f>(C18/C24)*100</f>
        <v>52.962044359662578</v>
      </c>
      <c r="H68" s="26"/>
    </row>
    <row r="69" spans="1:8" x14ac:dyDescent="0.25">
      <c r="C69" s="38"/>
      <c r="D69" s="38"/>
      <c r="E69" s="38"/>
      <c r="F69" s="38"/>
      <c r="G69" s="38"/>
    </row>
    <row r="70" spans="1:8" ht="15.75" thickBot="1" x14ac:dyDescent="0.3">
      <c r="A70" s="28"/>
      <c r="B70" s="28"/>
      <c r="C70" s="28"/>
      <c r="D70" s="28"/>
      <c r="E70" s="28"/>
      <c r="F70" s="28"/>
      <c r="G70" s="28"/>
    </row>
    <row r="71" spans="1:8" ht="15.75" thickTop="1" x14ac:dyDescent="0.25"/>
    <row r="72" spans="1:8" x14ac:dyDescent="0.25">
      <c r="A72" s="11" t="s">
        <v>50</v>
      </c>
    </row>
    <row r="73" spans="1:8" x14ac:dyDescent="0.25">
      <c r="A73" s="11" t="s">
        <v>93</v>
      </c>
    </row>
    <row r="74" spans="1:8" x14ac:dyDescent="0.25">
      <c r="A74" s="11" t="s">
        <v>96</v>
      </c>
    </row>
    <row r="76" spans="1:8" x14ac:dyDescent="0.25">
      <c r="A76" s="11" t="s">
        <v>94</v>
      </c>
    </row>
    <row r="77" spans="1:8" x14ac:dyDescent="0.25">
      <c r="A77" s="11" t="s">
        <v>95</v>
      </c>
    </row>
    <row r="78" spans="1:8" x14ac:dyDescent="0.25">
      <c r="A78" s="11" t="s">
        <v>97</v>
      </c>
    </row>
    <row r="79" spans="1:8" x14ac:dyDescent="0.25">
      <c r="A79" s="11" t="s">
        <v>98</v>
      </c>
    </row>
    <row r="80" spans="1:8" x14ac:dyDescent="0.25">
      <c r="A80" s="11" t="s">
        <v>99</v>
      </c>
    </row>
    <row r="81" spans="1:1" x14ac:dyDescent="0.25">
      <c r="A81" s="11" t="s">
        <v>106</v>
      </c>
    </row>
    <row r="82" spans="1:1" x14ac:dyDescent="0.25">
      <c r="A82" s="29" t="s">
        <v>107</v>
      </c>
    </row>
    <row r="83" spans="1:1" x14ac:dyDescent="0.25">
      <c r="A83" s="29" t="s">
        <v>108</v>
      </c>
    </row>
  </sheetData>
  <mergeCells count="5">
    <mergeCell ref="A2:G2"/>
    <mergeCell ref="F23:G23"/>
    <mergeCell ref="A4:A5"/>
    <mergeCell ref="C4:C5"/>
    <mergeCell ref="D4:G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topLeftCell="A49" zoomScale="90" zoomScaleNormal="90" workbookViewId="0">
      <selection activeCell="F78" sqref="F78"/>
    </sheetView>
  </sheetViews>
  <sheetFormatPr baseColWidth="10" defaultColWidth="11.42578125" defaultRowHeight="15" x14ac:dyDescent="0.25"/>
  <cols>
    <col min="1" max="1" width="57.85546875" style="11" bestFit="1" customWidth="1"/>
    <col min="2" max="2" width="7.28515625" style="11" bestFit="1" customWidth="1"/>
    <col min="3" max="4" width="18.5703125" style="11" bestFit="1" customWidth="1"/>
    <col min="5" max="5" width="18.140625" style="11" bestFit="1" customWidth="1"/>
    <col min="6" max="6" width="26.7109375" style="11" bestFit="1" customWidth="1"/>
    <col min="7" max="7" width="24.5703125" style="11" bestFit="1" customWidth="1"/>
    <col min="8" max="16384" width="11.42578125" style="11"/>
  </cols>
  <sheetData>
    <row r="2" spans="1:7" x14ac:dyDescent="0.25">
      <c r="A2" s="55" t="s">
        <v>104</v>
      </c>
      <c r="B2" s="55"/>
      <c r="C2" s="55"/>
      <c r="D2" s="55"/>
      <c r="E2" s="55"/>
      <c r="F2" s="55"/>
      <c r="G2" s="55"/>
    </row>
    <row r="4" spans="1:7" x14ac:dyDescent="0.25">
      <c r="A4" s="56" t="s">
        <v>0</v>
      </c>
      <c r="B4" s="30"/>
      <c r="C4" s="56" t="s">
        <v>1</v>
      </c>
      <c r="D4" s="58" t="s">
        <v>2</v>
      </c>
      <c r="E4" s="58"/>
      <c r="F4" s="58"/>
      <c r="G4" s="58"/>
    </row>
    <row r="5" spans="1:7" ht="15.75" thickBot="1" x14ac:dyDescent="0.3">
      <c r="A5" s="57"/>
      <c r="B5" s="31"/>
      <c r="C5" s="57"/>
      <c r="D5" s="25" t="s">
        <v>3</v>
      </c>
      <c r="E5" s="25" t="s">
        <v>4</v>
      </c>
      <c r="F5" s="25" t="s">
        <v>5</v>
      </c>
      <c r="G5" s="25" t="s">
        <v>6</v>
      </c>
    </row>
    <row r="6" spans="1:7" ht="15.75" thickTop="1" x14ac:dyDescent="0.25"/>
    <row r="7" spans="1:7" x14ac:dyDescent="0.25">
      <c r="A7" s="11" t="s">
        <v>7</v>
      </c>
    </row>
    <row r="8" spans="1:7" x14ac:dyDescent="0.25">
      <c r="B8" s="11" t="s">
        <v>8</v>
      </c>
    </row>
    <row r="9" spans="1:7" x14ac:dyDescent="0.25">
      <c r="A9" s="11" t="s">
        <v>9</v>
      </c>
      <c r="B9" s="11" t="s">
        <v>10</v>
      </c>
      <c r="C9" s="19"/>
      <c r="D9" s="19"/>
      <c r="E9" s="19"/>
      <c r="F9" s="19"/>
      <c r="G9" s="19"/>
    </row>
    <row r="10" spans="1:7" x14ac:dyDescent="0.25">
      <c r="A10" s="11" t="s">
        <v>71</v>
      </c>
      <c r="C10" s="19"/>
      <c r="D10" s="19"/>
      <c r="E10" s="19"/>
      <c r="F10" s="19"/>
      <c r="G10" s="19"/>
    </row>
    <row r="11" spans="1:7" x14ac:dyDescent="0.25">
      <c r="A11" s="11" t="s">
        <v>72</v>
      </c>
      <c r="C11" s="11">
        <f>SUM(D11:G11)</f>
        <v>85</v>
      </c>
      <c r="D11" s="19">
        <v>25</v>
      </c>
      <c r="E11" s="19">
        <v>14</v>
      </c>
      <c r="F11" s="19">
        <v>46</v>
      </c>
      <c r="G11" s="19"/>
    </row>
    <row r="12" spans="1:7" x14ac:dyDescent="0.25">
      <c r="A12" s="11" t="s">
        <v>73</v>
      </c>
      <c r="C12" s="11">
        <f>SUM(D12:G12)</f>
        <v>22</v>
      </c>
      <c r="D12" s="11">
        <v>9</v>
      </c>
      <c r="E12" s="11">
        <v>1</v>
      </c>
      <c r="F12" s="11">
        <v>3</v>
      </c>
      <c r="G12" s="11">
        <v>9</v>
      </c>
    </row>
    <row r="13" spans="1:7" x14ac:dyDescent="0.25">
      <c r="A13" s="11" t="s">
        <v>14</v>
      </c>
      <c r="C13" s="11">
        <f>SUM(D13:G13)</f>
        <v>85</v>
      </c>
      <c r="D13" s="11">
        <v>25</v>
      </c>
      <c r="E13" s="11">
        <v>14</v>
      </c>
      <c r="F13" s="11">
        <v>46</v>
      </c>
    </row>
    <row r="15" spans="1:7" x14ac:dyDescent="0.25">
      <c r="A15" s="11" t="s">
        <v>15</v>
      </c>
    </row>
    <row r="16" spans="1:7" x14ac:dyDescent="0.25">
      <c r="A16" s="11" t="s">
        <v>71</v>
      </c>
      <c r="C16" s="19"/>
      <c r="D16" s="19"/>
      <c r="E16" s="19"/>
      <c r="F16" s="19"/>
      <c r="G16" s="19"/>
    </row>
    <row r="17" spans="1:7" x14ac:dyDescent="0.25">
      <c r="A17" s="11" t="s">
        <v>72</v>
      </c>
      <c r="C17" s="19"/>
      <c r="D17" s="19"/>
      <c r="E17" s="19"/>
      <c r="F17" s="19"/>
      <c r="G17" s="19"/>
    </row>
    <row r="18" spans="1:7" x14ac:dyDescent="0.25">
      <c r="A18" s="11" t="s">
        <v>73</v>
      </c>
      <c r="C18" s="11">
        <f>SUM(D18:G18)</f>
        <v>594948176.90999997</v>
      </c>
      <c r="D18" s="11">
        <v>427787470.74000001</v>
      </c>
      <c r="E18" s="11">
        <v>154318881.05000001</v>
      </c>
      <c r="G18" s="11">
        <v>12841825.119999999</v>
      </c>
    </row>
    <row r="19" spans="1:7" x14ac:dyDescent="0.25">
      <c r="A19" s="11" t="s">
        <v>14</v>
      </c>
      <c r="C19" s="11">
        <v>1736729142</v>
      </c>
      <c r="D19" s="19">
        <v>1169509142</v>
      </c>
      <c r="E19" s="19">
        <v>1224020000</v>
      </c>
      <c r="F19" s="19">
        <v>343200000</v>
      </c>
    </row>
    <row r="20" spans="1:7" x14ac:dyDescent="0.25">
      <c r="A20" s="11" t="s">
        <v>74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72</v>
      </c>
      <c r="C23" s="19"/>
    </row>
    <row r="24" spans="1:7" x14ac:dyDescent="0.25">
      <c r="A24" s="11" t="s">
        <v>73</v>
      </c>
      <c r="C24" s="11">
        <v>586386069.85000002</v>
      </c>
    </row>
    <row r="26" spans="1:7" x14ac:dyDescent="0.25">
      <c r="A26" s="11" t="s">
        <v>18</v>
      </c>
    </row>
    <row r="27" spans="1:7" x14ac:dyDescent="0.25">
      <c r="A27" s="11" t="s">
        <v>75</v>
      </c>
      <c r="C27" s="11">
        <v>1.4207485692333333</v>
      </c>
      <c r="D27" s="11">
        <v>1.4207485692333333</v>
      </c>
      <c r="E27" s="11">
        <v>1.4207485692333333</v>
      </c>
      <c r="F27" s="11">
        <v>1.4207485692333333</v>
      </c>
      <c r="G27" s="11">
        <v>1.4207485692333333</v>
      </c>
    </row>
    <row r="28" spans="1:7" x14ac:dyDescent="0.25">
      <c r="A28" s="11" t="s">
        <v>76</v>
      </c>
      <c r="C28" s="11">
        <v>1.4880743485666665</v>
      </c>
      <c r="D28" s="11">
        <v>1.4880743485666665</v>
      </c>
      <c r="E28" s="11">
        <v>1.4880743485666665</v>
      </c>
      <c r="F28" s="11">
        <v>1.4880743485666665</v>
      </c>
      <c r="G28" s="11">
        <v>1.4880743485666665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11" t="s">
        <v>21</v>
      </c>
    </row>
    <row r="32" spans="1:7" x14ac:dyDescent="0.25">
      <c r="A32" s="11" t="s">
        <v>77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7" x14ac:dyDescent="0.25">
      <c r="A33" s="11" t="s">
        <v>78</v>
      </c>
      <c r="C33" s="11">
        <f>C18/C28</f>
        <v>399810787.33267736</v>
      </c>
      <c r="D33" s="11">
        <f>D18/D28</f>
        <v>287477215.87436187</v>
      </c>
      <c r="E33" s="11">
        <f>E18/E28</f>
        <v>103703743.83419892</v>
      </c>
      <c r="F33" s="11">
        <f>F18/F28</f>
        <v>0</v>
      </c>
      <c r="G33" s="11">
        <f>G18/G28</f>
        <v>8629827.6241166443</v>
      </c>
    </row>
    <row r="34" spans="1:7" x14ac:dyDescent="0.25">
      <c r="A34" s="11" t="s">
        <v>79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7" x14ac:dyDescent="0.25">
      <c r="A35" s="11" t="s">
        <v>80</v>
      </c>
      <c r="C35" s="11">
        <f>C33/C12</f>
        <v>18173217.606030788</v>
      </c>
      <c r="D35" s="11">
        <f>D33/D12</f>
        <v>31941912.874929097</v>
      </c>
      <c r="E35" s="11">
        <f>E33/E12</f>
        <v>103703743.83419892</v>
      </c>
      <c r="F35" s="11">
        <f>F33/F12</f>
        <v>0</v>
      </c>
      <c r="G35" s="11">
        <f>G33/G12</f>
        <v>958869.73601296043</v>
      </c>
    </row>
    <row r="37" spans="1:7" x14ac:dyDescent="0.25">
      <c r="A37" s="11" t="s">
        <v>26</v>
      </c>
    </row>
    <row r="39" spans="1:7" x14ac:dyDescent="0.25">
      <c r="A39" s="11" t="s">
        <v>27</v>
      </c>
    </row>
    <row r="40" spans="1:7" x14ac:dyDescent="0.25">
      <c r="A40" s="11" t="s">
        <v>28</v>
      </c>
      <c r="C40" s="11">
        <f>C11/C29*100</f>
        <v>8.7500772065635876E-2</v>
      </c>
      <c r="D40" s="11">
        <f>D11/D29*100</f>
        <v>6.8506288877318938E-2</v>
      </c>
      <c r="E40" s="11">
        <f>E11/E29*100</f>
        <v>2.3083645237349338E-2</v>
      </c>
      <c r="F40" s="11" t="e">
        <f>F11/F29*100</f>
        <v>#DIV/0!</v>
      </c>
      <c r="G40" s="11" t="e">
        <f>G11/G29*100</f>
        <v>#DIV/0!</v>
      </c>
    </row>
    <row r="41" spans="1:7" x14ac:dyDescent="0.25">
      <c r="A41" s="11" t="s">
        <v>29</v>
      </c>
      <c r="C41" s="11">
        <f>C12/C29*100</f>
        <v>2.2647258652282225E-2</v>
      </c>
      <c r="D41" s="11">
        <f>D12/D29*100</f>
        <v>2.4662263995834821E-2</v>
      </c>
      <c r="E41" s="11">
        <f>E12/E29*100</f>
        <v>1.6488318026678097E-3</v>
      </c>
      <c r="F41" s="11" t="e">
        <f>F12/F29*100</f>
        <v>#DIV/0!</v>
      </c>
      <c r="G41" s="11" t="e">
        <f>G12/G29*100</f>
        <v>#DIV/0!</v>
      </c>
    </row>
    <row r="43" spans="1:7" x14ac:dyDescent="0.25">
      <c r="A43" s="11" t="s">
        <v>30</v>
      </c>
    </row>
    <row r="44" spans="1:7" x14ac:dyDescent="0.25">
      <c r="A44" s="11" t="s">
        <v>31</v>
      </c>
      <c r="C44" s="11">
        <f>C12/C11*100</f>
        <v>25.882352941176475</v>
      </c>
      <c r="D44" s="11">
        <f>D12/D11*100</f>
        <v>36</v>
      </c>
      <c r="E44" s="11">
        <f>E12/E11*100</f>
        <v>7.1428571428571423</v>
      </c>
      <c r="F44" s="11">
        <f>F12/F11*100</f>
        <v>6.5217391304347823</v>
      </c>
      <c r="G44" s="11" t="e">
        <f>G12/G11*100</f>
        <v>#DIV/0!</v>
      </c>
    </row>
    <row r="45" spans="1:7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</row>
    <row r="46" spans="1:7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</row>
    <row r="48" spans="1:7" x14ac:dyDescent="0.25">
      <c r="A48" s="11" t="s">
        <v>34</v>
      </c>
    </row>
    <row r="49" spans="1:7" x14ac:dyDescent="0.25">
      <c r="A49" s="11" t="s">
        <v>35</v>
      </c>
      <c r="C49" s="11">
        <f>C12/C13*100</f>
        <v>25.882352941176475</v>
      </c>
      <c r="D49" s="11">
        <f>D12/D13*100</f>
        <v>36</v>
      </c>
      <c r="E49" s="11">
        <f>E12/E13*100</f>
        <v>7.1428571428571423</v>
      </c>
      <c r="F49" s="11">
        <f>F12/F13*100</f>
        <v>6.5217391304347823</v>
      </c>
      <c r="G49" s="11" t="e">
        <f>G12/G13*100</f>
        <v>#DIV/0!</v>
      </c>
    </row>
    <row r="50" spans="1:7" x14ac:dyDescent="0.25">
      <c r="A50" s="11" t="s">
        <v>36</v>
      </c>
      <c r="C50" s="11">
        <f>C18/C19*100</f>
        <v>34.256820048799526</v>
      </c>
      <c r="D50" s="11">
        <f>D18/D19*100</f>
        <v>36.57837766094179</v>
      </c>
      <c r="E50" s="11">
        <f>E18/E19*100</f>
        <v>12.60754571412232</v>
      </c>
      <c r="F50" s="11">
        <f>F18/F19*100</f>
        <v>0</v>
      </c>
      <c r="G50" s="11" t="e">
        <f>G18/G19*100</f>
        <v>#DIV/0!</v>
      </c>
    </row>
    <row r="51" spans="1:7" x14ac:dyDescent="0.25">
      <c r="A51" s="11" t="s">
        <v>37</v>
      </c>
      <c r="C51" s="11">
        <f>(C49+C50)/2</f>
        <v>30.069586494988002</v>
      </c>
      <c r="D51" s="11">
        <f>(D49+D50)/2</f>
        <v>36.289188830470891</v>
      </c>
      <c r="E51" s="11">
        <f>(E49+E50)/2</f>
        <v>9.8752014284897314</v>
      </c>
      <c r="F51" s="11">
        <f>(F49+F50)/2</f>
        <v>3.2608695652173911</v>
      </c>
      <c r="G51" s="11" t="e">
        <f>(G49+G50)/2</f>
        <v>#DIV/0!</v>
      </c>
    </row>
    <row r="53" spans="1:7" x14ac:dyDescent="0.25">
      <c r="A53" s="11" t="s">
        <v>92</v>
      </c>
    </row>
    <row r="54" spans="1:7" x14ac:dyDescent="0.25">
      <c r="A54" s="11" t="s">
        <v>38</v>
      </c>
      <c r="C54" s="11">
        <f>C20/C18*100</f>
        <v>0</v>
      </c>
      <c r="D54" s="11">
        <f>D20/D18*100</f>
        <v>0</v>
      </c>
      <c r="E54" s="11">
        <f>E20/E18*100</f>
        <v>0</v>
      </c>
      <c r="F54" s="11" t="e">
        <f>F20/F18*100</f>
        <v>#DIV/0!</v>
      </c>
      <c r="G54" s="11">
        <f>G20/G18*100</f>
        <v>0</v>
      </c>
    </row>
    <row r="56" spans="1:7" x14ac:dyDescent="0.25">
      <c r="A56" s="11" t="s">
        <v>39</v>
      </c>
    </row>
    <row r="57" spans="1:7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</row>
    <row r="58" spans="1:7" x14ac:dyDescent="0.25">
      <c r="A58" s="11" t="s">
        <v>41</v>
      </c>
      <c r="C58" s="11" t="e">
        <f>((C33/C32)-1)*100</f>
        <v>#DIV/0!</v>
      </c>
      <c r="D58" s="11" t="e">
        <f t="shared" ref="D58:G58" si="0">((D33/D32)-1)*100</f>
        <v>#DIV/0!</v>
      </c>
      <c r="E58" s="11" t="e">
        <f t="shared" si="0"/>
        <v>#DIV/0!</v>
      </c>
      <c r="F58" s="11" t="e">
        <f t="shared" si="0"/>
        <v>#DIV/0!</v>
      </c>
      <c r="G58" s="11" t="e">
        <f t="shared" si="0"/>
        <v>#DIV/0!</v>
      </c>
    </row>
    <row r="59" spans="1:7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</row>
    <row r="61" spans="1:7" x14ac:dyDescent="0.25">
      <c r="A61" s="11" t="s">
        <v>43</v>
      </c>
    </row>
    <row r="62" spans="1:7" x14ac:dyDescent="0.25">
      <c r="A62" s="11" t="s">
        <v>44</v>
      </c>
      <c r="C62" s="11">
        <f t="shared" ref="C62:G63" si="1">C17/C11</f>
        <v>0</v>
      </c>
      <c r="D62" s="11">
        <f t="shared" si="1"/>
        <v>0</v>
      </c>
      <c r="E62" s="11">
        <f t="shared" si="1"/>
        <v>0</v>
      </c>
      <c r="F62" s="11">
        <f t="shared" si="1"/>
        <v>0</v>
      </c>
      <c r="G62" s="11" t="e">
        <f t="shared" si="1"/>
        <v>#DIV/0!</v>
      </c>
    </row>
    <row r="63" spans="1:7" x14ac:dyDescent="0.25">
      <c r="A63" s="11" t="s">
        <v>45</v>
      </c>
      <c r="C63" s="11">
        <f t="shared" si="1"/>
        <v>27043098.950454544</v>
      </c>
      <c r="D63" s="11">
        <f t="shared" si="1"/>
        <v>47531941.193333335</v>
      </c>
      <c r="E63" s="11">
        <f>E18/E12</f>
        <v>154318881.05000001</v>
      </c>
      <c r="F63" s="11">
        <f>F18/F12</f>
        <v>0</v>
      </c>
      <c r="G63" s="11">
        <f t="shared" si="1"/>
        <v>1426869.4577777777</v>
      </c>
    </row>
    <row r="64" spans="1:7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</row>
    <row r="66" spans="1:7" x14ac:dyDescent="0.25">
      <c r="A66" s="11" t="s">
        <v>47</v>
      </c>
    </row>
    <row r="67" spans="1:7" x14ac:dyDescent="0.25">
      <c r="A67" s="11" t="s">
        <v>48</v>
      </c>
      <c r="C67" s="11" t="e">
        <f>(C24/C23)*100</f>
        <v>#DIV/0!</v>
      </c>
    </row>
    <row r="68" spans="1:7" x14ac:dyDescent="0.25">
      <c r="A68" s="11" t="s">
        <v>49</v>
      </c>
      <c r="C68" s="11">
        <f>(C18/C24)*100</f>
        <v>101.460148441485</v>
      </c>
    </row>
    <row r="70" spans="1:7" ht="15.75" thickBot="1" x14ac:dyDescent="0.3">
      <c r="A70" s="28"/>
      <c r="B70" s="28"/>
      <c r="C70" s="28"/>
      <c r="D70" s="28"/>
      <c r="E70" s="28"/>
      <c r="F70" s="28"/>
      <c r="G70" s="28"/>
    </row>
    <row r="71" spans="1:7" ht="15.75" thickTop="1" x14ac:dyDescent="0.25"/>
    <row r="72" spans="1:7" x14ac:dyDescent="0.25">
      <c r="A72" s="11" t="s">
        <v>50</v>
      </c>
    </row>
    <row r="73" spans="1:7" x14ac:dyDescent="0.25">
      <c r="A73" s="11" t="s">
        <v>93</v>
      </c>
    </row>
    <row r="74" spans="1:7" x14ac:dyDescent="0.25">
      <c r="A74" s="11" t="s">
        <v>96</v>
      </c>
    </row>
    <row r="76" spans="1:7" x14ac:dyDescent="0.25">
      <c r="A76" s="11" t="s">
        <v>94</v>
      </c>
    </row>
    <row r="77" spans="1:7" x14ac:dyDescent="0.25">
      <c r="A77" s="11" t="s">
        <v>95</v>
      </c>
    </row>
    <row r="78" spans="1:7" x14ac:dyDescent="0.25">
      <c r="A78" s="11" t="s">
        <v>97</v>
      </c>
    </row>
    <row r="79" spans="1:7" x14ac:dyDescent="0.25">
      <c r="A79" s="11" t="s">
        <v>98</v>
      </c>
    </row>
    <row r="80" spans="1:7" x14ac:dyDescent="0.25">
      <c r="A80" s="11" t="s">
        <v>99</v>
      </c>
    </row>
    <row r="81" spans="1:1" x14ac:dyDescent="0.25">
      <c r="A81" s="11" t="s">
        <v>106</v>
      </c>
    </row>
    <row r="82" spans="1:1" x14ac:dyDescent="0.25">
      <c r="A82" s="29" t="s">
        <v>107</v>
      </c>
    </row>
    <row r="83" spans="1:1" x14ac:dyDescent="0.25">
      <c r="A83" s="29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topLeftCell="A37" zoomScale="90" zoomScaleNormal="90" workbookViewId="0">
      <selection activeCell="A80" sqref="A80:A82"/>
    </sheetView>
  </sheetViews>
  <sheetFormatPr baseColWidth="10" defaultColWidth="11.42578125" defaultRowHeight="15" x14ac:dyDescent="0.25"/>
  <cols>
    <col min="1" max="1" width="58.140625" bestFit="1" customWidth="1"/>
    <col min="2" max="2" width="7.28515625" bestFit="1" customWidth="1"/>
    <col min="3" max="4" width="18.5703125" bestFit="1" customWidth="1"/>
    <col min="5" max="5" width="20.42578125" bestFit="1" customWidth="1"/>
    <col min="6" max="6" width="29.5703125" bestFit="1" customWidth="1"/>
    <col min="7" max="7" width="27.140625" bestFit="1" customWidth="1"/>
  </cols>
  <sheetData>
    <row r="2" spans="1:7" x14ac:dyDescent="0.25">
      <c r="A2" s="59" t="s">
        <v>105</v>
      </c>
      <c r="B2" s="59"/>
      <c r="C2" s="59"/>
      <c r="D2" s="59"/>
      <c r="E2" s="59"/>
      <c r="F2" s="59"/>
      <c r="G2" s="59"/>
    </row>
    <row r="4" spans="1:7" x14ac:dyDescent="0.25">
      <c r="A4" s="61" t="s">
        <v>0</v>
      </c>
      <c r="B4" s="1"/>
      <c r="C4" s="61" t="s">
        <v>1</v>
      </c>
      <c r="D4" s="67" t="s">
        <v>2</v>
      </c>
      <c r="E4" s="67"/>
      <c r="F4" s="67"/>
      <c r="G4" s="67"/>
    </row>
    <row r="5" spans="1:7" ht="15.75" thickBot="1" x14ac:dyDescent="0.3">
      <c r="A5" s="62"/>
      <c r="B5" s="3"/>
      <c r="C5" s="62"/>
      <c r="D5" s="3" t="s">
        <v>3</v>
      </c>
      <c r="E5" s="3" t="s">
        <v>4</v>
      </c>
      <c r="F5" s="3" t="s">
        <v>5</v>
      </c>
      <c r="G5" s="3" t="s">
        <v>6</v>
      </c>
    </row>
    <row r="6" spans="1:7" ht="15.75" thickTop="1" x14ac:dyDescent="0.25"/>
    <row r="7" spans="1:7" x14ac:dyDescent="0.25">
      <c r="A7" t="s">
        <v>7</v>
      </c>
    </row>
    <row r="8" spans="1:7" x14ac:dyDescent="0.25">
      <c r="B8" t="s">
        <v>8</v>
      </c>
    </row>
    <row r="9" spans="1:7" x14ac:dyDescent="0.25">
      <c r="A9" t="s">
        <v>9</v>
      </c>
      <c r="B9" t="s">
        <v>10</v>
      </c>
    </row>
    <row r="10" spans="1:7" x14ac:dyDescent="0.25">
      <c r="A10" t="s">
        <v>81</v>
      </c>
      <c r="C10" s="12">
        <f>SUM(D10:G10)</f>
        <v>0</v>
      </c>
      <c r="D10" s="12">
        <f>+'I Trimestre'!D10+'II Trimestre'!D10</f>
        <v>0</v>
      </c>
      <c r="E10" s="12">
        <f>+'I Trimestre'!E10+'II Trimestre'!E10</f>
        <v>0</v>
      </c>
      <c r="F10" s="12">
        <f>+'I Trimestre'!F10+'II Trimestre'!F10</f>
        <v>0</v>
      </c>
      <c r="G10" s="12">
        <f>+'I Trimestre'!G10+'II Trimestre'!G10</f>
        <v>0</v>
      </c>
    </row>
    <row r="11" spans="1:7" x14ac:dyDescent="0.25">
      <c r="A11" t="s">
        <v>82</v>
      </c>
      <c r="C11" s="12">
        <f t="shared" ref="C11" si="0">SUM(D11:G11)</f>
        <v>72</v>
      </c>
      <c r="D11" s="12">
        <v>17</v>
      </c>
      <c r="E11" s="12">
        <v>7</v>
      </c>
      <c r="F11" s="12">
        <v>48</v>
      </c>
      <c r="G11" s="12">
        <f>+'I Trimestre'!G11+'II Trimestre'!G11</f>
        <v>0</v>
      </c>
    </row>
    <row r="12" spans="1:7" x14ac:dyDescent="0.25">
      <c r="A12" t="s">
        <v>83</v>
      </c>
      <c r="C12" s="12">
        <f>SUM(D12:G12)</f>
        <v>23</v>
      </c>
      <c r="D12" s="12">
        <f>+'I Trimestre'!D12+'II Trimestre'!D12</f>
        <v>7</v>
      </c>
      <c r="E12" s="12">
        <f>+'I Trimestre'!E12+'II Trimestre'!E12</f>
        <v>1</v>
      </c>
      <c r="F12" s="12">
        <f>+'I Trimestre'!F12+'II Trimestre'!F12</f>
        <v>8</v>
      </c>
      <c r="G12" s="12">
        <f>+'I Trimestre'!G12+'II Trimestre'!G12</f>
        <v>7</v>
      </c>
    </row>
    <row r="13" spans="1:7" x14ac:dyDescent="0.25">
      <c r="A13" t="s">
        <v>14</v>
      </c>
      <c r="C13" s="12">
        <f>SUM(D13:G13)</f>
        <v>72</v>
      </c>
      <c r="D13" s="12">
        <v>17</v>
      </c>
      <c r="E13" s="12">
        <v>7</v>
      </c>
      <c r="F13" s="12">
        <v>48</v>
      </c>
      <c r="G13" s="12"/>
    </row>
    <row r="15" spans="1:7" x14ac:dyDescent="0.25">
      <c r="A15" t="s">
        <v>15</v>
      </c>
    </row>
    <row r="16" spans="1:7" x14ac:dyDescent="0.25">
      <c r="A16" t="s">
        <v>81</v>
      </c>
      <c r="C16" s="6">
        <f t="shared" ref="C16:C17" si="1">SUM(D16:G16)</f>
        <v>0</v>
      </c>
      <c r="D16" s="12">
        <f>+'I Trimestre'!D16+'II Trimestre'!D16</f>
        <v>0</v>
      </c>
      <c r="E16" s="12">
        <f>+'I Trimestre'!E16+'II Trimestre'!E16</f>
        <v>0</v>
      </c>
      <c r="F16" s="12">
        <f>+'I Trimestre'!F16+'II Trimestre'!F16</f>
        <v>0</v>
      </c>
      <c r="G16" s="12">
        <f>+'I Trimestre'!G16+'II Trimestre'!G16</f>
        <v>0</v>
      </c>
    </row>
    <row r="17" spans="1:7" x14ac:dyDescent="0.25">
      <c r="A17" t="s">
        <v>82</v>
      </c>
      <c r="C17" s="6">
        <f t="shared" si="1"/>
        <v>0</v>
      </c>
      <c r="D17" s="12">
        <f>+'I Trimestre'!D17+'II Trimestre'!D17</f>
        <v>0</v>
      </c>
      <c r="E17" s="12">
        <f>+'I Trimestre'!E17+'II Trimestre'!E17</f>
        <v>0</v>
      </c>
      <c r="F17" s="12">
        <f>+'I Trimestre'!F17+'II Trimestre'!F17</f>
        <v>0</v>
      </c>
      <c r="G17" s="12">
        <f>+'I Trimestre'!G17+'II Trimestre'!G17</f>
        <v>0</v>
      </c>
    </row>
    <row r="18" spans="1:7" x14ac:dyDescent="0.25">
      <c r="A18" t="s">
        <v>83</v>
      </c>
      <c r="C18" s="6">
        <f>SUM(D18:G18)</f>
        <v>0</v>
      </c>
      <c r="D18" s="12">
        <f>+'I Trimestre'!D18+'II Trimestre'!D18</f>
        <v>0</v>
      </c>
      <c r="E18" s="12">
        <f>+'I Trimestre'!E18+'II Trimestre'!E18</f>
        <v>0</v>
      </c>
      <c r="F18" s="12">
        <f>+'I Trimestre'!F18+'II Trimestre'!F18</f>
        <v>0</v>
      </c>
      <c r="G18" s="12">
        <f>+'I Trimestre'!G18+'II Trimestre'!G18</f>
        <v>0</v>
      </c>
    </row>
    <row r="19" spans="1:7" x14ac:dyDescent="0.25">
      <c r="A19" t="s">
        <v>14</v>
      </c>
      <c r="C19" s="6">
        <f>SUM(D19:G19)</f>
        <v>1736729142</v>
      </c>
      <c r="D19" s="6">
        <v>1143619142</v>
      </c>
      <c r="E19" s="6">
        <v>513110000</v>
      </c>
      <c r="F19" s="6">
        <v>80000000</v>
      </c>
      <c r="G19" s="6"/>
    </row>
    <row r="20" spans="1:7" x14ac:dyDescent="0.25">
      <c r="A20" t="s">
        <v>84</v>
      </c>
      <c r="C20" s="6"/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</row>
    <row r="23" spans="1:7" x14ac:dyDescent="0.25">
      <c r="A23" t="s">
        <v>82</v>
      </c>
      <c r="C23" s="6"/>
    </row>
    <row r="24" spans="1:7" x14ac:dyDescent="0.25">
      <c r="A24" t="s">
        <v>83</v>
      </c>
      <c r="C24" s="12">
        <f>+'I Trimestre'!C24+'II Trimestre'!C24+'III Trimestre'!C24</f>
        <v>277262895.75</v>
      </c>
    </row>
    <row r="26" spans="1:7" x14ac:dyDescent="0.25">
      <c r="A26" t="s">
        <v>18</v>
      </c>
    </row>
    <row r="27" spans="1:7" x14ac:dyDescent="0.25">
      <c r="A27" t="s">
        <v>85</v>
      </c>
      <c r="C27" s="9">
        <v>1.3875734139666667</v>
      </c>
      <c r="D27" s="9">
        <v>1.3875734139666667</v>
      </c>
      <c r="E27" s="9">
        <v>1.3875734139666667</v>
      </c>
      <c r="F27" s="9">
        <v>1.3875734139666667</v>
      </c>
      <c r="G27" s="9">
        <v>1.3875734139666667</v>
      </c>
    </row>
    <row r="28" spans="1:7" x14ac:dyDescent="0.25">
      <c r="A28" t="s">
        <v>86</v>
      </c>
      <c r="C28" s="9">
        <v>1.45394391315</v>
      </c>
      <c r="D28" s="9">
        <v>1.45394391315</v>
      </c>
      <c r="E28" s="9">
        <v>1.45394391315</v>
      </c>
      <c r="F28" s="9">
        <v>1.45394391315</v>
      </c>
      <c r="G28" s="9">
        <v>1.45394391315</v>
      </c>
    </row>
    <row r="29" spans="1:7" s="20" customFormat="1" x14ac:dyDescent="0.25">
      <c r="A29" s="20" t="s">
        <v>100</v>
      </c>
      <c r="C29" s="23">
        <f>+D29+E29</f>
        <v>97142</v>
      </c>
      <c r="D29" s="24">
        <v>36493</v>
      </c>
      <c r="E29" s="24">
        <v>60649</v>
      </c>
      <c r="F29" s="21"/>
      <c r="G29" s="21"/>
    </row>
    <row r="31" spans="1:7" x14ac:dyDescent="0.25">
      <c r="A31" t="s">
        <v>21</v>
      </c>
    </row>
    <row r="32" spans="1:7" x14ac:dyDescent="0.25">
      <c r="A32" t="s">
        <v>87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88</v>
      </c>
      <c r="C33" s="8">
        <f>C18/C28</f>
        <v>0</v>
      </c>
      <c r="D33" s="8">
        <f>D18/D28</f>
        <v>0</v>
      </c>
      <c r="E33" s="8">
        <f>E18/E28</f>
        <v>0</v>
      </c>
      <c r="F33" s="8">
        <f>F18/F28</f>
        <v>0</v>
      </c>
      <c r="G33" s="8">
        <f>G18/G28</f>
        <v>0</v>
      </c>
    </row>
    <row r="34" spans="1:7" x14ac:dyDescent="0.25">
      <c r="A34" t="s">
        <v>89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90</v>
      </c>
      <c r="C35" s="8">
        <f>C33/C12</f>
        <v>0</v>
      </c>
      <c r="D35" s="8">
        <f>D33/D12</f>
        <v>0</v>
      </c>
      <c r="E35" s="8">
        <f>E33/E12</f>
        <v>0</v>
      </c>
      <c r="F35" s="8">
        <f>F33/F12</f>
        <v>0</v>
      </c>
      <c r="G35" s="8">
        <f>G33/G12</f>
        <v>0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7.4118301043832741E-2</v>
      </c>
      <c r="D40" s="8">
        <f>D11/D29*100</f>
        <v>4.658427643657688E-2</v>
      </c>
      <c r="E40" s="8">
        <f>E11/E29*100</f>
        <v>1.1541822618674669E-2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2.3676679500113235E-2</v>
      </c>
      <c r="D41" s="8">
        <f>D12/D29*100</f>
        <v>1.9181760885649303E-2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31.944444444444443</v>
      </c>
      <c r="D44" s="8">
        <f>D12/D11*100</f>
        <v>41.17647058823529</v>
      </c>
      <c r="E44" s="8">
        <f>E12/E11*100</f>
        <v>14.285714285714285</v>
      </c>
      <c r="F44" s="8">
        <f>F12/F11*100</f>
        <v>16.666666666666664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31.944444444444443</v>
      </c>
      <c r="D49" s="8">
        <f>D12/D13*100</f>
        <v>41.17647058823529</v>
      </c>
      <c r="E49" s="8">
        <f>E12/E13*100</f>
        <v>14.285714285714285</v>
      </c>
      <c r="F49" s="8">
        <f>F12/F13*100</f>
        <v>16.666666666666664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0</v>
      </c>
      <c r="D50" s="8">
        <f>D18/D19*100</f>
        <v>0</v>
      </c>
      <c r="E50" s="8">
        <f>E18/E19*100</f>
        <v>0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15.972222222222221</v>
      </c>
      <c r="D51" s="8">
        <f>(D49+D50)/2</f>
        <v>20.588235294117645</v>
      </c>
      <c r="E51" s="8">
        <f>(E49+E50)/2</f>
        <v>7.1428571428571423</v>
      </c>
      <c r="F51" s="8">
        <f>(F49+F50)/2</f>
        <v>8.3333333333333321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 t="e">
        <f>C20/C18*100</f>
        <v>#DIV/0!</v>
      </c>
      <c r="D54" s="8" t="e">
        <f>D20/D18*100</f>
        <v>#DIV/0!</v>
      </c>
      <c r="E54" s="8" t="e">
        <f>E20/E18*100</f>
        <v>#DIV/0!</v>
      </c>
      <c r="F54" s="8" t="e">
        <f>F20/F18*100</f>
        <v>#DIV/0!</v>
      </c>
      <c r="G54" s="8" t="e">
        <f>G20/G18*100</f>
        <v>#DIV/0!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2">((D33/D32)-1)*100</f>
        <v>#DIV/0!</v>
      </c>
      <c r="E58" s="8" t="e">
        <f t="shared" si="2"/>
        <v>#DIV/0!</v>
      </c>
      <c r="F58" s="8" t="e">
        <f t="shared" si="2"/>
        <v>#DIV/0!</v>
      </c>
      <c r="G58" s="8" t="e">
        <f t="shared" si="2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3">C17/C11</f>
        <v>0</v>
      </c>
      <c r="D62" s="8">
        <f t="shared" si="3"/>
        <v>0</v>
      </c>
      <c r="E62" s="8">
        <f t="shared" si="3"/>
        <v>0</v>
      </c>
      <c r="F62" s="8">
        <f t="shared" si="3"/>
        <v>0</v>
      </c>
      <c r="G62" s="8" t="e">
        <f t="shared" si="3"/>
        <v>#DIV/0!</v>
      </c>
    </row>
    <row r="63" spans="1:7" x14ac:dyDescent="0.25">
      <c r="A63" t="s">
        <v>45</v>
      </c>
      <c r="C63" s="8">
        <f t="shared" si="3"/>
        <v>0</v>
      </c>
      <c r="D63" s="8">
        <f t="shared" si="3"/>
        <v>0</v>
      </c>
      <c r="E63" s="8">
        <f>E18/E12</f>
        <v>0</v>
      </c>
      <c r="F63" s="8">
        <f>F18/F12</f>
        <v>0</v>
      </c>
      <c r="G63" s="8">
        <f t="shared" si="3"/>
        <v>0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>
        <f>(C18/C24)*100</f>
        <v>0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106</v>
      </c>
    </row>
    <row r="81" spans="1:1" x14ac:dyDescent="0.25">
      <c r="A81" s="22" t="s">
        <v>107</v>
      </c>
    </row>
    <row r="82" spans="1:1" x14ac:dyDescent="0.25">
      <c r="A82" s="22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topLeftCell="A34" zoomScale="90" zoomScaleNormal="90" workbookViewId="0">
      <selection activeCell="A81" sqref="A81:A83"/>
    </sheetView>
  </sheetViews>
  <sheetFormatPr baseColWidth="10" defaultColWidth="11.42578125" defaultRowHeight="15" x14ac:dyDescent="0.25"/>
  <cols>
    <col min="1" max="1" width="58.140625" bestFit="1" customWidth="1"/>
    <col min="2" max="2" width="7.28515625" bestFit="1" customWidth="1"/>
    <col min="3" max="4" width="18.5703125" bestFit="1" customWidth="1"/>
    <col min="5" max="5" width="20.42578125" bestFit="1" customWidth="1"/>
    <col min="6" max="6" width="29.5703125" bestFit="1" customWidth="1"/>
    <col min="7" max="7" width="27.140625" bestFit="1" customWidth="1"/>
  </cols>
  <sheetData>
    <row r="2" spans="1:7" x14ac:dyDescent="0.25">
      <c r="A2" s="59" t="s">
        <v>105</v>
      </c>
      <c r="B2" s="59"/>
      <c r="C2" s="59"/>
      <c r="D2" s="59"/>
      <c r="E2" s="59"/>
      <c r="F2" s="59"/>
      <c r="G2" s="59"/>
    </row>
    <row r="4" spans="1:7" x14ac:dyDescent="0.25">
      <c r="A4" s="61" t="s">
        <v>0</v>
      </c>
      <c r="B4" s="1"/>
      <c r="C4" s="61" t="s">
        <v>1</v>
      </c>
      <c r="D4" s="67" t="s">
        <v>2</v>
      </c>
      <c r="E4" s="67"/>
      <c r="F4" s="67"/>
      <c r="G4" s="67"/>
    </row>
    <row r="5" spans="1:7" ht="15.75" thickBot="1" x14ac:dyDescent="0.3">
      <c r="A5" s="62"/>
      <c r="B5" s="3"/>
      <c r="C5" s="62"/>
      <c r="D5" s="3" t="s">
        <v>3</v>
      </c>
      <c r="E5" s="3" t="s">
        <v>4</v>
      </c>
      <c r="F5" s="3" t="s">
        <v>5</v>
      </c>
      <c r="G5" s="3" t="s">
        <v>6</v>
      </c>
    </row>
    <row r="6" spans="1:7" ht="15.75" thickTop="1" x14ac:dyDescent="0.25"/>
    <row r="7" spans="1:7" x14ac:dyDescent="0.25">
      <c r="A7" t="s">
        <v>7</v>
      </c>
    </row>
    <row r="8" spans="1:7" x14ac:dyDescent="0.25">
      <c r="B8" t="s">
        <v>8</v>
      </c>
    </row>
    <row r="9" spans="1:7" x14ac:dyDescent="0.25">
      <c r="A9" t="s">
        <v>9</v>
      </c>
      <c r="B9" t="s">
        <v>10</v>
      </c>
    </row>
    <row r="10" spans="1:7" x14ac:dyDescent="0.25">
      <c r="A10" t="s">
        <v>81</v>
      </c>
      <c r="C10" s="12">
        <f t="shared" ref="C10:C11" si="0">SUM(D10:G10)</f>
        <v>0</v>
      </c>
      <c r="D10" s="12">
        <f>+'I Trimestre'!D10+'II Trimestre'!D10+'III Trimestre'!D10</f>
        <v>0</v>
      </c>
      <c r="E10" s="12">
        <f>+'I Trimestre'!E10+'II Trimestre'!E10+'III Trimestre'!E10</f>
        <v>0</v>
      </c>
      <c r="F10" s="12">
        <f>+'I Trimestre'!F10+'II Trimestre'!F10+'III Trimestre'!F10</f>
        <v>0</v>
      </c>
      <c r="G10" s="12">
        <f>+'I Trimestre'!G10+'II Trimestre'!G10+'III Trimestre'!G10</f>
        <v>0</v>
      </c>
    </row>
    <row r="11" spans="1:7" x14ac:dyDescent="0.25">
      <c r="A11" t="s">
        <v>82</v>
      </c>
      <c r="C11" s="12">
        <f t="shared" si="0"/>
        <v>85</v>
      </c>
      <c r="D11" s="12">
        <v>25</v>
      </c>
      <c r="E11" s="12">
        <v>14</v>
      </c>
      <c r="F11" s="12">
        <v>46</v>
      </c>
      <c r="G11" s="12">
        <f>+'I Trimestre'!G11+'II Trimestre'!G11+'III Trimestre'!G11</f>
        <v>0</v>
      </c>
    </row>
    <row r="12" spans="1:7" x14ac:dyDescent="0.25">
      <c r="A12" t="s">
        <v>83</v>
      </c>
      <c r="C12" s="12">
        <f>SUM(D12:G12)</f>
        <v>32</v>
      </c>
      <c r="D12" s="12">
        <f>+'I Trimestre'!D12+'II Trimestre'!D12+'III Trimestre'!D12</f>
        <v>7</v>
      </c>
      <c r="E12" s="12">
        <f>+'I Trimestre'!E12+'II Trimestre'!E12+'III Trimestre'!E12</f>
        <v>1</v>
      </c>
      <c r="F12" s="12">
        <f>+'I Trimestre'!F12+'II Trimestre'!F12+'III Trimestre'!F12</f>
        <v>15</v>
      </c>
      <c r="G12" s="12">
        <f>+'I Trimestre'!G12+'II Trimestre'!G12+'III Trimestre'!G12</f>
        <v>9</v>
      </c>
    </row>
    <row r="13" spans="1:7" x14ac:dyDescent="0.25">
      <c r="A13" t="s">
        <v>14</v>
      </c>
      <c r="C13" s="12">
        <f>SUM(D13:G13)</f>
        <v>85</v>
      </c>
      <c r="D13" s="12">
        <v>25</v>
      </c>
      <c r="E13" s="12">
        <v>14</v>
      </c>
      <c r="F13" s="12">
        <v>46</v>
      </c>
      <c r="G13" s="12"/>
    </row>
    <row r="15" spans="1:7" x14ac:dyDescent="0.25">
      <c r="A15" t="s">
        <v>15</v>
      </c>
    </row>
    <row r="16" spans="1:7" x14ac:dyDescent="0.25">
      <c r="A16" t="s">
        <v>81</v>
      </c>
      <c r="C16" s="6">
        <f t="shared" ref="C16:C17" si="1">SUM(D16:G16)</f>
        <v>0</v>
      </c>
      <c r="D16" s="12">
        <f>+'I Trimestre'!D16+'II Trimestre'!D16+'III Trimestre'!D16</f>
        <v>0</v>
      </c>
      <c r="E16" s="12">
        <f>+'I Trimestre'!E16+'II Trimestre'!E16+'III Trimestre'!E16</f>
        <v>0</v>
      </c>
      <c r="F16" s="12">
        <f>+'I Trimestre'!F16+'II Trimestre'!F16+'III Trimestre'!F16</f>
        <v>0</v>
      </c>
      <c r="G16" s="12">
        <f>+'I Trimestre'!G16+'II Trimestre'!G16+'III Trimestre'!G16</f>
        <v>0</v>
      </c>
    </row>
    <row r="17" spans="1:7" x14ac:dyDescent="0.25">
      <c r="A17" t="s">
        <v>82</v>
      </c>
      <c r="C17" s="6">
        <f t="shared" si="1"/>
        <v>0</v>
      </c>
      <c r="D17" s="12">
        <f>+'I Trimestre'!D17+'II Trimestre'!D17+'III Trimestre'!D17</f>
        <v>0</v>
      </c>
      <c r="E17" s="12">
        <f>+'I Trimestre'!E17+'II Trimestre'!E17+'III Trimestre'!E17</f>
        <v>0</v>
      </c>
      <c r="F17" s="12">
        <f>+'I Trimestre'!F17+'II Trimestre'!F17+'III Trimestre'!F17</f>
        <v>0</v>
      </c>
      <c r="G17" s="12">
        <f>+'I Trimestre'!G17+'II Trimestre'!G17+'III Trimestre'!G17</f>
        <v>0</v>
      </c>
    </row>
    <row r="18" spans="1:7" x14ac:dyDescent="0.25">
      <c r="A18" t="s">
        <v>83</v>
      </c>
      <c r="C18" s="6">
        <f>SUM(D18:G18)</f>
        <v>146844097.84</v>
      </c>
      <c r="D18" s="12">
        <f>+'I Trimestre'!D18+'II Trimestre'!D18+'III Trimestre'!D18</f>
        <v>33839031.969999999</v>
      </c>
      <c r="E18" s="12">
        <f>+'I Trimestre'!E18+'II Trimestre'!E18+'III Trimestre'!E18</f>
        <v>39911892.969999999</v>
      </c>
      <c r="F18" s="12">
        <f>+'I Trimestre'!F18+'II Trimestre'!F18+'III Trimestre'!F18</f>
        <v>0</v>
      </c>
      <c r="G18" s="12">
        <f>+'I Trimestre'!G18+'II Trimestre'!G18+'III Trimestre'!G18</f>
        <v>73093172.900000006</v>
      </c>
    </row>
    <row r="19" spans="1:7" x14ac:dyDescent="0.25">
      <c r="A19" t="s">
        <v>14</v>
      </c>
      <c r="C19" s="18">
        <f>SUM(D19:G19)</f>
        <v>2736729142</v>
      </c>
      <c r="D19" s="18">
        <v>1169509142</v>
      </c>
      <c r="E19" s="18">
        <v>1224020000</v>
      </c>
      <c r="F19" s="18">
        <v>343200000</v>
      </c>
      <c r="G19" s="6"/>
    </row>
    <row r="20" spans="1:7" x14ac:dyDescent="0.25">
      <c r="A20" t="s">
        <v>84</v>
      </c>
      <c r="C20" s="6"/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</row>
    <row r="23" spans="1:7" x14ac:dyDescent="0.25">
      <c r="A23" t="s">
        <v>82</v>
      </c>
      <c r="C23" s="6"/>
    </row>
    <row r="24" spans="1:7" x14ac:dyDescent="0.25">
      <c r="A24" t="s">
        <v>83</v>
      </c>
      <c r="C24" s="12">
        <f>+'I Trimestre'!C24+'II Trimestre'!C24+'III Trimestre'!C24</f>
        <v>277262895.75</v>
      </c>
    </row>
    <row r="26" spans="1:7" x14ac:dyDescent="0.25">
      <c r="A26" t="s">
        <v>18</v>
      </c>
    </row>
    <row r="27" spans="1:7" x14ac:dyDescent="0.25">
      <c r="A27" t="s">
        <v>85</v>
      </c>
      <c r="C27" s="9">
        <v>1.3931300646666669</v>
      </c>
      <c r="D27" s="9">
        <v>1.3931300646666669</v>
      </c>
      <c r="E27" s="9">
        <v>1.3931300646666669</v>
      </c>
      <c r="F27" s="9">
        <v>1.3931300646666669</v>
      </c>
      <c r="G27" s="9">
        <v>1.3931300646666669</v>
      </c>
    </row>
    <row r="28" spans="1:7" x14ac:dyDescent="0.25">
      <c r="A28" t="s">
        <v>86</v>
      </c>
      <c r="C28" s="9">
        <v>1.4617491794222224</v>
      </c>
      <c r="D28" s="9">
        <v>1.4617491794222224</v>
      </c>
      <c r="E28" s="9">
        <v>1.4617491794222224</v>
      </c>
      <c r="F28" s="9">
        <v>1.4617491794222224</v>
      </c>
      <c r="G28" s="9">
        <v>1.4617491794222224</v>
      </c>
    </row>
    <row r="29" spans="1:7" x14ac:dyDescent="0.25">
      <c r="A29" s="20" t="s">
        <v>100</v>
      </c>
      <c r="B29" s="20"/>
      <c r="C29" s="23">
        <f>+D29+E29</f>
        <v>97142</v>
      </c>
      <c r="D29" s="24">
        <v>36493</v>
      </c>
      <c r="E29" s="24">
        <v>60649</v>
      </c>
      <c r="F29" s="21"/>
      <c r="G29" s="21"/>
    </row>
    <row r="31" spans="1:7" x14ac:dyDescent="0.25">
      <c r="A31" t="s">
        <v>21</v>
      </c>
    </row>
    <row r="32" spans="1:7" x14ac:dyDescent="0.25">
      <c r="A32" t="s">
        <v>87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88</v>
      </c>
      <c r="C33" s="8">
        <f>C18/C28</f>
        <v>100457793.92743854</v>
      </c>
      <c r="D33" s="8">
        <f>D18/D28</f>
        <v>23149684.259357933</v>
      </c>
      <c r="E33" s="8">
        <f>E18/E28</f>
        <v>27304200.701365028</v>
      </c>
      <c r="F33" s="8">
        <f>F18/F28</f>
        <v>0</v>
      </c>
      <c r="G33" s="8">
        <f>G18/G28</f>
        <v>50003908.966715582</v>
      </c>
    </row>
    <row r="34" spans="1:7" x14ac:dyDescent="0.25">
      <c r="A34" t="s">
        <v>89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90</v>
      </c>
      <c r="C35" s="8">
        <f>C33/C12</f>
        <v>3139306.0602324544</v>
      </c>
      <c r="D35" s="8">
        <f>D33/D12</f>
        <v>3307097.7513368474</v>
      </c>
      <c r="E35" s="8">
        <f>E33/E12</f>
        <v>27304200.701365028</v>
      </c>
      <c r="F35" s="8">
        <f>F33/F12</f>
        <v>0</v>
      </c>
      <c r="G35" s="8">
        <f>G33/G12</f>
        <v>5555989.8851906201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8.7500772065635876E-2</v>
      </c>
      <c r="D40" s="8">
        <f>D11/D29*100</f>
        <v>6.8506288877318938E-2</v>
      </c>
      <c r="E40" s="8">
        <f>E11/E29*100</f>
        <v>2.3083645237349338E-2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3.2941467130592331E-2</v>
      </c>
      <c r="D41" s="8">
        <f>D12/D29*100</f>
        <v>1.9181760885649303E-2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37.647058823529413</v>
      </c>
      <c r="D44" s="8">
        <f>D12/D11*100</f>
        <v>28.000000000000004</v>
      </c>
      <c r="E44" s="8">
        <f>E12/E11*100</f>
        <v>7.1428571428571423</v>
      </c>
      <c r="F44" s="8">
        <f>F12/F11*100</f>
        <v>32.608695652173914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37.647058823529413</v>
      </c>
      <c r="D49" s="8">
        <f>D12/D13*100</f>
        <v>28.000000000000004</v>
      </c>
      <c r="E49" s="8">
        <f>E12/E13*100</f>
        <v>7.1428571428571423</v>
      </c>
      <c r="F49" s="8">
        <f>F12/F13*100</f>
        <v>32.608695652173914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5.3656788896794669</v>
      </c>
      <c r="D50" s="8">
        <f>D18/D19*100</f>
        <v>2.8934388586421158</v>
      </c>
      <c r="E50" s="8">
        <f>E18/E19*100</f>
        <v>3.2607222896684696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21.506368856604439</v>
      </c>
      <c r="D51" s="8">
        <f>(D49+D50)/2</f>
        <v>15.44671942932106</v>
      </c>
      <c r="E51" s="8">
        <f>(E49+E50)/2</f>
        <v>5.2017897162628062</v>
      </c>
      <c r="F51" s="8">
        <f>(F49+F50)/2</f>
        <v>16.304347826086957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>
        <f>C20/C18*100</f>
        <v>0</v>
      </c>
      <c r="D54" s="8">
        <f>D20/D18*100</f>
        <v>0</v>
      </c>
      <c r="E54" s="8">
        <f>E20/E18*100</f>
        <v>0</v>
      </c>
      <c r="F54" s="8" t="e">
        <f>F20/F18*100</f>
        <v>#DIV/0!</v>
      </c>
      <c r="G54" s="8">
        <f>G20/G18*100</f>
        <v>0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2">((D33/D32)-1)*100</f>
        <v>#DIV/0!</v>
      </c>
      <c r="E58" s="8" t="e">
        <f t="shared" si="2"/>
        <v>#DIV/0!</v>
      </c>
      <c r="F58" s="8" t="e">
        <f t="shared" si="2"/>
        <v>#DIV/0!</v>
      </c>
      <c r="G58" s="8" t="e">
        <f t="shared" si="2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3">C17/C11</f>
        <v>0</v>
      </c>
      <c r="D62" s="8">
        <f t="shared" si="3"/>
        <v>0</v>
      </c>
      <c r="E62" s="8">
        <f t="shared" si="3"/>
        <v>0</v>
      </c>
      <c r="F62" s="8">
        <f t="shared" si="3"/>
        <v>0</v>
      </c>
      <c r="G62" s="8" t="e">
        <f t="shared" si="3"/>
        <v>#DIV/0!</v>
      </c>
    </row>
    <row r="63" spans="1:7" x14ac:dyDescent="0.25">
      <c r="A63" t="s">
        <v>45</v>
      </c>
      <c r="C63" s="8">
        <f t="shared" si="3"/>
        <v>4588878.0575000001</v>
      </c>
      <c r="D63" s="8">
        <f t="shared" si="3"/>
        <v>4834147.4242857145</v>
      </c>
      <c r="E63" s="8">
        <f>E18/E12</f>
        <v>39911892.969999999</v>
      </c>
      <c r="F63" s="8">
        <f>F18/F12</f>
        <v>0</v>
      </c>
      <c r="G63" s="8">
        <f t="shared" si="3"/>
        <v>8121463.6555555565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>
        <f>(C18/C24)*100</f>
        <v>52.962044359662578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99</v>
      </c>
    </row>
    <row r="81" spans="1:1" x14ac:dyDescent="0.25">
      <c r="A81" t="s">
        <v>106</v>
      </c>
    </row>
    <row r="82" spans="1:1" x14ac:dyDescent="0.25">
      <c r="A82" s="22" t="s">
        <v>107</v>
      </c>
    </row>
    <row r="83" spans="1:1" x14ac:dyDescent="0.25">
      <c r="A83" s="22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1"/>
  <sheetViews>
    <sheetView workbookViewId="0">
      <pane ySplit="6" topLeftCell="A7" activePane="bottomLeft" state="frozen"/>
      <selection pane="bottomLeft" activeCell="B23" sqref="B23"/>
    </sheetView>
  </sheetViews>
  <sheetFormatPr baseColWidth="10" defaultColWidth="11.42578125" defaultRowHeight="15" x14ac:dyDescent="0.25"/>
  <cols>
    <col min="1" max="1" width="58.140625" style="11" bestFit="1" customWidth="1"/>
    <col min="2" max="7" width="18.5703125" style="11" customWidth="1"/>
    <col min="8" max="8" width="18.140625" style="11" bestFit="1" customWidth="1"/>
    <col min="9" max="9" width="18.140625" style="11" customWidth="1"/>
    <col min="10" max="16384" width="11.42578125" style="11"/>
  </cols>
  <sheetData>
    <row r="2" spans="1:11" x14ac:dyDescent="0.25">
      <c r="A2" s="55" t="s">
        <v>135</v>
      </c>
      <c r="B2" s="55"/>
      <c r="C2" s="55"/>
      <c r="D2" s="55"/>
      <c r="E2" s="55"/>
      <c r="F2" s="55"/>
      <c r="G2" s="55"/>
      <c r="H2" s="55"/>
      <c r="I2" s="55"/>
    </row>
    <row r="4" spans="1:11" x14ac:dyDescent="0.25">
      <c r="A4" s="56" t="s">
        <v>0</v>
      </c>
      <c r="B4" s="56" t="s">
        <v>1</v>
      </c>
      <c r="C4" s="41"/>
      <c r="D4" s="41"/>
      <c r="E4" s="41"/>
      <c r="F4" s="41"/>
      <c r="G4" s="41"/>
      <c r="H4" s="66"/>
      <c r="I4" s="58"/>
    </row>
    <row r="5" spans="1:11" ht="15.75" thickBot="1" x14ac:dyDescent="0.3">
      <c r="A5" s="57"/>
      <c r="B5" s="69"/>
      <c r="C5" s="70" t="s">
        <v>141</v>
      </c>
      <c r="D5" s="70"/>
      <c r="E5" s="70"/>
      <c r="F5" s="70" t="s">
        <v>4</v>
      </c>
      <c r="G5" s="70"/>
      <c r="H5" s="70"/>
      <c r="I5" s="25" t="s">
        <v>119</v>
      </c>
    </row>
    <row r="6" spans="1:11" ht="15.75" thickTop="1" x14ac:dyDescent="0.25">
      <c r="C6" s="43" t="s">
        <v>142</v>
      </c>
      <c r="D6" s="43" t="s">
        <v>143</v>
      </c>
      <c r="E6" s="43" t="s">
        <v>144</v>
      </c>
      <c r="F6" s="43" t="s">
        <v>142</v>
      </c>
      <c r="G6" s="43" t="s">
        <v>143</v>
      </c>
      <c r="H6" s="43" t="s">
        <v>144</v>
      </c>
      <c r="I6" s="43" t="s">
        <v>142</v>
      </c>
    </row>
    <row r="7" spans="1:11" x14ac:dyDescent="0.25">
      <c r="A7" s="11" t="s">
        <v>7</v>
      </c>
    </row>
    <row r="9" spans="1:11" x14ac:dyDescent="0.25">
      <c r="A9" s="11" t="s">
        <v>9</v>
      </c>
      <c r="K9" s="11" t="s">
        <v>235</v>
      </c>
    </row>
    <row r="10" spans="1:11" x14ac:dyDescent="0.25">
      <c r="A10" s="11" t="s">
        <v>148</v>
      </c>
      <c r="B10" s="26">
        <f>SUM(C10:I10)</f>
        <v>1</v>
      </c>
      <c r="C10" s="11">
        <v>1</v>
      </c>
      <c r="D10" s="11" t="s">
        <v>147</v>
      </c>
      <c r="E10" s="11" t="s">
        <v>147</v>
      </c>
      <c r="F10" s="11">
        <v>0</v>
      </c>
      <c r="G10" s="11" t="s">
        <v>147</v>
      </c>
      <c r="H10" s="11" t="s">
        <v>147</v>
      </c>
      <c r="I10" s="11">
        <v>0</v>
      </c>
    </row>
    <row r="11" spans="1:11" x14ac:dyDescent="0.25">
      <c r="A11" s="40" t="s">
        <v>115</v>
      </c>
      <c r="B11" s="26">
        <f t="shared" ref="B11:B17" si="0">SUM(C11:I11)</f>
        <v>963</v>
      </c>
      <c r="C11" s="11">
        <v>963</v>
      </c>
      <c r="D11" s="11" t="s">
        <v>147</v>
      </c>
      <c r="E11" s="11" t="s">
        <v>147</v>
      </c>
      <c r="F11" s="11">
        <v>0</v>
      </c>
      <c r="G11" s="11" t="s">
        <v>147</v>
      </c>
      <c r="H11" s="11" t="s">
        <v>147</v>
      </c>
      <c r="I11" s="11">
        <v>0</v>
      </c>
    </row>
    <row r="12" spans="1:11" x14ac:dyDescent="0.25">
      <c r="A12" s="11" t="s">
        <v>149</v>
      </c>
      <c r="B12" s="26">
        <f t="shared" si="0"/>
        <v>266</v>
      </c>
      <c r="C12" s="11">
        <v>5</v>
      </c>
      <c r="D12" s="11">
        <v>2</v>
      </c>
      <c r="E12" s="11">
        <v>2</v>
      </c>
      <c r="F12" s="11">
        <v>2</v>
      </c>
      <c r="G12" s="11">
        <v>3</v>
      </c>
      <c r="H12" s="11">
        <v>5</v>
      </c>
      <c r="I12" s="11">
        <v>247</v>
      </c>
    </row>
    <row r="13" spans="1:11" x14ac:dyDescent="0.25">
      <c r="A13" s="40" t="s">
        <v>115</v>
      </c>
      <c r="B13" s="26">
        <f t="shared" si="0"/>
        <v>191555</v>
      </c>
      <c r="C13" s="50">
        <v>12543</v>
      </c>
      <c r="D13" s="50">
        <v>13992</v>
      </c>
      <c r="E13" s="50">
        <v>1296</v>
      </c>
      <c r="F13" s="50">
        <v>13026</v>
      </c>
      <c r="G13" s="50">
        <v>36794</v>
      </c>
      <c r="H13" s="50">
        <v>6226</v>
      </c>
      <c r="I13" s="50">
        <v>107678</v>
      </c>
    </row>
    <row r="14" spans="1:11" x14ac:dyDescent="0.25">
      <c r="A14" s="11" t="s">
        <v>150</v>
      </c>
      <c r="B14" s="26">
        <f t="shared" si="0"/>
        <v>19</v>
      </c>
      <c r="C14" s="11">
        <v>0</v>
      </c>
      <c r="D14" s="11">
        <v>7</v>
      </c>
      <c r="E14" s="11">
        <v>2</v>
      </c>
      <c r="F14" s="11">
        <v>0</v>
      </c>
      <c r="G14" s="11">
        <v>5</v>
      </c>
      <c r="H14" s="11">
        <v>5</v>
      </c>
      <c r="I14" s="11">
        <v>0</v>
      </c>
    </row>
    <row r="15" spans="1:11" x14ac:dyDescent="0.25">
      <c r="A15" s="40" t="s">
        <v>115</v>
      </c>
      <c r="B15" s="26">
        <f t="shared" si="0"/>
        <v>82977</v>
      </c>
      <c r="C15" s="11">
        <v>0</v>
      </c>
      <c r="D15" s="11">
        <v>26535</v>
      </c>
      <c r="E15" s="11">
        <v>1296</v>
      </c>
      <c r="F15" s="11">
        <v>0</v>
      </c>
      <c r="G15" s="11">
        <v>48920</v>
      </c>
      <c r="H15" s="11">
        <v>6226</v>
      </c>
      <c r="I15" s="11">
        <v>0</v>
      </c>
    </row>
    <row r="16" spans="1:11" x14ac:dyDescent="0.25">
      <c r="A16" s="11" t="s">
        <v>146</v>
      </c>
      <c r="B16" s="26">
        <f t="shared" si="0"/>
        <v>266</v>
      </c>
      <c r="C16" s="11">
        <v>5</v>
      </c>
      <c r="D16" s="11">
        <v>2</v>
      </c>
      <c r="E16" s="11">
        <v>2</v>
      </c>
      <c r="F16" s="11">
        <v>2</v>
      </c>
      <c r="G16" s="11">
        <v>3</v>
      </c>
      <c r="H16" s="11">
        <v>5</v>
      </c>
      <c r="I16" s="11">
        <v>247</v>
      </c>
    </row>
    <row r="17" spans="1:9" x14ac:dyDescent="0.25">
      <c r="A17" s="40" t="s">
        <v>115</v>
      </c>
      <c r="B17" s="26">
        <f t="shared" si="0"/>
        <v>191555</v>
      </c>
      <c r="C17" s="50">
        <v>12543</v>
      </c>
      <c r="D17" s="50">
        <v>13992</v>
      </c>
      <c r="E17" s="50">
        <v>1296</v>
      </c>
      <c r="F17" s="50">
        <v>13026</v>
      </c>
      <c r="G17" s="50">
        <v>36794</v>
      </c>
      <c r="H17" s="50">
        <v>6226</v>
      </c>
      <c r="I17" s="50">
        <v>107678</v>
      </c>
    </row>
    <row r="18" spans="1:9" x14ac:dyDescent="0.25">
      <c r="B18" s="26"/>
    </row>
    <row r="19" spans="1:9" x14ac:dyDescent="0.25">
      <c r="A19" s="11" t="s">
        <v>15</v>
      </c>
      <c r="B19" s="26"/>
    </row>
    <row r="20" spans="1:9" x14ac:dyDescent="0.25">
      <c r="A20" s="11" t="s">
        <v>151</v>
      </c>
      <c r="B20" s="26">
        <f>SUM(C20:I20)</f>
        <v>0</v>
      </c>
      <c r="C20" s="71">
        <v>0</v>
      </c>
      <c r="D20" s="71"/>
      <c r="E20" s="71"/>
      <c r="F20" s="71">
        <v>0</v>
      </c>
      <c r="G20" s="71"/>
      <c r="H20" s="71"/>
      <c r="I20" s="48">
        <v>0</v>
      </c>
    </row>
    <row r="21" spans="1:9" x14ac:dyDescent="0.25">
      <c r="A21" s="11" t="s">
        <v>152</v>
      </c>
      <c r="B21" s="26">
        <f t="shared" ref="B21:B23" si="1">SUM(C21:I21)</f>
        <v>3306458184</v>
      </c>
      <c r="C21" s="26">
        <v>621300000</v>
      </c>
      <c r="D21" s="26">
        <v>1193000000</v>
      </c>
      <c r="E21" s="26">
        <v>178400000</v>
      </c>
      <c r="F21" s="26">
        <v>0</v>
      </c>
      <c r="G21" s="26">
        <v>962258184</v>
      </c>
      <c r="H21" s="26">
        <v>351500000</v>
      </c>
      <c r="I21" s="26">
        <v>0</v>
      </c>
    </row>
    <row r="22" spans="1:9" x14ac:dyDescent="0.25">
      <c r="A22" s="11" t="s">
        <v>153</v>
      </c>
      <c r="B22" s="26">
        <f t="shared" si="1"/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</row>
    <row r="23" spans="1:9" x14ac:dyDescent="0.25">
      <c r="A23" s="11" t="s">
        <v>128</v>
      </c>
      <c r="B23" s="26">
        <f t="shared" si="1"/>
        <v>3306458184</v>
      </c>
      <c r="C23" s="26">
        <v>621300000</v>
      </c>
      <c r="D23" s="26">
        <v>1193000000</v>
      </c>
      <c r="E23" s="26">
        <v>178400000</v>
      </c>
      <c r="F23" s="26">
        <v>0</v>
      </c>
      <c r="G23" s="26">
        <v>962258184</v>
      </c>
      <c r="H23" s="26">
        <v>351500000</v>
      </c>
      <c r="I23" s="26">
        <v>0</v>
      </c>
    </row>
    <row r="24" spans="1:9" x14ac:dyDescent="0.25">
      <c r="A24" s="11" t="s">
        <v>154</v>
      </c>
      <c r="B24" s="26"/>
    </row>
    <row r="25" spans="1:9" x14ac:dyDescent="0.25">
      <c r="B25" s="26"/>
    </row>
    <row r="26" spans="1:9" x14ac:dyDescent="0.25">
      <c r="A26" s="11" t="s">
        <v>17</v>
      </c>
      <c r="B26" s="26"/>
    </row>
    <row r="27" spans="1:9" x14ac:dyDescent="0.25">
      <c r="A27" s="11" t="s">
        <v>152</v>
      </c>
      <c r="B27" s="26">
        <f>B21</f>
        <v>3306458184</v>
      </c>
    </row>
    <row r="28" spans="1:9" x14ac:dyDescent="0.25">
      <c r="A28" s="11" t="s">
        <v>155</v>
      </c>
      <c r="B28" s="48">
        <v>0</v>
      </c>
      <c r="C28" s="44"/>
      <c r="D28" s="44"/>
      <c r="E28" s="44"/>
    </row>
    <row r="30" spans="1:9" x14ac:dyDescent="0.25">
      <c r="A30" s="11" t="s">
        <v>18</v>
      </c>
    </row>
    <row r="31" spans="1:9" x14ac:dyDescent="0.25">
      <c r="A31" s="11" t="s">
        <v>168</v>
      </c>
      <c r="B31" s="39">
        <v>1.5037478319333335</v>
      </c>
      <c r="C31" s="39">
        <v>1.5037478319333335</v>
      </c>
      <c r="D31" s="39">
        <v>1.5037478319333335</v>
      </c>
      <c r="E31" s="39">
        <v>1.5037478319333335</v>
      </c>
      <c r="F31" s="39">
        <v>1.5037478319333335</v>
      </c>
      <c r="G31" s="39">
        <v>1.5037478319333335</v>
      </c>
      <c r="H31" s="39">
        <v>1.5037478319333335</v>
      </c>
      <c r="I31" s="39">
        <v>1.5037478319333335</v>
      </c>
    </row>
    <row r="32" spans="1:9" x14ac:dyDescent="0.25">
      <c r="A32" s="11" t="s">
        <v>169</v>
      </c>
      <c r="B32" s="39">
        <v>1.5969752303666667</v>
      </c>
      <c r="C32" s="39">
        <v>1.5969752303666667</v>
      </c>
      <c r="D32" s="39">
        <v>1.5969752303666667</v>
      </c>
      <c r="E32" s="39">
        <v>1.5969752303666667</v>
      </c>
      <c r="F32" s="39">
        <v>1.5969752303666667</v>
      </c>
      <c r="G32" s="39">
        <v>1.5969752303666667</v>
      </c>
      <c r="H32" s="39">
        <v>1.5969752303666667</v>
      </c>
      <c r="I32" s="39">
        <v>1.5969752303666667</v>
      </c>
    </row>
    <row r="33" spans="1:10" x14ac:dyDescent="0.25">
      <c r="A33" s="24" t="s">
        <v>100</v>
      </c>
      <c r="B33" s="26">
        <f>C33+F33</f>
        <v>380886</v>
      </c>
      <c r="C33" s="44">
        <v>140187</v>
      </c>
      <c r="D33" s="44">
        <v>140187</v>
      </c>
      <c r="E33" s="44">
        <v>140187</v>
      </c>
      <c r="F33" s="11">
        <v>240699</v>
      </c>
      <c r="G33" s="11">
        <v>240699</v>
      </c>
      <c r="H33" s="11">
        <v>240699</v>
      </c>
      <c r="I33" s="11" t="s">
        <v>147</v>
      </c>
      <c r="J33" s="27"/>
    </row>
    <row r="35" spans="1:10" x14ac:dyDescent="0.25">
      <c r="A35" s="11" t="s">
        <v>21</v>
      </c>
    </row>
    <row r="36" spans="1:10" x14ac:dyDescent="0.25">
      <c r="A36" s="11" t="s">
        <v>170</v>
      </c>
      <c r="B36" s="11">
        <f t="shared" ref="B36:I36" si="2">B20/B31</f>
        <v>0</v>
      </c>
      <c r="C36" s="11">
        <f t="shared" ref="C36:G36" si="3">C20/C31</f>
        <v>0</v>
      </c>
      <c r="D36" s="11">
        <f t="shared" si="3"/>
        <v>0</v>
      </c>
      <c r="E36" s="11">
        <f t="shared" si="3"/>
        <v>0</v>
      </c>
      <c r="F36" s="11">
        <f t="shared" si="3"/>
        <v>0</v>
      </c>
      <c r="G36" s="11">
        <f t="shared" si="3"/>
        <v>0</v>
      </c>
      <c r="H36" s="11">
        <f t="shared" si="2"/>
        <v>0</v>
      </c>
      <c r="I36" s="11">
        <f t="shared" si="2"/>
        <v>0</v>
      </c>
    </row>
    <row r="37" spans="1:10" x14ac:dyDescent="0.25">
      <c r="A37" s="11" t="s">
        <v>171</v>
      </c>
      <c r="B37" s="11">
        <f t="shared" ref="B37:I37" si="4">B22/B32</f>
        <v>0</v>
      </c>
      <c r="C37" s="11">
        <f t="shared" ref="C37:G37" si="5">C22/C32</f>
        <v>0</v>
      </c>
      <c r="D37" s="11">
        <f t="shared" si="5"/>
        <v>0</v>
      </c>
      <c r="E37" s="11">
        <f t="shared" si="5"/>
        <v>0</v>
      </c>
      <c r="F37" s="11">
        <f t="shared" si="5"/>
        <v>0</v>
      </c>
      <c r="G37" s="11">
        <f t="shared" si="5"/>
        <v>0</v>
      </c>
      <c r="H37" s="11">
        <f t="shared" si="4"/>
        <v>0</v>
      </c>
      <c r="I37" s="11">
        <f t="shared" si="4"/>
        <v>0</v>
      </c>
    </row>
    <row r="38" spans="1:10" x14ac:dyDescent="0.25">
      <c r="A38" s="26" t="s">
        <v>172</v>
      </c>
      <c r="B38" s="26">
        <f>B36/B11</f>
        <v>0</v>
      </c>
      <c r="C38" s="26">
        <f t="shared" ref="C38:G38" si="6">C36/C11</f>
        <v>0</v>
      </c>
      <c r="D38" s="26" t="e">
        <f t="shared" si="6"/>
        <v>#VALUE!</v>
      </c>
      <c r="E38" s="26" t="e">
        <f t="shared" si="6"/>
        <v>#VALUE!</v>
      </c>
      <c r="F38" s="26" t="e">
        <f t="shared" si="6"/>
        <v>#DIV/0!</v>
      </c>
      <c r="G38" s="26" t="e">
        <f t="shared" si="6"/>
        <v>#VALUE!</v>
      </c>
      <c r="H38" s="26" t="e">
        <f t="shared" ref="H38:I38" si="7">H36/H11</f>
        <v>#VALUE!</v>
      </c>
      <c r="I38" s="26" t="e">
        <f t="shared" si="7"/>
        <v>#DIV/0!</v>
      </c>
    </row>
    <row r="39" spans="1:10" x14ac:dyDescent="0.25">
      <c r="A39" s="26" t="s">
        <v>173</v>
      </c>
      <c r="B39" s="26">
        <f>B37/B15</f>
        <v>0</v>
      </c>
      <c r="C39" s="26" t="e">
        <f t="shared" ref="C39:G39" si="8">C37/C15</f>
        <v>#DIV/0!</v>
      </c>
      <c r="D39" s="26">
        <f t="shared" si="8"/>
        <v>0</v>
      </c>
      <c r="E39" s="26">
        <f t="shared" si="8"/>
        <v>0</v>
      </c>
      <c r="F39" s="26" t="e">
        <f t="shared" si="8"/>
        <v>#DIV/0!</v>
      </c>
      <c r="G39" s="26">
        <f t="shared" si="8"/>
        <v>0</v>
      </c>
      <c r="H39" s="26">
        <f t="shared" ref="H39:I39" si="9">H37/H15</f>
        <v>0</v>
      </c>
      <c r="I39" s="26" t="e">
        <f t="shared" si="9"/>
        <v>#DIV/0!</v>
      </c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26" t="s">
        <v>28</v>
      </c>
      <c r="B44" s="45">
        <f>(B13/B33)*100</f>
        <v>50.291950872439529</v>
      </c>
      <c r="C44" s="45">
        <f t="shared" ref="C44:I44" si="10">(C13/C33)*100</f>
        <v>8.9473346315992206</v>
      </c>
      <c r="D44" s="45">
        <f t="shared" si="10"/>
        <v>9.9809540114275936</v>
      </c>
      <c r="E44" s="45">
        <f t="shared" si="10"/>
        <v>0.92447944531233273</v>
      </c>
      <c r="F44" s="45">
        <f t="shared" si="10"/>
        <v>5.4117383121658165</v>
      </c>
      <c r="G44" s="45">
        <f t="shared" si="10"/>
        <v>15.286311949779599</v>
      </c>
      <c r="H44" s="45">
        <f t="shared" si="10"/>
        <v>2.5866330977694134</v>
      </c>
      <c r="I44" s="45" t="e">
        <f t="shared" si="10"/>
        <v>#VALUE!</v>
      </c>
    </row>
    <row r="45" spans="1:10" x14ac:dyDescent="0.25">
      <c r="A45" s="26" t="s">
        <v>29</v>
      </c>
      <c r="B45" s="45">
        <f>(B15/B33)*100</f>
        <v>21.785258581307794</v>
      </c>
      <c r="C45" s="45">
        <f t="shared" ref="C45:I45" si="11">(C15/C33)*100</f>
        <v>0</v>
      </c>
      <c r="D45" s="45">
        <f t="shared" si="11"/>
        <v>18.928288643026814</v>
      </c>
      <c r="E45" s="45">
        <f t="shared" si="11"/>
        <v>0.92447944531233273</v>
      </c>
      <c r="F45" s="45">
        <f t="shared" si="11"/>
        <v>0</v>
      </c>
      <c r="G45" s="45">
        <f t="shared" si="11"/>
        <v>20.32413927768707</v>
      </c>
      <c r="H45" s="45">
        <f t="shared" si="11"/>
        <v>2.5866330977694134</v>
      </c>
      <c r="I45" s="45" t="e">
        <f t="shared" si="11"/>
        <v>#VALUE!</v>
      </c>
    </row>
    <row r="46" spans="1:10" x14ac:dyDescent="0.25">
      <c r="B46" s="39"/>
      <c r="C46" s="39"/>
      <c r="D46" s="39"/>
      <c r="E46" s="39"/>
      <c r="F46" s="39"/>
      <c r="G46" s="39"/>
      <c r="H46" s="39"/>
      <c r="I46" s="39"/>
    </row>
    <row r="47" spans="1:10" x14ac:dyDescent="0.25">
      <c r="A47" s="11" t="s">
        <v>30</v>
      </c>
      <c r="B47" s="39"/>
      <c r="C47" s="39"/>
      <c r="D47" s="39"/>
      <c r="E47" s="39"/>
      <c r="F47" s="39"/>
      <c r="G47" s="39"/>
      <c r="H47" s="39"/>
      <c r="I47" s="39"/>
    </row>
    <row r="48" spans="1:10" x14ac:dyDescent="0.25">
      <c r="A48" s="11" t="s">
        <v>31</v>
      </c>
      <c r="B48" s="39">
        <f>B15/B13*100</f>
        <v>43.317585027798806</v>
      </c>
      <c r="C48" s="39">
        <f t="shared" ref="C48:G48" si="12">C15/C13*100</f>
        <v>0</v>
      </c>
      <c r="D48" s="39">
        <f t="shared" si="12"/>
        <v>189.64408233276157</v>
      </c>
      <c r="E48" s="39">
        <f t="shared" si="12"/>
        <v>100</v>
      </c>
      <c r="F48" s="39">
        <f t="shared" si="12"/>
        <v>0</v>
      </c>
      <c r="G48" s="39">
        <f t="shared" si="12"/>
        <v>132.956460292439</v>
      </c>
      <c r="H48" s="39">
        <f t="shared" ref="H48:I48" si="13">H15/H13*100</f>
        <v>100</v>
      </c>
      <c r="I48" s="39">
        <f t="shared" si="13"/>
        <v>0</v>
      </c>
    </row>
    <row r="49" spans="1:9" x14ac:dyDescent="0.25">
      <c r="A49" s="11" t="s">
        <v>32</v>
      </c>
      <c r="B49" s="39">
        <f>B22/B21*100</f>
        <v>0</v>
      </c>
      <c r="C49" s="39">
        <f t="shared" ref="C49:G49" si="14">C22/C21*100</f>
        <v>0</v>
      </c>
      <c r="D49" s="39">
        <f t="shared" si="14"/>
        <v>0</v>
      </c>
      <c r="E49" s="39">
        <f t="shared" si="14"/>
        <v>0</v>
      </c>
      <c r="F49" s="39" t="e">
        <f t="shared" si="14"/>
        <v>#DIV/0!</v>
      </c>
      <c r="G49" s="39">
        <f t="shared" si="14"/>
        <v>0</v>
      </c>
      <c r="H49" s="39">
        <f t="shared" ref="H49:I49" si="15">H22/H21*100</f>
        <v>0</v>
      </c>
      <c r="I49" s="39" t="e">
        <f t="shared" si="15"/>
        <v>#DIV/0!</v>
      </c>
    </row>
    <row r="50" spans="1:9" x14ac:dyDescent="0.25">
      <c r="A50" s="11" t="s">
        <v>33</v>
      </c>
      <c r="B50" s="39">
        <f t="shared" ref="B50:I50" si="16">AVERAGE(B48:B49)</f>
        <v>21.658792513899403</v>
      </c>
      <c r="C50" s="39">
        <f t="shared" ref="C50:G50" si="17">AVERAGE(C48:C49)</f>
        <v>0</v>
      </c>
      <c r="D50" s="39">
        <f t="shared" si="17"/>
        <v>94.822041166380785</v>
      </c>
      <c r="E50" s="39">
        <f t="shared" si="17"/>
        <v>50</v>
      </c>
      <c r="F50" s="39" t="e">
        <f t="shared" si="17"/>
        <v>#DIV/0!</v>
      </c>
      <c r="G50" s="39">
        <f t="shared" si="17"/>
        <v>66.478230146219502</v>
      </c>
      <c r="H50" s="39">
        <f t="shared" si="16"/>
        <v>50</v>
      </c>
      <c r="I50" s="39" t="e">
        <f t="shared" si="16"/>
        <v>#DIV/0!</v>
      </c>
    </row>
    <row r="51" spans="1:9" x14ac:dyDescent="0.25">
      <c r="B51" s="39"/>
      <c r="C51" s="39"/>
      <c r="D51" s="39"/>
      <c r="E51" s="39"/>
      <c r="F51" s="39"/>
      <c r="G51" s="39"/>
      <c r="H51" s="39"/>
      <c r="I51" s="39"/>
    </row>
    <row r="52" spans="1:9" x14ac:dyDescent="0.25">
      <c r="A52" s="11" t="s">
        <v>34</v>
      </c>
      <c r="B52" s="39"/>
      <c r="C52" s="39"/>
      <c r="D52" s="39"/>
      <c r="E52" s="39"/>
      <c r="F52" s="39"/>
      <c r="G52" s="39"/>
      <c r="H52" s="39"/>
      <c r="I52" s="39"/>
    </row>
    <row r="53" spans="1:9" x14ac:dyDescent="0.25">
      <c r="A53" s="11" t="s">
        <v>35</v>
      </c>
      <c r="B53" s="39">
        <f>B15/B17*100</f>
        <v>43.317585027798806</v>
      </c>
      <c r="C53" s="39">
        <f t="shared" ref="C53:G53" si="18">C15/C17*100</f>
        <v>0</v>
      </c>
      <c r="D53" s="39">
        <f t="shared" si="18"/>
        <v>189.64408233276157</v>
      </c>
      <c r="E53" s="39">
        <f t="shared" si="18"/>
        <v>100</v>
      </c>
      <c r="F53" s="39">
        <f t="shared" si="18"/>
        <v>0</v>
      </c>
      <c r="G53" s="39">
        <f t="shared" si="18"/>
        <v>132.956460292439</v>
      </c>
      <c r="H53" s="39">
        <f t="shared" ref="H53:I53" si="19">H15/H17*100</f>
        <v>100</v>
      </c>
      <c r="I53" s="39">
        <f t="shared" si="19"/>
        <v>0</v>
      </c>
    </row>
    <row r="54" spans="1:9" x14ac:dyDescent="0.25">
      <c r="A54" s="11" t="s">
        <v>36</v>
      </c>
      <c r="B54" s="39">
        <f t="shared" ref="B54:I54" si="20">B22/B23*100</f>
        <v>0</v>
      </c>
      <c r="C54" s="39">
        <f t="shared" ref="C54:G54" si="21">C22/C23*100</f>
        <v>0</v>
      </c>
      <c r="D54" s="39">
        <f t="shared" si="21"/>
        <v>0</v>
      </c>
      <c r="E54" s="39">
        <f t="shared" si="21"/>
        <v>0</v>
      </c>
      <c r="F54" s="39" t="e">
        <f t="shared" si="21"/>
        <v>#DIV/0!</v>
      </c>
      <c r="G54" s="39">
        <f t="shared" si="21"/>
        <v>0</v>
      </c>
      <c r="H54" s="39">
        <f t="shared" si="20"/>
        <v>0</v>
      </c>
      <c r="I54" s="39" t="e">
        <f t="shared" si="20"/>
        <v>#DIV/0!</v>
      </c>
    </row>
    <row r="55" spans="1:9" x14ac:dyDescent="0.25">
      <c r="A55" s="11" t="s">
        <v>37</v>
      </c>
      <c r="B55" s="39">
        <f t="shared" ref="B55:I55" si="22">(B53+B54)/2</f>
        <v>21.658792513899403</v>
      </c>
      <c r="C55" s="39">
        <f t="shared" ref="C55:G55" si="23">(C53+C54)/2</f>
        <v>0</v>
      </c>
      <c r="D55" s="39">
        <f t="shared" si="23"/>
        <v>94.822041166380785</v>
      </c>
      <c r="E55" s="39">
        <f t="shared" si="23"/>
        <v>50</v>
      </c>
      <c r="F55" s="39" t="e">
        <f t="shared" si="23"/>
        <v>#DIV/0!</v>
      </c>
      <c r="G55" s="39">
        <f t="shared" si="23"/>
        <v>66.478230146219502</v>
      </c>
      <c r="H55" s="39">
        <f t="shared" si="22"/>
        <v>50</v>
      </c>
      <c r="I55" s="39" t="e">
        <f t="shared" si="22"/>
        <v>#DIV/0!</v>
      </c>
    </row>
    <row r="56" spans="1:9" x14ac:dyDescent="0.25">
      <c r="B56" s="39"/>
      <c r="C56" s="39"/>
      <c r="D56" s="39"/>
      <c r="E56" s="39"/>
      <c r="F56" s="39"/>
      <c r="G56" s="39"/>
      <c r="H56" s="39"/>
      <c r="I56" s="39"/>
    </row>
    <row r="57" spans="1:9" x14ac:dyDescent="0.25">
      <c r="A57" s="11" t="s">
        <v>92</v>
      </c>
      <c r="B57" s="39"/>
      <c r="C57" s="39"/>
      <c r="D57" s="39"/>
      <c r="E57" s="39"/>
      <c r="F57" s="39"/>
      <c r="G57" s="39"/>
      <c r="H57" s="39"/>
      <c r="I57" s="39"/>
    </row>
    <row r="58" spans="1:9" x14ac:dyDescent="0.25">
      <c r="A58" s="11" t="s">
        <v>38</v>
      </c>
      <c r="B58" s="39" t="e">
        <f t="shared" ref="B58" si="24">B24/B22*100</f>
        <v>#DIV/0!</v>
      </c>
      <c r="C58" s="45"/>
      <c r="D58" s="45"/>
      <c r="E58" s="45"/>
      <c r="F58" s="45"/>
      <c r="G58" s="45"/>
      <c r="H58" s="45"/>
      <c r="I58" s="45"/>
    </row>
    <row r="59" spans="1:9" x14ac:dyDescent="0.25">
      <c r="B59" s="39"/>
      <c r="C59" s="39"/>
      <c r="D59" s="39"/>
      <c r="E59" s="39"/>
      <c r="F59" s="39"/>
      <c r="G59" s="39"/>
      <c r="H59" s="39"/>
      <c r="I59" s="39"/>
    </row>
    <row r="60" spans="1:9" x14ac:dyDescent="0.25">
      <c r="A60" s="11" t="s">
        <v>39</v>
      </c>
      <c r="B60" s="39"/>
      <c r="C60" s="39"/>
      <c r="D60" s="39"/>
      <c r="E60" s="39"/>
      <c r="F60" s="39"/>
      <c r="G60" s="39"/>
      <c r="H60" s="39"/>
      <c r="I60" s="39"/>
    </row>
    <row r="61" spans="1:9" x14ac:dyDescent="0.25">
      <c r="A61" s="11" t="s">
        <v>116</v>
      </c>
      <c r="B61" s="39">
        <f>((B15/B11)-1)*100</f>
        <v>8516.5109034267916</v>
      </c>
      <c r="C61" s="39">
        <f t="shared" ref="C61:G61" si="25">((C15/C11)-1)*100</f>
        <v>-100</v>
      </c>
      <c r="D61" s="39" t="e">
        <f t="shared" si="25"/>
        <v>#VALUE!</v>
      </c>
      <c r="E61" s="39" t="e">
        <f t="shared" si="25"/>
        <v>#VALUE!</v>
      </c>
      <c r="F61" s="39" t="e">
        <f t="shared" si="25"/>
        <v>#DIV/0!</v>
      </c>
      <c r="G61" s="39" t="e">
        <f t="shared" si="25"/>
        <v>#VALUE!</v>
      </c>
      <c r="H61" s="39" t="e">
        <f t="shared" ref="H61:I61" si="26">((H15/H11)-1)*100</f>
        <v>#VALUE!</v>
      </c>
      <c r="I61" s="39" t="e">
        <f t="shared" si="26"/>
        <v>#DIV/0!</v>
      </c>
    </row>
    <row r="62" spans="1:9" x14ac:dyDescent="0.25">
      <c r="A62" s="11" t="s">
        <v>41</v>
      </c>
      <c r="B62" s="39" t="e">
        <f>((B37/B36)-1)*100</f>
        <v>#DIV/0!</v>
      </c>
      <c r="C62" s="39" t="e">
        <f t="shared" ref="C62:G62" si="27">((C37/C36)-1)*100</f>
        <v>#DIV/0!</v>
      </c>
      <c r="D62" s="39" t="e">
        <f t="shared" si="27"/>
        <v>#DIV/0!</v>
      </c>
      <c r="E62" s="39" t="e">
        <f t="shared" si="27"/>
        <v>#DIV/0!</v>
      </c>
      <c r="F62" s="39" t="e">
        <f t="shared" si="27"/>
        <v>#DIV/0!</v>
      </c>
      <c r="G62" s="39" t="e">
        <f t="shared" si="27"/>
        <v>#DIV/0!</v>
      </c>
      <c r="H62" s="39" t="e">
        <f t="shared" ref="H62:I62" si="28">((H37/H36)-1)*100</f>
        <v>#DIV/0!</v>
      </c>
      <c r="I62" s="39" t="e">
        <f t="shared" si="28"/>
        <v>#DIV/0!</v>
      </c>
    </row>
    <row r="63" spans="1:9" x14ac:dyDescent="0.25">
      <c r="A63" s="11" t="s">
        <v>42</v>
      </c>
      <c r="B63" s="39" t="e">
        <f t="shared" ref="B63:H63" si="29">((B39/B38)-1)*100</f>
        <v>#DIV/0!</v>
      </c>
      <c r="C63" s="39" t="e">
        <f t="shared" ref="C63:G63" si="30">((C39/C38)-1)*100</f>
        <v>#DIV/0!</v>
      </c>
      <c r="D63" s="39" t="e">
        <f t="shared" si="30"/>
        <v>#VALUE!</v>
      </c>
      <c r="E63" s="39" t="e">
        <f t="shared" si="30"/>
        <v>#VALUE!</v>
      </c>
      <c r="F63" s="39" t="e">
        <f t="shared" si="30"/>
        <v>#DIV/0!</v>
      </c>
      <c r="G63" s="39" t="e">
        <f t="shared" si="30"/>
        <v>#VALUE!</v>
      </c>
      <c r="H63" s="39" t="e">
        <f t="shared" si="29"/>
        <v>#VALUE!</v>
      </c>
      <c r="I63" s="39" t="e">
        <f>((I39/I38)-1)*100</f>
        <v>#DIV/0!</v>
      </c>
    </row>
    <row r="65" spans="1:9" x14ac:dyDescent="0.25">
      <c r="A65" s="11" t="s">
        <v>43</v>
      </c>
    </row>
    <row r="66" spans="1:9" x14ac:dyDescent="0.25">
      <c r="A66" s="11" t="s">
        <v>117</v>
      </c>
      <c r="B66" s="11">
        <f>B21/B13</f>
        <v>17261.142669207278</v>
      </c>
      <c r="C66" s="11">
        <f t="shared" ref="C66:G66" si="31">C21/C13</f>
        <v>49533.604400861041</v>
      </c>
      <c r="D66" s="11">
        <f t="shared" si="31"/>
        <v>85263.007432818747</v>
      </c>
      <c r="E66" s="11">
        <f t="shared" si="31"/>
        <v>137654.32098765433</v>
      </c>
      <c r="F66" s="11">
        <f t="shared" si="31"/>
        <v>0</v>
      </c>
      <c r="G66" s="11">
        <f t="shared" si="31"/>
        <v>26152.58422568897</v>
      </c>
      <c r="H66" s="11">
        <f t="shared" ref="H66:I66" si="32">H21/H13</f>
        <v>56456.794089302923</v>
      </c>
      <c r="I66" s="11">
        <f t="shared" si="32"/>
        <v>0</v>
      </c>
    </row>
    <row r="67" spans="1:9" x14ac:dyDescent="0.25">
      <c r="A67" s="11" t="s">
        <v>118</v>
      </c>
      <c r="B67" s="11">
        <f>B22/B15</f>
        <v>0</v>
      </c>
      <c r="C67" s="11" t="e">
        <f t="shared" ref="C67:G67" si="33">C22/C15</f>
        <v>#DIV/0!</v>
      </c>
      <c r="D67" s="11">
        <f t="shared" si="33"/>
        <v>0</v>
      </c>
      <c r="E67" s="11">
        <f t="shared" si="33"/>
        <v>0</v>
      </c>
      <c r="F67" s="11" t="e">
        <f t="shared" si="33"/>
        <v>#DIV/0!</v>
      </c>
      <c r="G67" s="11">
        <f t="shared" si="33"/>
        <v>0</v>
      </c>
      <c r="H67" s="11">
        <f t="shared" ref="H67:I67" si="34">H22/H15</f>
        <v>0</v>
      </c>
      <c r="I67" s="11" t="e">
        <f t="shared" si="34"/>
        <v>#DIV/0!</v>
      </c>
    </row>
    <row r="68" spans="1:9" x14ac:dyDescent="0.25">
      <c r="A68" s="11" t="s">
        <v>46</v>
      </c>
      <c r="B68" s="39" t="e">
        <f>(B66/B67)*B50</f>
        <v>#DIV/0!</v>
      </c>
      <c r="C68" s="39" t="e">
        <f t="shared" ref="C68:G68" si="35">(C66/C67)*C50</f>
        <v>#DIV/0!</v>
      </c>
      <c r="D68" s="39" t="e">
        <f t="shared" si="35"/>
        <v>#DIV/0!</v>
      </c>
      <c r="E68" s="39" t="e">
        <f t="shared" si="35"/>
        <v>#DIV/0!</v>
      </c>
      <c r="F68" s="39" t="e">
        <f t="shared" si="35"/>
        <v>#DIV/0!</v>
      </c>
      <c r="G68" s="39" t="e">
        <f t="shared" si="35"/>
        <v>#DIV/0!</v>
      </c>
      <c r="H68" s="39" t="e">
        <f>(H66/H67)*H50</f>
        <v>#DIV/0!</v>
      </c>
      <c r="I68" s="39" t="e">
        <f>(I66/I67)*I50</f>
        <v>#DIV/0!</v>
      </c>
    </row>
    <row r="69" spans="1:9" x14ac:dyDescent="0.25">
      <c r="A69" s="11" t="s">
        <v>120</v>
      </c>
      <c r="B69" s="11">
        <f>B21/B12</f>
        <v>12430293.92481203</v>
      </c>
      <c r="C69" s="11">
        <f t="shared" ref="C69:G69" si="36">C21/C12</f>
        <v>124260000</v>
      </c>
      <c r="D69" s="11">
        <f t="shared" si="36"/>
        <v>596500000</v>
      </c>
      <c r="E69" s="11">
        <f t="shared" si="36"/>
        <v>89200000</v>
      </c>
      <c r="F69" s="11">
        <f t="shared" si="36"/>
        <v>0</v>
      </c>
      <c r="G69" s="11">
        <f t="shared" si="36"/>
        <v>320752728</v>
      </c>
      <c r="H69" s="11">
        <f t="shared" ref="H69:I69" si="37">H21/H12</f>
        <v>70300000</v>
      </c>
      <c r="I69" s="11">
        <f t="shared" si="37"/>
        <v>0</v>
      </c>
    </row>
    <row r="70" spans="1:9" x14ac:dyDescent="0.25">
      <c r="A70" s="11" t="s">
        <v>121</v>
      </c>
      <c r="B70" s="11">
        <f>B22/B14</f>
        <v>0</v>
      </c>
      <c r="C70" s="11" t="e">
        <f t="shared" ref="C70:G70" si="38">C22/C14</f>
        <v>#DIV/0!</v>
      </c>
      <c r="D70" s="11">
        <f t="shared" si="38"/>
        <v>0</v>
      </c>
      <c r="E70" s="11">
        <f t="shared" si="38"/>
        <v>0</v>
      </c>
      <c r="F70" s="11" t="e">
        <f t="shared" si="38"/>
        <v>#DIV/0!</v>
      </c>
      <c r="G70" s="11">
        <f t="shared" si="38"/>
        <v>0</v>
      </c>
      <c r="H70" s="11">
        <f t="shared" ref="H70:I70" si="39">H22/H14</f>
        <v>0</v>
      </c>
      <c r="I70" s="11" t="e">
        <f t="shared" si="39"/>
        <v>#DIV/0!</v>
      </c>
    </row>
    <row r="71" spans="1:9" x14ac:dyDescent="0.25">
      <c r="B71" s="39"/>
      <c r="C71" s="39"/>
      <c r="D71" s="39"/>
      <c r="E71" s="39"/>
      <c r="F71" s="39"/>
      <c r="G71" s="39"/>
      <c r="H71" s="39"/>
      <c r="I71" s="39"/>
    </row>
    <row r="72" spans="1:9" x14ac:dyDescent="0.25">
      <c r="A72" s="11" t="s">
        <v>47</v>
      </c>
      <c r="B72" s="39"/>
      <c r="C72" s="39"/>
      <c r="D72" s="39"/>
      <c r="E72" s="39"/>
      <c r="F72" s="39"/>
      <c r="G72" s="39"/>
      <c r="H72" s="39"/>
      <c r="I72" s="39"/>
    </row>
    <row r="73" spans="1:9" x14ac:dyDescent="0.25">
      <c r="A73" s="11" t="s">
        <v>48</v>
      </c>
      <c r="B73" s="39">
        <f>(B28/B27)*100</f>
        <v>0</v>
      </c>
      <c r="C73" s="39"/>
      <c r="D73" s="39"/>
      <c r="E73" s="39"/>
      <c r="F73" s="39"/>
      <c r="G73" s="39"/>
      <c r="H73" s="39"/>
      <c r="I73" s="39"/>
    </row>
    <row r="74" spans="1:9" x14ac:dyDescent="0.25">
      <c r="A74" s="11" t="s">
        <v>49</v>
      </c>
      <c r="B74" s="39" t="e">
        <f>(B22/B28)*100</f>
        <v>#DIV/0!</v>
      </c>
      <c r="C74" s="39"/>
      <c r="D74" s="39"/>
      <c r="E74" s="39"/>
      <c r="F74" s="39"/>
      <c r="G74" s="39"/>
      <c r="H74" s="39"/>
      <c r="I74" s="39"/>
    </row>
    <row r="75" spans="1:9" ht="15.75" thickBot="1" x14ac:dyDescent="0.3">
      <c r="A75" s="28"/>
      <c r="B75" s="28"/>
      <c r="C75" s="28"/>
      <c r="D75" s="28"/>
      <c r="E75" s="28"/>
      <c r="F75" s="28"/>
      <c r="G75" s="28"/>
      <c r="H75" s="28"/>
      <c r="I75" s="28"/>
    </row>
    <row r="76" spans="1:9" ht="15.75" thickTop="1" x14ac:dyDescent="0.25"/>
    <row r="77" spans="1:9" x14ac:dyDescent="0.25">
      <c r="A77" s="11" t="s">
        <v>50</v>
      </c>
    </row>
    <row r="78" spans="1:9" x14ac:dyDescent="0.25">
      <c r="A78" s="11" t="s">
        <v>134</v>
      </c>
      <c r="C78" s="11" t="s">
        <v>234</v>
      </c>
    </row>
    <row r="79" spans="1:9" x14ac:dyDescent="0.25">
      <c r="A79" s="11" t="s">
        <v>133</v>
      </c>
    </row>
    <row r="80" spans="1:9" x14ac:dyDescent="0.25">
      <c r="A80" s="11" t="s">
        <v>156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68" t="s">
        <v>145</v>
      </c>
      <c r="B85" s="68"/>
      <c r="C85" s="68"/>
      <c r="D85" s="68"/>
      <c r="E85" s="68"/>
      <c r="F85" s="68"/>
    </row>
    <row r="86" spans="1:6" x14ac:dyDescent="0.25">
      <c r="A86" s="68"/>
      <c r="B86" s="68"/>
      <c r="C86" s="68"/>
      <c r="D86" s="68"/>
      <c r="E86" s="68"/>
      <c r="F86" s="68"/>
    </row>
    <row r="87" spans="1:6" x14ac:dyDescent="0.25">
      <c r="A87" s="68"/>
      <c r="B87" s="68"/>
      <c r="C87" s="68"/>
      <c r="D87" s="68"/>
      <c r="E87" s="68"/>
      <c r="F87" s="68"/>
    </row>
    <row r="89" spans="1:6" x14ac:dyDescent="0.25">
      <c r="A89" s="11" t="s">
        <v>106</v>
      </c>
    </row>
    <row r="90" spans="1:6" x14ac:dyDescent="0.25">
      <c r="A90" s="29" t="s">
        <v>107</v>
      </c>
    </row>
    <row r="91" spans="1:6" x14ac:dyDescent="0.25">
      <c r="A91" s="29" t="s">
        <v>108</v>
      </c>
    </row>
  </sheetData>
  <mergeCells count="9">
    <mergeCell ref="A85:F87"/>
    <mergeCell ref="A2:I2"/>
    <mergeCell ref="A4:A5"/>
    <mergeCell ref="B4:B5"/>
    <mergeCell ref="H4:I4"/>
    <mergeCell ref="C5:E5"/>
    <mergeCell ref="F5:H5"/>
    <mergeCell ref="C20:E20"/>
    <mergeCell ref="F20:H20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1"/>
  <sheetViews>
    <sheetView zoomScale="80" zoomScaleNormal="80" workbookViewId="0">
      <selection activeCell="B24" sqref="B24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26.7109375" style="11" customWidth="1"/>
    <col min="4" max="4" width="21.28515625" style="11" customWidth="1"/>
    <col min="5" max="5" width="21.42578125" style="11" customWidth="1"/>
    <col min="6" max="6" width="21.85546875" style="11" customWidth="1"/>
    <col min="7" max="7" width="20" style="11" customWidth="1"/>
    <col min="8" max="8" width="19" style="11" customWidth="1"/>
    <col min="9" max="9" width="20.85546875" style="11" customWidth="1"/>
    <col min="10" max="16384" width="11.42578125" style="11"/>
  </cols>
  <sheetData>
    <row r="2" spans="1:9" x14ac:dyDescent="0.25">
      <c r="A2" s="55" t="s">
        <v>136</v>
      </c>
      <c r="B2" s="55"/>
      <c r="C2" s="55"/>
      <c r="D2" s="55"/>
      <c r="E2" s="55"/>
    </row>
    <row r="4" spans="1:9" x14ac:dyDescent="0.25">
      <c r="A4" s="56" t="s">
        <v>0</v>
      </c>
      <c r="B4" s="56" t="s">
        <v>1</v>
      </c>
      <c r="C4" s="42"/>
      <c r="D4" s="42"/>
      <c r="E4" s="42"/>
      <c r="F4" s="42"/>
      <c r="G4" s="42"/>
      <c r="H4" s="66"/>
      <c r="I4" s="58"/>
    </row>
    <row r="5" spans="1:9" ht="15.75" thickBot="1" x14ac:dyDescent="0.3">
      <c r="A5" s="57"/>
      <c r="B5" s="57"/>
      <c r="C5" s="70" t="s">
        <v>141</v>
      </c>
      <c r="D5" s="70"/>
      <c r="E5" s="70"/>
      <c r="F5" s="70" t="s">
        <v>4</v>
      </c>
      <c r="G5" s="70"/>
      <c r="H5" s="70"/>
      <c r="I5" s="25" t="s">
        <v>119</v>
      </c>
    </row>
    <row r="6" spans="1:9" ht="15.75" thickTop="1" x14ac:dyDescent="0.25">
      <c r="C6" s="43" t="s">
        <v>142</v>
      </c>
      <c r="D6" s="43" t="s">
        <v>143</v>
      </c>
      <c r="E6" s="43" t="s">
        <v>144</v>
      </c>
      <c r="F6" s="43" t="s">
        <v>142</v>
      </c>
      <c r="G6" s="43" t="s">
        <v>143</v>
      </c>
      <c r="H6" s="43" t="s">
        <v>144</v>
      </c>
      <c r="I6" s="43" t="s">
        <v>142</v>
      </c>
    </row>
    <row r="7" spans="1:9" x14ac:dyDescent="0.25">
      <c r="A7" s="11" t="s">
        <v>7</v>
      </c>
    </row>
    <row r="9" spans="1:9" x14ac:dyDescent="0.25">
      <c r="A9" s="11" t="s">
        <v>113</v>
      </c>
    </row>
    <row r="10" spans="1:9" x14ac:dyDescent="0.25">
      <c r="A10" s="11" t="s">
        <v>159</v>
      </c>
      <c r="B10" s="26">
        <f>SUM(C10:I10)</f>
        <v>1</v>
      </c>
      <c r="C10" s="11">
        <v>0</v>
      </c>
      <c r="D10" s="11" t="s">
        <v>147</v>
      </c>
      <c r="E10" s="11" t="s">
        <v>147</v>
      </c>
      <c r="F10" s="11">
        <v>1</v>
      </c>
      <c r="G10" s="11" t="s">
        <v>147</v>
      </c>
      <c r="H10" s="11" t="s">
        <v>147</v>
      </c>
      <c r="I10" s="11">
        <v>0</v>
      </c>
    </row>
    <row r="11" spans="1:9" x14ac:dyDescent="0.25">
      <c r="A11" s="40" t="s">
        <v>115</v>
      </c>
      <c r="B11" s="26">
        <f t="shared" ref="B11:B23" si="0">SUM(C11:I11)</f>
        <v>125</v>
      </c>
      <c r="C11" s="11">
        <v>0</v>
      </c>
      <c r="D11" s="11" t="s">
        <v>147</v>
      </c>
      <c r="E11" s="11" t="s">
        <v>147</v>
      </c>
      <c r="F11" s="11">
        <v>125</v>
      </c>
      <c r="G11" s="11" t="s">
        <v>147</v>
      </c>
      <c r="H11" s="11" t="s">
        <v>147</v>
      </c>
      <c r="I11" s="11">
        <v>0</v>
      </c>
    </row>
    <row r="12" spans="1:9" x14ac:dyDescent="0.25">
      <c r="A12" s="11" t="s">
        <v>160</v>
      </c>
      <c r="B12" s="26">
        <f t="shared" si="0"/>
        <v>275</v>
      </c>
      <c r="C12" s="11">
        <v>5</v>
      </c>
      <c r="D12" s="11">
        <v>2</v>
      </c>
      <c r="E12" s="11">
        <v>2</v>
      </c>
      <c r="F12" s="11">
        <v>2</v>
      </c>
      <c r="G12" s="11">
        <v>3</v>
      </c>
      <c r="H12" s="11">
        <v>13</v>
      </c>
      <c r="I12" s="11">
        <v>248</v>
      </c>
    </row>
    <row r="13" spans="1:9" x14ac:dyDescent="0.25">
      <c r="A13" s="40" t="s">
        <v>115</v>
      </c>
      <c r="B13" s="26">
        <f t="shared" si="0"/>
        <v>201161</v>
      </c>
      <c r="C13" s="11">
        <v>12543</v>
      </c>
      <c r="D13" s="11">
        <v>13992</v>
      </c>
      <c r="E13" s="11">
        <v>1296</v>
      </c>
      <c r="F13" s="11">
        <v>13026</v>
      </c>
      <c r="G13" s="11">
        <v>36794</v>
      </c>
      <c r="H13" s="11">
        <v>14237</v>
      </c>
      <c r="I13" s="11">
        <v>109273</v>
      </c>
    </row>
    <row r="14" spans="1:9" x14ac:dyDescent="0.25">
      <c r="A14" s="11" t="s">
        <v>161</v>
      </c>
      <c r="B14" s="26">
        <f t="shared" si="0"/>
        <v>57</v>
      </c>
      <c r="C14" s="11">
        <v>1</v>
      </c>
      <c r="D14" s="11">
        <v>8</v>
      </c>
      <c r="E14" s="11">
        <v>2</v>
      </c>
      <c r="F14" s="11">
        <v>0</v>
      </c>
      <c r="G14" s="11">
        <v>7</v>
      </c>
      <c r="H14" s="11">
        <v>12</v>
      </c>
      <c r="I14" s="11">
        <v>27</v>
      </c>
    </row>
    <row r="15" spans="1:9" x14ac:dyDescent="0.25">
      <c r="A15" s="40" t="s">
        <v>115</v>
      </c>
      <c r="B15" s="26">
        <f t="shared" si="0"/>
        <v>112288</v>
      </c>
      <c r="C15" s="11">
        <v>1500</v>
      </c>
      <c r="D15" s="11">
        <v>26982</v>
      </c>
      <c r="E15" s="11">
        <v>1296</v>
      </c>
      <c r="F15" s="11">
        <v>0</v>
      </c>
      <c r="G15" s="11">
        <v>57020</v>
      </c>
      <c r="H15" s="11">
        <v>15126</v>
      </c>
      <c r="I15" s="11">
        <v>10364</v>
      </c>
    </row>
    <row r="16" spans="1:9" x14ac:dyDescent="0.25">
      <c r="A16" s="11" t="s">
        <v>146</v>
      </c>
      <c r="B16" s="26">
        <f t="shared" si="0"/>
        <v>275</v>
      </c>
      <c r="C16" s="11">
        <v>5</v>
      </c>
      <c r="D16" s="11">
        <v>2</v>
      </c>
      <c r="E16" s="11">
        <v>2</v>
      </c>
      <c r="F16" s="11">
        <v>2</v>
      </c>
      <c r="G16" s="11">
        <v>3</v>
      </c>
      <c r="H16" s="11">
        <v>13</v>
      </c>
      <c r="I16" s="11">
        <v>248</v>
      </c>
    </row>
    <row r="17" spans="1:9" x14ac:dyDescent="0.25">
      <c r="A17" s="40" t="s">
        <v>115</v>
      </c>
      <c r="B17" s="26">
        <f t="shared" si="0"/>
        <v>201161</v>
      </c>
      <c r="C17" s="11">
        <v>12543</v>
      </c>
      <c r="D17" s="11">
        <v>13992</v>
      </c>
      <c r="E17" s="11">
        <v>1296</v>
      </c>
      <c r="F17" s="11">
        <v>13026</v>
      </c>
      <c r="G17" s="11">
        <v>36794</v>
      </c>
      <c r="H17" s="11">
        <v>14237</v>
      </c>
      <c r="I17" s="11">
        <v>109273</v>
      </c>
    </row>
    <row r="18" spans="1:9" x14ac:dyDescent="0.25">
      <c r="B18" s="26"/>
    </row>
    <row r="19" spans="1:9" x14ac:dyDescent="0.25">
      <c r="A19" s="11" t="s">
        <v>15</v>
      </c>
      <c r="B19" s="26"/>
    </row>
    <row r="20" spans="1:9" x14ac:dyDescent="0.25">
      <c r="A20" s="11" t="s">
        <v>162</v>
      </c>
      <c r="B20" s="26">
        <f t="shared" si="0"/>
        <v>267200299.70540798</v>
      </c>
      <c r="C20" s="72">
        <v>50671537.369999997</v>
      </c>
      <c r="D20" s="72"/>
      <c r="E20" s="72"/>
      <c r="F20" s="65">
        <v>216528762.33540797</v>
      </c>
      <c r="G20" s="65"/>
      <c r="H20" s="65"/>
      <c r="I20" s="49">
        <v>0</v>
      </c>
    </row>
    <row r="21" spans="1:9" x14ac:dyDescent="0.25">
      <c r="A21" s="11" t="s">
        <v>163</v>
      </c>
      <c r="B21" s="26">
        <f t="shared" si="0"/>
        <v>4060548184</v>
      </c>
      <c r="C21" s="26">
        <v>621300000</v>
      </c>
      <c r="D21" s="26">
        <v>1193000000</v>
      </c>
      <c r="E21" s="26">
        <v>178400000</v>
      </c>
      <c r="F21" s="11">
        <v>0</v>
      </c>
      <c r="G21" s="11">
        <v>1248258184</v>
      </c>
      <c r="H21" s="11">
        <v>754590000</v>
      </c>
      <c r="I21" s="11">
        <v>65000000</v>
      </c>
    </row>
    <row r="22" spans="1:9" x14ac:dyDescent="0.25">
      <c r="A22" s="11" t="s">
        <v>164</v>
      </c>
      <c r="B22" s="26">
        <f>SUM(C22:I22)</f>
        <v>524282256.42999995</v>
      </c>
      <c r="C22" s="26">
        <v>129861627.05</v>
      </c>
      <c r="D22" s="26">
        <v>303097296.32999992</v>
      </c>
      <c r="E22" s="26">
        <v>2601559.84</v>
      </c>
      <c r="F22" s="11">
        <v>0</v>
      </c>
      <c r="G22" s="11">
        <v>88721773.210000008</v>
      </c>
      <c r="H22" s="11">
        <v>0</v>
      </c>
      <c r="I22" s="11">
        <v>0</v>
      </c>
    </row>
    <row r="23" spans="1:9" x14ac:dyDescent="0.25">
      <c r="A23" s="11" t="s">
        <v>128</v>
      </c>
      <c r="B23" s="26">
        <f t="shared" si="0"/>
        <v>4060548184</v>
      </c>
      <c r="C23" s="26">
        <v>621300000</v>
      </c>
      <c r="D23" s="26">
        <v>1193000000</v>
      </c>
      <c r="E23" s="26">
        <v>178400000</v>
      </c>
      <c r="F23" s="11">
        <v>0</v>
      </c>
      <c r="G23" s="11">
        <v>1248258184</v>
      </c>
      <c r="H23" s="11">
        <v>754590000</v>
      </c>
      <c r="I23" s="11">
        <v>65000000</v>
      </c>
    </row>
    <row r="24" spans="1:9" x14ac:dyDescent="0.25">
      <c r="A24" s="11" t="s">
        <v>165</v>
      </c>
    </row>
    <row r="26" spans="1:9" x14ac:dyDescent="0.25">
      <c r="A26" s="11" t="s">
        <v>17</v>
      </c>
    </row>
    <row r="27" spans="1:9" x14ac:dyDescent="0.25">
      <c r="A27" s="11" t="s">
        <v>166</v>
      </c>
      <c r="B27" s="11">
        <f>B21</f>
        <v>4060548184</v>
      </c>
    </row>
    <row r="28" spans="1:9" x14ac:dyDescent="0.25">
      <c r="A28" s="11" t="s">
        <v>167</v>
      </c>
      <c r="B28" s="11">
        <v>1017702689.75</v>
      </c>
    </row>
    <row r="30" spans="1:9" x14ac:dyDescent="0.25">
      <c r="A30" s="11" t="s">
        <v>18</v>
      </c>
    </row>
    <row r="31" spans="1:9" x14ac:dyDescent="0.25">
      <c r="A31" s="11" t="s">
        <v>174</v>
      </c>
      <c r="B31" s="39">
        <v>1.5290678841333332</v>
      </c>
      <c r="C31" s="39">
        <v>1.5290678841333332</v>
      </c>
      <c r="D31" s="39">
        <v>1.5290678841333332</v>
      </c>
      <c r="E31" s="39">
        <v>1.5290678841333332</v>
      </c>
      <c r="F31" s="39">
        <v>1.5290678841333332</v>
      </c>
      <c r="G31" s="39">
        <v>1.5290678841333332</v>
      </c>
      <c r="H31" s="39">
        <v>1.5290678841333332</v>
      </c>
      <c r="I31" s="39">
        <v>1.5290678841333332</v>
      </c>
    </row>
    <row r="32" spans="1:9" x14ac:dyDescent="0.25">
      <c r="A32" s="11" t="s">
        <v>175</v>
      </c>
      <c r="B32" s="39">
        <v>1.6173</v>
      </c>
      <c r="C32" s="39">
        <v>1.6173</v>
      </c>
      <c r="D32" s="39">
        <v>1.6173</v>
      </c>
      <c r="E32" s="39">
        <v>1.6173</v>
      </c>
      <c r="F32" s="39">
        <v>1.6173</v>
      </c>
      <c r="G32" s="39">
        <v>1.6173</v>
      </c>
      <c r="H32" s="39">
        <v>1.6173</v>
      </c>
      <c r="I32" s="39">
        <v>1.6173</v>
      </c>
    </row>
    <row r="33" spans="1:9" x14ac:dyDescent="0.25">
      <c r="A33" s="24" t="s">
        <v>100</v>
      </c>
      <c r="B33" s="26">
        <f>C33+F33</f>
        <v>380886</v>
      </c>
      <c r="C33" s="44">
        <v>140187</v>
      </c>
      <c r="D33" s="44">
        <v>140187</v>
      </c>
      <c r="E33" s="44">
        <v>140187</v>
      </c>
      <c r="F33" s="11">
        <v>240699</v>
      </c>
      <c r="G33" s="11">
        <v>240699</v>
      </c>
      <c r="H33" s="11">
        <v>240699</v>
      </c>
      <c r="I33" s="11" t="s">
        <v>147</v>
      </c>
    </row>
    <row r="35" spans="1:9" x14ac:dyDescent="0.25">
      <c r="A35" s="11" t="s">
        <v>21</v>
      </c>
    </row>
    <row r="36" spans="1:9" x14ac:dyDescent="0.25">
      <c r="A36" s="11" t="s">
        <v>176</v>
      </c>
      <c r="B36" s="11">
        <f t="shared" ref="B36:I36" si="1">B20/B31</f>
        <v>174747179.29665729</v>
      </c>
      <c r="C36" s="11">
        <f t="shared" si="1"/>
        <v>33138840.921193197</v>
      </c>
      <c r="D36" s="11">
        <f t="shared" si="1"/>
        <v>0</v>
      </c>
      <c r="E36" s="11">
        <f t="shared" si="1"/>
        <v>0</v>
      </c>
      <c r="F36" s="11">
        <f t="shared" si="1"/>
        <v>141608338.37546411</v>
      </c>
      <c r="G36" s="11">
        <f t="shared" si="1"/>
        <v>0</v>
      </c>
      <c r="H36" s="11">
        <f t="shared" si="1"/>
        <v>0</v>
      </c>
      <c r="I36" s="11">
        <f t="shared" si="1"/>
        <v>0</v>
      </c>
    </row>
    <row r="37" spans="1:9" x14ac:dyDescent="0.25">
      <c r="A37" s="11" t="s">
        <v>177</v>
      </c>
      <c r="B37" s="11">
        <f t="shared" ref="B37:I37" si="2">B22/B32</f>
        <v>324171308.00098926</v>
      </c>
      <c r="C37" s="11">
        <f t="shared" si="2"/>
        <v>80295323.718543246</v>
      </c>
      <c r="D37" s="11">
        <f t="shared" si="2"/>
        <v>187409445.57595989</v>
      </c>
      <c r="E37" s="11">
        <f t="shared" si="2"/>
        <v>1608582.105979101</v>
      </c>
      <c r="F37" s="11">
        <f t="shared" si="2"/>
        <v>0</v>
      </c>
      <c r="G37" s="11">
        <f t="shared" si="2"/>
        <v>54857956.600507021</v>
      </c>
      <c r="H37" s="11">
        <f t="shared" si="2"/>
        <v>0</v>
      </c>
      <c r="I37" s="11">
        <f t="shared" si="2"/>
        <v>0</v>
      </c>
    </row>
    <row r="38" spans="1:9" x14ac:dyDescent="0.25">
      <c r="A38" s="26" t="s">
        <v>178</v>
      </c>
      <c r="B38" s="26">
        <f>B36/B11</f>
        <v>1397977.4343732584</v>
      </c>
      <c r="C38" s="26" t="e">
        <f t="shared" ref="C38:I38" si="3">C36/C11</f>
        <v>#DIV/0!</v>
      </c>
      <c r="D38" s="26" t="e">
        <f t="shared" si="3"/>
        <v>#VALUE!</v>
      </c>
      <c r="E38" s="26" t="e">
        <f t="shared" si="3"/>
        <v>#VALUE!</v>
      </c>
      <c r="F38" s="26">
        <f t="shared" si="3"/>
        <v>1132866.7070037129</v>
      </c>
      <c r="G38" s="26" t="e">
        <f t="shared" si="3"/>
        <v>#VALUE!</v>
      </c>
      <c r="H38" s="26" t="e">
        <f t="shared" si="3"/>
        <v>#VALUE!</v>
      </c>
      <c r="I38" s="26" t="e">
        <f t="shared" si="3"/>
        <v>#DIV/0!</v>
      </c>
    </row>
    <row r="39" spans="1:9" x14ac:dyDescent="0.25">
      <c r="A39" s="26" t="s">
        <v>179</v>
      </c>
      <c r="B39" s="26">
        <f>B37/B15</f>
        <v>2886.9630592849571</v>
      </c>
      <c r="C39" s="26">
        <f t="shared" ref="C39:I39" si="4">C37/C15</f>
        <v>53530.215812362163</v>
      </c>
      <c r="D39" s="26">
        <f t="shared" si="4"/>
        <v>6945.7210575924646</v>
      </c>
      <c r="E39" s="26">
        <f t="shared" si="4"/>
        <v>1241.1898965888124</v>
      </c>
      <c r="F39" s="26" t="e">
        <f t="shared" si="4"/>
        <v>#DIV/0!</v>
      </c>
      <c r="G39" s="26">
        <f t="shared" si="4"/>
        <v>962.08271835333255</v>
      </c>
      <c r="H39" s="26">
        <f t="shared" si="4"/>
        <v>0</v>
      </c>
      <c r="I39" s="26">
        <f t="shared" si="4"/>
        <v>0</v>
      </c>
    </row>
    <row r="41" spans="1:9" x14ac:dyDescent="0.25">
      <c r="A41" s="11" t="s">
        <v>26</v>
      </c>
    </row>
    <row r="43" spans="1:9" x14ac:dyDescent="0.25">
      <c r="A43" s="11" t="s">
        <v>27</v>
      </c>
    </row>
    <row r="44" spans="1:9" x14ac:dyDescent="0.25">
      <c r="A44" s="26" t="s">
        <v>28</v>
      </c>
      <c r="B44" s="46">
        <f>(B13/B33)*100</f>
        <v>52.813965333459358</v>
      </c>
      <c r="C44" s="46">
        <f t="shared" ref="C44:I44" si="5">(C13/C33)*100</f>
        <v>8.9473346315992206</v>
      </c>
      <c r="D44" s="46">
        <f t="shared" si="5"/>
        <v>9.9809540114275936</v>
      </c>
      <c r="E44" s="46">
        <f t="shared" si="5"/>
        <v>0.92447944531233273</v>
      </c>
      <c r="F44" s="46">
        <f t="shared" si="5"/>
        <v>5.4117383121658165</v>
      </c>
      <c r="G44" s="46">
        <f t="shared" si="5"/>
        <v>15.286311949779599</v>
      </c>
      <c r="H44" s="46">
        <f t="shared" si="5"/>
        <v>5.9148563143178823</v>
      </c>
      <c r="I44" s="46" t="e">
        <f t="shared" si="5"/>
        <v>#VALUE!</v>
      </c>
    </row>
    <row r="45" spans="1:9" x14ac:dyDescent="0.25">
      <c r="A45" s="26" t="s">
        <v>29</v>
      </c>
      <c r="B45" s="45">
        <f>(B15/B33)*100</f>
        <v>29.480737018425462</v>
      </c>
      <c r="C45" s="45">
        <f t="shared" ref="C45:I45" si="6">(C15/C33)*100</f>
        <v>1.0699993580003853</v>
      </c>
      <c r="D45" s="45">
        <f t="shared" si="6"/>
        <v>19.247148451710931</v>
      </c>
      <c r="E45" s="45">
        <f t="shared" si="6"/>
        <v>0.92447944531233273</v>
      </c>
      <c r="F45" s="45">
        <f t="shared" si="6"/>
        <v>0</v>
      </c>
      <c r="G45" s="45">
        <f t="shared" si="6"/>
        <v>23.689338136012196</v>
      </c>
      <c r="H45" s="45">
        <f t="shared" si="6"/>
        <v>6.2841972754352948</v>
      </c>
      <c r="I45" s="45" t="e">
        <f t="shared" si="6"/>
        <v>#VALUE!</v>
      </c>
    </row>
    <row r="46" spans="1:9" x14ac:dyDescent="0.25">
      <c r="B46" s="39"/>
      <c r="C46" s="39"/>
      <c r="D46" s="39"/>
      <c r="E46" s="39"/>
    </row>
    <row r="47" spans="1:9" x14ac:dyDescent="0.25">
      <c r="A47" s="11" t="s">
        <v>30</v>
      </c>
      <c r="B47" s="39"/>
      <c r="C47" s="39"/>
      <c r="D47" s="39"/>
      <c r="E47" s="39"/>
    </row>
    <row r="48" spans="1:9" x14ac:dyDescent="0.25">
      <c r="A48" s="11" t="s">
        <v>31</v>
      </c>
      <c r="B48" s="39">
        <f>B15/B13*100</f>
        <v>55.81996510257953</v>
      </c>
      <c r="C48" s="39">
        <f t="shared" ref="C48:I48" si="7">C15/C13*100</f>
        <v>11.95886151638364</v>
      </c>
      <c r="D48" s="39">
        <f t="shared" si="7"/>
        <v>192.83876500857633</v>
      </c>
      <c r="E48" s="39">
        <f t="shared" si="7"/>
        <v>100</v>
      </c>
      <c r="F48" s="39">
        <f t="shared" si="7"/>
        <v>0</v>
      </c>
      <c r="G48" s="39">
        <f t="shared" si="7"/>
        <v>154.97091917160407</v>
      </c>
      <c r="H48" s="39">
        <f t="shared" si="7"/>
        <v>106.24429303926388</v>
      </c>
      <c r="I48" s="39">
        <f t="shared" si="7"/>
        <v>9.484502118547125</v>
      </c>
    </row>
    <row r="49" spans="1:9" x14ac:dyDescent="0.25">
      <c r="A49" s="11" t="s">
        <v>32</v>
      </c>
      <c r="B49" s="39">
        <f t="shared" ref="B49:I49" si="8">B22/B21*100</f>
        <v>12.911612734848413</v>
      </c>
      <c r="C49" s="39">
        <f t="shared" si="8"/>
        <v>20.901597786898439</v>
      </c>
      <c r="D49" s="39">
        <f t="shared" si="8"/>
        <v>25.406311511316005</v>
      </c>
      <c r="E49" s="39">
        <f t="shared" si="8"/>
        <v>1.458273452914798</v>
      </c>
      <c r="F49" s="39" t="e">
        <f t="shared" si="8"/>
        <v>#DIV/0!</v>
      </c>
      <c r="G49" s="39">
        <f t="shared" si="8"/>
        <v>7.1076460260564174</v>
      </c>
      <c r="H49" s="39">
        <f t="shared" si="8"/>
        <v>0</v>
      </c>
      <c r="I49" s="39">
        <f t="shared" si="8"/>
        <v>0</v>
      </c>
    </row>
    <row r="50" spans="1:9" x14ac:dyDescent="0.25">
      <c r="A50" s="11" t="s">
        <v>33</v>
      </c>
      <c r="B50" s="39">
        <f t="shared" ref="B50:I50" si="9">AVERAGE(B48:B49)</f>
        <v>34.365788918713974</v>
      </c>
      <c r="C50" s="39">
        <f t="shared" si="9"/>
        <v>16.430229651641039</v>
      </c>
      <c r="D50" s="39">
        <f t="shared" si="9"/>
        <v>109.12253825994617</v>
      </c>
      <c r="E50" s="39">
        <f t="shared" si="9"/>
        <v>50.729136726457398</v>
      </c>
      <c r="F50" s="39" t="e">
        <f t="shared" si="9"/>
        <v>#DIV/0!</v>
      </c>
      <c r="G50" s="39">
        <f t="shared" si="9"/>
        <v>81.039282598830241</v>
      </c>
      <c r="H50" s="39">
        <f t="shared" si="9"/>
        <v>53.12214651963194</v>
      </c>
      <c r="I50" s="39">
        <f t="shared" si="9"/>
        <v>4.7422510592735625</v>
      </c>
    </row>
    <row r="51" spans="1:9" x14ac:dyDescent="0.25">
      <c r="B51" s="39"/>
      <c r="C51" s="39"/>
      <c r="D51" s="39"/>
      <c r="E51" s="39"/>
    </row>
    <row r="52" spans="1:9" x14ac:dyDescent="0.25">
      <c r="A52" s="11" t="s">
        <v>34</v>
      </c>
      <c r="B52" s="39"/>
      <c r="C52" s="39"/>
      <c r="D52" s="39"/>
      <c r="E52" s="39"/>
    </row>
    <row r="53" spans="1:9" x14ac:dyDescent="0.25">
      <c r="A53" s="11" t="s">
        <v>35</v>
      </c>
      <c r="B53" s="39">
        <f>B15/B17*100</f>
        <v>55.81996510257953</v>
      </c>
      <c r="C53" s="39">
        <f t="shared" ref="C53:I53" si="10">C15/C17*100</f>
        <v>11.95886151638364</v>
      </c>
      <c r="D53" s="39">
        <f t="shared" si="10"/>
        <v>192.83876500857633</v>
      </c>
      <c r="E53" s="39">
        <f t="shared" si="10"/>
        <v>100</v>
      </c>
      <c r="F53" s="39">
        <f t="shared" si="10"/>
        <v>0</v>
      </c>
      <c r="G53" s="39">
        <f t="shared" si="10"/>
        <v>154.97091917160407</v>
      </c>
      <c r="H53" s="39">
        <f t="shared" si="10"/>
        <v>106.24429303926388</v>
      </c>
      <c r="I53" s="39">
        <f t="shared" si="10"/>
        <v>9.484502118547125</v>
      </c>
    </row>
    <row r="54" spans="1:9" x14ac:dyDescent="0.25">
      <c r="A54" s="11" t="s">
        <v>36</v>
      </c>
      <c r="B54" s="39">
        <f t="shared" ref="B54:I54" si="11">B22/B23*100</f>
        <v>12.911612734848413</v>
      </c>
      <c r="C54" s="39">
        <f t="shared" si="11"/>
        <v>20.901597786898439</v>
      </c>
      <c r="D54" s="39">
        <f t="shared" si="11"/>
        <v>25.406311511316005</v>
      </c>
      <c r="E54" s="39">
        <f t="shared" si="11"/>
        <v>1.458273452914798</v>
      </c>
      <c r="F54" s="39" t="e">
        <f t="shared" si="11"/>
        <v>#DIV/0!</v>
      </c>
      <c r="G54" s="39">
        <f t="shared" si="11"/>
        <v>7.1076460260564174</v>
      </c>
      <c r="H54" s="39">
        <f t="shared" si="11"/>
        <v>0</v>
      </c>
      <c r="I54" s="39">
        <f t="shared" si="11"/>
        <v>0</v>
      </c>
    </row>
    <row r="55" spans="1:9" x14ac:dyDescent="0.25">
      <c r="A55" s="11" t="s">
        <v>37</v>
      </c>
      <c r="B55" s="39">
        <f t="shared" ref="B55:I55" si="12">(B53+B54)/2</f>
        <v>34.365788918713974</v>
      </c>
      <c r="C55" s="39">
        <f t="shared" si="12"/>
        <v>16.430229651641039</v>
      </c>
      <c r="D55" s="39">
        <f t="shared" si="12"/>
        <v>109.12253825994617</v>
      </c>
      <c r="E55" s="39">
        <f t="shared" si="12"/>
        <v>50.729136726457398</v>
      </c>
      <c r="F55" s="39" t="e">
        <f t="shared" si="12"/>
        <v>#DIV/0!</v>
      </c>
      <c r="G55" s="39">
        <f t="shared" si="12"/>
        <v>81.039282598830241</v>
      </c>
      <c r="H55" s="39">
        <f t="shared" si="12"/>
        <v>53.12214651963194</v>
      </c>
      <c r="I55" s="39">
        <f t="shared" si="12"/>
        <v>4.7422510592735625</v>
      </c>
    </row>
    <row r="56" spans="1:9" x14ac:dyDescent="0.25">
      <c r="B56" s="39"/>
      <c r="C56" s="39"/>
      <c r="D56" s="39"/>
      <c r="E56" s="39"/>
    </row>
    <row r="57" spans="1:9" x14ac:dyDescent="0.25">
      <c r="A57" s="11" t="s">
        <v>92</v>
      </c>
      <c r="B57" s="39"/>
      <c r="C57" s="39"/>
      <c r="D57" s="39"/>
      <c r="E57" s="39"/>
    </row>
    <row r="58" spans="1:9" x14ac:dyDescent="0.25">
      <c r="A58" s="11" t="s">
        <v>38</v>
      </c>
      <c r="B58" s="39">
        <f t="shared" ref="B58" si="13">B24/B22*100</f>
        <v>0</v>
      </c>
      <c r="C58" s="45"/>
      <c r="D58" s="45"/>
      <c r="E58" s="45"/>
      <c r="F58" s="45"/>
      <c r="G58" s="45"/>
      <c r="H58" s="45"/>
      <c r="I58" s="45"/>
    </row>
    <row r="59" spans="1:9" x14ac:dyDescent="0.25">
      <c r="B59" s="39"/>
      <c r="C59" s="39"/>
      <c r="D59" s="39"/>
      <c r="E59" s="39"/>
    </row>
    <row r="60" spans="1:9" x14ac:dyDescent="0.25">
      <c r="A60" s="11" t="s">
        <v>39</v>
      </c>
      <c r="B60" s="39"/>
      <c r="C60" s="39"/>
      <c r="D60" s="39"/>
      <c r="E60" s="39"/>
    </row>
    <row r="61" spans="1:9" x14ac:dyDescent="0.25">
      <c r="A61" s="11" t="s">
        <v>116</v>
      </c>
      <c r="B61" s="39">
        <f>((B15/B11)-1)*100</f>
        <v>89730.4</v>
      </c>
      <c r="C61" s="39" t="e">
        <f t="shared" ref="C61:I61" si="14">((C15/C11)-1)*100</f>
        <v>#DIV/0!</v>
      </c>
      <c r="D61" s="39" t="e">
        <f t="shared" si="14"/>
        <v>#VALUE!</v>
      </c>
      <c r="E61" s="39" t="e">
        <f t="shared" si="14"/>
        <v>#VALUE!</v>
      </c>
      <c r="F61" s="39">
        <f t="shared" si="14"/>
        <v>-100</v>
      </c>
      <c r="G61" s="39" t="e">
        <f t="shared" si="14"/>
        <v>#VALUE!</v>
      </c>
      <c r="H61" s="39" t="e">
        <f t="shared" si="14"/>
        <v>#VALUE!</v>
      </c>
      <c r="I61" s="39" t="e">
        <f t="shared" si="14"/>
        <v>#DIV/0!</v>
      </c>
    </row>
    <row r="62" spans="1:9" x14ac:dyDescent="0.25">
      <c r="A62" s="11" t="s">
        <v>41</v>
      </c>
      <c r="B62" s="39">
        <f>((B37/B36)-1)*100</f>
        <v>85.508750015737903</v>
      </c>
      <c r="C62" s="39">
        <f t="shared" ref="C62:I62" si="15">((C37/C36)-1)*100</f>
        <v>142.29973495298739</v>
      </c>
      <c r="D62" s="39" t="e">
        <f t="shared" si="15"/>
        <v>#DIV/0!</v>
      </c>
      <c r="E62" s="39" t="e">
        <f t="shared" si="15"/>
        <v>#DIV/0!</v>
      </c>
      <c r="F62" s="39">
        <f t="shared" si="15"/>
        <v>-100</v>
      </c>
      <c r="G62" s="39" t="e">
        <f t="shared" si="15"/>
        <v>#DIV/0!</v>
      </c>
      <c r="H62" s="39" t="e">
        <f t="shared" si="15"/>
        <v>#DIV/0!</v>
      </c>
      <c r="I62" s="39" t="e">
        <f t="shared" si="15"/>
        <v>#DIV/0!</v>
      </c>
    </row>
    <row r="63" spans="1:9" x14ac:dyDescent="0.25">
      <c r="A63" s="11" t="s">
        <v>42</v>
      </c>
      <c r="B63" s="39">
        <f t="shared" ref="B63:I63" si="16">((B39/B38)-1)*100</f>
        <v>-99.7934900100459</v>
      </c>
      <c r="C63" s="39" t="e">
        <f t="shared" si="16"/>
        <v>#DIV/0!</v>
      </c>
      <c r="D63" s="39" t="e">
        <f t="shared" si="16"/>
        <v>#VALUE!</v>
      </c>
      <c r="E63" s="39" t="e">
        <f t="shared" si="16"/>
        <v>#VALUE!</v>
      </c>
      <c r="F63" s="39" t="e">
        <f t="shared" si="16"/>
        <v>#DIV/0!</v>
      </c>
      <c r="G63" s="39" t="e">
        <f t="shared" si="16"/>
        <v>#VALUE!</v>
      </c>
      <c r="H63" s="39" t="e">
        <f t="shared" si="16"/>
        <v>#VALUE!</v>
      </c>
      <c r="I63" s="39" t="e">
        <f t="shared" si="16"/>
        <v>#DIV/0!</v>
      </c>
    </row>
    <row r="65" spans="1:9" x14ac:dyDescent="0.25">
      <c r="A65" s="11" t="s">
        <v>43</v>
      </c>
    </row>
    <row r="66" spans="1:9" x14ac:dyDescent="0.25">
      <c r="A66" s="11" t="s">
        <v>117</v>
      </c>
      <c r="B66" s="11">
        <f>B21/B13</f>
        <v>20185.563722590363</v>
      </c>
      <c r="C66" s="11">
        <f t="shared" ref="C66:I66" si="17">C21/C13</f>
        <v>49533.604400861041</v>
      </c>
      <c r="D66" s="11">
        <f t="shared" si="17"/>
        <v>85263.007432818747</v>
      </c>
      <c r="E66" s="11">
        <f t="shared" si="17"/>
        <v>137654.32098765433</v>
      </c>
      <c r="F66" s="11">
        <f t="shared" si="17"/>
        <v>0</v>
      </c>
      <c r="G66" s="11">
        <f t="shared" si="17"/>
        <v>33925.590694134917</v>
      </c>
      <c r="H66" s="11">
        <f t="shared" si="17"/>
        <v>53002.036945985812</v>
      </c>
      <c r="I66" s="11">
        <f t="shared" si="17"/>
        <v>594.84044548973668</v>
      </c>
    </row>
    <row r="67" spans="1:9" x14ac:dyDescent="0.25">
      <c r="A67" s="11" t="s">
        <v>118</v>
      </c>
      <c r="B67" s="11">
        <f>B22/B15</f>
        <v>4669.0853557815608</v>
      </c>
      <c r="C67" s="11">
        <f t="shared" ref="C67:I67" si="18">C22/C15</f>
        <v>86574.418033333335</v>
      </c>
      <c r="D67" s="11">
        <f t="shared" si="18"/>
        <v>11233.314666444294</v>
      </c>
      <c r="E67" s="11">
        <f t="shared" si="18"/>
        <v>2007.3764197530863</v>
      </c>
      <c r="F67" s="11" t="e">
        <f t="shared" si="18"/>
        <v>#DIV/0!</v>
      </c>
      <c r="G67" s="11">
        <f t="shared" si="18"/>
        <v>1555.9763803928447</v>
      </c>
      <c r="H67" s="11">
        <f t="shared" si="18"/>
        <v>0</v>
      </c>
      <c r="I67" s="11">
        <f t="shared" si="18"/>
        <v>0</v>
      </c>
    </row>
    <row r="68" spans="1:9" x14ac:dyDescent="0.25">
      <c r="A68" s="11" t="s">
        <v>46</v>
      </c>
      <c r="B68" s="39">
        <f>(B66/B67)*B50</f>
        <v>148.57145869839707</v>
      </c>
      <c r="C68" s="39">
        <f>(C66/C67)*C50</f>
        <v>9.4005655974069846</v>
      </c>
      <c r="D68" s="39">
        <f>(D66/D67)*D50</f>
        <v>828.26094229681985</v>
      </c>
      <c r="E68" s="39">
        <f>(E66/E67)*E50</f>
        <v>3478.7122144382429</v>
      </c>
      <c r="F68" s="39" t="e">
        <f t="shared" ref="F68:I68" si="19">(F66/F67)*F50</f>
        <v>#DIV/0!</v>
      </c>
      <c r="G68" s="39">
        <f t="shared" si="19"/>
        <v>1766.9326901351258</v>
      </c>
      <c r="H68" s="39" t="e">
        <f t="shared" si="19"/>
        <v>#DIV/0!</v>
      </c>
      <c r="I68" s="39" t="e">
        <f t="shared" si="19"/>
        <v>#DIV/0!</v>
      </c>
    </row>
    <row r="69" spans="1:9" x14ac:dyDescent="0.25">
      <c r="A69" s="11" t="s">
        <v>120</v>
      </c>
      <c r="B69" s="11">
        <f>B21/B12</f>
        <v>14765629.76</v>
      </c>
      <c r="C69" s="11">
        <f t="shared" ref="C69:I69" si="20">C21/C12</f>
        <v>124260000</v>
      </c>
      <c r="D69" s="11">
        <f t="shared" si="20"/>
        <v>596500000</v>
      </c>
      <c r="E69" s="11">
        <f t="shared" si="20"/>
        <v>89200000</v>
      </c>
      <c r="F69" s="11">
        <f t="shared" si="20"/>
        <v>0</v>
      </c>
      <c r="G69" s="11">
        <f t="shared" si="20"/>
        <v>416086061.33333331</v>
      </c>
      <c r="H69" s="11">
        <f t="shared" si="20"/>
        <v>58045384.615384616</v>
      </c>
      <c r="I69" s="11">
        <f t="shared" si="20"/>
        <v>262096.77419354839</v>
      </c>
    </row>
    <row r="70" spans="1:9" x14ac:dyDescent="0.25">
      <c r="A70" s="11" t="s">
        <v>121</v>
      </c>
      <c r="B70" s="11">
        <f>B22/B14</f>
        <v>9197934.3233333323</v>
      </c>
      <c r="C70" s="11">
        <f t="shared" ref="C70:I70" si="21">C22/C14</f>
        <v>129861627.05</v>
      </c>
      <c r="D70" s="11">
        <f t="shared" si="21"/>
        <v>37887162.04124999</v>
      </c>
      <c r="E70" s="11">
        <f t="shared" si="21"/>
        <v>1300779.92</v>
      </c>
      <c r="F70" s="11" t="e">
        <f t="shared" si="21"/>
        <v>#DIV/0!</v>
      </c>
      <c r="G70" s="11">
        <f t="shared" si="21"/>
        <v>12674539.030000001</v>
      </c>
      <c r="H70" s="11">
        <f t="shared" si="21"/>
        <v>0</v>
      </c>
      <c r="I70" s="11">
        <f t="shared" si="21"/>
        <v>0</v>
      </c>
    </row>
    <row r="71" spans="1:9" x14ac:dyDescent="0.25">
      <c r="B71" s="39"/>
      <c r="C71" s="39"/>
      <c r="D71" s="39"/>
      <c r="E71" s="39"/>
    </row>
    <row r="72" spans="1:9" x14ac:dyDescent="0.25">
      <c r="A72" s="11" t="s">
        <v>47</v>
      </c>
      <c r="B72" s="39"/>
      <c r="C72" s="39"/>
      <c r="D72" s="39"/>
      <c r="E72" s="39"/>
    </row>
    <row r="73" spans="1:9" x14ac:dyDescent="0.25">
      <c r="A73" s="11" t="s">
        <v>48</v>
      </c>
      <c r="B73" s="39">
        <f>(B28/B27)*100</f>
        <v>25.063184664575822</v>
      </c>
      <c r="C73" s="39"/>
      <c r="D73" s="39"/>
      <c r="E73" s="39"/>
    </row>
    <row r="74" spans="1:9" x14ac:dyDescent="0.25">
      <c r="A74" s="11" t="s">
        <v>49</v>
      </c>
      <c r="B74" s="39">
        <f>(B22/B28)*100</f>
        <v>51.516249461695985</v>
      </c>
      <c r="C74" s="39"/>
      <c r="D74" s="39"/>
      <c r="E74" s="39"/>
    </row>
    <row r="75" spans="1:9" ht="15.75" thickBot="1" x14ac:dyDescent="0.3">
      <c r="A75" s="28"/>
      <c r="B75" s="28"/>
      <c r="C75" s="28"/>
      <c r="D75" s="28"/>
      <c r="E75" s="28"/>
    </row>
    <row r="76" spans="1:9" ht="15.75" thickTop="1" x14ac:dyDescent="0.25"/>
    <row r="77" spans="1:9" x14ac:dyDescent="0.25">
      <c r="A77" s="11" t="s">
        <v>50</v>
      </c>
    </row>
    <row r="78" spans="1:9" x14ac:dyDescent="0.25">
      <c r="A78" s="11" t="s">
        <v>134</v>
      </c>
      <c r="C78" s="11" t="s">
        <v>234</v>
      </c>
    </row>
    <row r="79" spans="1:9" x14ac:dyDescent="0.25">
      <c r="A79" s="11" t="s">
        <v>133</v>
      </c>
    </row>
    <row r="80" spans="1:9" x14ac:dyDescent="0.25">
      <c r="A80" s="11" t="s">
        <v>156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68" t="s">
        <v>145</v>
      </c>
      <c r="B85" s="68"/>
      <c r="C85" s="68"/>
      <c r="D85" s="68"/>
      <c r="E85" s="68"/>
      <c r="F85" s="68"/>
    </row>
    <row r="86" spans="1:6" x14ac:dyDescent="0.25">
      <c r="A86" s="68"/>
      <c r="B86" s="68"/>
      <c r="C86" s="68"/>
      <c r="D86" s="68"/>
      <c r="E86" s="68"/>
      <c r="F86" s="68"/>
    </row>
    <row r="87" spans="1:6" x14ac:dyDescent="0.25">
      <c r="A87" s="68"/>
      <c r="B87" s="68"/>
      <c r="C87" s="68"/>
      <c r="D87" s="68"/>
      <c r="E87" s="68"/>
      <c r="F87" s="68"/>
    </row>
    <row r="89" spans="1:6" x14ac:dyDescent="0.25">
      <c r="A89" s="11" t="s">
        <v>106</v>
      </c>
    </row>
    <row r="90" spans="1:6" x14ac:dyDescent="0.25">
      <c r="A90" s="29" t="s">
        <v>107</v>
      </c>
    </row>
    <row r="91" spans="1:6" x14ac:dyDescent="0.25">
      <c r="A91" s="29" t="s">
        <v>108</v>
      </c>
    </row>
  </sheetData>
  <mergeCells count="9">
    <mergeCell ref="A85:F87"/>
    <mergeCell ref="H4:I4"/>
    <mergeCell ref="C5:E5"/>
    <mergeCell ref="F5:H5"/>
    <mergeCell ref="A2:E2"/>
    <mergeCell ref="A4:A5"/>
    <mergeCell ref="B4:B5"/>
    <mergeCell ref="C20:E20"/>
    <mergeCell ref="F20:H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1"/>
  <sheetViews>
    <sheetView topLeftCell="A103" zoomScale="80" zoomScaleNormal="80" workbookViewId="0">
      <selection activeCell="B24" sqref="B24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19.5703125" style="11" customWidth="1"/>
    <col min="4" max="4" width="18.5703125" style="11" customWidth="1"/>
    <col min="5" max="5" width="20.42578125" style="11" customWidth="1"/>
    <col min="6" max="6" width="21.140625" style="11" customWidth="1"/>
    <col min="7" max="7" width="21.5703125" style="11" customWidth="1"/>
    <col min="8" max="8" width="19.5703125" style="11" customWidth="1"/>
    <col min="9" max="9" width="22.28515625" style="11" customWidth="1"/>
    <col min="10" max="16384" width="11.42578125" style="11"/>
  </cols>
  <sheetData>
    <row r="2" spans="1:9" x14ac:dyDescent="0.25">
      <c r="A2" s="55" t="s">
        <v>137</v>
      </c>
      <c r="B2" s="55"/>
      <c r="C2" s="55"/>
      <c r="D2" s="55"/>
      <c r="E2" s="55"/>
    </row>
    <row r="4" spans="1:9" x14ac:dyDescent="0.25">
      <c r="A4" s="56" t="s">
        <v>0</v>
      </c>
      <c r="B4" s="56" t="s">
        <v>1</v>
      </c>
      <c r="C4" s="42"/>
      <c r="D4" s="42"/>
      <c r="E4" s="42"/>
      <c r="F4" s="42"/>
      <c r="G4" s="42"/>
      <c r="H4" s="66"/>
      <c r="I4" s="58"/>
    </row>
    <row r="5" spans="1:9" ht="15.75" thickBot="1" x14ac:dyDescent="0.3">
      <c r="A5" s="57"/>
      <c r="B5" s="57"/>
      <c r="C5" s="70" t="s">
        <v>141</v>
      </c>
      <c r="D5" s="70"/>
      <c r="E5" s="70"/>
      <c r="F5" s="70" t="s">
        <v>4</v>
      </c>
      <c r="G5" s="70"/>
      <c r="H5" s="70"/>
      <c r="I5" s="25" t="s">
        <v>119</v>
      </c>
    </row>
    <row r="6" spans="1:9" ht="15.75" thickTop="1" x14ac:dyDescent="0.25">
      <c r="C6" s="43" t="s">
        <v>142</v>
      </c>
      <c r="D6" s="43" t="s">
        <v>143</v>
      </c>
      <c r="E6" s="43" t="s">
        <v>144</v>
      </c>
      <c r="F6" s="43" t="s">
        <v>142</v>
      </c>
      <c r="G6" s="43" t="s">
        <v>143</v>
      </c>
      <c r="H6" s="43" t="s">
        <v>144</v>
      </c>
      <c r="I6" s="43" t="s">
        <v>142</v>
      </c>
    </row>
    <row r="7" spans="1:9" x14ac:dyDescent="0.25">
      <c r="A7" s="11" t="s">
        <v>7</v>
      </c>
    </row>
    <row r="9" spans="1:9" x14ac:dyDescent="0.25">
      <c r="A9" s="11" t="s">
        <v>113</v>
      </c>
    </row>
    <row r="10" spans="1:9" x14ac:dyDescent="0.25">
      <c r="A10" s="11" t="s">
        <v>180</v>
      </c>
      <c r="B10" s="26">
        <f>SUM(C10:I10)</f>
        <v>0</v>
      </c>
      <c r="C10" s="11">
        <v>0</v>
      </c>
      <c r="D10" s="11" t="s">
        <v>147</v>
      </c>
      <c r="E10" s="11" t="s">
        <v>147</v>
      </c>
      <c r="F10" s="11">
        <v>0</v>
      </c>
      <c r="G10" s="11" t="s">
        <v>147</v>
      </c>
      <c r="H10" s="11" t="s">
        <v>147</v>
      </c>
      <c r="I10" s="11">
        <v>0</v>
      </c>
    </row>
    <row r="11" spans="1:9" x14ac:dyDescent="0.25">
      <c r="A11" s="40" t="s">
        <v>115</v>
      </c>
      <c r="B11" s="26">
        <f t="shared" ref="B11:B23" si="0">SUM(C11:I11)</f>
        <v>0</v>
      </c>
      <c r="C11" s="11">
        <v>0</v>
      </c>
      <c r="D11" s="11" t="s">
        <v>147</v>
      </c>
      <c r="E11" s="11" t="s">
        <v>147</v>
      </c>
      <c r="F11" s="11">
        <v>0</v>
      </c>
      <c r="G11" s="11" t="s">
        <v>147</v>
      </c>
      <c r="H11" s="11" t="s">
        <v>147</v>
      </c>
      <c r="I11" s="11">
        <v>0</v>
      </c>
    </row>
    <row r="12" spans="1:9" x14ac:dyDescent="0.25">
      <c r="A12" s="11" t="s">
        <v>181</v>
      </c>
      <c r="B12" s="26">
        <f t="shared" si="0"/>
        <v>279</v>
      </c>
      <c r="C12" s="11">
        <v>6</v>
      </c>
      <c r="D12" s="11">
        <v>4</v>
      </c>
      <c r="E12" s="11">
        <v>2</v>
      </c>
      <c r="F12" s="11">
        <v>4</v>
      </c>
      <c r="G12" s="11">
        <v>4</v>
      </c>
      <c r="H12" s="11">
        <v>12</v>
      </c>
      <c r="I12" s="11">
        <v>247</v>
      </c>
    </row>
    <row r="13" spans="1:9" x14ac:dyDescent="0.25">
      <c r="A13" s="40" t="s">
        <v>115</v>
      </c>
      <c r="B13" s="26">
        <f t="shared" si="0"/>
        <v>214192</v>
      </c>
      <c r="C13" s="11">
        <v>15081</v>
      </c>
      <c r="D13" s="11">
        <v>15135</v>
      </c>
      <c r="E13" s="11">
        <v>1296</v>
      </c>
      <c r="F13" s="11">
        <v>17050</v>
      </c>
      <c r="G13" s="11">
        <v>42826</v>
      </c>
      <c r="H13" s="11">
        <v>15126</v>
      </c>
      <c r="I13" s="11">
        <v>107678</v>
      </c>
    </row>
    <row r="14" spans="1:9" x14ac:dyDescent="0.25">
      <c r="A14" s="11" t="s">
        <v>182</v>
      </c>
      <c r="B14" s="26">
        <f t="shared" si="0"/>
        <v>49</v>
      </c>
      <c r="D14" s="11">
        <v>10</v>
      </c>
      <c r="F14" s="11">
        <v>1</v>
      </c>
      <c r="G14" s="11">
        <v>7</v>
      </c>
      <c r="H14" s="11">
        <v>11</v>
      </c>
      <c r="I14" s="11">
        <v>20</v>
      </c>
    </row>
    <row r="15" spans="1:9" x14ac:dyDescent="0.25">
      <c r="A15" s="40" t="s">
        <v>115</v>
      </c>
      <c r="B15" s="26">
        <f t="shared" si="0"/>
        <v>110799</v>
      </c>
      <c r="D15" s="11">
        <v>28278</v>
      </c>
      <c r="F15" s="11">
        <v>6032</v>
      </c>
      <c r="G15" s="11">
        <v>54171</v>
      </c>
      <c r="H15" s="11">
        <v>11943</v>
      </c>
      <c r="I15" s="11">
        <v>10375</v>
      </c>
    </row>
    <row r="16" spans="1:9" x14ac:dyDescent="0.25">
      <c r="A16" s="11" t="s">
        <v>146</v>
      </c>
      <c r="B16" s="26">
        <f t="shared" si="0"/>
        <v>279</v>
      </c>
      <c r="C16" s="11">
        <v>6</v>
      </c>
      <c r="D16" s="11">
        <v>4</v>
      </c>
      <c r="E16" s="11">
        <v>2</v>
      </c>
      <c r="F16" s="11">
        <v>4</v>
      </c>
      <c r="G16" s="11">
        <v>4</v>
      </c>
      <c r="H16" s="11">
        <v>12</v>
      </c>
      <c r="I16" s="11">
        <v>247</v>
      </c>
    </row>
    <row r="17" spans="1:9" x14ac:dyDescent="0.25">
      <c r="A17" s="40" t="s">
        <v>115</v>
      </c>
      <c r="B17" s="26">
        <f t="shared" si="0"/>
        <v>214192</v>
      </c>
      <c r="C17" s="11">
        <v>15081</v>
      </c>
      <c r="D17" s="11">
        <v>15135</v>
      </c>
      <c r="E17" s="11">
        <v>1296</v>
      </c>
      <c r="F17" s="11">
        <v>17050</v>
      </c>
      <c r="G17" s="11">
        <v>42826</v>
      </c>
      <c r="H17" s="11">
        <v>15126</v>
      </c>
      <c r="I17" s="11">
        <v>107678</v>
      </c>
    </row>
    <row r="18" spans="1:9" x14ac:dyDescent="0.25">
      <c r="B18" s="26"/>
    </row>
    <row r="19" spans="1:9" x14ac:dyDescent="0.25">
      <c r="A19" s="11" t="s">
        <v>15</v>
      </c>
      <c r="B19" s="26"/>
    </row>
    <row r="20" spans="1:9" x14ac:dyDescent="0.25">
      <c r="A20" s="11" t="s">
        <v>183</v>
      </c>
      <c r="B20" s="26">
        <f t="shared" si="0"/>
        <v>399821603.69366002</v>
      </c>
      <c r="C20" s="73">
        <v>196479713.86399999</v>
      </c>
      <c r="D20" s="73"/>
      <c r="E20" s="73"/>
      <c r="F20" s="73">
        <v>58399402.319999993</v>
      </c>
      <c r="G20" s="73"/>
      <c r="H20" s="73"/>
      <c r="I20" s="26">
        <v>144942487.50966001</v>
      </c>
    </row>
    <row r="21" spans="1:9" x14ac:dyDescent="0.25">
      <c r="A21" s="11" t="s">
        <v>184</v>
      </c>
      <c r="B21" s="26">
        <f t="shared" si="0"/>
        <v>4060548184</v>
      </c>
      <c r="C21" s="26">
        <v>321295000</v>
      </c>
      <c r="D21" s="26">
        <v>1424320000</v>
      </c>
      <c r="E21" s="26">
        <v>165400000</v>
      </c>
      <c r="F21" s="11">
        <v>46653200</v>
      </c>
      <c r="G21" s="11">
        <v>1418179984</v>
      </c>
      <c r="H21" s="11">
        <v>675000000</v>
      </c>
      <c r="I21" s="11">
        <v>9700000</v>
      </c>
    </row>
    <row r="22" spans="1:9" x14ac:dyDescent="0.25">
      <c r="A22" s="11" t="s">
        <v>185</v>
      </c>
      <c r="B22" s="26">
        <f t="shared" si="0"/>
        <v>789400569.93249214</v>
      </c>
      <c r="C22" s="26">
        <v>70224676.953906193</v>
      </c>
      <c r="D22" s="26">
        <v>267974246.70271239</v>
      </c>
      <c r="E22" s="26">
        <v>9884732.3783814572</v>
      </c>
      <c r="F22" s="11">
        <v>67288814.299136072</v>
      </c>
      <c r="G22" s="11">
        <v>281078352.94835609</v>
      </c>
      <c r="H22" s="11">
        <v>83259343.049999997</v>
      </c>
      <c r="I22" s="11">
        <v>9690403.5999999996</v>
      </c>
    </row>
    <row r="23" spans="1:9" x14ac:dyDescent="0.25">
      <c r="A23" s="11" t="s">
        <v>128</v>
      </c>
      <c r="B23" s="26">
        <f t="shared" si="0"/>
        <v>4060548184</v>
      </c>
      <c r="C23" s="26">
        <v>321295000</v>
      </c>
      <c r="D23" s="26">
        <v>1424320000</v>
      </c>
      <c r="E23" s="26">
        <v>165400000</v>
      </c>
      <c r="F23" s="11">
        <v>46653200</v>
      </c>
      <c r="G23" s="11">
        <v>1418179984</v>
      </c>
      <c r="H23" s="11">
        <v>675000000</v>
      </c>
      <c r="I23" s="11">
        <v>9700000</v>
      </c>
    </row>
    <row r="24" spans="1:9" x14ac:dyDescent="0.25">
      <c r="A24" s="11" t="s">
        <v>186</v>
      </c>
    </row>
    <row r="26" spans="1:9" x14ac:dyDescent="0.25">
      <c r="A26" s="11" t="s">
        <v>17</v>
      </c>
    </row>
    <row r="27" spans="1:9" x14ac:dyDescent="0.25">
      <c r="A27" s="11" t="s">
        <v>184</v>
      </c>
      <c r="B27" s="11">
        <f>B21</f>
        <v>4060548184</v>
      </c>
    </row>
    <row r="28" spans="1:9" x14ac:dyDescent="0.25">
      <c r="A28" s="11" t="s">
        <v>185</v>
      </c>
      <c r="B28" s="11">
        <v>897797442</v>
      </c>
    </row>
    <row r="30" spans="1:9" x14ac:dyDescent="0.25">
      <c r="A30" s="11" t="s">
        <v>18</v>
      </c>
    </row>
    <row r="31" spans="1:9" x14ac:dyDescent="0.25">
      <c r="A31" s="11" t="s">
        <v>187</v>
      </c>
      <c r="B31" s="39">
        <v>1.5377000000000001</v>
      </c>
      <c r="C31" s="39">
        <v>1.5377000000000001</v>
      </c>
      <c r="D31" s="39">
        <v>1.5377000000000001</v>
      </c>
      <c r="E31" s="39">
        <v>1.5377000000000001</v>
      </c>
      <c r="F31" s="39">
        <v>1.5377000000000001</v>
      </c>
      <c r="G31" s="39">
        <v>1.5377000000000001</v>
      </c>
      <c r="H31" s="39">
        <v>1.5377000000000001</v>
      </c>
      <c r="I31" s="39">
        <v>1.5377000000000001</v>
      </c>
    </row>
    <row r="32" spans="1:9" x14ac:dyDescent="0.25">
      <c r="A32" s="11" t="s">
        <v>188</v>
      </c>
      <c r="B32" s="39">
        <v>1.6242666666666665</v>
      </c>
      <c r="C32" s="39">
        <v>1.6242666666666665</v>
      </c>
      <c r="D32" s="39">
        <v>1.6242666666666665</v>
      </c>
      <c r="E32" s="39">
        <v>1.6242666666666665</v>
      </c>
      <c r="F32" s="39">
        <v>1.6242666666666665</v>
      </c>
      <c r="G32" s="39">
        <v>1.6242666666666665</v>
      </c>
      <c r="H32" s="39">
        <v>1.6242666666666665</v>
      </c>
      <c r="I32" s="39">
        <v>1.6242666666666665</v>
      </c>
    </row>
    <row r="33" spans="1:9" x14ac:dyDescent="0.25">
      <c r="A33" s="24" t="s">
        <v>100</v>
      </c>
      <c r="B33" s="26">
        <f>C33+F33</f>
        <v>380886</v>
      </c>
      <c r="C33" s="44">
        <v>140187</v>
      </c>
      <c r="D33" s="44">
        <v>140187</v>
      </c>
      <c r="E33" s="44">
        <v>140187</v>
      </c>
      <c r="F33" s="11">
        <v>240699</v>
      </c>
      <c r="G33" s="11">
        <v>240699</v>
      </c>
      <c r="H33" s="11">
        <v>240699</v>
      </c>
      <c r="I33" s="11" t="s">
        <v>147</v>
      </c>
    </row>
    <row r="35" spans="1:9" x14ac:dyDescent="0.25">
      <c r="A35" s="11" t="s">
        <v>21</v>
      </c>
    </row>
    <row r="36" spans="1:9" x14ac:dyDescent="0.25">
      <c r="A36" s="11" t="s">
        <v>189</v>
      </c>
      <c r="B36" s="11">
        <f t="shared" ref="B36:I36" si="1">B20/B31</f>
        <v>260012748.7114912</v>
      </c>
      <c r="C36" s="11">
        <f t="shared" si="1"/>
        <v>127775062.66762047</v>
      </c>
      <c r="D36" s="11">
        <f t="shared" si="1"/>
        <v>0</v>
      </c>
      <c r="E36" s="11">
        <f t="shared" si="1"/>
        <v>0</v>
      </c>
      <c r="F36" s="11">
        <f t="shared" si="1"/>
        <v>37978410.821356565</v>
      </c>
      <c r="G36" s="11">
        <f t="shared" si="1"/>
        <v>0</v>
      </c>
      <c r="H36" s="11">
        <f t="shared" si="1"/>
        <v>0</v>
      </c>
      <c r="I36" s="11">
        <f t="shared" si="1"/>
        <v>94259275.222514138</v>
      </c>
    </row>
    <row r="37" spans="1:9" x14ac:dyDescent="0.25">
      <c r="A37" s="11" t="s">
        <v>190</v>
      </c>
      <c r="B37" s="11">
        <f t="shared" ref="B37:I37" si="2">B22/B32</f>
        <v>486004291.12573397</v>
      </c>
      <c r="C37" s="11">
        <f t="shared" si="2"/>
        <v>43234696.860474184</v>
      </c>
      <c r="D37" s="11">
        <f t="shared" si="2"/>
        <v>164981682.01201305</v>
      </c>
      <c r="E37" s="11">
        <f t="shared" si="2"/>
        <v>6085658.5813381169</v>
      </c>
      <c r="F37" s="11">
        <f t="shared" si="2"/>
        <v>41427196.457356803</v>
      </c>
      <c r="G37" s="11">
        <f t="shared" si="2"/>
        <v>173049388.20494753</v>
      </c>
      <c r="H37" s="11">
        <f t="shared" si="2"/>
        <v>51259651.360614024</v>
      </c>
      <c r="I37" s="11">
        <f t="shared" si="2"/>
        <v>5966017.6489903135</v>
      </c>
    </row>
    <row r="38" spans="1:9" x14ac:dyDescent="0.25">
      <c r="A38" s="26" t="s">
        <v>191</v>
      </c>
      <c r="B38" s="26" t="e">
        <f>B36/B11</f>
        <v>#DIV/0!</v>
      </c>
      <c r="C38" s="26" t="e">
        <f t="shared" ref="C38:I38" si="3">C36/C11</f>
        <v>#DIV/0!</v>
      </c>
      <c r="D38" s="26" t="e">
        <f t="shared" si="3"/>
        <v>#VALUE!</v>
      </c>
      <c r="E38" s="26" t="e">
        <f t="shared" si="3"/>
        <v>#VALUE!</v>
      </c>
      <c r="F38" s="26" t="e">
        <f t="shared" si="3"/>
        <v>#DIV/0!</v>
      </c>
      <c r="G38" s="26" t="e">
        <f t="shared" si="3"/>
        <v>#VALUE!</v>
      </c>
      <c r="H38" s="26" t="e">
        <f t="shared" si="3"/>
        <v>#VALUE!</v>
      </c>
      <c r="I38" s="26" t="e">
        <f t="shared" si="3"/>
        <v>#DIV/0!</v>
      </c>
    </row>
    <row r="39" spans="1:9" x14ac:dyDescent="0.25">
      <c r="A39" s="26" t="s">
        <v>192</v>
      </c>
      <c r="B39" s="26">
        <f>B37/B15</f>
        <v>4386.359905105046</v>
      </c>
      <c r="C39" s="26" t="e">
        <f t="shared" ref="C39:I39" si="4">C37/C15</f>
        <v>#DIV/0!</v>
      </c>
      <c r="D39" s="26">
        <f t="shared" si="4"/>
        <v>5834.2768941231006</v>
      </c>
      <c r="E39" s="26" t="e">
        <f t="shared" si="4"/>
        <v>#DIV/0!</v>
      </c>
      <c r="F39" s="26">
        <f t="shared" si="4"/>
        <v>6867.9039219755978</v>
      </c>
      <c r="G39" s="26">
        <f t="shared" si="4"/>
        <v>3194.502375901267</v>
      </c>
      <c r="H39" s="26">
        <f t="shared" si="4"/>
        <v>4292.0247308560683</v>
      </c>
      <c r="I39" s="26">
        <f t="shared" si="4"/>
        <v>575.03784568581329</v>
      </c>
    </row>
    <row r="41" spans="1:9" x14ac:dyDescent="0.25">
      <c r="A41" s="11" t="s">
        <v>26</v>
      </c>
    </row>
    <row r="43" spans="1:9" x14ac:dyDescent="0.25">
      <c r="A43" s="11" t="s">
        <v>27</v>
      </c>
    </row>
    <row r="44" spans="1:9" x14ac:dyDescent="0.25">
      <c r="A44" s="11" t="s">
        <v>28</v>
      </c>
      <c r="B44" s="45">
        <f>(B13/B33)*100</f>
        <v>56.235198983422862</v>
      </c>
      <c r="C44" s="45">
        <f t="shared" ref="C44:I44" si="5">(C13/C33)*100</f>
        <v>10.757773545335873</v>
      </c>
      <c r="D44" s="45">
        <f t="shared" si="5"/>
        <v>10.796293522223886</v>
      </c>
      <c r="E44" s="45">
        <f t="shared" si="5"/>
        <v>0.92447944531233273</v>
      </c>
      <c r="F44" s="45">
        <f t="shared" si="5"/>
        <v>7.0835358684498066</v>
      </c>
      <c r="G44" s="45">
        <f t="shared" si="5"/>
        <v>17.792346457608883</v>
      </c>
      <c r="H44" s="45">
        <f t="shared" si="5"/>
        <v>6.2841972754352948</v>
      </c>
      <c r="I44" s="45" t="e">
        <f t="shared" si="5"/>
        <v>#VALUE!</v>
      </c>
    </row>
    <row r="45" spans="1:9" x14ac:dyDescent="0.25">
      <c r="A45" s="11" t="s">
        <v>29</v>
      </c>
      <c r="B45" s="45">
        <f>(B15/B33)*100</f>
        <v>29.089806398764985</v>
      </c>
      <c r="C45" s="45">
        <f t="shared" ref="C45:I45" si="6">(C15/C33)*100</f>
        <v>0</v>
      </c>
      <c r="D45" s="45">
        <f t="shared" si="6"/>
        <v>20.17162789702326</v>
      </c>
      <c r="E45" s="45">
        <f t="shared" si="6"/>
        <v>0</v>
      </c>
      <c r="F45" s="45">
        <f t="shared" si="6"/>
        <v>2.5060345078292805</v>
      </c>
      <c r="G45" s="45">
        <f t="shared" si="6"/>
        <v>22.505702142509939</v>
      </c>
      <c r="H45" s="45">
        <f t="shared" si="6"/>
        <v>4.9617987611082723</v>
      </c>
      <c r="I45" s="45" t="e">
        <f t="shared" si="6"/>
        <v>#VALUE!</v>
      </c>
    </row>
    <row r="46" spans="1:9" x14ac:dyDescent="0.25">
      <c r="B46" s="39"/>
      <c r="C46" s="39"/>
      <c r="D46" s="39"/>
      <c r="E46" s="39"/>
    </row>
    <row r="47" spans="1:9" x14ac:dyDescent="0.25">
      <c r="A47" s="11" t="s">
        <v>30</v>
      </c>
      <c r="B47" s="39"/>
      <c r="C47" s="39"/>
      <c r="D47" s="39"/>
      <c r="E47" s="39"/>
    </row>
    <row r="48" spans="1:9" x14ac:dyDescent="0.25">
      <c r="A48" s="11" t="s">
        <v>31</v>
      </c>
      <c r="B48" s="39">
        <f>B15/B13*100</f>
        <v>51.728822738477632</v>
      </c>
      <c r="C48" s="39">
        <f t="shared" ref="C48:I48" si="7">C15/C13*100</f>
        <v>0</v>
      </c>
      <c r="D48" s="39">
        <f t="shared" si="7"/>
        <v>186.83845391476709</v>
      </c>
      <c r="E48" s="39">
        <f t="shared" si="7"/>
        <v>0</v>
      </c>
      <c r="F48" s="39">
        <f t="shared" si="7"/>
        <v>35.378299120234601</v>
      </c>
      <c r="G48" s="39">
        <f t="shared" si="7"/>
        <v>126.49091673282587</v>
      </c>
      <c r="H48" s="39">
        <f t="shared" si="7"/>
        <v>78.956763189210633</v>
      </c>
      <c r="I48" s="39">
        <f t="shared" si="7"/>
        <v>9.6352086777243251</v>
      </c>
    </row>
    <row r="49" spans="1:9" x14ac:dyDescent="0.25">
      <c r="A49" s="11" t="s">
        <v>32</v>
      </c>
      <c r="B49" s="39">
        <f t="shared" ref="B49:I49" si="8">B22/B21*100</f>
        <v>19.440738889468431</v>
      </c>
      <c r="C49" s="39">
        <f t="shared" si="8"/>
        <v>21.856759972581642</v>
      </c>
      <c r="D49" s="39">
        <f t="shared" si="8"/>
        <v>18.814188293551474</v>
      </c>
      <c r="E49" s="39">
        <f t="shared" si="8"/>
        <v>5.9762589953938674</v>
      </c>
      <c r="F49" s="39">
        <f t="shared" si="8"/>
        <v>144.23193757156224</v>
      </c>
      <c r="G49" s="39">
        <f t="shared" si="8"/>
        <v>19.819653084904637</v>
      </c>
      <c r="H49" s="39">
        <f t="shared" si="8"/>
        <v>12.334717488888888</v>
      </c>
      <c r="I49" s="39">
        <f t="shared" si="8"/>
        <v>99.90106804123711</v>
      </c>
    </row>
    <row r="50" spans="1:9" x14ac:dyDescent="0.25">
      <c r="A50" s="11" t="s">
        <v>33</v>
      </c>
      <c r="B50" s="39">
        <f t="shared" ref="B50:I50" si="9">AVERAGE(B48:B49)</f>
        <v>35.584780813973033</v>
      </c>
      <c r="C50" s="39">
        <f t="shared" si="9"/>
        <v>10.928379986290821</v>
      </c>
      <c r="D50" s="39">
        <f t="shared" si="9"/>
        <v>102.82632110415928</v>
      </c>
      <c r="E50" s="39">
        <f t="shared" si="9"/>
        <v>2.9881294976969337</v>
      </c>
      <c r="F50" s="39">
        <f t="shared" si="9"/>
        <v>89.805118345898421</v>
      </c>
      <c r="G50" s="39">
        <f t="shared" si="9"/>
        <v>73.155284908865255</v>
      </c>
      <c r="H50" s="39">
        <f t="shared" si="9"/>
        <v>45.645740339049759</v>
      </c>
      <c r="I50" s="39">
        <f t="shared" si="9"/>
        <v>54.768138359480716</v>
      </c>
    </row>
    <row r="51" spans="1:9" x14ac:dyDescent="0.25">
      <c r="B51" s="39"/>
      <c r="C51" s="39"/>
      <c r="D51" s="39"/>
      <c r="E51" s="39"/>
    </row>
    <row r="52" spans="1:9" x14ac:dyDescent="0.25">
      <c r="A52" s="11" t="s">
        <v>34</v>
      </c>
      <c r="B52" s="39"/>
      <c r="C52" s="39"/>
      <c r="D52" s="39"/>
      <c r="E52" s="39"/>
    </row>
    <row r="53" spans="1:9" x14ac:dyDescent="0.25">
      <c r="A53" s="11" t="s">
        <v>35</v>
      </c>
      <c r="B53" s="39">
        <f>B15/B17*100</f>
        <v>51.728822738477632</v>
      </c>
      <c r="C53" s="39">
        <f t="shared" ref="C53:I53" si="10">C15/C17*100</f>
        <v>0</v>
      </c>
      <c r="D53" s="39">
        <f t="shared" si="10"/>
        <v>186.83845391476709</v>
      </c>
      <c r="E53" s="39">
        <f t="shared" si="10"/>
        <v>0</v>
      </c>
      <c r="F53" s="39">
        <f t="shared" si="10"/>
        <v>35.378299120234601</v>
      </c>
      <c r="G53" s="39">
        <f t="shared" si="10"/>
        <v>126.49091673282587</v>
      </c>
      <c r="H53" s="39">
        <f t="shared" si="10"/>
        <v>78.956763189210633</v>
      </c>
      <c r="I53" s="39">
        <f t="shared" si="10"/>
        <v>9.6352086777243251</v>
      </c>
    </row>
    <row r="54" spans="1:9" x14ac:dyDescent="0.25">
      <c r="A54" s="11" t="s">
        <v>36</v>
      </c>
      <c r="B54" s="39">
        <f t="shared" ref="B54:I54" si="11">B22/B23*100</f>
        <v>19.440738889468431</v>
      </c>
      <c r="C54" s="39">
        <f t="shared" si="11"/>
        <v>21.856759972581642</v>
      </c>
      <c r="D54" s="39">
        <f t="shared" si="11"/>
        <v>18.814188293551474</v>
      </c>
      <c r="E54" s="39">
        <f t="shared" si="11"/>
        <v>5.9762589953938674</v>
      </c>
      <c r="F54" s="39">
        <f t="shared" si="11"/>
        <v>144.23193757156224</v>
      </c>
      <c r="G54" s="39">
        <f t="shared" si="11"/>
        <v>19.819653084904637</v>
      </c>
      <c r="H54" s="39">
        <f t="shared" si="11"/>
        <v>12.334717488888888</v>
      </c>
      <c r="I54" s="39">
        <f t="shared" si="11"/>
        <v>99.90106804123711</v>
      </c>
    </row>
    <row r="55" spans="1:9" x14ac:dyDescent="0.25">
      <c r="A55" s="11" t="s">
        <v>37</v>
      </c>
      <c r="B55" s="39">
        <f t="shared" ref="B55:I55" si="12">(B53+B54)/2</f>
        <v>35.584780813973033</v>
      </c>
      <c r="C55" s="39">
        <f t="shared" si="12"/>
        <v>10.928379986290821</v>
      </c>
      <c r="D55" s="39">
        <f t="shared" si="12"/>
        <v>102.82632110415928</v>
      </c>
      <c r="E55" s="39">
        <f t="shared" si="12"/>
        <v>2.9881294976969337</v>
      </c>
      <c r="F55" s="39">
        <f t="shared" si="12"/>
        <v>89.805118345898421</v>
      </c>
      <c r="G55" s="39">
        <f t="shared" si="12"/>
        <v>73.155284908865255</v>
      </c>
      <c r="H55" s="39">
        <f t="shared" si="12"/>
        <v>45.645740339049759</v>
      </c>
      <c r="I55" s="39">
        <f t="shared" si="12"/>
        <v>54.768138359480716</v>
      </c>
    </row>
    <row r="56" spans="1:9" x14ac:dyDescent="0.25">
      <c r="B56" s="39"/>
      <c r="C56" s="39"/>
      <c r="D56" s="39"/>
      <c r="E56" s="39"/>
    </row>
    <row r="57" spans="1:9" x14ac:dyDescent="0.25">
      <c r="A57" s="11" t="s">
        <v>92</v>
      </c>
      <c r="B57" s="39"/>
      <c r="C57" s="39"/>
      <c r="D57" s="39"/>
      <c r="E57" s="39"/>
    </row>
    <row r="58" spans="1:9" x14ac:dyDescent="0.25">
      <c r="A58" s="11" t="s">
        <v>38</v>
      </c>
      <c r="B58" s="39">
        <f t="shared" ref="B58" si="13">B24/B22*100</f>
        <v>0</v>
      </c>
      <c r="C58" s="45"/>
      <c r="D58" s="45"/>
      <c r="E58" s="45"/>
      <c r="F58" s="45"/>
      <c r="G58" s="45"/>
      <c r="H58" s="45"/>
      <c r="I58" s="45"/>
    </row>
    <row r="59" spans="1:9" x14ac:dyDescent="0.25">
      <c r="B59" s="39"/>
      <c r="C59" s="39"/>
      <c r="D59" s="39"/>
      <c r="E59" s="39"/>
    </row>
    <row r="60" spans="1:9" x14ac:dyDescent="0.25">
      <c r="A60" s="11" t="s">
        <v>39</v>
      </c>
      <c r="B60" s="39"/>
      <c r="C60" s="39"/>
      <c r="D60" s="39"/>
      <c r="E60" s="39"/>
    </row>
    <row r="61" spans="1:9" x14ac:dyDescent="0.25">
      <c r="A61" s="11" t="s">
        <v>116</v>
      </c>
      <c r="B61" s="39" t="e">
        <f>((B15/B11)-1)*100</f>
        <v>#DIV/0!</v>
      </c>
      <c r="C61" s="39" t="e">
        <f t="shared" ref="C61:I61" si="14">((C15/C11)-1)*100</f>
        <v>#DIV/0!</v>
      </c>
      <c r="D61" s="39" t="e">
        <f t="shared" si="14"/>
        <v>#VALUE!</v>
      </c>
      <c r="E61" s="39" t="e">
        <f t="shared" si="14"/>
        <v>#VALUE!</v>
      </c>
      <c r="F61" s="39" t="e">
        <f t="shared" si="14"/>
        <v>#DIV/0!</v>
      </c>
      <c r="G61" s="39" t="e">
        <f t="shared" si="14"/>
        <v>#VALUE!</v>
      </c>
      <c r="H61" s="39" t="e">
        <f t="shared" si="14"/>
        <v>#VALUE!</v>
      </c>
      <c r="I61" s="39" t="e">
        <f t="shared" si="14"/>
        <v>#DIV/0!</v>
      </c>
    </row>
    <row r="62" spans="1:9" x14ac:dyDescent="0.25">
      <c r="A62" s="11" t="s">
        <v>41</v>
      </c>
      <c r="B62" s="39">
        <f>((B37/B36)-1)*100</f>
        <v>86.915562230758852</v>
      </c>
      <c r="C62" s="39">
        <f t="shared" ref="C62:I62" si="15">((C37/C36)-1)*100</f>
        <v>-66.163431300409513</v>
      </c>
      <c r="D62" s="39" t="e">
        <f t="shared" si="15"/>
        <v>#DIV/0!</v>
      </c>
      <c r="E62" s="39" t="e">
        <f t="shared" si="15"/>
        <v>#DIV/0!</v>
      </c>
      <c r="F62" s="39">
        <f t="shared" si="15"/>
        <v>9.0809108686055637</v>
      </c>
      <c r="G62" s="39" t="e">
        <f t="shared" si="15"/>
        <v>#DIV/0!</v>
      </c>
      <c r="H62" s="39" t="e">
        <f t="shared" si="15"/>
        <v>#DIV/0!</v>
      </c>
      <c r="I62" s="39">
        <f t="shared" si="15"/>
        <v>-93.670630678088102</v>
      </c>
    </row>
    <row r="63" spans="1:9" x14ac:dyDescent="0.25">
      <c r="A63" s="11" t="s">
        <v>42</v>
      </c>
      <c r="B63" s="39" t="e">
        <f t="shared" ref="B63:I63" si="16">((B39/B38)-1)*100</f>
        <v>#DIV/0!</v>
      </c>
      <c r="C63" s="39" t="e">
        <f t="shared" si="16"/>
        <v>#DIV/0!</v>
      </c>
      <c r="D63" s="39" t="e">
        <f t="shared" si="16"/>
        <v>#VALUE!</v>
      </c>
      <c r="E63" s="39" t="e">
        <f t="shared" si="16"/>
        <v>#DIV/0!</v>
      </c>
      <c r="F63" s="39" t="e">
        <f t="shared" si="16"/>
        <v>#DIV/0!</v>
      </c>
      <c r="G63" s="39" t="e">
        <f t="shared" si="16"/>
        <v>#VALUE!</v>
      </c>
      <c r="H63" s="39" t="e">
        <f t="shared" si="16"/>
        <v>#VALUE!</v>
      </c>
      <c r="I63" s="39" t="e">
        <f t="shared" si="16"/>
        <v>#DIV/0!</v>
      </c>
    </row>
    <row r="65" spans="1:9" x14ac:dyDescent="0.25">
      <c r="A65" s="11" t="s">
        <v>43</v>
      </c>
    </row>
    <row r="66" spans="1:9" x14ac:dyDescent="0.25">
      <c r="A66" s="11" t="s">
        <v>117</v>
      </c>
      <c r="B66" s="11">
        <f>B21/B13</f>
        <v>18957.515612161053</v>
      </c>
      <c r="C66" s="11">
        <f t="shared" ref="C66:I66" si="17">C21/C13</f>
        <v>21304.621709435713</v>
      </c>
      <c r="D66" s="11">
        <f t="shared" si="17"/>
        <v>94107.69739015527</v>
      </c>
      <c r="E66" s="11">
        <f t="shared" si="17"/>
        <v>127623.45679012345</v>
      </c>
      <c r="F66" s="11">
        <f t="shared" si="17"/>
        <v>2736.2580645161293</v>
      </c>
      <c r="G66" s="11">
        <f t="shared" si="17"/>
        <v>33114.929808994537</v>
      </c>
      <c r="H66" s="11">
        <f t="shared" si="17"/>
        <v>44625.148750495835</v>
      </c>
      <c r="I66" s="11">
        <f t="shared" si="17"/>
        <v>90.083396794145514</v>
      </c>
    </row>
    <row r="67" spans="1:9" x14ac:dyDescent="0.25">
      <c r="A67" s="11" t="s">
        <v>118</v>
      </c>
      <c r="B67" s="11">
        <f>B22/B15</f>
        <v>7124.6181818652885</v>
      </c>
      <c r="C67" s="11" t="e">
        <f t="shared" ref="C67:I67" si="18">C22/C15</f>
        <v>#DIV/0!</v>
      </c>
      <c r="D67" s="11">
        <f t="shared" si="18"/>
        <v>9476.4214832276812</v>
      </c>
      <c r="E67" s="11" t="e">
        <f t="shared" si="18"/>
        <v>#DIV/0!</v>
      </c>
      <c r="F67" s="11">
        <f t="shared" si="18"/>
        <v>11155.30741033423</v>
      </c>
      <c r="G67" s="11">
        <f t="shared" si="18"/>
        <v>5188.7237257638972</v>
      </c>
      <c r="H67" s="11">
        <f t="shared" si="18"/>
        <v>6971.3927028384824</v>
      </c>
      <c r="I67" s="11">
        <f t="shared" si="18"/>
        <v>934.01480481927706</v>
      </c>
    </row>
    <row r="68" spans="1:9" x14ac:dyDescent="0.25">
      <c r="A68" s="11" t="s">
        <v>46</v>
      </c>
      <c r="B68" s="39">
        <f>(B66/B67)*B50</f>
        <v>94.685640776276216</v>
      </c>
      <c r="C68" s="39" t="e">
        <f>(C66/C67)*C50</f>
        <v>#DIV/0!</v>
      </c>
      <c r="D68" s="39">
        <f>(D66/D67)*D50</f>
        <v>1021.1395015871798</v>
      </c>
      <c r="E68" s="39" t="e">
        <f>(E66/E67)*E50</f>
        <v>#DIV/0!</v>
      </c>
      <c r="F68" s="39">
        <f t="shared" ref="F68:I68" si="19">(F66/F67)*F50</f>
        <v>22.028077781267303</v>
      </c>
      <c r="G68" s="39">
        <f t="shared" si="19"/>
        <v>466.88400711822806</v>
      </c>
      <c r="H68" s="39">
        <f t="shared" si="19"/>
        <v>292.18666043977657</v>
      </c>
      <c r="I68" s="39">
        <f t="shared" si="19"/>
        <v>5.2822502534832809</v>
      </c>
    </row>
    <row r="69" spans="1:9" x14ac:dyDescent="0.25">
      <c r="A69" s="11" t="s">
        <v>120</v>
      </c>
      <c r="B69" s="11">
        <f>B21/B12</f>
        <v>14553936.143369175</v>
      </c>
      <c r="C69" s="11">
        <f t="shared" ref="C69:I69" si="20">C21/C12</f>
        <v>53549166.666666664</v>
      </c>
      <c r="D69" s="11">
        <f t="shared" si="20"/>
        <v>356080000</v>
      </c>
      <c r="E69" s="11">
        <f t="shared" si="20"/>
        <v>82700000</v>
      </c>
      <c r="F69" s="11">
        <f t="shared" si="20"/>
        <v>11663300</v>
      </c>
      <c r="G69" s="11">
        <f t="shared" si="20"/>
        <v>354544996</v>
      </c>
      <c r="H69" s="11">
        <f t="shared" si="20"/>
        <v>56250000</v>
      </c>
      <c r="I69" s="11">
        <f t="shared" si="20"/>
        <v>39271.255060728749</v>
      </c>
    </row>
    <row r="70" spans="1:9" x14ac:dyDescent="0.25">
      <c r="A70" s="11" t="s">
        <v>121</v>
      </c>
      <c r="B70" s="11">
        <f>B22/B14</f>
        <v>16110215.712908003</v>
      </c>
      <c r="C70" s="11" t="e">
        <f t="shared" ref="C70:I70" si="21">C22/C14</f>
        <v>#DIV/0!</v>
      </c>
      <c r="D70" s="11">
        <f t="shared" si="21"/>
        <v>26797424.67027124</v>
      </c>
      <c r="E70" s="11" t="e">
        <f t="shared" si="21"/>
        <v>#DIV/0!</v>
      </c>
      <c r="F70" s="11">
        <f t="shared" si="21"/>
        <v>67288814.299136072</v>
      </c>
      <c r="G70" s="11">
        <f t="shared" si="21"/>
        <v>40154050.421193726</v>
      </c>
      <c r="H70" s="11">
        <f t="shared" si="21"/>
        <v>7569031.1863636365</v>
      </c>
      <c r="I70" s="11">
        <f t="shared" si="21"/>
        <v>484520.18</v>
      </c>
    </row>
    <row r="71" spans="1:9" x14ac:dyDescent="0.25">
      <c r="B71" s="39"/>
      <c r="C71" s="39"/>
      <c r="D71" s="39"/>
      <c r="E71" s="39"/>
    </row>
    <row r="72" spans="1:9" x14ac:dyDescent="0.25">
      <c r="A72" s="11" t="s">
        <v>47</v>
      </c>
      <c r="B72" s="39"/>
      <c r="C72" s="39"/>
      <c r="D72" s="39"/>
      <c r="E72" s="39"/>
    </row>
    <row r="73" spans="1:9" x14ac:dyDescent="0.25">
      <c r="A73" s="11" t="s">
        <v>48</v>
      </c>
      <c r="B73" s="39">
        <f>(B28/B27)*100</f>
        <v>22.110252146191499</v>
      </c>
      <c r="C73" s="39"/>
      <c r="D73" s="39"/>
      <c r="E73" s="39"/>
    </row>
    <row r="74" spans="1:9" x14ac:dyDescent="0.25">
      <c r="A74" s="11" t="s">
        <v>49</v>
      </c>
      <c r="B74" s="39">
        <f>(B22/B28)*100</f>
        <v>87.926355434246389</v>
      </c>
      <c r="C74" s="39"/>
      <c r="D74" s="39"/>
      <c r="E74" s="39"/>
    </row>
    <row r="75" spans="1:9" ht="15.75" thickBot="1" x14ac:dyDescent="0.3">
      <c r="A75" s="28"/>
      <c r="B75" s="28"/>
      <c r="C75" s="28"/>
      <c r="D75" s="28"/>
      <c r="E75" s="28"/>
    </row>
    <row r="76" spans="1:9" ht="15.75" thickTop="1" x14ac:dyDescent="0.25"/>
    <row r="77" spans="1:9" x14ac:dyDescent="0.25">
      <c r="A77" s="11" t="s">
        <v>50</v>
      </c>
    </row>
    <row r="78" spans="1:9" x14ac:dyDescent="0.25">
      <c r="A78" s="11" t="s">
        <v>134</v>
      </c>
      <c r="C78" s="11" t="s">
        <v>234</v>
      </c>
    </row>
    <row r="79" spans="1:9" x14ac:dyDescent="0.25">
      <c r="A79" s="11" t="s">
        <v>133</v>
      </c>
    </row>
    <row r="80" spans="1:9" x14ac:dyDescent="0.25">
      <c r="A80" s="11" t="s">
        <v>156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68" t="s">
        <v>145</v>
      </c>
      <c r="B85" s="68"/>
      <c r="C85" s="68"/>
      <c r="D85" s="68"/>
      <c r="E85" s="68"/>
      <c r="F85" s="68"/>
    </row>
    <row r="86" spans="1:6" x14ac:dyDescent="0.25">
      <c r="A86" s="68"/>
      <c r="B86" s="68"/>
      <c r="C86" s="68"/>
      <c r="D86" s="68"/>
      <c r="E86" s="68"/>
      <c r="F86" s="68"/>
    </row>
    <row r="87" spans="1:6" x14ac:dyDescent="0.25">
      <c r="A87" s="68"/>
      <c r="B87" s="68"/>
      <c r="C87" s="68"/>
      <c r="D87" s="68"/>
      <c r="E87" s="68"/>
      <c r="F87" s="68"/>
    </row>
    <row r="89" spans="1:6" x14ac:dyDescent="0.25">
      <c r="A89" s="11" t="s">
        <v>106</v>
      </c>
    </row>
    <row r="90" spans="1:6" x14ac:dyDescent="0.25">
      <c r="A90" s="29" t="s">
        <v>107</v>
      </c>
    </row>
    <row r="91" spans="1:6" x14ac:dyDescent="0.25">
      <c r="A91" s="29" t="s">
        <v>108</v>
      </c>
    </row>
  </sheetData>
  <mergeCells count="9">
    <mergeCell ref="A85:F87"/>
    <mergeCell ref="H4:I4"/>
    <mergeCell ref="C5:E5"/>
    <mergeCell ref="F5:H5"/>
    <mergeCell ref="A2:E2"/>
    <mergeCell ref="A4:A5"/>
    <mergeCell ref="B4:B5"/>
    <mergeCell ref="F20:H20"/>
    <mergeCell ref="C20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 Trimestre</vt:lpstr>
      <vt:lpstr>II Trimestre</vt:lpstr>
      <vt:lpstr>III Trimestre</vt:lpstr>
      <vt:lpstr>IV Trimestre</vt:lpstr>
      <vt:lpstr>Semestral</vt:lpstr>
      <vt:lpstr>Tercer Trimestre Acumulado</vt:lpstr>
      <vt:lpstr>1 Trimestre</vt:lpstr>
      <vt:lpstr>2 Trimestre</vt:lpstr>
      <vt:lpstr>3 Trimestre</vt:lpstr>
      <vt:lpstr>4 Trimestre</vt:lpstr>
      <vt:lpstr>1 Semestre</vt:lpstr>
      <vt:lpstr>3T Acumulado</vt:lpstr>
      <vt:lpstr>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Horacio Rodriguez</cp:lastModifiedBy>
  <dcterms:created xsi:type="dcterms:W3CDTF">2012-02-13T20:20:09Z</dcterms:created>
  <dcterms:modified xsi:type="dcterms:W3CDTF">2014-11-04T17:32:49Z</dcterms:modified>
</cp:coreProperties>
</file>