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odo\DESAF 2014\cambio indicadores en la web\"/>
    </mc:Choice>
  </mc:AlternateContent>
  <bookViews>
    <workbookView xWindow="0" yWindow="0" windowWidth="21600" windowHeight="9735" tabRatio="670" activeTab="6"/>
  </bookViews>
  <sheets>
    <sheet name="I Trimestre" sheetId="2" r:id="rId1"/>
    <sheet name="II Trimestre" sheetId="3" r:id="rId2"/>
    <sheet name="III Trimestre" sheetId="1" r:id="rId3"/>
    <sheet name="IV Trimestre" sheetId="4" r:id="rId4"/>
    <sheet name="I Semestre" sheetId="5" r:id="rId5"/>
    <sheet name="III Trimestre Acumulado" sheetId="6" r:id="rId6"/>
    <sheet name="Anual" sheetId="7" r:id="rId7"/>
  </sheets>
  <calcPr calcId="152511"/>
</workbook>
</file>

<file path=xl/calcChain.xml><?xml version="1.0" encoding="utf-8"?>
<calcChain xmlns="http://schemas.openxmlformats.org/spreadsheetml/2006/main">
  <c r="H23" i="4" l="1"/>
  <c r="F23" i="4"/>
  <c r="E23" i="4"/>
  <c r="D23" i="4"/>
  <c r="C23" i="4" s="1"/>
  <c r="B23" i="4" s="1"/>
  <c r="H23" i="1"/>
  <c r="F23" i="1"/>
  <c r="E23" i="1"/>
  <c r="D23" i="1"/>
  <c r="C23" i="1" s="1"/>
  <c r="B23" i="1" s="1"/>
  <c r="H23" i="3"/>
  <c r="F23" i="3"/>
  <c r="E23" i="3"/>
  <c r="D23" i="3"/>
  <c r="H23" i="2"/>
  <c r="F23" i="2"/>
  <c r="E23" i="2"/>
  <c r="D23" i="2"/>
  <c r="C23" i="2" l="1"/>
  <c r="B23" i="2" s="1"/>
  <c r="C23" i="3"/>
  <c r="B23" i="3" s="1"/>
  <c r="H52" i="4"/>
  <c r="G52" i="4"/>
  <c r="E52" i="4"/>
  <c r="D52" i="4"/>
  <c r="H52" i="1"/>
  <c r="G52" i="1"/>
  <c r="E52" i="1"/>
  <c r="D52" i="1"/>
  <c r="H52" i="3"/>
  <c r="G52" i="3"/>
  <c r="E52" i="3"/>
  <c r="D52" i="3"/>
  <c r="D52" i="2"/>
  <c r="E52" i="2"/>
  <c r="G52" i="2"/>
  <c r="H52" i="2"/>
  <c r="C27" i="5" l="1"/>
  <c r="F27" i="5"/>
  <c r="B27" i="2"/>
  <c r="H47" i="4"/>
  <c r="G47" i="4"/>
  <c r="E47" i="4"/>
  <c r="D47" i="4"/>
  <c r="H47" i="1"/>
  <c r="G47" i="1"/>
  <c r="E47" i="1"/>
  <c r="D47" i="1"/>
  <c r="H47" i="3"/>
  <c r="G47" i="3"/>
  <c r="E47" i="3"/>
  <c r="D47" i="3"/>
  <c r="D47" i="2"/>
  <c r="E47" i="2"/>
  <c r="G47" i="2"/>
  <c r="H47" i="2"/>
  <c r="C27" i="7" l="1"/>
  <c r="F27" i="7"/>
  <c r="D14" i="7"/>
  <c r="D14" i="6"/>
  <c r="D14" i="5"/>
  <c r="D12" i="7" l="1"/>
  <c r="D13" i="7"/>
  <c r="D15" i="7"/>
  <c r="D11" i="7"/>
  <c r="D15" i="5"/>
  <c r="D15" i="6"/>
  <c r="D16" i="5" l="1"/>
  <c r="D52" i="5" s="1"/>
  <c r="D11" i="5"/>
  <c r="D12" i="5"/>
  <c r="D13" i="5"/>
  <c r="C27" i="6"/>
  <c r="F27" i="6"/>
  <c r="D11" i="6"/>
  <c r="D12" i="6"/>
  <c r="D13" i="6"/>
  <c r="F16" i="3" l="1"/>
  <c r="B27" i="3" l="1"/>
  <c r="B27" i="1"/>
  <c r="B27" i="4"/>
  <c r="D22" i="7"/>
  <c r="E22" i="7"/>
  <c r="G22" i="7"/>
  <c r="H22" i="7"/>
  <c r="D20" i="7"/>
  <c r="D21" i="7"/>
  <c r="D23" i="7" s="1"/>
  <c r="E19" i="7"/>
  <c r="G19" i="7"/>
  <c r="H19" i="7"/>
  <c r="E20" i="7"/>
  <c r="G20" i="7"/>
  <c r="H20" i="7"/>
  <c r="E21" i="7"/>
  <c r="E23" i="7" s="1"/>
  <c r="G21" i="7"/>
  <c r="H21" i="7"/>
  <c r="H23" i="7" s="1"/>
  <c r="F23" i="7" s="1"/>
  <c r="E16" i="7"/>
  <c r="G16" i="7"/>
  <c r="H16" i="7"/>
  <c r="E11" i="7"/>
  <c r="G11" i="7"/>
  <c r="H11" i="7"/>
  <c r="E12" i="7"/>
  <c r="G12" i="7"/>
  <c r="H12" i="7"/>
  <c r="E13" i="7"/>
  <c r="G13" i="7"/>
  <c r="H13" i="7"/>
  <c r="E14" i="7"/>
  <c r="E52" i="7" s="1"/>
  <c r="G14" i="7"/>
  <c r="G52" i="7" s="1"/>
  <c r="H14" i="7"/>
  <c r="H52" i="7" s="1"/>
  <c r="E15" i="7"/>
  <c r="G15" i="7"/>
  <c r="H15" i="7"/>
  <c r="D22" i="6"/>
  <c r="E22" i="6"/>
  <c r="G22" i="6"/>
  <c r="H22" i="6"/>
  <c r="D20" i="6"/>
  <c r="D21" i="6"/>
  <c r="D23" i="6" s="1"/>
  <c r="E19" i="6"/>
  <c r="E20" i="6"/>
  <c r="E21" i="6"/>
  <c r="E23" i="6" s="1"/>
  <c r="E16" i="6"/>
  <c r="G16" i="6"/>
  <c r="H16" i="6"/>
  <c r="E11" i="6"/>
  <c r="E12" i="6"/>
  <c r="E13" i="6"/>
  <c r="E14" i="6"/>
  <c r="E15" i="6"/>
  <c r="E22" i="5"/>
  <c r="G22" i="5"/>
  <c r="H22" i="5"/>
  <c r="D22" i="5"/>
  <c r="D21" i="5"/>
  <c r="D23" i="5" s="1"/>
  <c r="E21" i="5"/>
  <c r="E23" i="5" s="1"/>
  <c r="D20" i="5"/>
  <c r="E20" i="5"/>
  <c r="E16" i="5"/>
  <c r="F16" i="5"/>
  <c r="G16" i="5"/>
  <c r="H16" i="5"/>
  <c r="E12" i="5"/>
  <c r="E13" i="5"/>
  <c r="E14" i="5"/>
  <c r="E15" i="5"/>
  <c r="E11" i="5"/>
  <c r="C23" i="7" l="1"/>
  <c r="B23" i="7" s="1"/>
  <c r="C23" i="5"/>
  <c r="B23" i="5" s="1"/>
  <c r="C23" i="6"/>
  <c r="E52" i="5"/>
  <c r="E52" i="6"/>
  <c r="G20" i="5"/>
  <c r="H20" i="5"/>
  <c r="G21" i="5"/>
  <c r="H21" i="5"/>
  <c r="H23" i="5" s="1"/>
  <c r="F23" i="5" s="1"/>
  <c r="H19" i="5"/>
  <c r="G19" i="5"/>
  <c r="G20" i="6"/>
  <c r="H20" i="6"/>
  <c r="G21" i="6"/>
  <c r="H21" i="6"/>
  <c r="H23" i="6" s="1"/>
  <c r="F23" i="6" s="1"/>
  <c r="H19" i="6"/>
  <c r="G19" i="6"/>
  <c r="E19" i="5"/>
  <c r="G12" i="5"/>
  <c r="H12" i="5"/>
  <c r="G13" i="5"/>
  <c r="H13" i="5"/>
  <c r="G14" i="5"/>
  <c r="G52" i="5" s="1"/>
  <c r="H14" i="5"/>
  <c r="H52" i="5" s="1"/>
  <c r="G15" i="5"/>
  <c r="H15" i="5"/>
  <c r="H11" i="5"/>
  <c r="G11" i="5"/>
  <c r="G12" i="6"/>
  <c r="H12" i="6"/>
  <c r="G13" i="6"/>
  <c r="H13" i="6"/>
  <c r="G14" i="6"/>
  <c r="G52" i="6" s="1"/>
  <c r="H14" i="6"/>
  <c r="H52" i="6" s="1"/>
  <c r="G15" i="6"/>
  <c r="H15" i="6"/>
  <c r="H11" i="6"/>
  <c r="G11" i="6"/>
  <c r="B23" i="6" l="1"/>
  <c r="C14" i="7"/>
  <c r="C13" i="7"/>
  <c r="C12" i="7"/>
  <c r="C11" i="7"/>
  <c r="F21" i="6"/>
  <c r="F20" i="6"/>
  <c r="F26" i="6" s="1"/>
  <c r="F19" i="6"/>
  <c r="F15" i="6"/>
  <c r="F14" i="6"/>
  <c r="F13" i="6"/>
  <c r="F12" i="6"/>
  <c r="F11" i="6"/>
  <c r="C15" i="6"/>
  <c r="C14" i="6"/>
  <c r="C13" i="6"/>
  <c r="C12" i="6"/>
  <c r="C11" i="6"/>
  <c r="F21" i="5"/>
  <c r="F20" i="5"/>
  <c r="F26" i="5" s="1"/>
  <c r="F19" i="5"/>
  <c r="F15" i="5"/>
  <c r="F14" i="5"/>
  <c r="F52" i="5" s="1"/>
  <c r="F13" i="5"/>
  <c r="F12" i="5"/>
  <c r="F11" i="5"/>
  <c r="C15" i="5"/>
  <c r="C14" i="5"/>
  <c r="C13" i="5"/>
  <c r="C12" i="5"/>
  <c r="C11" i="5"/>
  <c r="F22" i="4"/>
  <c r="F22" i="7" s="1"/>
  <c r="F21" i="4"/>
  <c r="F20" i="4"/>
  <c r="F26" i="4" s="1"/>
  <c r="F19" i="4"/>
  <c r="C22" i="4"/>
  <c r="C21" i="4"/>
  <c r="B21" i="4" s="1"/>
  <c r="C20" i="4"/>
  <c r="C26" i="4" s="1"/>
  <c r="C19" i="4"/>
  <c r="F16" i="4"/>
  <c r="F16" i="7" s="1"/>
  <c r="F15" i="4"/>
  <c r="F14" i="4"/>
  <c r="F13" i="4"/>
  <c r="F12" i="4"/>
  <c r="F11" i="4"/>
  <c r="C15" i="4"/>
  <c r="C14" i="4"/>
  <c r="C13" i="4"/>
  <c r="C12" i="4"/>
  <c r="C11" i="4"/>
  <c r="F22" i="1"/>
  <c r="F22" i="6" s="1"/>
  <c r="F21" i="1"/>
  <c r="F20" i="1"/>
  <c r="F26" i="1" s="1"/>
  <c r="F19" i="1"/>
  <c r="C22" i="1"/>
  <c r="C21" i="1"/>
  <c r="C20" i="1"/>
  <c r="C26" i="1" s="1"/>
  <c r="C19" i="1"/>
  <c r="F16" i="1"/>
  <c r="F16" i="6" s="1"/>
  <c r="F15" i="1"/>
  <c r="F14" i="1"/>
  <c r="F13" i="1"/>
  <c r="F12" i="1"/>
  <c r="F11" i="1"/>
  <c r="C15" i="1"/>
  <c r="C14" i="1"/>
  <c r="C13" i="1"/>
  <c r="C12" i="1"/>
  <c r="C11" i="1"/>
  <c r="F22" i="3"/>
  <c r="F22" i="5" s="1"/>
  <c r="F21" i="3"/>
  <c r="F20" i="3"/>
  <c r="F26" i="3" s="1"/>
  <c r="F19" i="3"/>
  <c r="C22" i="3"/>
  <c r="C21" i="3"/>
  <c r="C20" i="3"/>
  <c r="C26" i="3" s="1"/>
  <c r="C19" i="3"/>
  <c r="B19" i="3" s="1"/>
  <c r="F15" i="3"/>
  <c r="F14" i="3"/>
  <c r="F13" i="3"/>
  <c r="F12" i="3"/>
  <c r="F11" i="3"/>
  <c r="C16" i="3"/>
  <c r="C15" i="3"/>
  <c r="C14" i="3"/>
  <c r="C13" i="3"/>
  <c r="C12" i="3"/>
  <c r="C11" i="3"/>
  <c r="F22" i="2"/>
  <c r="F21" i="2"/>
  <c r="F20" i="2"/>
  <c r="F19" i="2"/>
  <c r="C22" i="2"/>
  <c r="C21" i="2"/>
  <c r="C20" i="2"/>
  <c r="F16" i="2"/>
  <c r="F15" i="2"/>
  <c r="F14" i="2"/>
  <c r="F13" i="2"/>
  <c r="F12" i="2"/>
  <c r="F11" i="2"/>
  <c r="C16" i="2"/>
  <c r="C15" i="2"/>
  <c r="C14" i="2"/>
  <c r="C13" i="2"/>
  <c r="C12" i="2"/>
  <c r="C11" i="2"/>
  <c r="C52" i="3" l="1"/>
  <c r="F47" i="2"/>
  <c r="F52" i="2"/>
  <c r="F47" i="4"/>
  <c r="F52" i="4"/>
  <c r="C52" i="2"/>
  <c r="C47" i="2"/>
  <c r="C52" i="1"/>
  <c r="B19" i="1"/>
  <c r="F52" i="6"/>
  <c r="B21" i="3"/>
  <c r="B12" i="1"/>
  <c r="F47" i="1"/>
  <c r="F52" i="1"/>
  <c r="F47" i="3"/>
  <c r="F52" i="3"/>
  <c r="B14" i="5"/>
  <c r="C47" i="1"/>
  <c r="C47" i="3"/>
  <c r="C47" i="4"/>
  <c r="B14" i="3"/>
  <c r="B13" i="5"/>
  <c r="B13" i="3"/>
  <c r="B12" i="5"/>
  <c r="B19" i="4"/>
  <c r="B11" i="3"/>
  <c r="B15" i="3"/>
  <c r="B12" i="3"/>
  <c r="B16" i="3"/>
  <c r="B16" i="5" s="1"/>
  <c r="C16" i="5"/>
  <c r="C52" i="5" s="1"/>
  <c r="B11" i="5"/>
  <c r="B15" i="5"/>
  <c r="F21" i="7"/>
  <c r="B11" i="4"/>
  <c r="B13" i="4"/>
  <c r="B15" i="4"/>
  <c r="B13" i="1"/>
  <c r="F15" i="7"/>
  <c r="B14" i="1"/>
  <c r="B12" i="4"/>
  <c r="B14" i="4"/>
  <c r="F12" i="7"/>
  <c r="B12" i="7" s="1"/>
  <c r="F14" i="7"/>
  <c r="B15" i="6"/>
  <c r="B14" i="6"/>
  <c r="B13" i="6"/>
  <c r="F19" i="7"/>
  <c r="B22" i="4"/>
  <c r="B22" i="7" s="1"/>
  <c r="C22" i="7"/>
  <c r="C16" i="4"/>
  <c r="C52" i="4" s="1"/>
  <c r="D16" i="7"/>
  <c r="D52" i="7" s="1"/>
  <c r="B22" i="1"/>
  <c r="B22" i="6" s="1"/>
  <c r="C22" i="6"/>
  <c r="C16" i="1"/>
  <c r="D16" i="6"/>
  <c r="D52" i="6" s="1"/>
  <c r="B22" i="3"/>
  <c r="B22" i="5" s="1"/>
  <c r="C22" i="5"/>
  <c r="F11" i="7"/>
  <c r="B11" i="7" s="1"/>
  <c r="F13" i="7"/>
  <c r="B13" i="7" s="1"/>
  <c r="B21" i="2"/>
  <c r="C21" i="7"/>
  <c r="C21" i="5"/>
  <c r="C21" i="6"/>
  <c r="F20" i="7"/>
  <c r="F26" i="7" s="1"/>
  <c r="F26" i="2"/>
  <c r="D19" i="7"/>
  <c r="D19" i="6"/>
  <c r="D19" i="5"/>
  <c r="C19" i="2"/>
  <c r="C20" i="7"/>
  <c r="C26" i="7" s="1"/>
  <c r="C20" i="6"/>
  <c r="C26" i="6" s="1"/>
  <c r="C20" i="5"/>
  <c r="C26" i="5" s="1"/>
  <c r="C26" i="2"/>
  <c r="B12" i="2"/>
  <c r="B12" i="6"/>
  <c r="B11" i="6"/>
  <c r="B14" i="2"/>
  <c r="B13" i="2"/>
  <c r="B16" i="2"/>
  <c r="B22" i="2"/>
  <c r="B20" i="1"/>
  <c r="B26" i="1" s="1"/>
  <c r="B20" i="3"/>
  <c r="B26" i="3" s="1"/>
  <c r="B20" i="4"/>
  <c r="B26" i="4" s="1"/>
  <c r="B21" i="1"/>
  <c r="B11" i="1"/>
  <c r="B15" i="1"/>
  <c r="B20" i="2"/>
  <c r="B11" i="2"/>
  <c r="B15" i="2"/>
  <c r="B52" i="2" l="1"/>
  <c r="B47" i="1"/>
  <c r="B52" i="5"/>
  <c r="B14" i="7"/>
  <c r="B52" i="7" s="1"/>
  <c r="F52" i="7"/>
  <c r="B52" i="3"/>
  <c r="B47" i="4"/>
  <c r="B47" i="3"/>
  <c r="B47" i="2"/>
  <c r="B16" i="4"/>
  <c r="B16" i="7" s="1"/>
  <c r="C16" i="7"/>
  <c r="C52" i="7" s="1"/>
  <c r="B16" i="1"/>
  <c r="B16" i="6" s="1"/>
  <c r="B52" i="6" s="1"/>
  <c r="C16" i="6"/>
  <c r="C52" i="6" s="1"/>
  <c r="B21" i="6"/>
  <c r="B21" i="7"/>
  <c r="B21" i="5"/>
  <c r="B19" i="2"/>
  <c r="B19" i="5" s="1"/>
  <c r="C19" i="7"/>
  <c r="C19" i="6"/>
  <c r="C19" i="5"/>
  <c r="B20" i="7"/>
  <c r="B26" i="7" s="1"/>
  <c r="B20" i="6"/>
  <c r="B26" i="6" s="1"/>
  <c r="B20" i="5"/>
  <c r="B26" i="5" s="1"/>
  <c r="B26" i="2"/>
  <c r="D69" i="2"/>
  <c r="D68" i="2"/>
  <c r="D66" i="2"/>
  <c r="D65" i="2"/>
  <c r="D60" i="2"/>
  <c r="D48" i="2"/>
  <c r="D49" i="2" s="1"/>
  <c r="B52" i="1" l="1"/>
  <c r="B52" i="4"/>
  <c r="B19" i="7"/>
  <c r="B19" i="6"/>
  <c r="B65" i="3"/>
  <c r="B66" i="3" l="1"/>
  <c r="C69" i="4" l="1"/>
  <c r="D69" i="4"/>
  <c r="E69" i="4"/>
  <c r="G69" i="4"/>
  <c r="H69" i="4"/>
  <c r="C68" i="4"/>
  <c r="D68" i="4"/>
  <c r="E68" i="4"/>
  <c r="G68" i="4"/>
  <c r="H68" i="4"/>
  <c r="D69" i="1"/>
  <c r="E69" i="1"/>
  <c r="G69" i="1"/>
  <c r="H69" i="1"/>
  <c r="D68" i="1"/>
  <c r="E68" i="1"/>
  <c r="G68" i="1"/>
  <c r="H68" i="1"/>
  <c r="D69" i="3"/>
  <c r="E69" i="3"/>
  <c r="G69" i="3"/>
  <c r="H69" i="3"/>
  <c r="D68" i="3"/>
  <c r="E68" i="3"/>
  <c r="G68" i="3"/>
  <c r="H68" i="3"/>
  <c r="E69" i="2"/>
  <c r="G69" i="2"/>
  <c r="H69" i="2"/>
  <c r="G68" i="2"/>
  <c r="H68" i="2"/>
  <c r="B27" i="7" l="1"/>
  <c r="B27" i="6" l="1"/>
  <c r="B27" i="5"/>
  <c r="E68" i="2" l="1"/>
  <c r="H35" i="5" l="1"/>
  <c r="G35" i="5"/>
  <c r="E35" i="5"/>
  <c r="H66" i="5"/>
  <c r="G66" i="5"/>
  <c r="E69" i="6"/>
  <c r="H35" i="6"/>
  <c r="E35" i="6"/>
  <c r="G35" i="6"/>
  <c r="G37" i="6" s="1"/>
  <c r="E35" i="7"/>
  <c r="H36" i="7"/>
  <c r="G35" i="7"/>
  <c r="G37" i="7" s="1"/>
  <c r="H66" i="4"/>
  <c r="G66" i="4"/>
  <c r="E66" i="4"/>
  <c r="H65" i="4"/>
  <c r="G65" i="4"/>
  <c r="H60" i="4"/>
  <c r="G60" i="4"/>
  <c r="E60" i="4"/>
  <c r="H53" i="4"/>
  <c r="H54" i="4" s="1"/>
  <c r="G53" i="4"/>
  <c r="G54" i="4" s="1"/>
  <c r="E53" i="4"/>
  <c r="E54" i="4" s="1"/>
  <c r="H48" i="4"/>
  <c r="G48" i="4"/>
  <c r="H49" i="4"/>
  <c r="G49" i="4"/>
  <c r="H36" i="4"/>
  <c r="G36" i="4"/>
  <c r="E36" i="4"/>
  <c r="H35" i="4"/>
  <c r="H37" i="4" s="1"/>
  <c r="G35" i="4"/>
  <c r="G37" i="4" s="1"/>
  <c r="E35" i="4"/>
  <c r="E37" i="4" s="1"/>
  <c r="F73" i="4"/>
  <c r="F68" i="4"/>
  <c r="D65" i="4"/>
  <c r="F35" i="4"/>
  <c r="D35" i="4"/>
  <c r="H66" i="3"/>
  <c r="G66" i="3"/>
  <c r="E66" i="3"/>
  <c r="H65" i="3"/>
  <c r="G65" i="3"/>
  <c r="H60" i="3"/>
  <c r="G60" i="3"/>
  <c r="E60" i="3"/>
  <c r="H53" i="3"/>
  <c r="H54" i="3" s="1"/>
  <c r="G53" i="3"/>
  <c r="G54" i="3" s="1"/>
  <c r="E53" i="3"/>
  <c r="E54" i="3" s="1"/>
  <c r="H48" i="3"/>
  <c r="G48" i="3"/>
  <c r="H49" i="3"/>
  <c r="H36" i="3"/>
  <c r="G36" i="3"/>
  <c r="E36" i="3"/>
  <c r="H35" i="3"/>
  <c r="H37" i="3" s="1"/>
  <c r="G35" i="3"/>
  <c r="G37" i="3" s="1"/>
  <c r="E35" i="3"/>
  <c r="E37" i="3" s="1"/>
  <c r="F73" i="3"/>
  <c r="D65" i="3"/>
  <c r="F35" i="3"/>
  <c r="D35" i="3"/>
  <c r="H66" i="2"/>
  <c r="G66" i="2"/>
  <c r="E66" i="2"/>
  <c r="H65" i="2"/>
  <c r="G65" i="2"/>
  <c r="H60" i="2"/>
  <c r="G60" i="2"/>
  <c r="E60" i="2"/>
  <c r="H53" i="2"/>
  <c r="H54" i="2" s="1"/>
  <c r="G53" i="2"/>
  <c r="G54" i="2" s="1"/>
  <c r="E53" i="2"/>
  <c r="E54" i="2" s="1"/>
  <c r="H48" i="2"/>
  <c r="G48" i="2"/>
  <c r="H49" i="2"/>
  <c r="G49" i="2"/>
  <c r="H36" i="2"/>
  <c r="G36" i="2"/>
  <c r="E36" i="2"/>
  <c r="H35" i="2"/>
  <c r="H37" i="2" s="1"/>
  <c r="G35" i="2"/>
  <c r="G37" i="2" s="1"/>
  <c r="E35" i="2"/>
  <c r="E37" i="2" s="1"/>
  <c r="F73" i="2"/>
  <c r="F35" i="2"/>
  <c r="H66" i="1"/>
  <c r="G66" i="1"/>
  <c r="E66" i="1"/>
  <c r="H65" i="1"/>
  <c r="G65" i="1"/>
  <c r="H60" i="1"/>
  <c r="G60" i="1"/>
  <c r="E60" i="1"/>
  <c r="H53" i="1"/>
  <c r="G53" i="1"/>
  <c r="G54" i="1" s="1"/>
  <c r="E53" i="1"/>
  <c r="E54" i="1" s="1"/>
  <c r="H48" i="1"/>
  <c r="G48" i="1"/>
  <c r="G49" i="1" s="1"/>
  <c r="H36" i="1"/>
  <c r="G36" i="1"/>
  <c r="E36" i="1"/>
  <c r="H35" i="1"/>
  <c r="H37" i="1" s="1"/>
  <c r="G35" i="1"/>
  <c r="G37" i="1" s="1"/>
  <c r="E35" i="1"/>
  <c r="E37" i="1" s="1"/>
  <c r="F72" i="1"/>
  <c r="F73" i="1"/>
  <c r="F35" i="1"/>
  <c r="H67" i="2" l="1"/>
  <c r="H49" i="1"/>
  <c r="H67" i="1" s="1"/>
  <c r="G49" i="3"/>
  <c r="G67" i="3" s="1"/>
  <c r="C68" i="1"/>
  <c r="C68" i="3"/>
  <c r="C69" i="3"/>
  <c r="F69" i="4"/>
  <c r="F68" i="1"/>
  <c r="F69" i="1"/>
  <c r="F69" i="3"/>
  <c r="F68" i="3"/>
  <c r="F68" i="2"/>
  <c r="G68" i="6"/>
  <c r="F69" i="2"/>
  <c r="E69" i="7"/>
  <c r="G68" i="7"/>
  <c r="H69" i="7"/>
  <c r="H69" i="6"/>
  <c r="G68" i="5"/>
  <c r="G69" i="5"/>
  <c r="E36" i="7"/>
  <c r="E38" i="7" s="1"/>
  <c r="H68" i="7"/>
  <c r="G69" i="7"/>
  <c r="G69" i="6"/>
  <c r="H68" i="6"/>
  <c r="G60" i="5"/>
  <c r="H60" i="5"/>
  <c r="E69" i="5"/>
  <c r="H68" i="5"/>
  <c r="H69" i="5"/>
  <c r="H37" i="5"/>
  <c r="F35" i="5"/>
  <c r="F37" i="5" s="1"/>
  <c r="G60" i="6"/>
  <c r="G65" i="6"/>
  <c r="G37" i="5"/>
  <c r="G65" i="5"/>
  <c r="H54" i="1"/>
  <c r="F73" i="5"/>
  <c r="G66" i="7"/>
  <c r="G66" i="6"/>
  <c r="F72" i="3"/>
  <c r="G36" i="7"/>
  <c r="G61" i="7" s="1"/>
  <c r="G47" i="7"/>
  <c r="G53" i="7"/>
  <c r="E60" i="7"/>
  <c r="G48" i="7"/>
  <c r="E60" i="5"/>
  <c r="E66" i="5"/>
  <c r="H47" i="7"/>
  <c r="H60" i="7"/>
  <c r="G60" i="7"/>
  <c r="H66" i="6"/>
  <c r="F68" i="7"/>
  <c r="H48" i="7"/>
  <c r="E53" i="7"/>
  <c r="H53" i="7"/>
  <c r="G65" i="7"/>
  <c r="E60" i="6"/>
  <c r="H60" i="6"/>
  <c r="F35" i="6"/>
  <c r="F37" i="6" s="1"/>
  <c r="E66" i="6"/>
  <c r="E66" i="7"/>
  <c r="E37" i="6"/>
  <c r="H65" i="7"/>
  <c r="E37" i="7"/>
  <c r="C72" i="1"/>
  <c r="F72" i="7"/>
  <c r="F35" i="7"/>
  <c r="F37" i="7" s="1"/>
  <c r="F72" i="4"/>
  <c r="F37" i="2"/>
  <c r="E65" i="2"/>
  <c r="E68" i="6"/>
  <c r="D35" i="1"/>
  <c r="D37" i="1" s="1"/>
  <c r="D65" i="1"/>
  <c r="D66" i="1"/>
  <c r="F60" i="2"/>
  <c r="F65" i="2"/>
  <c r="F60" i="3"/>
  <c r="F37" i="3"/>
  <c r="F65" i="3"/>
  <c r="F60" i="4"/>
  <c r="F37" i="4"/>
  <c r="F65" i="4"/>
  <c r="H66" i="7"/>
  <c r="H37" i="6"/>
  <c r="D60" i="3"/>
  <c r="E65" i="3"/>
  <c r="E65" i="4"/>
  <c r="E37" i="5"/>
  <c r="D69" i="5"/>
  <c r="H47" i="5"/>
  <c r="H48" i="5"/>
  <c r="H53" i="5"/>
  <c r="H65" i="5"/>
  <c r="E36" i="5"/>
  <c r="G36" i="5"/>
  <c r="E47" i="5"/>
  <c r="G47" i="5"/>
  <c r="G48" i="5"/>
  <c r="E53" i="5"/>
  <c r="G53" i="5"/>
  <c r="H35" i="7"/>
  <c r="H37" i="7" s="1"/>
  <c r="D69" i="6"/>
  <c r="F72" i="6"/>
  <c r="H36" i="6"/>
  <c r="H47" i="6"/>
  <c r="H48" i="6"/>
  <c r="H53" i="6"/>
  <c r="H65" i="6"/>
  <c r="E36" i="6"/>
  <c r="G36" i="6"/>
  <c r="G47" i="6"/>
  <c r="E48" i="6"/>
  <c r="G48" i="6"/>
  <c r="E53" i="6"/>
  <c r="G53" i="6"/>
  <c r="C60" i="4"/>
  <c r="C60" i="3"/>
  <c r="F36" i="7"/>
  <c r="H38" i="7"/>
  <c r="F48" i="7"/>
  <c r="F53" i="7"/>
  <c r="F57" i="7"/>
  <c r="G57" i="7" s="1"/>
  <c r="G61" i="2"/>
  <c r="E61" i="2"/>
  <c r="H61" i="2"/>
  <c r="E61" i="3"/>
  <c r="H61" i="3"/>
  <c r="G61" i="3"/>
  <c r="E61" i="4"/>
  <c r="H61" i="4"/>
  <c r="G61" i="4"/>
  <c r="D66" i="4"/>
  <c r="G67" i="4"/>
  <c r="H67" i="4"/>
  <c r="F36" i="4"/>
  <c r="H38" i="4"/>
  <c r="H62" i="4" s="1"/>
  <c r="F48" i="4"/>
  <c r="F53" i="4"/>
  <c r="F57" i="4"/>
  <c r="F66" i="4"/>
  <c r="D36" i="4"/>
  <c r="E38" i="4"/>
  <c r="E62" i="4" s="1"/>
  <c r="G38" i="4"/>
  <c r="G62" i="4" s="1"/>
  <c r="D48" i="4"/>
  <c r="E48" i="4"/>
  <c r="E49" i="4" s="1"/>
  <c r="D53" i="4"/>
  <c r="D66" i="3"/>
  <c r="H67" i="3"/>
  <c r="F36" i="3"/>
  <c r="H38" i="3"/>
  <c r="H62" i="3" s="1"/>
  <c r="F48" i="3"/>
  <c r="F53" i="3"/>
  <c r="F57" i="3"/>
  <c r="F66" i="3"/>
  <c r="D36" i="3"/>
  <c r="E38" i="3"/>
  <c r="E62" i="3" s="1"/>
  <c r="G38" i="3"/>
  <c r="G62" i="3" s="1"/>
  <c r="D48" i="3"/>
  <c r="E48" i="3"/>
  <c r="E49" i="3" s="1"/>
  <c r="D53" i="3"/>
  <c r="C73" i="2"/>
  <c r="D35" i="2"/>
  <c r="D37" i="2" s="1"/>
  <c r="F72" i="2"/>
  <c r="G67" i="2"/>
  <c r="C36" i="2"/>
  <c r="F36" i="2"/>
  <c r="H38" i="2"/>
  <c r="H62" i="2" s="1"/>
  <c r="F48" i="2"/>
  <c r="C53" i="2"/>
  <c r="C54" i="2" s="1"/>
  <c r="F53" i="2"/>
  <c r="F54" i="2" s="1"/>
  <c r="C57" i="2"/>
  <c r="F57" i="2"/>
  <c r="C66" i="2"/>
  <c r="F66" i="2"/>
  <c r="D36" i="2"/>
  <c r="E38" i="2"/>
  <c r="E62" i="2" s="1"/>
  <c r="G38" i="2"/>
  <c r="G62" i="2" s="1"/>
  <c r="E48" i="2"/>
  <c r="E49" i="2" s="1"/>
  <c r="E67" i="2" s="1"/>
  <c r="D53" i="2"/>
  <c r="D54" i="2" s="1"/>
  <c r="F60" i="1"/>
  <c r="F37" i="1"/>
  <c r="G61" i="1"/>
  <c r="E65" i="1"/>
  <c r="E61" i="1"/>
  <c r="H61" i="1"/>
  <c r="F65" i="1"/>
  <c r="G67" i="1"/>
  <c r="B72" i="1"/>
  <c r="F36" i="1"/>
  <c r="H38" i="1"/>
  <c r="H62" i="1" s="1"/>
  <c r="F48" i="1"/>
  <c r="F53" i="1"/>
  <c r="F57" i="1"/>
  <c r="F66" i="1"/>
  <c r="D36" i="1"/>
  <c r="E38" i="1"/>
  <c r="E62" i="1" s="1"/>
  <c r="G38" i="1"/>
  <c r="G62" i="1" s="1"/>
  <c r="D48" i="1"/>
  <c r="E48" i="1"/>
  <c r="E49" i="1" s="1"/>
  <c r="D53" i="1"/>
  <c r="G38" i="7" l="1"/>
  <c r="G62" i="7" s="1"/>
  <c r="F49" i="3"/>
  <c r="F67" i="3" s="1"/>
  <c r="E61" i="7"/>
  <c r="G49" i="6"/>
  <c r="G67" i="6" s="1"/>
  <c r="D61" i="2"/>
  <c r="G49" i="5"/>
  <c r="G67" i="5" s="1"/>
  <c r="F49" i="4"/>
  <c r="F67" i="4" s="1"/>
  <c r="H49" i="5"/>
  <c r="H67" i="5" s="1"/>
  <c r="F49" i="2"/>
  <c r="F67" i="2" s="1"/>
  <c r="G49" i="7"/>
  <c r="G67" i="7" s="1"/>
  <c r="F72" i="5"/>
  <c r="E67" i="3"/>
  <c r="E67" i="1"/>
  <c r="B69" i="4"/>
  <c r="F49" i="1"/>
  <c r="F67" i="1" s="1"/>
  <c r="B69" i="3"/>
  <c r="C69" i="2"/>
  <c r="B69" i="2"/>
  <c r="B72" i="6"/>
  <c r="E48" i="7"/>
  <c r="E68" i="7"/>
  <c r="E68" i="5"/>
  <c r="F68" i="6"/>
  <c r="F73" i="6"/>
  <c r="F69" i="6"/>
  <c r="F48" i="5"/>
  <c r="F68" i="5"/>
  <c r="D69" i="7"/>
  <c r="F36" i="5"/>
  <c r="F61" i="5" s="1"/>
  <c r="F69" i="5"/>
  <c r="D53" i="7"/>
  <c r="F66" i="6"/>
  <c r="E48" i="5"/>
  <c r="E49" i="5" s="1"/>
  <c r="F57" i="5"/>
  <c r="F53" i="5"/>
  <c r="F54" i="5" s="1"/>
  <c r="F73" i="7"/>
  <c r="F69" i="7"/>
  <c r="D36" i="7"/>
  <c r="D38" i="7" s="1"/>
  <c r="F47" i="7"/>
  <c r="F49" i="7" s="1"/>
  <c r="E62" i="7"/>
  <c r="F66" i="7"/>
  <c r="F57" i="6"/>
  <c r="F53" i="6"/>
  <c r="F54" i="6" s="1"/>
  <c r="F48" i="6"/>
  <c r="F36" i="6"/>
  <c r="F38" i="6" s="1"/>
  <c r="F62" i="6" s="1"/>
  <c r="C72" i="5"/>
  <c r="D68" i="5"/>
  <c r="E54" i="7"/>
  <c r="G54" i="7"/>
  <c r="H49" i="6"/>
  <c r="H67" i="6" s="1"/>
  <c r="H49" i="7"/>
  <c r="H67" i="7" s="1"/>
  <c r="E67" i="4"/>
  <c r="C72" i="4"/>
  <c r="F65" i="7"/>
  <c r="H61" i="7"/>
  <c r="E47" i="6"/>
  <c r="E49" i="6" s="1"/>
  <c r="F60" i="7"/>
  <c r="E65" i="6"/>
  <c r="H54" i="7"/>
  <c r="F66" i="5"/>
  <c r="E65" i="7"/>
  <c r="E65" i="5"/>
  <c r="D37" i="4"/>
  <c r="G54" i="6"/>
  <c r="H62" i="7"/>
  <c r="D60" i="4"/>
  <c r="F54" i="3"/>
  <c r="D37" i="3"/>
  <c r="D68" i="7"/>
  <c r="D60" i="1"/>
  <c r="D49" i="1"/>
  <c r="D67" i="1" s="1"/>
  <c r="D54" i="1"/>
  <c r="E47" i="7"/>
  <c r="G54" i="5"/>
  <c r="G61" i="5"/>
  <c r="G38" i="5"/>
  <c r="G62" i="5" s="1"/>
  <c r="H61" i="5"/>
  <c r="H38" i="5"/>
  <c r="H62" i="5" s="1"/>
  <c r="D66" i="5"/>
  <c r="D53" i="5"/>
  <c r="D54" i="5" s="1"/>
  <c r="D48" i="5"/>
  <c r="D36" i="5"/>
  <c r="C69" i="5"/>
  <c r="D35" i="5"/>
  <c r="E54" i="5"/>
  <c r="F65" i="5"/>
  <c r="E61" i="5"/>
  <c r="E38" i="5"/>
  <c r="E62" i="5" s="1"/>
  <c r="C68" i="5"/>
  <c r="F60" i="5"/>
  <c r="F47" i="5"/>
  <c r="H54" i="5"/>
  <c r="G61" i="6"/>
  <c r="G38" i="6"/>
  <c r="G62" i="6" s="1"/>
  <c r="H61" i="6"/>
  <c r="H38" i="6"/>
  <c r="H62" i="6" s="1"/>
  <c r="D66" i="6"/>
  <c r="D53" i="6"/>
  <c r="D36" i="6"/>
  <c r="D35" i="6"/>
  <c r="D37" i="6" s="1"/>
  <c r="E54" i="6"/>
  <c r="F65" i="6"/>
  <c r="E61" i="6"/>
  <c r="E38" i="6"/>
  <c r="E62" i="6" s="1"/>
  <c r="F60" i="6"/>
  <c r="F47" i="6"/>
  <c r="H54" i="6"/>
  <c r="F54" i="7"/>
  <c r="C73" i="7"/>
  <c r="C57" i="7"/>
  <c r="C53" i="7"/>
  <c r="C36" i="7"/>
  <c r="F61" i="7"/>
  <c r="F38" i="7"/>
  <c r="F62" i="7" s="1"/>
  <c r="F54" i="4"/>
  <c r="D61" i="4"/>
  <c r="D38" i="4"/>
  <c r="F61" i="4"/>
  <c r="F38" i="4"/>
  <c r="F62" i="4" s="1"/>
  <c r="C65" i="4"/>
  <c r="C73" i="4"/>
  <c r="C66" i="4"/>
  <c r="C57" i="4"/>
  <c r="C53" i="4"/>
  <c r="C54" i="4" s="1"/>
  <c r="C48" i="4"/>
  <c r="C49" i="4" s="1"/>
  <c r="C36" i="4"/>
  <c r="B35" i="4"/>
  <c r="B37" i="4" s="1"/>
  <c r="C35" i="4"/>
  <c r="C37" i="4" s="1"/>
  <c r="D54" i="4"/>
  <c r="D49" i="4"/>
  <c r="D67" i="4" s="1"/>
  <c r="B60" i="4"/>
  <c r="D61" i="3"/>
  <c r="D38" i="3"/>
  <c r="C73" i="3"/>
  <c r="C66" i="3"/>
  <c r="C57" i="3"/>
  <c r="C53" i="3"/>
  <c r="C54" i="3" s="1"/>
  <c r="C48" i="3"/>
  <c r="C49" i="3" s="1"/>
  <c r="C36" i="3"/>
  <c r="B35" i="3"/>
  <c r="B37" i="3" s="1"/>
  <c r="C35" i="3"/>
  <c r="C37" i="3" s="1"/>
  <c r="D54" i="3"/>
  <c r="D49" i="3"/>
  <c r="D67" i="3" s="1"/>
  <c r="F61" i="3"/>
  <c r="F38" i="3"/>
  <c r="F62" i="3" s="1"/>
  <c r="C65" i="3"/>
  <c r="B60" i="3"/>
  <c r="D38" i="2"/>
  <c r="D62" i="2" s="1"/>
  <c r="D67" i="2"/>
  <c r="C68" i="2"/>
  <c r="C38" i="2"/>
  <c r="B66" i="2"/>
  <c r="B57" i="2"/>
  <c r="B53" i="2"/>
  <c r="B54" i="2" s="1"/>
  <c r="B36" i="2"/>
  <c r="B73" i="2"/>
  <c r="F61" i="2"/>
  <c r="F38" i="2"/>
  <c r="F62" i="2" s="1"/>
  <c r="B35" i="2"/>
  <c r="C35" i="2"/>
  <c r="C37" i="2" s="1"/>
  <c r="F54" i="1"/>
  <c r="D61" i="1"/>
  <c r="D38" i="1"/>
  <c r="D62" i="1" s="1"/>
  <c r="C73" i="1"/>
  <c r="C66" i="1"/>
  <c r="C57" i="1"/>
  <c r="C53" i="1"/>
  <c r="C48" i="1"/>
  <c r="C36" i="1"/>
  <c r="B35" i="1"/>
  <c r="B37" i="1" s="1"/>
  <c r="C35" i="1"/>
  <c r="C37" i="1" s="1"/>
  <c r="F61" i="1"/>
  <c r="F38" i="1"/>
  <c r="F62" i="1" s="1"/>
  <c r="C65" i="1"/>
  <c r="D62" i="4" l="1"/>
  <c r="F38" i="5"/>
  <c r="F62" i="5" s="1"/>
  <c r="F49" i="5"/>
  <c r="F67" i="5" s="1"/>
  <c r="D62" i="3"/>
  <c r="F49" i="6"/>
  <c r="F67" i="6" s="1"/>
  <c r="F67" i="7"/>
  <c r="B72" i="4"/>
  <c r="C69" i="1"/>
  <c r="C54" i="1"/>
  <c r="B65" i="4"/>
  <c r="B68" i="4"/>
  <c r="B65" i="1"/>
  <c r="B68" i="1"/>
  <c r="B68" i="3"/>
  <c r="E67" i="6"/>
  <c r="D48" i="6"/>
  <c r="D68" i="6"/>
  <c r="F61" i="6"/>
  <c r="D37" i="5"/>
  <c r="E49" i="7"/>
  <c r="E67" i="7" s="1"/>
  <c r="E67" i="5"/>
  <c r="D65" i="6"/>
  <c r="B72" i="5"/>
  <c r="C72" i="6"/>
  <c r="B72" i="7"/>
  <c r="B47" i="5"/>
  <c r="C47" i="5"/>
  <c r="D65" i="5"/>
  <c r="D47" i="5"/>
  <c r="D49" i="5" s="1"/>
  <c r="D60" i="7"/>
  <c r="D66" i="7"/>
  <c r="D47" i="7"/>
  <c r="D54" i="7"/>
  <c r="B60" i="2"/>
  <c r="C60" i="2"/>
  <c r="D60" i="5"/>
  <c r="C72" i="2"/>
  <c r="B72" i="2"/>
  <c r="D35" i="7"/>
  <c r="D47" i="6"/>
  <c r="D60" i="6"/>
  <c r="D54" i="6"/>
  <c r="C60" i="1"/>
  <c r="C49" i="1"/>
  <c r="C67" i="1" s="1"/>
  <c r="D65" i="7"/>
  <c r="D48" i="7"/>
  <c r="C72" i="3"/>
  <c r="B72" i="3"/>
  <c r="C65" i="5"/>
  <c r="C35" i="5"/>
  <c r="B35" i="5"/>
  <c r="D61" i="5"/>
  <c r="D38" i="5"/>
  <c r="C73" i="5"/>
  <c r="C66" i="5"/>
  <c r="C57" i="5"/>
  <c r="C53" i="5"/>
  <c r="C54" i="5" s="1"/>
  <c r="C48" i="5"/>
  <c r="C36" i="5"/>
  <c r="B69" i="5"/>
  <c r="D61" i="6"/>
  <c r="D38" i="6"/>
  <c r="D62" i="6" s="1"/>
  <c r="C35" i="6"/>
  <c r="C37" i="6" s="1"/>
  <c r="B35" i="6"/>
  <c r="B37" i="6" s="1"/>
  <c r="C73" i="6"/>
  <c r="C57" i="6"/>
  <c r="C53" i="6"/>
  <c r="C48" i="6"/>
  <c r="C36" i="6"/>
  <c r="B57" i="7"/>
  <c r="B53" i="7"/>
  <c r="B36" i="7"/>
  <c r="B73" i="7"/>
  <c r="C61" i="4"/>
  <c r="C38" i="4"/>
  <c r="C62" i="4" s="1"/>
  <c r="B66" i="4"/>
  <c r="B57" i="4"/>
  <c r="B53" i="4"/>
  <c r="B54" i="4" s="1"/>
  <c r="B48" i="4"/>
  <c r="B49" i="4" s="1"/>
  <c r="B36" i="4"/>
  <c r="B73" i="4"/>
  <c r="C67" i="4"/>
  <c r="B57" i="3"/>
  <c r="B53" i="3"/>
  <c r="B54" i="3" s="1"/>
  <c r="B48" i="3"/>
  <c r="B49" i="3" s="1"/>
  <c r="B67" i="3" s="1"/>
  <c r="B36" i="3"/>
  <c r="B73" i="3"/>
  <c r="C61" i="3"/>
  <c r="C38" i="3"/>
  <c r="C62" i="3" s="1"/>
  <c r="C67" i="3"/>
  <c r="C61" i="2"/>
  <c r="B61" i="2"/>
  <c r="B38" i="2"/>
  <c r="B68" i="2"/>
  <c r="C65" i="2"/>
  <c r="C48" i="2"/>
  <c r="C49" i="2" s="1"/>
  <c r="C62" i="2"/>
  <c r="B66" i="1"/>
  <c r="B57" i="1"/>
  <c r="B53" i="1"/>
  <c r="B48" i="1"/>
  <c r="B36" i="1"/>
  <c r="B73" i="1"/>
  <c r="C61" i="1"/>
  <c r="C38" i="1"/>
  <c r="C62" i="1" s="1"/>
  <c r="C68" i="7" l="1"/>
  <c r="C49" i="5"/>
  <c r="C67" i="5" s="1"/>
  <c r="D49" i="6"/>
  <c r="D67" i="6" s="1"/>
  <c r="D62" i="5"/>
  <c r="D67" i="5"/>
  <c r="B54" i="1"/>
  <c r="B69" i="1"/>
  <c r="C69" i="6"/>
  <c r="B68" i="5"/>
  <c r="C69" i="7"/>
  <c r="C68" i="6"/>
  <c r="B65" i="5"/>
  <c r="C65" i="6"/>
  <c r="C72" i="7"/>
  <c r="C37" i="5"/>
  <c r="C54" i="7"/>
  <c r="C54" i="6"/>
  <c r="C66" i="6"/>
  <c r="C38" i="7"/>
  <c r="B65" i="6"/>
  <c r="C65" i="7"/>
  <c r="C48" i="7"/>
  <c r="B68" i="7"/>
  <c r="B60" i="1"/>
  <c r="B49" i="1"/>
  <c r="B67" i="1" s="1"/>
  <c r="C60" i="6"/>
  <c r="C47" i="6"/>
  <c r="C49" i="6" s="1"/>
  <c r="C35" i="7"/>
  <c r="B35" i="7"/>
  <c r="B37" i="7" s="1"/>
  <c r="B60" i="5"/>
  <c r="C60" i="5"/>
  <c r="D49" i="7"/>
  <c r="D67" i="7" s="1"/>
  <c r="D37" i="7"/>
  <c r="D62" i="7" s="1"/>
  <c r="D61" i="7"/>
  <c r="C47" i="7"/>
  <c r="C60" i="7"/>
  <c r="C66" i="7"/>
  <c r="B37" i="2"/>
  <c r="B62" i="2" s="1"/>
  <c r="C61" i="5"/>
  <c r="C38" i="5"/>
  <c r="B66" i="5"/>
  <c r="B57" i="5"/>
  <c r="B53" i="5"/>
  <c r="B54" i="5" s="1"/>
  <c r="B48" i="5"/>
  <c r="B49" i="5" s="1"/>
  <c r="B36" i="5"/>
  <c r="B73" i="5"/>
  <c r="C61" i="6"/>
  <c r="C38" i="6"/>
  <c r="C62" i="6" s="1"/>
  <c r="B57" i="6"/>
  <c r="B53" i="6"/>
  <c r="B48" i="6"/>
  <c r="B36" i="6"/>
  <c r="B73" i="6"/>
  <c r="B67" i="4"/>
  <c r="B61" i="4"/>
  <c r="B38" i="4"/>
  <c r="B62" i="4" s="1"/>
  <c r="B61" i="3"/>
  <c r="B38" i="3"/>
  <c r="B62" i="3" s="1"/>
  <c r="C67" i="2"/>
  <c r="B65" i="2"/>
  <c r="B48" i="2"/>
  <c r="B49" i="2" s="1"/>
  <c r="B61" i="1"/>
  <c r="B38" i="1"/>
  <c r="B62" i="1" s="1"/>
  <c r="B61" i="7" l="1"/>
  <c r="B68" i="6"/>
  <c r="B54" i="7"/>
  <c r="B69" i="7"/>
  <c r="B69" i="6"/>
  <c r="C62" i="5"/>
  <c r="C67" i="6"/>
  <c r="B38" i="7"/>
  <c r="B62" i="7" s="1"/>
  <c r="B66" i="6"/>
  <c r="B54" i="6"/>
  <c r="B67" i="5"/>
  <c r="B60" i="7"/>
  <c r="B47" i="7"/>
  <c r="B66" i="7"/>
  <c r="C37" i="7"/>
  <c r="C62" i="7" s="1"/>
  <c r="C61" i="7"/>
  <c r="C49" i="7"/>
  <c r="C67" i="7" s="1"/>
  <c r="B37" i="5"/>
  <c r="B60" i="6"/>
  <c r="B47" i="6"/>
  <c r="B49" i="6" s="1"/>
  <c r="B65" i="7"/>
  <c r="B48" i="7"/>
  <c r="B61" i="5"/>
  <c r="B38" i="5"/>
  <c r="B61" i="6"/>
  <c r="B38" i="6"/>
  <c r="B62" i="6" s="1"/>
  <c r="B67" i="2"/>
  <c r="B49" i="7" l="1"/>
  <c r="B67" i="7" s="1"/>
  <c r="B67" i="6"/>
  <c r="B62" i="5"/>
  <c r="C15" i="7"/>
  <c r="B15" i="7" s="1"/>
</calcChain>
</file>

<file path=xl/sharedStrings.xml><?xml version="1.0" encoding="utf-8"?>
<sst xmlns="http://schemas.openxmlformats.org/spreadsheetml/2006/main" count="606" uniqueCount="144">
  <si>
    <t>Indicador</t>
  </si>
  <si>
    <t>Total IAFA</t>
  </si>
  <si>
    <t>Atención adicciones a menores de edad</t>
  </si>
  <si>
    <t>Prevención para el Consumo de Drogas</t>
  </si>
  <si>
    <t>Total</t>
  </si>
  <si>
    <t xml:space="preserve">Atención integral </t>
  </si>
  <si>
    <t>Seguimiento</t>
  </si>
  <si>
    <t>Capacitación socioeducativa</t>
  </si>
  <si>
    <t>Insumos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</si>
  <si>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</si>
  <si>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</si>
  <si>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</si>
  <si>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</si>
  <si>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</si>
  <si>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</si>
  <si>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</si>
  <si>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</si>
  <si>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</si>
  <si>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</si>
  <si>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</si>
  <si>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</si>
  <si>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</si>
  <si>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</si>
  <si>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</si>
  <si>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</si>
  <si>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</si>
  <si>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</si>
  <si>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</si>
  <si>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</si>
  <si>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</si>
  <si>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</si>
  <si>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</si>
  <si>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</si>
  <si>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</si>
  <si>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</si>
  <si>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</si>
  <si>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De Composición</t>
  </si>
  <si>
    <t>Fuentes:</t>
  </si>
  <si>
    <t>Notas:</t>
  </si>
  <si>
    <t xml:space="preserve">Gasto programado trimestral por beneficiario (GPB) </t>
  </si>
  <si>
    <t xml:space="preserve">Gasto efectivo trimestral por beneficiario (GEB) </t>
  </si>
  <si>
    <t xml:space="preserve">Gasto programado mensual por beneficiario (GPB) </t>
  </si>
  <si>
    <t xml:space="preserve">Gasto efectivo mensual por beneficiario (GEB) </t>
  </si>
  <si>
    <t xml:space="preserve">Gasto programado semestral por beneficiario (GPB) </t>
  </si>
  <si>
    <t xml:space="preserve">Gasto efectivo semestral por beneficiario (GEB) </t>
  </si>
  <si>
    <t xml:space="preserve">Gasto programado acumulado al 3°T por beneficiario (GPB) </t>
  </si>
  <si>
    <t xml:space="preserve">Gasto efectivo acumulado al 3°T por beneficiario (GEB) </t>
  </si>
  <si>
    <t xml:space="preserve">Gasto programado anual por beneficiario (GPB) </t>
  </si>
  <si>
    <t xml:space="preserve">Gasto efectivo anual por beneficiario (GEB) </t>
  </si>
  <si>
    <t xml:space="preserve">Beneficiarios </t>
  </si>
  <si>
    <t>Personas diferentes</t>
  </si>
  <si>
    <t>Beneficiarios</t>
  </si>
  <si>
    <t>Efectivos 1T 2012</t>
  </si>
  <si>
    <t>IPC (1T 2012)</t>
  </si>
  <si>
    <t>Gasto efectivo real 1T 2012</t>
  </si>
  <si>
    <t>Gasto efectivo real por beneficiario 1T 2012</t>
  </si>
  <si>
    <t>Efectivos 2T 2012</t>
  </si>
  <si>
    <t>IPC (2T 2012)</t>
  </si>
  <si>
    <t>Gasto efectivo real 2T 2012</t>
  </si>
  <si>
    <t>Gasto efectivo real por beneficiario 2T 2012</t>
  </si>
  <si>
    <t>Efectivos 3T 2012</t>
  </si>
  <si>
    <t>IPC (3T 2012)</t>
  </si>
  <si>
    <t>Gasto efectivo real 3T 2012</t>
  </si>
  <si>
    <t>Gasto efectivo real por beneficiario 3T 2012</t>
  </si>
  <si>
    <t>Efectivos 4T 2012</t>
  </si>
  <si>
    <t>IPC (4T 2012)</t>
  </si>
  <si>
    <t>Gasto efectivo real 4T 2012</t>
  </si>
  <si>
    <t>Gasto efectivo real por beneficiario 4T 2012</t>
  </si>
  <si>
    <t>Efectivos 1S 2012</t>
  </si>
  <si>
    <t>IPC (1S 2012)</t>
  </si>
  <si>
    <t>Gasto efectivo real 1S 2012</t>
  </si>
  <si>
    <t>Gasto efectivo real por beneficiario 1S 2012</t>
  </si>
  <si>
    <t>Efectivos 3TA 2012</t>
  </si>
  <si>
    <t>IPC (3TA 2012)</t>
  </si>
  <si>
    <t>Gasto efectivo real 3TA 2012</t>
  </si>
  <si>
    <t>Gasto efectivo real por beneficiario 3TA 2012</t>
  </si>
  <si>
    <t>Efectivos  2012</t>
  </si>
  <si>
    <t>IPC ( 2012)</t>
  </si>
  <si>
    <t>Gasto efectivo real  2012</t>
  </si>
  <si>
    <t>Gasto efectivo real por beneficiario  2012</t>
  </si>
  <si>
    <t>na</t>
  </si>
  <si>
    <t>Los beneficiarios efectivos se refieren a la cantidad de personas en tratamiento al finalizar el trimestre.</t>
  </si>
  <si>
    <t>Los beneficiarios, personas distintas, se refiere a los ingresos nuevos de personas en el trimestre, continuen o no en el tratamiento, pero que fueron atendidas por el IAFA</t>
  </si>
  <si>
    <t>Indicadores propuestos aplicado a IAFA. Primer Trimestre 2013</t>
  </si>
  <si>
    <t>Programados 1T 2013</t>
  </si>
  <si>
    <t>Efectivos 1T 2013</t>
  </si>
  <si>
    <t>Programados año 2013</t>
  </si>
  <si>
    <t>En transferencias 1T 2013</t>
  </si>
  <si>
    <t>IPC (1T 2013)</t>
  </si>
  <si>
    <t>Gasto efectivo real 1T 2013</t>
  </si>
  <si>
    <t>Gasto efectivo real por beneficiario 1T 2013</t>
  </si>
  <si>
    <t>Indicadores propuestos aplicado a IAFA. Segundo Trimestre 2013</t>
  </si>
  <si>
    <t>Programados 2T 2013</t>
  </si>
  <si>
    <t>Efectivos 2T 2013</t>
  </si>
  <si>
    <t>En transferencias 2T 2013</t>
  </si>
  <si>
    <t>IPC (2T 2013)</t>
  </si>
  <si>
    <t>Gasto efectivo real 2T 2013</t>
  </si>
  <si>
    <t>Gasto efectivo real por beneficiario 2T 2013</t>
  </si>
  <si>
    <t>Indicadores propuestos aplicado a IAFA. Tercer Trimestre 2013</t>
  </si>
  <si>
    <t>Programados 3T 2013</t>
  </si>
  <si>
    <t>Efectivos 3T 2013</t>
  </si>
  <si>
    <t>En transferencias 3T 2013</t>
  </si>
  <si>
    <t>IPC (3T 2013)</t>
  </si>
  <si>
    <t>Gasto efectivo real 3T 2013</t>
  </si>
  <si>
    <t>Gasto efectivo real por beneficiario 3T 2013</t>
  </si>
  <si>
    <t>Indicadores propuestos aplicado a IAFA. Cuarto Trimestre 2013</t>
  </si>
  <si>
    <t>Programados 4T 2013</t>
  </si>
  <si>
    <t>Efectivos 4T 2013</t>
  </si>
  <si>
    <t>En transferencias 4T 2013</t>
  </si>
  <si>
    <t>IPC (4T 2013)</t>
  </si>
  <si>
    <t>Gasto efectivo real 4T 2013</t>
  </si>
  <si>
    <t>Gasto efectivo real por beneficiario 4T 2013</t>
  </si>
  <si>
    <t>Indicadores propuestos aplicado a IAFA.Primer Semestre 2013</t>
  </si>
  <si>
    <t>Programados 1S 2013</t>
  </si>
  <si>
    <t>Efectivos 1S 2013</t>
  </si>
  <si>
    <t>En transferencias 1S 2013</t>
  </si>
  <si>
    <t>IPC (1S 2013)</t>
  </si>
  <si>
    <t>Gasto efectivo real 1S 2013</t>
  </si>
  <si>
    <t>Gasto efectivo real por beneficiario 1S 2013</t>
  </si>
  <si>
    <t>Indicadores propuestos aplicado a IAFA.Tercer Trimestre Acumulado 2013</t>
  </si>
  <si>
    <t>Programados 3TA 2013</t>
  </si>
  <si>
    <t>Efectivos 3TA 2013</t>
  </si>
  <si>
    <t>En transferencias 3TA 2013</t>
  </si>
  <si>
    <t>IPC (3TA 2013)</t>
  </si>
  <si>
    <t>Gasto efectivo real 3TA 2013</t>
  </si>
  <si>
    <t>Gasto efectivo real por beneficiario 3TA 2013</t>
  </si>
  <si>
    <t>Programados  2013</t>
  </si>
  <si>
    <t>Efectivos  2013</t>
  </si>
  <si>
    <t>En transferencias  2013</t>
  </si>
  <si>
    <t>IPC ( 2013)</t>
  </si>
  <si>
    <t>Gasto efectivo real  2013</t>
  </si>
  <si>
    <t>Gasto efectivo real por beneficiario  2013</t>
  </si>
  <si>
    <t>Divulgación y Movilización</t>
  </si>
  <si>
    <t>Total Prevención Consumo drogas</t>
  </si>
  <si>
    <t>En el primer trimestre el IAFA suele utilizar los recursos del superávit del año anterior, que debe devolver a la DESAF, mientras le llega la primer transferencia de la DESAF.</t>
  </si>
  <si>
    <t>Informes trimestrales IAFA, 2012 y 2013</t>
  </si>
  <si>
    <t>Metas y modificaciones, DESAF 2013</t>
  </si>
  <si>
    <t>IPC, BCCR</t>
  </si>
  <si>
    <t>Fecha de actualización: 19/08/2014</t>
  </si>
  <si>
    <t>na.</t>
  </si>
  <si>
    <t xml:space="preserve"> </t>
  </si>
  <si>
    <t>Indicadores propuestos aplicado a IAFA. Anual 2013</t>
  </si>
  <si>
    <t>Índice de Giro Efectivo</t>
  </si>
  <si>
    <t>Índice de Uso de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</si>
</sst>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____"/>
    <numFmt numFmtId="165" formatCode="#,##0.0"/>
    <numFmt numFmtId="166" formatCode="_(* #,##0_);_(* \(#,##0\);_(* &quot;-&quot;??_);_(@_)"/>
    <numFmt numFmtId="167" formatCode="#,##0____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3" fontId="0" fillId="0" borderId="0" xfId="0" applyNumberFormat="1"/>
    <xf numFmtId="3" fontId="0" fillId="0" borderId="0" xfId="0" applyNumberFormat="1" applyFill="1"/>
    <xf numFmtId="0" fontId="0" fillId="0" borderId="0" xfId="0" applyFill="1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3" fontId="0" fillId="2" borderId="0" xfId="0" applyNumberFormat="1" applyFill="1"/>
    <xf numFmtId="0" fontId="0" fillId="2" borderId="0" xfId="0" applyFill="1" applyAlignment="1">
      <alignment horizontal="left" indent="1"/>
    </xf>
    <xf numFmtId="0" fontId="0" fillId="3" borderId="0" xfId="0" applyFill="1" applyAlignment="1">
      <alignment horizontal="left" indent="1"/>
    </xf>
    <xf numFmtId="0" fontId="2" fillId="3" borderId="0" xfId="0" applyFont="1" applyFill="1"/>
    <xf numFmtId="0" fontId="0" fillId="3" borderId="0" xfId="0" applyFill="1"/>
    <xf numFmtId="3" fontId="0" fillId="3" borderId="0" xfId="0" applyNumberFormat="1" applyFill="1"/>
    <xf numFmtId="164" fontId="0" fillId="0" borderId="0" xfId="0" applyNumberFormat="1"/>
    <xf numFmtId="164" fontId="0" fillId="3" borderId="0" xfId="0" applyNumberFormat="1" applyFill="1"/>
    <xf numFmtId="164" fontId="0" fillId="0" borderId="0" xfId="0" applyNumberFormat="1" applyFill="1"/>
    <xf numFmtId="0" fontId="0" fillId="2" borderId="0" xfId="0" applyFill="1"/>
    <xf numFmtId="164" fontId="0" fillId="2" borderId="0" xfId="0" applyNumberFormat="1" applyFill="1"/>
    <xf numFmtId="0" fontId="0" fillId="0" borderId="10" xfId="0" applyBorder="1"/>
    <xf numFmtId="165" fontId="0" fillId="0" borderId="0" xfId="0" applyNumberFormat="1"/>
    <xf numFmtId="2" fontId="0" fillId="3" borderId="0" xfId="0" applyNumberFormat="1" applyFill="1"/>
    <xf numFmtId="0" fontId="0" fillId="0" borderId="0" xfId="0" applyFill="1" applyBorder="1"/>
    <xf numFmtId="166" fontId="0" fillId="0" borderId="0" xfId="1" applyNumberFormat="1" applyFont="1" applyFill="1"/>
    <xf numFmtId="166" fontId="0" fillId="0" borderId="0" xfId="1" applyNumberFormat="1" applyFont="1"/>
    <xf numFmtId="167" fontId="0" fillId="0" borderId="0" xfId="0" applyNumberFormat="1"/>
    <xf numFmtId="167" fontId="0" fillId="0" borderId="0" xfId="0" applyNumberFormat="1" applyFill="1"/>
    <xf numFmtId="0" fontId="0" fillId="0" borderId="0" xfId="0" applyAlignment="1">
      <alignment horizontal="left" indent="2"/>
    </xf>
    <xf numFmtId="2" fontId="0" fillId="0" borderId="0" xfId="0" applyNumberFormat="1" applyFill="1"/>
    <xf numFmtId="3" fontId="0" fillId="4" borderId="0" xfId="0" applyNumberFormat="1" applyFill="1"/>
    <xf numFmtId="3" fontId="1" fillId="4" borderId="0" xfId="0" applyNumberFormat="1" applyFont="1" applyFill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43" fontId="0" fillId="0" borderId="0" xfId="1" applyFont="1"/>
    <xf numFmtId="9" fontId="0" fillId="0" borderId="0" xfId="2" applyFont="1"/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CR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419" sz="1200"/>
              <a:t>IAFA: </a:t>
            </a:r>
            <a:r>
              <a:rPr lang="es-CR" sz="1200"/>
              <a:t>Indicadores de </a:t>
            </a:r>
            <a:r>
              <a:rPr lang="es-419" sz="1200"/>
              <a:t>Resultado 2013</a:t>
            </a:r>
            <a:endParaRPr lang="es-CR" sz="12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Anual!$B$4</c:f>
              <c:strCache>
                <c:ptCount val="1"/>
                <c:pt idx="0">
                  <c:v>Total IAFA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Anual!$A$47:$A$49</c:f>
              <c:strCache>
                <c:ptCount val="3"/>
                <c:pt idx="0">
                  <c:v>Índice efectividad en beneficiarios (IEB)</c:v>
                </c:pt>
                <c:pt idx="1">
                  <c:v>Índice efectividad en gasto (IEG) </c:v>
                </c:pt>
                <c:pt idx="2">
                  <c:v>Índice efectividad total (IET)</c:v>
                </c:pt>
              </c:strCache>
            </c:strRef>
          </c:cat>
          <c:val>
            <c:numRef>
              <c:f>Anual!$B$47:$B$49</c:f>
              <c:numCache>
                <c:formatCode>#,##0.0____</c:formatCode>
                <c:ptCount val="3"/>
                <c:pt idx="0">
                  <c:v>93.265340058755058</c:v>
                </c:pt>
                <c:pt idx="1">
                  <c:v>81.978970788367874</c:v>
                </c:pt>
                <c:pt idx="2">
                  <c:v>87.622155423561466</c:v>
                </c:pt>
              </c:numCache>
            </c:numRef>
          </c:val>
        </c:ser>
        <c:ser>
          <c:idx val="1"/>
          <c:order val="1"/>
          <c:tx>
            <c:strRef>
              <c:f>Anual!$C$4</c:f>
              <c:strCache>
                <c:ptCount val="1"/>
                <c:pt idx="0">
                  <c:v>Atención adicciones a menores de edad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Anual!$C$47:$C$49</c:f>
              <c:numCache>
                <c:formatCode>#,##0.0____</c:formatCode>
                <c:ptCount val="3"/>
                <c:pt idx="0">
                  <c:v>116.16161616161615</c:v>
                </c:pt>
                <c:pt idx="1">
                  <c:v>80.290285015605846</c:v>
                </c:pt>
                <c:pt idx="2">
                  <c:v>98.225950588610999</c:v>
                </c:pt>
              </c:numCache>
            </c:numRef>
          </c:val>
        </c:ser>
        <c:ser>
          <c:idx val="2"/>
          <c:order val="2"/>
          <c:tx>
            <c:strRef>
              <c:f>Anual!$F$4</c:f>
              <c:strCache>
                <c:ptCount val="1"/>
                <c:pt idx="0">
                  <c:v>Prevención para el Consumo de Drogas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Anual!$F$47:$F$49</c:f>
              <c:numCache>
                <c:formatCode>#,##0.0____</c:formatCode>
                <c:ptCount val="3"/>
                <c:pt idx="0">
                  <c:v>93.011264921818082</c:v>
                </c:pt>
                <c:pt idx="1">
                  <c:v>92.078437499999993</c:v>
                </c:pt>
                <c:pt idx="2">
                  <c:v>92.54485121090903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75291616"/>
        <c:axId val="375292008"/>
      </c:barChart>
      <c:catAx>
        <c:axId val="3752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C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75292008"/>
        <c:crosses val="autoZero"/>
        <c:auto val="1"/>
        <c:lblAlgn val="ctr"/>
        <c:lblOffset val="100"/>
        <c:noMultiLvlLbl val="0"/>
      </c:catAx>
      <c:valAx>
        <c:axId val="375292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C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752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CR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419" sz="1200"/>
              <a:t>IAFA: </a:t>
            </a:r>
            <a:r>
              <a:rPr lang="es-CR" sz="1200"/>
              <a:t>Indicadores de Gasto Medio</a:t>
            </a:r>
            <a:r>
              <a:rPr lang="es-419" sz="1200"/>
              <a:t> 2013</a:t>
            </a:r>
            <a:endParaRPr lang="es-CR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Anual!$A$65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invertIfNegative val="0"/>
          <c:cat>
            <c:strRef>
              <c:f>(Anual!$C$4,Anual!$D$5,Anual!$E$5)</c:f>
              <c:strCache>
                <c:ptCount val="3"/>
                <c:pt idx="0">
                  <c:v>Atención adicciones a menores de edad</c:v>
                </c:pt>
                <c:pt idx="1">
                  <c:v>Atención integral </c:v>
                </c:pt>
                <c:pt idx="2">
                  <c:v>Seguimiento</c:v>
                </c:pt>
              </c:strCache>
            </c:strRef>
          </c:cat>
          <c:val>
            <c:numRef>
              <c:f>Anual!$C$65:$E$65</c:f>
              <c:numCache>
                <c:formatCode>#,##0</c:formatCode>
                <c:ptCount val="3"/>
                <c:pt idx="0">
                  <c:v>362464.64646464644</c:v>
                </c:pt>
                <c:pt idx="1">
                  <c:v>695500</c:v>
                </c:pt>
                <c:pt idx="2">
                  <c:v>49019.607843137252</c:v>
                </c:pt>
              </c:numCache>
            </c:numRef>
          </c:val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invertIfNegative val="0"/>
          <c:cat>
            <c:strRef>
              <c:f>(Anual!$C$4,Anual!$D$5,Anual!$E$5)</c:f>
              <c:strCache>
                <c:ptCount val="3"/>
                <c:pt idx="0">
                  <c:v>Atención adicciones a menores de edad</c:v>
                </c:pt>
                <c:pt idx="1">
                  <c:v>Atención integral </c:v>
                </c:pt>
                <c:pt idx="2">
                  <c:v>Seguimiento</c:v>
                </c:pt>
              </c:strCache>
            </c:strRef>
          </c:cat>
          <c:val>
            <c:numRef>
              <c:f>Anual!$C$66:$E$66</c:f>
              <c:numCache>
                <c:formatCode>#,##0</c:formatCode>
                <c:ptCount val="3"/>
                <c:pt idx="0">
                  <c:v>250533.61630434782</c:v>
                </c:pt>
                <c:pt idx="1">
                  <c:v>627164.20639534888</c:v>
                </c:pt>
                <c:pt idx="2">
                  <c:v>25601.458333333332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75292792"/>
        <c:axId val="375293184"/>
      </c:barChart>
      <c:catAx>
        <c:axId val="375292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CR"/>
          </a:p>
        </c:txPr>
        <c:crossAx val="375293184"/>
        <c:crosses val="autoZero"/>
        <c:auto val="1"/>
        <c:lblAlgn val="ctr"/>
        <c:lblOffset val="100"/>
        <c:noMultiLvlLbl val="0"/>
      </c:catAx>
      <c:valAx>
        <c:axId val="37529318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CR"/>
          </a:p>
        </c:txPr>
        <c:crossAx val="375292792"/>
        <c:crosses val="autoZero"/>
        <c:crossBetween val="between"/>
      </c:valAx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CR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419" sz="1200"/>
              <a:t>IAFA: </a:t>
            </a:r>
            <a:r>
              <a:rPr lang="es-CR" sz="1200"/>
              <a:t>Índice</a:t>
            </a:r>
            <a:r>
              <a:rPr lang="es-CR" sz="1200" baseline="0"/>
              <a:t> de </a:t>
            </a:r>
            <a:r>
              <a:rPr lang="es-419" sz="1200" baseline="0"/>
              <a:t>E</a:t>
            </a:r>
            <a:r>
              <a:rPr lang="es-CR" sz="1200" baseline="0"/>
              <a:t>ficiencia</a:t>
            </a:r>
            <a:r>
              <a:rPr lang="es-419" sz="1200" baseline="0"/>
              <a:t> 2013</a:t>
            </a:r>
            <a:endParaRPr lang="es-CR" sz="12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1458536657864883E-2"/>
          <c:y val="0.4757037711886436"/>
          <c:w val="0.93708292668427029"/>
          <c:h val="0.466654370837263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Anual!$B$4</c:f>
              <c:strCache>
                <c:ptCount val="1"/>
                <c:pt idx="0">
                  <c:v>Total IAFA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Anual!$B$67</c:f>
              <c:numCache>
                <c:formatCode>#,##0.0____</c:formatCode>
                <c:ptCount val="1"/>
                <c:pt idx="0">
                  <c:v>99.685444250772463</c:v>
                </c:pt>
              </c:numCache>
            </c:numRef>
          </c:val>
        </c:ser>
        <c:ser>
          <c:idx val="1"/>
          <c:order val="1"/>
          <c:tx>
            <c:strRef>
              <c:f>Anual!$C$4</c:f>
              <c:strCache>
                <c:ptCount val="1"/>
                <c:pt idx="0">
                  <c:v>Atención adicciones a menores de edad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Anual!$C$67</c:f>
              <c:numCache>
                <c:formatCode>#,##0.0____</c:formatCode>
                <c:ptCount val="1"/>
                <c:pt idx="0">
                  <c:v>142.11040809191741</c:v>
                </c:pt>
              </c:numCache>
            </c:numRef>
          </c:val>
        </c:ser>
        <c:ser>
          <c:idx val="2"/>
          <c:order val="2"/>
          <c:tx>
            <c:strRef>
              <c:f>Anual!$F$4</c:f>
              <c:strCache>
                <c:ptCount val="1"/>
                <c:pt idx="0">
                  <c:v>Prevención para el Consumo de Drogas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Anual!$F$67</c:f>
              <c:numCache>
                <c:formatCode>#,##0.0____</c:formatCode>
                <c:ptCount val="1"/>
                <c:pt idx="0">
                  <c:v>93.482403772632409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75293968"/>
        <c:axId val="375294360"/>
      </c:barChart>
      <c:catAx>
        <c:axId val="375293968"/>
        <c:scaling>
          <c:orientation val="minMax"/>
        </c:scaling>
        <c:delete val="1"/>
        <c:axPos val="b"/>
        <c:majorTickMark val="none"/>
        <c:minorTickMark val="none"/>
        <c:tickLblPos val="nextTo"/>
        <c:crossAx val="375294360"/>
        <c:crosses val="autoZero"/>
        <c:auto val="1"/>
        <c:lblAlgn val="ctr"/>
        <c:lblOffset val="100"/>
        <c:noMultiLvlLbl val="0"/>
      </c:catAx>
      <c:valAx>
        <c:axId val="375294360"/>
        <c:scaling>
          <c:orientation val="minMax"/>
        </c:scaling>
        <c:delete val="1"/>
        <c:axPos val="l"/>
        <c:numFmt formatCode="#,##0.0____" sourceLinked="1"/>
        <c:majorTickMark val="none"/>
        <c:minorTickMark val="none"/>
        <c:tickLblPos val="nextTo"/>
        <c:crossAx val="375293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CR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419" sz="1200"/>
              <a:t>IAFA: </a:t>
            </a:r>
            <a:r>
              <a:rPr lang="en-US" sz="1200"/>
              <a:t>Índice </a:t>
            </a:r>
            <a:r>
              <a:rPr lang="es-419" sz="1200"/>
              <a:t>T</a:t>
            </a:r>
            <a:r>
              <a:rPr lang="en-US" sz="1200"/>
              <a:t>ransferencia </a:t>
            </a:r>
            <a:r>
              <a:rPr lang="es-419" sz="1200"/>
              <a:t>E</a:t>
            </a:r>
            <a:r>
              <a:rPr lang="en-US" sz="1200"/>
              <a:t>fectiva del </a:t>
            </a:r>
            <a:r>
              <a:rPr lang="es-419" sz="1200"/>
              <a:t>G</a:t>
            </a:r>
            <a:r>
              <a:rPr lang="en-US" sz="1200"/>
              <a:t>asto </a:t>
            </a:r>
            <a:r>
              <a:rPr lang="es-419" sz="1200"/>
              <a:t>2013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Anual!$A$57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(Anual!$B$57:$C$57,Anual!$F$57)</c:f>
              <c:numCache>
                <c:formatCode>#,##0.0____</c:formatCode>
                <c:ptCount val="3"/>
                <c:pt idx="0">
                  <c:v>89.010955486510824</c:v>
                </c:pt>
                <c:pt idx="1">
                  <c:v>100</c:v>
                </c:pt>
                <c:pt idx="2">
                  <c:v>31.703043035093494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77172816"/>
        <c:axId val="377173208"/>
      </c:barChart>
      <c:catAx>
        <c:axId val="377172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77173208"/>
        <c:crosses val="autoZero"/>
        <c:auto val="1"/>
        <c:lblAlgn val="ctr"/>
        <c:lblOffset val="100"/>
        <c:noMultiLvlLbl val="0"/>
      </c:catAx>
      <c:valAx>
        <c:axId val="377173208"/>
        <c:scaling>
          <c:orientation val="minMax"/>
        </c:scaling>
        <c:delete val="1"/>
        <c:axPos val="l"/>
        <c:numFmt formatCode="#,##0.0____" sourceLinked="1"/>
        <c:majorTickMark val="out"/>
        <c:minorTickMark val="none"/>
        <c:tickLblPos val="nextTo"/>
        <c:crossAx val="377172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419" sz="1200"/>
              <a:t>IAFA: Indicadores de Giro</a:t>
            </a:r>
            <a:r>
              <a:rPr lang="es-419" sz="1200" baseline="0"/>
              <a:t> de Recursos 2013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Anual!$A$72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(Anual!$B$72:$C$72,Anual!$F$72)</c:f>
              <c:numCache>
                <c:formatCode>#,##0.0____</c:formatCode>
                <c:ptCount val="3"/>
                <c:pt idx="0">
                  <c:v>100.03654140005732</c:v>
                </c:pt>
                <c:pt idx="1">
                  <c:v>100.04265132092299</c:v>
                </c:pt>
                <c:pt idx="2">
                  <c:v>100</c:v>
                </c:pt>
              </c:numCache>
            </c:numRef>
          </c:val>
        </c:ser>
        <c:ser>
          <c:idx val="1"/>
          <c:order val="1"/>
          <c:tx>
            <c:strRef>
              <c:f>Anual!$A$73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(Anual!$B$73:$C$73,Anual!$F$73)</c:f>
              <c:numCache>
                <c:formatCode>#,##0.0____</c:formatCode>
                <c:ptCount val="3"/>
                <c:pt idx="0">
                  <c:v>81.949025467128862</c:v>
                </c:pt>
                <c:pt idx="1">
                  <c:v>80.256054748135099</c:v>
                </c:pt>
                <c:pt idx="2">
                  <c:v>92.078437499999993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77173992"/>
        <c:axId val="377174384"/>
      </c:barChart>
      <c:catAx>
        <c:axId val="3771739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77174384"/>
        <c:crosses val="autoZero"/>
        <c:auto val="1"/>
        <c:lblAlgn val="ctr"/>
        <c:lblOffset val="100"/>
        <c:noMultiLvlLbl val="0"/>
      </c:catAx>
      <c:valAx>
        <c:axId val="377174384"/>
        <c:scaling>
          <c:orientation val="minMax"/>
        </c:scaling>
        <c:delete val="1"/>
        <c:axPos val="l"/>
        <c:numFmt formatCode="#,##0.0____" sourceLinked="1"/>
        <c:majorTickMark val="out"/>
        <c:minorTickMark val="none"/>
        <c:tickLblPos val="nextTo"/>
        <c:crossAx val="37717399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419" sz="1200"/>
              <a:t>IAFA: </a:t>
            </a:r>
            <a:r>
              <a:rPr lang="es-CR" sz="1200"/>
              <a:t>Indicadores de </a:t>
            </a:r>
            <a:r>
              <a:rPr lang="es-419" sz="1200"/>
              <a:t>Resultado 2013</a:t>
            </a:r>
            <a:endParaRPr lang="es-CR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Anual!$B$4</c:f>
              <c:strCache>
                <c:ptCount val="1"/>
                <c:pt idx="0">
                  <c:v>Total IAFA</c:v>
                </c:pt>
              </c:strCache>
            </c:strRef>
          </c:tx>
          <c:invertIfNegative val="0"/>
          <c:cat>
            <c:strRef>
              <c:f>Anual!$A$47:$A$49</c:f>
              <c:strCache>
                <c:ptCount val="3"/>
                <c:pt idx="0">
                  <c:v>Índice efectividad en beneficiarios (IEB)</c:v>
                </c:pt>
                <c:pt idx="1">
                  <c:v>Índice efectividad en gasto (IEG) </c:v>
                </c:pt>
                <c:pt idx="2">
                  <c:v>Índice efectividad total (IET)</c:v>
                </c:pt>
              </c:strCache>
            </c:strRef>
          </c:cat>
          <c:val>
            <c:numRef>
              <c:f>Anual!$B$47:$B$49</c:f>
              <c:numCache>
                <c:formatCode>#,##0.0____</c:formatCode>
                <c:ptCount val="3"/>
                <c:pt idx="0">
                  <c:v>93.265340058755058</c:v>
                </c:pt>
                <c:pt idx="1">
                  <c:v>81.978970788367874</c:v>
                </c:pt>
                <c:pt idx="2">
                  <c:v>87.622155423561466</c:v>
                </c:pt>
              </c:numCache>
            </c:numRef>
          </c:val>
        </c:ser>
        <c:ser>
          <c:idx val="1"/>
          <c:order val="1"/>
          <c:tx>
            <c:strRef>
              <c:f>Anual!$C$4</c:f>
              <c:strCache>
                <c:ptCount val="1"/>
                <c:pt idx="0">
                  <c:v>Atención adicciones a menores de edad</c:v>
                </c:pt>
              </c:strCache>
            </c:strRef>
          </c:tx>
          <c:invertIfNegative val="0"/>
          <c:cat>
            <c:strRef>
              <c:f>Anual!$A$47:$A$49</c:f>
              <c:strCache>
                <c:ptCount val="3"/>
                <c:pt idx="0">
                  <c:v>Índice efectividad en beneficiarios (IEB)</c:v>
                </c:pt>
                <c:pt idx="1">
                  <c:v>Índice efectividad en gasto (IEG) </c:v>
                </c:pt>
                <c:pt idx="2">
                  <c:v>Índice efectividad total (IET)</c:v>
                </c:pt>
              </c:strCache>
            </c:strRef>
          </c:cat>
          <c:val>
            <c:numRef>
              <c:f>Anual!$C$47:$C$49</c:f>
              <c:numCache>
                <c:formatCode>#,##0.0____</c:formatCode>
                <c:ptCount val="3"/>
                <c:pt idx="0">
                  <c:v>116.16161616161615</c:v>
                </c:pt>
                <c:pt idx="1">
                  <c:v>80.290285015605846</c:v>
                </c:pt>
                <c:pt idx="2">
                  <c:v>98.225950588610999</c:v>
                </c:pt>
              </c:numCache>
            </c:numRef>
          </c:val>
        </c:ser>
        <c:ser>
          <c:idx val="2"/>
          <c:order val="2"/>
          <c:tx>
            <c:strRef>
              <c:f>Anual!$D$5</c:f>
              <c:strCache>
                <c:ptCount val="1"/>
                <c:pt idx="0">
                  <c:v>Atención integral </c:v>
                </c:pt>
              </c:strCache>
            </c:strRef>
          </c:tx>
          <c:invertIfNegative val="0"/>
          <c:cat>
            <c:strRef>
              <c:f>Anual!$A$47:$A$49</c:f>
              <c:strCache>
                <c:ptCount val="3"/>
                <c:pt idx="0">
                  <c:v>Índice efectividad en beneficiarios (IEB)</c:v>
                </c:pt>
                <c:pt idx="1">
                  <c:v>Índice efectividad en gasto (IEG) </c:v>
                </c:pt>
                <c:pt idx="2">
                  <c:v>Índice efectividad total (IET)</c:v>
                </c:pt>
              </c:strCache>
            </c:strRef>
          </c:cat>
          <c:val>
            <c:numRef>
              <c:f>Anual!$D$47:$D$49</c:f>
              <c:numCache>
                <c:formatCode>#,##0.0____</c:formatCode>
                <c:ptCount val="3"/>
                <c:pt idx="0">
                  <c:v>89.583333333333343</c:v>
                </c:pt>
                <c:pt idx="1">
                  <c:v>80.781394904744786</c:v>
                </c:pt>
                <c:pt idx="2">
                  <c:v>85.182364119039065</c:v>
                </c:pt>
              </c:numCache>
            </c:numRef>
          </c:val>
        </c:ser>
        <c:ser>
          <c:idx val="3"/>
          <c:order val="3"/>
          <c:tx>
            <c:strRef>
              <c:f>Anual!$E$5</c:f>
              <c:strCache>
                <c:ptCount val="1"/>
                <c:pt idx="0">
                  <c:v>Seguimiento</c:v>
                </c:pt>
              </c:strCache>
            </c:strRef>
          </c:tx>
          <c:invertIfNegative val="0"/>
          <c:cat>
            <c:strRef>
              <c:f>Anual!$A$47:$A$49</c:f>
              <c:strCache>
                <c:ptCount val="3"/>
                <c:pt idx="0">
                  <c:v>Índice efectividad en beneficiarios (IEB)</c:v>
                </c:pt>
                <c:pt idx="1">
                  <c:v>Índice efectividad en gasto (IEG) </c:v>
                </c:pt>
                <c:pt idx="2">
                  <c:v>Índice efectividad total (IET)</c:v>
                </c:pt>
              </c:strCache>
            </c:strRef>
          </c:cat>
          <c:val>
            <c:numRef>
              <c:f>Anual!$E$47:$E$49</c:f>
              <c:numCache>
                <c:formatCode>#,##0.0____</c:formatCode>
                <c:ptCount val="3"/>
                <c:pt idx="0">
                  <c:v>141.1764705882353</c:v>
                </c:pt>
                <c:pt idx="1">
                  <c:v>73.732200000000006</c:v>
                </c:pt>
                <c:pt idx="2">
                  <c:v>107.45433529411766</c:v>
                </c:pt>
              </c:numCache>
            </c:numRef>
          </c:val>
        </c:ser>
        <c:ser>
          <c:idx val="4"/>
          <c:order val="4"/>
          <c:tx>
            <c:strRef>
              <c:f>Anual!$F$4</c:f>
              <c:strCache>
                <c:ptCount val="1"/>
                <c:pt idx="0">
                  <c:v>Prevención para el Consumo de Drogas</c:v>
                </c:pt>
              </c:strCache>
            </c:strRef>
          </c:tx>
          <c:invertIfNegative val="0"/>
          <c:cat>
            <c:strRef>
              <c:f>Anual!$A$47:$A$49</c:f>
              <c:strCache>
                <c:ptCount val="3"/>
                <c:pt idx="0">
                  <c:v>Índice efectividad en beneficiarios (IEB)</c:v>
                </c:pt>
                <c:pt idx="1">
                  <c:v>Índice efectividad en gasto (IEG) </c:v>
                </c:pt>
                <c:pt idx="2">
                  <c:v>Índice efectividad total (IET)</c:v>
                </c:pt>
              </c:strCache>
            </c:strRef>
          </c:cat>
          <c:val>
            <c:numRef>
              <c:f>Anual!$F$47:$F$49</c:f>
              <c:numCache>
                <c:formatCode>#,##0.0____</c:formatCode>
                <c:ptCount val="3"/>
                <c:pt idx="0">
                  <c:v>93.011264921818082</c:v>
                </c:pt>
                <c:pt idx="1">
                  <c:v>92.078437499999993</c:v>
                </c:pt>
                <c:pt idx="2">
                  <c:v>92.54485121090903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77175168"/>
        <c:axId val="377175560"/>
      </c:barChart>
      <c:catAx>
        <c:axId val="37717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CR"/>
          </a:p>
        </c:txPr>
        <c:crossAx val="377175560"/>
        <c:crosses val="autoZero"/>
        <c:auto val="1"/>
        <c:lblAlgn val="ctr"/>
        <c:lblOffset val="100"/>
        <c:noMultiLvlLbl val="0"/>
      </c:catAx>
      <c:valAx>
        <c:axId val="377175560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CR"/>
          </a:p>
        </c:txPr>
        <c:crossAx val="377175168"/>
        <c:crosses val="autoZero"/>
        <c:crossBetween val="between"/>
      </c:valAx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CR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419" sz="1200">
                <a:solidFill>
                  <a:schemeClr val="tx1"/>
                </a:solidFill>
              </a:rPr>
              <a:t>IAFA: </a:t>
            </a:r>
            <a:r>
              <a:rPr lang="es-CR" sz="1200">
                <a:solidFill>
                  <a:schemeClr val="tx1"/>
                </a:solidFill>
              </a:rPr>
              <a:t>Indicadores de </a:t>
            </a:r>
            <a:r>
              <a:rPr lang="es-419" sz="1200">
                <a:solidFill>
                  <a:schemeClr val="tx1"/>
                </a:solidFill>
              </a:rPr>
              <a:t>Expansión 2013</a:t>
            </a:r>
            <a:endParaRPr lang="es-CR" sz="1200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Anual!$C$4</c:f>
              <c:strCache>
                <c:ptCount val="1"/>
                <c:pt idx="0">
                  <c:v>Atención adicciones a menores de edad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Anual!$A$60:$A$62</c:f>
              <c:strCache>
                <c:ptCount val="3"/>
                <c:pt idx="0">
                  <c:v>Índice de crecimiento beneficiarios (ICB) </c:v>
                </c:pt>
                <c:pt idx="1">
                  <c:v>Índice de crecimiento del gasto real (ICGR) </c:v>
                </c:pt>
                <c:pt idx="2">
                  <c:v>Índice de crecimiento del gasto real por beneficiario (ICGRB) </c:v>
                </c:pt>
              </c:strCache>
            </c:strRef>
          </c:cat>
          <c:val>
            <c:numRef>
              <c:f>Anual!$C$60:$C$62</c:f>
              <c:numCache>
                <c:formatCode>#,##0.0____</c:formatCode>
                <c:ptCount val="3"/>
                <c:pt idx="0">
                  <c:v>47.435897435897445</c:v>
                </c:pt>
                <c:pt idx="1">
                  <c:v>27.074912026065444</c:v>
                </c:pt>
                <c:pt idx="2">
                  <c:v>-13.810059669277353</c:v>
                </c:pt>
              </c:numCache>
            </c:numRef>
          </c:val>
        </c:ser>
        <c:ser>
          <c:idx val="1"/>
          <c:order val="1"/>
          <c:tx>
            <c:strRef>
              <c:f>Anual!$D$5</c:f>
              <c:strCache>
                <c:ptCount val="1"/>
                <c:pt idx="0">
                  <c:v>Atención integral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Anual!$A$60:$A$62</c:f>
              <c:strCache>
                <c:ptCount val="3"/>
                <c:pt idx="0">
                  <c:v>Índice de crecimiento beneficiarios (ICB) </c:v>
                </c:pt>
                <c:pt idx="1">
                  <c:v>Índice de crecimiento del gasto real (ICGR) </c:v>
                </c:pt>
                <c:pt idx="2">
                  <c:v>Índice de crecimiento del gasto real por beneficiario (ICGRB) </c:v>
                </c:pt>
              </c:strCache>
            </c:strRef>
          </c:cat>
          <c:val>
            <c:numRef>
              <c:f>Anual!$D$60:$D$62</c:f>
              <c:numCache>
                <c:formatCode>#,##0.0____</c:formatCode>
                <c:ptCount val="3"/>
                <c:pt idx="0">
                  <c:v>6.1728395061728447</c:v>
                </c:pt>
                <c:pt idx="1">
                  <c:v>24.082668381855974</c:v>
                </c:pt>
                <c:pt idx="2">
                  <c:v>16.868559755003876</c:v>
                </c:pt>
              </c:numCache>
            </c:numRef>
          </c:val>
        </c:ser>
        <c:ser>
          <c:idx val="2"/>
          <c:order val="2"/>
          <c:tx>
            <c:strRef>
              <c:f>Anual!$E$5</c:f>
              <c:strCache>
                <c:ptCount val="1"/>
                <c:pt idx="0">
                  <c:v>Seguimiento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Anual!$A$60:$A$62</c:f>
              <c:strCache>
                <c:ptCount val="3"/>
                <c:pt idx="0">
                  <c:v>Índice de crecimiento beneficiarios (ICB) </c:v>
                </c:pt>
                <c:pt idx="1">
                  <c:v>Índice de crecimiento del gasto real (ICGR) </c:v>
                </c:pt>
                <c:pt idx="2">
                  <c:v>Índice de crecimiento del gasto real por beneficiario (ICGRB) </c:v>
                </c:pt>
              </c:strCache>
            </c:strRef>
          </c:cat>
          <c:val>
            <c:numRef>
              <c:f>Anual!$E$60:$E$62</c:f>
              <c:numCache>
                <c:formatCode>#,##0.0____</c:formatCode>
                <c:ptCount val="3"/>
                <c:pt idx="0">
                  <c:v>92</c:v>
                </c:pt>
                <c:pt idx="1">
                  <c:v>96.348069481327613</c:v>
                </c:pt>
                <c:pt idx="2">
                  <c:v>2.2646195215247911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77176344"/>
        <c:axId val="376950784"/>
      </c:barChart>
      <c:catAx>
        <c:axId val="377176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CR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76950784"/>
        <c:crosses val="autoZero"/>
        <c:auto val="1"/>
        <c:lblAlgn val="ctr"/>
        <c:lblOffset val="100"/>
        <c:noMultiLvlLbl val="0"/>
      </c:catAx>
      <c:valAx>
        <c:axId val="37695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CR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77176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CR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514350</xdr:colOff>
      <xdr:row>9</xdr:row>
      <xdr:rowOff>112182</xdr:rowOff>
    </xdr:from>
    <xdr:to>
      <xdr:col>14</xdr:col>
      <xdr:colOff>91016</xdr:colOff>
      <xdr:row>24</xdr:row>
      <xdr:rowOff>57150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457199</xdr:colOff>
      <xdr:row>40</xdr:row>
      <xdr:rowOff>165099</xdr:rowOff>
    </xdr:from>
    <xdr:to>
      <xdr:col>14</xdr:col>
      <xdr:colOff>523874</xdr:colOff>
      <xdr:row>54</xdr:row>
      <xdr:rowOff>28574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474134</xdr:colOff>
      <xdr:row>54</xdr:row>
      <xdr:rowOff>148164</xdr:rowOff>
    </xdr:from>
    <xdr:to>
      <xdr:col>14</xdr:col>
      <xdr:colOff>342900</xdr:colOff>
      <xdr:row>67</xdr:row>
      <xdr:rowOff>95250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409575</xdr:colOff>
      <xdr:row>25</xdr:row>
      <xdr:rowOff>28575</xdr:rowOff>
    </xdr:from>
    <xdr:to>
      <xdr:col>14</xdr:col>
      <xdr:colOff>409575</xdr:colOff>
      <xdr:row>39</xdr:row>
      <xdr:rowOff>104775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590550</xdr:colOff>
      <xdr:row>69</xdr:row>
      <xdr:rowOff>19050</xdr:rowOff>
    </xdr:from>
    <xdr:to>
      <xdr:col>14</xdr:col>
      <xdr:colOff>590550</xdr:colOff>
      <xdr:row>83</xdr:row>
      <xdr:rowOff>76200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371474</xdr:colOff>
      <xdr:row>9</xdr:row>
      <xdr:rowOff>76200</xdr:rowOff>
    </xdr:from>
    <xdr:to>
      <xdr:col>21</xdr:col>
      <xdr:colOff>57149</xdr:colOff>
      <xdr:row>24</xdr:row>
      <xdr:rowOff>21168</xdr:rowOff>
    </xdr:to>
    <xdr:graphicFrame macro="">
      <xdr:nvGraphicFramePr>
        <xdr:cNvPr id="11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66674</xdr:colOff>
      <xdr:row>25</xdr:row>
      <xdr:rowOff>95250</xdr:rowOff>
    </xdr:from>
    <xdr:to>
      <xdr:col>21</xdr:col>
      <xdr:colOff>76199</xdr:colOff>
      <xdr:row>40</xdr:row>
      <xdr:rowOff>40218</xdr:rowOff>
    </xdr:to>
    <xdr:graphicFrame macro="">
      <xdr:nvGraphicFramePr>
        <xdr:cNvPr id="1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2"/>
  <sheetViews>
    <sheetView workbookViewId="0">
      <selection activeCell="J95" sqref="J95:R103"/>
    </sheetView>
  </sheetViews>
  <sheetFormatPr baseColWidth="10" defaultColWidth="11.42578125" defaultRowHeight="15" x14ac:dyDescent="0.25"/>
  <cols>
    <col min="1" max="1" width="50.85546875" customWidth="1"/>
    <col min="2" max="7" width="13.7109375" customWidth="1"/>
    <col min="8" max="8" width="14.85546875" customWidth="1"/>
  </cols>
  <sheetData>
    <row r="2" spans="1:8" ht="15.75" x14ac:dyDescent="0.25">
      <c r="A2" s="37" t="s">
        <v>83</v>
      </c>
      <c r="B2" s="37"/>
      <c r="C2" s="37"/>
      <c r="D2" s="37"/>
      <c r="E2" s="37"/>
      <c r="F2" s="37"/>
      <c r="G2" s="37"/>
      <c r="H2" s="37"/>
    </row>
    <row r="4" spans="1:8" ht="20.100000000000001" customHeight="1" x14ac:dyDescent="0.25">
      <c r="A4" s="38" t="s">
        <v>0</v>
      </c>
      <c r="B4" s="41" t="s">
        <v>1</v>
      </c>
      <c r="C4" s="31" t="s">
        <v>2</v>
      </c>
      <c r="D4" s="32"/>
      <c r="E4" s="33"/>
      <c r="F4" s="44" t="s">
        <v>3</v>
      </c>
      <c r="G4" s="45"/>
      <c r="H4" s="46"/>
    </row>
    <row r="5" spans="1:8" ht="20.100000000000001" customHeight="1" x14ac:dyDescent="0.25">
      <c r="A5" s="39"/>
      <c r="B5" s="42"/>
      <c r="C5" s="47" t="s">
        <v>4</v>
      </c>
      <c r="D5" s="53" t="s">
        <v>5</v>
      </c>
      <c r="E5" s="49" t="s">
        <v>6</v>
      </c>
      <c r="F5" s="51" t="s">
        <v>133</v>
      </c>
      <c r="G5" s="53" t="s">
        <v>132</v>
      </c>
      <c r="H5" s="54" t="s">
        <v>7</v>
      </c>
    </row>
    <row r="6" spans="1:8" ht="15.75" thickBot="1" x14ac:dyDescent="0.3">
      <c r="A6" s="40"/>
      <c r="B6" s="43"/>
      <c r="C6" s="48"/>
      <c r="D6" s="50"/>
      <c r="E6" s="50"/>
      <c r="F6" s="52"/>
      <c r="G6" s="50"/>
      <c r="H6" s="55"/>
    </row>
    <row r="7" spans="1:8" ht="15.75" thickTop="1" x14ac:dyDescent="0.25"/>
    <row r="8" spans="1:8" x14ac:dyDescent="0.25">
      <c r="A8" s="1" t="s">
        <v>8</v>
      </c>
    </row>
    <row r="10" spans="1:8" x14ac:dyDescent="0.25">
      <c r="A10" t="s">
        <v>49</v>
      </c>
    </row>
    <row r="11" spans="1:8" x14ac:dyDescent="0.25">
      <c r="A11" s="2" t="s">
        <v>52</v>
      </c>
      <c r="B11" s="4">
        <f t="shared" ref="B11:B16" si="0">C11+F11</f>
        <v>32</v>
      </c>
      <c r="C11" s="4">
        <f t="shared" ref="C11:C16" si="1">D11+E11</f>
        <v>32</v>
      </c>
      <c r="D11" s="4">
        <v>20</v>
      </c>
      <c r="E11" s="4">
        <v>12</v>
      </c>
      <c r="F11" s="5">
        <f t="shared" ref="F11:F16" si="2">SUM(G11:H11)</f>
        <v>0</v>
      </c>
      <c r="G11" s="5">
        <v>0</v>
      </c>
      <c r="H11" s="5">
        <v>0</v>
      </c>
    </row>
    <row r="12" spans="1:8" x14ac:dyDescent="0.25">
      <c r="A12" s="27" t="s">
        <v>50</v>
      </c>
      <c r="B12" s="4">
        <f t="shared" si="0"/>
        <v>88</v>
      </c>
      <c r="C12" s="4">
        <f t="shared" si="1"/>
        <v>88</v>
      </c>
      <c r="D12" s="4">
        <v>76</v>
      </c>
      <c r="E12" s="4">
        <v>12</v>
      </c>
      <c r="F12" s="5">
        <f t="shared" si="2"/>
        <v>0</v>
      </c>
      <c r="G12" s="5">
        <v>0</v>
      </c>
      <c r="H12" s="5">
        <v>0</v>
      </c>
    </row>
    <row r="13" spans="1:8" x14ac:dyDescent="0.25">
      <c r="A13" s="2" t="s">
        <v>84</v>
      </c>
      <c r="B13" s="4">
        <f t="shared" si="0"/>
        <v>51</v>
      </c>
      <c r="C13" s="4">
        <f t="shared" si="1"/>
        <v>51</v>
      </c>
      <c r="D13" s="4">
        <v>24</v>
      </c>
      <c r="E13" s="5">
        <v>27</v>
      </c>
      <c r="F13" s="5">
        <f t="shared" si="2"/>
        <v>0</v>
      </c>
      <c r="G13" s="5">
        <v>0</v>
      </c>
      <c r="H13" s="5">
        <v>0</v>
      </c>
    </row>
    <row r="14" spans="1:8" x14ac:dyDescent="0.25">
      <c r="A14" s="2" t="s">
        <v>85</v>
      </c>
      <c r="B14" s="4">
        <f t="shared" si="0"/>
        <v>28</v>
      </c>
      <c r="C14" s="4">
        <f t="shared" si="1"/>
        <v>28</v>
      </c>
      <c r="D14" s="4">
        <v>21</v>
      </c>
      <c r="E14" s="4">
        <v>7</v>
      </c>
      <c r="F14" s="5">
        <f t="shared" si="2"/>
        <v>0</v>
      </c>
      <c r="G14" s="4">
        <v>0</v>
      </c>
      <c r="H14" s="4">
        <v>0</v>
      </c>
    </row>
    <row r="15" spans="1:8" x14ac:dyDescent="0.25">
      <c r="A15" s="27" t="s">
        <v>50</v>
      </c>
      <c r="B15" s="4">
        <f t="shared" si="0"/>
        <v>62</v>
      </c>
      <c r="C15" s="4">
        <f t="shared" si="1"/>
        <v>62</v>
      </c>
      <c r="D15" s="4">
        <v>55</v>
      </c>
      <c r="E15" s="4">
        <v>7</v>
      </c>
      <c r="F15" s="5">
        <f t="shared" si="2"/>
        <v>0</v>
      </c>
      <c r="G15" s="4">
        <v>0</v>
      </c>
      <c r="H15" s="4">
        <v>0</v>
      </c>
    </row>
    <row r="16" spans="1:8" x14ac:dyDescent="0.25">
      <c r="A16" s="2" t="s">
        <v>86</v>
      </c>
      <c r="B16" s="4">
        <f t="shared" si="0"/>
        <v>18041</v>
      </c>
      <c r="C16" s="4">
        <f t="shared" si="1"/>
        <v>198</v>
      </c>
      <c r="D16" s="4">
        <v>96</v>
      </c>
      <c r="E16" s="4">
        <v>102</v>
      </c>
      <c r="F16" s="23">
        <f t="shared" si="2"/>
        <v>17843</v>
      </c>
      <c r="G16" s="5">
        <v>1550</v>
      </c>
      <c r="H16" s="23">
        <v>16293</v>
      </c>
    </row>
    <row r="17" spans="1:10" x14ac:dyDescent="0.25">
      <c r="F17" s="5"/>
    </row>
    <row r="18" spans="1:10" x14ac:dyDescent="0.25">
      <c r="A18" s="6" t="s">
        <v>9</v>
      </c>
      <c r="F18" s="5"/>
    </row>
    <row r="19" spans="1:10" x14ac:dyDescent="0.25">
      <c r="A19" s="2" t="s">
        <v>52</v>
      </c>
      <c r="B19" s="4">
        <f>C19+F19</f>
        <v>5778160</v>
      </c>
      <c r="C19" s="4">
        <f>D19+E19</f>
        <v>5778160</v>
      </c>
      <c r="D19" s="3">
        <v>5198790</v>
      </c>
      <c r="E19" s="4">
        <v>579370</v>
      </c>
      <c r="F19" s="5">
        <f t="shared" ref="F19:F22" si="3">SUM(G19:H19)</f>
        <v>0</v>
      </c>
      <c r="G19" s="4">
        <v>0</v>
      </c>
      <c r="H19" s="4">
        <v>0</v>
      </c>
    </row>
    <row r="20" spans="1:10" x14ac:dyDescent="0.25">
      <c r="A20" s="2" t="s">
        <v>84</v>
      </c>
      <c r="B20" s="3">
        <f>C20+F20</f>
        <v>27062000</v>
      </c>
      <c r="C20" s="3">
        <f>D20+E20</f>
        <v>27062000</v>
      </c>
      <c r="D20" s="3">
        <v>25811999</v>
      </c>
      <c r="E20" s="3">
        <v>1250001</v>
      </c>
      <c r="F20" s="23">
        <f t="shared" si="3"/>
        <v>0</v>
      </c>
      <c r="G20" s="3">
        <v>0</v>
      </c>
      <c r="H20" s="3">
        <v>0</v>
      </c>
    </row>
    <row r="21" spans="1:10" x14ac:dyDescent="0.25">
      <c r="A21" s="2" t="s">
        <v>85</v>
      </c>
      <c r="B21" s="3">
        <f>C21+F21</f>
        <v>4077592.5</v>
      </c>
      <c r="C21" s="3">
        <f>D21+E21</f>
        <v>4077592.5</v>
      </c>
      <c r="D21" s="3">
        <v>3965162.5</v>
      </c>
      <c r="E21" s="4">
        <v>112430</v>
      </c>
      <c r="F21" s="4">
        <f>SUM(G21:H21)</f>
        <v>0</v>
      </c>
      <c r="G21" s="4">
        <v>0</v>
      </c>
      <c r="H21" s="4">
        <v>0</v>
      </c>
      <c r="J21" s="4"/>
    </row>
    <row r="22" spans="1:10" x14ac:dyDescent="0.25">
      <c r="A22" s="2" t="s">
        <v>86</v>
      </c>
      <c r="B22" s="3">
        <f>C22+F22</f>
        <v>83768000</v>
      </c>
      <c r="C22" s="3">
        <f>D22+E22</f>
        <v>71768000</v>
      </c>
      <c r="D22" s="3">
        <v>66768000</v>
      </c>
      <c r="E22" s="3">
        <v>5000000</v>
      </c>
      <c r="F22" s="23">
        <f t="shared" si="3"/>
        <v>12000000</v>
      </c>
      <c r="G22" s="3">
        <v>8497000</v>
      </c>
      <c r="H22" s="3">
        <v>3503000</v>
      </c>
    </row>
    <row r="23" spans="1:10" x14ac:dyDescent="0.25">
      <c r="A23" s="2" t="s">
        <v>87</v>
      </c>
      <c r="B23" s="3">
        <f>+C23+F23</f>
        <v>4077592.5</v>
      </c>
      <c r="C23" s="3">
        <f>+D23+E23</f>
        <v>4077592.5</v>
      </c>
      <c r="D23" s="3">
        <f>D21</f>
        <v>3965162.5</v>
      </c>
      <c r="E23" s="3">
        <f>+E21</f>
        <v>112430</v>
      </c>
      <c r="F23" s="3">
        <f>H23</f>
        <v>0</v>
      </c>
      <c r="G23" s="3"/>
      <c r="H23" s="3">
        <f>H21</f>
        <v>0</v>
      </c>
    </row>
    <row r="24" spans="1:10" x14ac:dyDescent="0.25">
      <c r="B24" s="3"/>
      <c r="C24" s="3"/>
      <c r="D24" s="3"/>
    </row>
    <row r="25" spans="1:10" x14ac:dyDescent="0.25">
      <c r="A25" s="7" t="s">
        <v>10</v>
      </c>
      <c r="B25" s="8"/>
      <c r="C25" s="8"/>
      <c r="D25" s="8"/>
      <c r="E25" s="8"/>
      <c r="F25" s="8"/>
      <c r="G25" s="8"/>
      <c r="H25" s="8"/>
    </row>
    <row r="26" spans="1:10" x14ac:dyDescent="0.25">
      <c r="A26" s="9" t="s">
        <v>84</v>
      </c>
      <c r="B26" s="8">
        <f>B20</f>
        <v>27062000</v>
      </c>
      <c r="C26" s="8">
        <f>C20</f>
        <v>27062000</v>
      </c>
      <c r="D26" s="8"/>
      <c r="E26" s="8"/>
      <c r="F26" s="8">
        <f>F20</f>
        <v>0</v>
      </c>
      <c r="G26" s="8"/>
      <c r="H26" s="8"/>
    </row>
    <row r="27" spans="1:10" x14ac:dyDescent="0.25">
      <c r="A27" s="9" t="s">
        <v>85</v>
      </c>
      <c r="B27" s="8">
        <f>+C27+F27</f>
        <v>0</v>
      </c>
      <c r="C27" s="8">
        <v>0</v>
      </c>
      <c r="D27" s="8"/>
      <c r="E27" s="8"/>
      <c r="F27" s="8">
        <v>0</v>
      </c>
      <c r="G27" s="8"/>
      <c r="H27" s="8"/>
    </row>
    <row r="29" spans="1:10" x14ac:dyDescent="0.25">
      <c r="A29" t="s">
        <v>11</v>
      </c>
    </row>
    <row r="30" spans="1:10" x14ac:dyDescent="0.25">
      <c r="A30" s="10" t="s">
        <v>53</v>
      </c>
      <c r="B30" s="21">
        <v>1.5060713566999999</v>
      </c>
      <c r="C30" s="21">
        <v>1.5060713566999999</v>
      </c>
      <c r="D30" s="21">
        <v>1.5060713566999999</v>
      </c>
      <c r="E30" s="21">
        <v>1.5060713566999999</v>
      </c>
      <c r="F30" s="21">
        <v>1.5060713566999999</v>
      </c>
      <c r="G30" s="21">
        <v>1.5060713566999999</v>
      </c>
      <c r="H30" s="21">
        <v>1.5060713566999999</v>
      </c>
    </row>
    <row r="31" spans="1:10" x14ac:dyDescent="0.25">
      <c r="A31" s="10" t="s">
        <v>88</v>
      </c>
      <c r="B31" s="21">
        <v>1.598743668</v>
      </c>
      <c r="C31" s="21">
        <v>1.598743668</v>
      </c>
      <c r="D31" s="21">
        <v>1.598743668</v>
      </c>
      <c r="E31" s="21">
        <v>1.598743668</v>
      </c>
      <c r="F31" s="21">
        <v>1.598743668</v>
      </c>
      <c r="G31" s="21">
        <v>1.598743668</v>
      </c>
      <c r="H31" s="21">
        <v>1.598743668</v>
      </c>
    </row>
    <row r="32" spans="1:10" x14ac:dyDescent="0.25">
      <c r="A32" s="2" t="s">
        <v>12</v>
      </c>
      <c r="B32" s="29"/>
      <c r="C32" s="30"/>
      <c r="D32" s="30"/>
      <c r="E32" s="30"/>
      <c r="F32" s="30"/>
      <c r="G32" s="30"/>
      <c r="H32" s="30"/>
    </row>
    <row r="34" spans="1:8" x14ac:dyDescent="0.25">
      <c r="A34" s="11" t="s">
        <v>13</v>
      </c>
      <c r="B34" s="12"/>
      <c r="C34" s="12"/>
      <c r="D34" s="12"/>
      <c r="E34" s="12"/>
      <c r="F34" s="12"/>
      <c r="G34" s="12"/>
      <c r="H34" s="12"/>
    </row>
    <row r="35" spans="1:8" x14ac:dyDescent="0.25">
      <c r="A35" s="12" t="s">
        <v>54</v>
      </c>
      <c r="B35" s="13">
        <f>B19/B30</f>
        <v>3836577.8449307391</v>
      </c>
      <c r="C35" s="13">
        <f t="shared" ref="C35:H35" si="4">C19/C30</f>
        <v>3836577.8449307391</v>
      </c>
      <c r="D35" s="13">
        <f>D19/D30</f>
        <v>3451888.2368171662</v>
      </c>
      <c r="E35" s="13">
        <f t="shared" si="4"/>
        <v>384689.60811357287</v>
      </c>
      <c r="F35" s="13">
        <f t="shared" si="4"/>
        <v>0</v>
      </c>
      <c r="G35" s="13">
        <f t="shared" si="4"/>
        <v>0</v>
      </c>
      <c r="H35" s="13">
        <f t="shared" si="4"/>
        <v>0</v>
      </c>
    </row>
    <row r="36" spans="1:8" x14ac:dyDescent="0.25">
      <c r="A36" s="12" t="s">
        <v>89</v>
      </c>
      <c r="B36" s="13">
        <f t="shared" ref="B36:F36" si="5">B21/B31</f>
        <v>2550497.9826447074</v>
      </c>
      <c r="C36" s="13">
        <f t="shared" si="5"/>
        <v>2550497.9826447074</v>
      </c>
      <c r="D36" s="13">
        <f t="shared" si="5"/>
        <v>2480174.0137368911</v>
      </c>
      <c r="E36" s="13">
        <f t="shared" si="5"/>
        <v>70323.96890781619</v>
      </c>
      <c r="F36" s="13">
        <f t="shared" si="5"/>
        <v>0</v>
      </c>
      <c r="G36" s="13">
        <f>G21/G31</f>
        <v>0</v>
      </c>
      <c r="H36" s="13">
        <f>H21/H31</f>
        <v>0</v>
      </c>
    </row>
    <row r="37" spans="1:8" x14ac:dyDescent="0.25">
      <c r="A37" s="12" t="s">
        <v>55</v>
      </c>
      <c r="B37" s="13">
        <f t="shared" ref="B37:H37" si="6">B35/B11</f>
        <v>119893.0576540856</v>
      </c>
      <c r="C37" s="13">
        <f t="shared" si="6"/>
        <v>119893.0576540856</v>
      </c>
      <c r="D37" s="13">
        <f t="shared" si="6"/>
        <v>172594.41184085832</v>
      </c>
      <c r="E37" s="13">
        <f t="shared" si="6"/>
        <v>32057.46734279774</v>
      </c>
      <c r="F37" s="13" t="e">
        <f t="shared" si="6"/>
        <v>#DIV/0!</v>
      </c>
      <c r="G37" s="13" t="e">
        <f t="shared" si="6"/>
        <v>#DIV/0!</v>
      </c>
      <c r="H37" s="13" t="e">
        <f t="shared" si="6"/>
        <v>#DIV/0!</v>
      </c>
    </row>
    <row r="38" spans="1:8" x14ac:dyDescent="0.25">
      <c r="A38" s="12" t="s">
        <v>90</v>
      </c>
      <c r="B38" s="13">
        <f t="shared" ref="B38:H38" si="7">B36/B14</f>
        <v>91089.213665882402</v>
      </c>
      <c r="C38" s="13">
        <f t="shared" si="7"/>
        <v>91089.213665882402</v>
      </c>
      <c r="D38" s="13">
        <f t="shared" si="7"/>
        <v>118103.52446366148</v>
      </c>
      <c r="E38" s="13">
        <f t="shared" si="7"/>
        <v>10046.281272545169</v>
      </c>
      <c r="F38" s="13" t="e">
        <f t="shared" si="7"/>
        <v>#DIV/0!</v>
      </c>
      <c r="G38" s="13" t="e">
        <f t="shared" si="7"/>
        <v>#DIV/0!</v>
      </c>
      <c r="H38" s="13" t="e">
        <f t="shared" si="7"/>
        <v>#DIV/0!</v>
      </c>
    </row>
    <row r="40" spans="1:8" x14ac:dyDescent="0.25">
      <c r="A40" s="1" t="s">
        <v>14</v>
      </c>
    </row>
    <row r="42" spans="1:8" x14ac:dyDescent="0.25">
      <c r="A42" t="s">
        <v>15</v>
      </c>
    </row>
    <row r="43" spans="1:8" x14ac:dyDescent="0.25">
      <c r="A43" t="s">
        <v>16</v>
      </c>
      <c r="B43" s="14" t="s">
        <v>80</v>
      </c>
      <c r="C43" s="14" t="s">
        <v>80</v>
      </c>
      <c r="D43" s="14" t="s">
        <v>80</v>
      </c>
      <c r="E43" s="14" t="s">
        <v>80</v>
      </c>
      <c r="F43" s="14" t="s">
        <v>80</v>
      </c>
      <c r="G43" s="14" t="s">
        <v>80</v>
      </c>
      <c r="H43" s="14" t="s">
        <v>80</v>
      </c>
    </row>
    <row r="44" spans="1:8" x14ac:dyDescent="0.25">
      <c r="A44" t="s">
        <v>17</v>
      </c>
      <c r="B44" s="14" t="s">
        <v>80</v>
      </c>
      <c r="C44" s="14" t="s">
        <v>80</v>
      </c>
      <c r="D44" s="14" t="s">
        <v>80</v>
      </c>
      <c r="E44" s="14" t="s">
        <v>80</v>
      </c>
      <c r="F44" s="14" t="s">
        <v>80</v>
      </c>
      <c r="G44" s="14" t="s">
        <v>80</v>
      </c>
      <c r="H44" s="14" t="s">
        <v>80</v>
      </c>
    </row>
    <row r="46" spans="1:8" x14ac:dyDescent="0.25">
      <c r="A46" t="s">
        <v>18</v>
      </c>
    </row>
    <row r="47" spans="1:8" x14ac:dyDescent="0.25">
      <c r="A47" t="s">
        <v>19</v>
      </c>
      <c r="B47" s="16">
        <f>B14/B13*100</f>
        <v>54.901960784313729</v>
      </c>
      <c r="C47" s="16">
        <f t="shared" ref="C47:H47" si="8">C14/C13*100</f>
        <v>54.901960784313729</v>
      </c>
      <c r="D47" s="16">
        <f t="shared" si="8"/>
        <v>87.5</v>
      </c>
      <c r="E47" s="16">
        <f t="shared" si="8"/>
        <v>25.925925925925924</v>
      </c>
      <c r="F47" s="16" t="e">
        <f t="shared" si="8"/>
        <v>#DIV/0!</v>
      </c>
      <c r="G47" s="16" t="e">
        <f t="shared" si="8"/>
        <v>#DIV/0!</v>
      </c>
      <c r="H47" s="16" t="e">
        <f t="shared" si="8"/>
        <v>#DIV/0!</v>
      </c>
    </row>
    <row r="48" spans="1:8" x14ac:dyDescent="0.25">
      <c r="A48" t="s">
        <v>20</v>
      </c>
      <c r="B48" s="14">
        <f>B21/B20*100</f>
        <v>15.067594782351637</v>
      </c>
      <c r="C48" s="14">
        <f t="shared" ref="C48:F48" si="9">C21/C20*100</f>
        <v>15.067594782351637</v>
      </c>
      <c r="D48" s="14">
        <f>D21/D20*100</f>
        <v>15.361702516724876</v>
      </c>
      <c r="E48" s="14">
        <f t="shared" si="9"/>
        <v>8.9943928044857575</v>
      </c>
      <c r="F48" s="14" t="e">
        <f t="shared" si="9"/>
        <v>#DIV/0!</v>
      </c>
      <c r="G48" s="14" t="e">
        <f>G21/G20*100</f>
        <v>#DIV/0!</v>
      </c>
      <c r="H48" s="14" t="e">
        <f>H21/H20*100</f>
        <v>#DIV/0!</v>
      </c>
    </row>
    <row r="49" spans="1:8" x14ac:dyDescent="0.25">
      <c r="A49" s="12" t="s">
        <v>21</v>
      </c>
      <c r="B49" s="15">
        <f t="shared" ref="B49:H49" si="10">AVERAGE(B47:B48)</f>
        <v>34.984777783332682</v>
      </c>
      <c r="C49" s="15">
        <f t="shared" si="10"/>
        <v>34.984777783332682</v>
      </c>
      <c r="D49" s="15">
        <f>AVERAGE(D47:D48)</f>
        <v>51.430851258362438</v>
      </c>
      <c r="E49" s="15">
        <f t="shared" si="10"/>
        <v>17.46015936520584</v>
      </c>
      <c r="F49" s="15" t="e">
        <f t="shared" si="10"/>
        <v>#DIV/0!</v>
      </c>
      <c r="G49" s="15" t="e">
        <f t="shared" si="10"/>
        <v>#DIV/0!</v>
      </c>
      <c r="H49" s="15" t="e">
        <f t="shared" si="10"/>
        <v>#DIV/0!</v>
      </c>
    </row>
    <row r="50" spans="1:8" x14ac:dyDescent="0.25">
      <c r="B50" s="14"/>
      <c r="C50" s="14"/>
      <c r="D50" s="14"/>
      <c r="E50" s="14"/>
      <c r="F50" s="14"/>
      <c r="G50" s="14"/>
      <c r="H50" s="14"/>
    </row>
    <row r="51" spans="1:8" x14ac:dyDescent="0.25">
      <c r="A51" t="s">
        <v>22</v>
      </c>
    </row>
    <row r="52" spans="1:8" x14ac:dyDescent="0.25">
      <c r="A52" t="s">
        <v>23</v>
      </c>
      <c r="B52" s="14">
        <f>(B14/B16)*100</f>
        <v>0.15520203979823735</v>
      </c>
      <c r="C52" s="14">
        <f t="shared" ref="C52:H52" si="11">(C14/C16)*100</f>
        <v>14.14141414141414</v>
      </c>
      <c r="D52" s="14">
        <f t="shared" si="11"/>
        <v>21.875</v>
      </c>
      <c r="E52" s="14">
        <f t="shared" si="11"/>
        <v>6.8627450980392162</v>
      </c>
      <c r="F52" s="14">
        <f t="shared" si="11"/>
        <v>0</v>
      </c>
      <c r="G52" s="14">
        <f t="shared" si="11"/>
        <v>0</v>
      </c>
      <c r="H52" s="14">
        <f t="shared" si="11"/>
        <v>0</v>
      </c>
    </row>
    <row r="53" spans="1:8" x14ac:dyDescent="0.25">
      <c r="A53" t="s">
        <v>24</v>
      </c>
      <c r="B53" s="14">
        <f>B21/B22*100</f>
        <v>4.8677209674338648</v>
      </c>
      <c r="C53" s="14">
        <f t="shared" ref="C53:F53" si="12">C21/C22*100</f>
        <v>5.6816303923754319</v>
      </c>
      <c r="D53" s="14">
        <f t="shared" si="12"/>
        <v>5.9387169003115261</v>
      </c>
      <c r="E53" s="14">
        <f t="shared" si="12"/>
        <v>2.2485999999999997</v>
      </c>
      <c r="F53" s="14">
        <f t="shared" si="12"/>
        <v>0</v>
      </c>
      <c r="G53" s="14">
        <f>G21/G22*100</f>
        <v>0</v>
      </c>
      <c r="H53" s="14">
        <f>H21/H22*100</f>
        <v>0</v>
      </c>
    </row>
    <row r="54" spans="1:8" x14ac:dyDescent="0.25">
      <c r="A54" t="s">
        <v>25</v>
      </c>
      <c r="B54" s="14">
        <f t="shared" ref="B54:H54" si="13">(B52+B53)/2</f>
        <v>2.5114615036160512</v>
      </c>
      <c r="C54" s="14">
        <f t="shared" si="13"/>
        <v>9.9115222668947851</v>
      </c>
      <c r="D54" s="14">
        <f t="shared" si="13"/>
        <v>13.906858450155763</v>
      </c>
      <c r="E54" s="14">
        <f t="shared" si="13"/>
        <v>4.5556725490196079</v>
      </c>
      <c r="F54" s="14">
        <f t="shared" si="13"/>
        <v>0</v>
      </c>
      <c r="G54" s="14">
        <f t="shared" si="13"/>
        <v>0</v>
      </c>
      <c r="H54" s="14">
        <f t="shared" si="13"/>
        <v>0</v>
      </c>
    </row>
    <row r="56" spans="1:8" x14ac:dyDescent="0.25">
      <c r="A56" s="12" t="s">
        <v>36</v>
      </c>
      <c r="B56" s="15"/>
      <c r="C56" s="15"/>
      <c r="D56" s="15"/>
      <c r="E56" s="15"/>
      <c r="F56" s="15"/>
      <c r="G56" s="15"/>
      <c r="H56" s="15"/>
    </row>
    <row r="57" spans="1:8" x14ac:dyDescent="0.25">
      <c r="A57" t="s">
        <v>26</v>
      </c>
      <c r="B57" s="14">
        <f t="shared" ref="B57:F57" si="14">B23/B21*100</f>
        <v>100</v>
      </c>
      <c r="C57" s="14">
        <f t="shared" si="14"/>
        <v>100</v>
      </c>
      <c r="D57" s="14"/>
      <c r="E57" s="14"/>
      <c r="F57" s="14" t="e">
        <f t="shared" si="14"/>
        <v>#DIV/0!</v>
      </c>
      <c r="G57" s="14"/>
      <c r="H57" s="14"/>
    </row>
    <row r="59" spans="1:8" x14ac:dyDescent="0.25">
      <c r="A59" t="s">
        <v>27</v>
      </c>
    </row>
    <row r="60" spans="1:8" x14ac:dyDescent="0.25">
      <c r="A60" t="s">
        <v>28</v>
      </c>
      <c r="B60" s="14">
        <f t="shared" ref="B60:H60" si="15">((B14/B11)-1)*100</f>
        <v>-12.5</v>
      </c>
      <c r="C60" s="14">
        <f t="shared" si="15"/>
        <v>-12.5</v>
      </c>
      <c r="D60" s="14">
        <f>((D14/D11)-1)*100</f>
        <v>5.0000000000000044</v>
      </c>
      <c r="E60" s="14">
        <f t="shared" si="15"/>
        <v>-41.666666666666664</v>
      </c>
      <c r="F60" s="14" t="e">
        <f t="shared" si="15"/>
        <v>#DIV/0!</v>
      </c>
      <c r="G60" s="14" t="e">
        <f t="shared" si="15"/>
        <v>#DIV/0!</v>
      </c>
      <c r="H60" s="14" t="e">
        <f t="shared" si="15"/>
        <v>#DIV/0!</v>
      </c>
    </row>
    <row r="61" spans="1:8" x14ac:dyDescent="0.25">
      <c r="A61" t="s">
        <v>29</v>
      </c>
      <c r="B61" s="14">
        <f>((B36/B35)-1)*100</f>
        <v>-33.521537012088153</v>
      </c>
      <c r="C61" s="14">
        <f>((C36/C35)-1)*100</f>
        <v>-33.521537012088153</v>
      </c>
      <c r="D61" s="14">
        <f>((D36/D35)-1)*100</f>
        <v>-28.15022261486223</v>
      </c>
      <c r="E61" s="14">
        <f t="shared" ref="E61:H61" si="16">((E36/E35)-1)*100</f>
        <v>-81.719295914264919</v>
      </c>
      <c r="F61" s="14" t="e">
        <f t="shared" si="16"/>
        <v>#DIV/0!</v>
      </c>
      <c r="G61" s="14" t="e">
        <f t="shared" si="16"/>
        <v>#DIV/0!</v>
      </c>
      <c r="H61" s="14" t="e">
        <f t="shared" si="16"/>
        <v>#DIV/0!</v>
      </c>
    </row>
    <row r="62" spans="1:8" x14ac:dyDescent="0.25">
      <c r="A62" s="12" t="s">
        <v>30</v>
      </c>
      <c r="B62" s="15">
        <f t="shared" ref="B62:H62" si="17">((B38/B37)-1)*100</f>
        <v>-24.024613728100753</v>
      </c>
      <c r="C62" s="15">
        <f t="shared" si="17"/>
        <v>-24.024613728100753</v>
      </c>
      <c r="D62" s="15">
        <f t="shared" si="17"/>
        <v>-31.571640585583083</v>
      </c>
      <c r="E62" s="15">
        <f t="shared" si="17"/>
        <v>-68.661650138739859</v>
      </c>
      <c r="F62" s="15" t="e">
        <f t="shared" si="17"/>
        <v>#DIV/0!</v>
      </c>
      <c r="G62" s="15" t="e">
        <f t="shared" si="17"/>
        <v>#DIV/0!</v>
      </c>
      <c r="H62" s="15" t="e">
        <f t="shared" si="17"/>
        <v>#DIV/0!</v>
      </c>
    </row>
    <row r="63" spans="1:8" x14ac:dyDescent="0.25">
      <c r="B63" s="16"/>
      <c r="C63" s="16"/>
      <c r="D63" s="16"/>
      <c r="E63" s="16"/>
      <c r="F63" s="16"/>
      <c r="G63" s="16"/>
      <c r="H63" s="16"/>
    </row>
    <row r="64" spans="1:8" x14ac:dyDescent="0.25">
      <c r="A64" t="s">
        <v>31</v>
      </c>
    </row>
    <row r="65" spans="1:8" x14ac:dyDescent="0.25">
      <c r="A65" t="s">
        <v>39</v>
      </c>
      <c r="B65" s="3">
        <f t="shared" ref="B65:H65" si="18">B20/B13</f>
        <v>530627.45098039217</v>
      </c>
      <c r="C65" s="3">
        <f t="shared" si="18"/>
        <v>530627.45098039217</v>
      </c>
      <c r="D65" s="3">
        <f>D20/D13</f>
        <v>1075499.9583333333</v>
      </c>
      <c r="E65" s="3">
        <f t="shared" si="18"/>
        <v>46296.333333333336</v>
      </c>
      <c r="F65" s="3" t="e">
        <f t="shared" si="18"/>
        <v>#DIV/0!</v>
      </c>
      <c r="G65" s="3" t="e">
        <f t="shared" si="18"/>
        <v>#DIV/0!</v>
      </c>
      <c r="H65" s="3" t="e">
        <f t="shared" si="18"/>
        <v>#DIV/0!</v>
      </c>
    </row>
    <row r="66" spans="1:8" x14ac:dyDescent="0.25">
      <c r="A66" t="s">
        <v>40</v>
      </c>
      <c r="B66" s="3">
        <f t="shared" ref="B66:H66" si="19">B21/B14</f>
        <v>145628.30357142858</v>
      </c>
      <c r="C66" s="3">
        <f t="shared" si="19"/>
        <v>145628.30357142858</v>
      </c>
      <c r="D66" s="3">
        <f>D21/D14</f>
        <v>188817.26190476189</v>
      </c>
      <c r="E66" s="3">
        <f t="shared" si="19"/>
        <v>16061.428571428571</v>
      </c>
      <c r="F66" s="3" t="e">
        <f t="shared" si="19"/>
        <v>#DIV/0!</v>
      </c>
      <c r="G66" s="3" t="e">
        <f t="shared" si="19"/>
        <v>#DIV/0!</v>
      </c>
      <c r="H66" s="3" t="e">
        <f t="shared" si="19"/>
        <v>#DIV/0!</v>
      </c>
    </row>
    <row r="67" spans="1:8" x14ac:dyDescent="0.25">
      <c r="A67" s="12" t="s">
        <v>32</v>
      </c>
      <c r="B67" s="15">
        <f>(B65/B66)*B49</f>
        <v>127.4744194845335</v>
      </c>
      <c r="C67" s="15">
        <f t="shared" ref="C67:G67" si="20">(C65/C66)*C49</f>
        <v>127.4744194845335</v>
      </c>
      <c r="D67" s="15">
        <f t="shared" si="20"/>
        <v>292.94926654172428</v>
      </c>
      <c r="E67" s="15">
        <f t="shared" si="20"/>
        <v>50.328110879416883</v>
      </c>
      <c r="F67" s="15" t="e">
        <f t="shared" si="20"/>
        <v>#DIV/0!</v>
      </c>
      <c r="G67" s="15" t="e">
        <f t="shared" si="20"/>
        <v>#DIV/0!</v>
      </c>
      <c r="H67" s="15" t="e">
        <f>(H65/H66)*H49</f>
        <v>#DIV/0!</v>
      </c>
    </row>
    <row r="68" spans="1:8" x14ac:dyDescent="0.25">
      <c r="A68" t="s">
        <v>41</v>
      </c>
      <c r="B68" s="24">
        <f t="shared" ref="B68:H68" si="21">B20/(B13*3)</f>
        <v>176875.81699346405</v>
      </c>
      <c r="C68" s="24">
        <f t="shared" si="21"/>
        <v>176875.81699346405</v>
      </c>
      <c r="D68" s="24">
        <f>D20/(D13*3)</f>
        <v>358499.98611111112</v>
      </c>
      <c r="E68" s="24">
        <f t="shared" si="21"/>
        <v>15432.111111111111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</row>
    <row r="69" spans="1:8" x14ac:dyDescent="0.25">
      <c r="A69" t="s">
        <v>42</v>
      </c>
      <c r="B69" s="24">
        <f>B21/(B14*3)</f>
        <v>48542.767857142855</v>
      </c>
      <c r="C69" s="24">
        <f t="shared" ref="C69:H69" si="22">C21/(C14*3)</f>
        <v>48542.767857142855</v>
      </c>
      <c r="D69" s="24">
        <f>D21/(D14*3)</f>
        <v>62939.0873015873</v>
      </c>
      <c r="E69" s="24">
        <f t="shared" si="22"/>
        <v>5353.8095238095239</v>
      </c>
      <c r="F69" s="24" t="e">
        <f t="shared" si="22"/>
        <v>#DIV/0!</v>
      </c>
      <c r="G69" s="24" t="e">
        <f t="shared" si="22"/>
        <v>#DIV/0!</v>
      </c>
      <c r="H69" s="24" t="e">
        <f t="shared" si="22"/>
        <v>#DIV/0!</v>
      </c>
    </row>
    <row r="70" spans="1:8" x14ac:dyDescent="0.25">
      <c r="B70" s="14"/>
      <c r="C70" s="14"/>
      <c r="D70" s="14"/>
    </row>
    <row r="71" spans="1:8" x14ac:dyDescent="0.25">
      <c r="A71" t="s">
        <v>33</v>
      </c>
      <c r="B71" s="14"/>
      <c r="C71" s="14"/>
      <c r="D71" s="14"/>
    </row>
    <row r="72" spans="1:8" x14ac:dyDescent="0.25">
      <c r="A72" s="17" t="s">
        <v>34</v>
      </c>
      <c r="B72" s="18">
        <f>(B27/B26)*100</f>
        <v>0</v>
      </c>
      <c r="C72" s="18">
        <f>(C27/C26)*100</f>
        <v>0</v>
      </c>
      <c r="D72" s="18"/>
      <c r="E72" s="18"/>
      <c r="F72" s="18" t="e">
        <f>(F27/F26)*100</f>
        <v>#DIV/0!</v>
      </c>
      <c r="G72" s="18"/>
      <c r="H72" s="18"/>
    </row>
    <row r="73" spans="1:8" x14ac:dyDescent="0.25">
      <c r="A73" s="17" t="s">
        <v>35</v>
      </c>
      <c r="B73" s="18" t="e">
        <f>(B21/B27)*100</f>
        <v>#DIV/0!</v>
      </c>
      <c r="C73" s="18" t="e">
        <f>(C21/C27)*100</f>
        <v>#DIV/0!</v>
      </c>
      <c r="D73" s="18"/>
      <c r="E73" s="18"/>
      <c r="F73" s="18" t="e">
        <f>(F21/F27)*100</f>
        <v>#DIV/0!</v>
      </c>
      <c r="G73" s="18"/>
      <c r="H73" s="18"/>
    </row>
    <row r="74" spans="1:8" ht="15.75" thickBot="1" x14ac:dyDescent="0.3">
      <c r="A74" s="19"/>
      <c r="B74" s="19"/>
      <c r="C74" s="19"/>
      <c r="D74" s="19"/>
      <c r="E74" s="19"/>
      <c r="F74" s="19"/>
      <c r="G74" s="19"/>
      <c r="H74" s="19"/>
    </row>
    <row r="75" spans="1:8" ht="15.75" thickTop="1" x14ac:dyDescent="0.25">
      <c r="A75" s="22" t="s">
        <v>37</v>
      </c>
    </row>
    <row r="76" spans="1:8" x14ac:dyDescent="0.25">
      <c r="A76" s="22" t="s">
        <v>135</v>
      </c>
    </row>
    <row r="77" spans="1:8" x14ac:dyDescent="0.25">
      <c r="A77" s="22" t="s">
        <v>136</v>
      </c>
    </row>
    <row r="78" spans="1:8" x14ac:dyDescent="0.25">
      <c r="A78" s="22" t="s">
        <v>137</v>
      </c>
      <c r="B78" s="20"/>
      <c r="C78" s="20"/>
      <c r="D78" s="20"/>
    </row>
    <row r="79" spans="1:8" x14ac:dyDescent="0.25">
      <c r="A79" s="22"/>
    </row>
    <row r="80" spans="1:8" x14ac:dyDescent="0.25">
      <c r="A80" s="22"/>
    </row>
    <row r="82" spans="1:17" x14ac:dyDescent="0.25">
      <c r="A82" t="s">
        <v>38</v>
      </c>
    </row>
    <row r="84" spans="1:17" x14ac:dyDescent="0.25">
      <c r="A84" t="s">
        <v>81</v>
      </c>
    </row>
    <row r="85" spans="1:17" x14ac:dyDescent="0.25">
      <c r="A85" t="s">
        <v>82</v>
      </c>
    </row>
    <row r="87" spans="1:17" x14ac:dyDescent="0.25">
      <c r="A87" t="s">
        <v>134</v>
      </c>
    </row>
    <row r="90" spans="1:17" x14ac:dyDescent="0.25">
      <c r="A90" t="s">
        <v>138</v>
      </c>
    </row>
    <row r="96" spans="1:17" x14ac:dyDescent="0.25">
      <c r="I96" s="36" t="s">
        <v>142</v>
      </c>
      <c r="K96" s="17"/>
      <c r="N96" s="34"/>
      <c r="O96" s="34"/>
      <c r="P96" s="34"/>
      <c r="Q96" s="34"/>
    </row>
    <row r="97" spans="9:17" x14ac:dyDescent="0.25">
      <c r="I97" s="36"/>
      <c r="K97" s="17"/>
      <c r="N97" s="34"/>
      <c r="O97" s="34"/>
      <c r="P97" s="34"/>
      <c r="Q97" s="34"/>
    </row>
    <row r="98" spans="9:17" x14ac:dyDescent="0.25">
      <c r="I98" s="36"/>
      <c r="K98" s="17"/>
      <c r="N98" s="34"/>
      <c r="O98" s="34"/>
      <c r="P98" s="34"/>
      <c r="Q98" s="34"/>
    </row>
    <row r="100" spans="9:17" x14ac:dyDescent="0.25">
      <c r="I100" s="36" t="s">
        <v>143</v>
      </c>
      <c r="K100" s="17"/>
      <c r="N100" s="34"/>
      <c r="O100" s="34"/>
      <c r="P100" s="34"/>
      <c r="Q100" s="34"/>
    </row>
    <row r="101" spans="9:17" x14ac:dyDescent="0.25">
      <c r="I101" s="36"/>
      <c r="K101" s="17"/>
      <c r="N101" s="34"/>
      <c r="O101" s="34"/>
      <c r="P101" s="34"/>
      <c r="Q101" s="34"/>
    </row>
    <row r="102" spans="9:17" x14ac:dyDescent="0.25">
      <c r="I102" s="36"/>
      <c r="K102" s="17"/>
      <c r="N102" s="34"/>
      <c r="O102" s="34"/>
      <c r="P102" s="34"/>
      <c r="Q102" s="34"/>
    </row>
  </sheetData>
  <mergeCells count="12">
    <mergeCell ref="I96:I98"/>
    <mergeCell ref="I100:I102"/>
    <mergeCell ref="A2:H2"/>
    <mergeCell ref="A4:A6"/>
    <mergeCell ref="B4:B6"/>
    <mergeCell ref="F4:H4"/>
    <mergeCell ref="C5:C6"/>
    <mergeCell ref="E5:E6"/>
    <mergeCell ref="F5:F6"/>
    <mergeCell ref="G5:G6"/>
    <mergeCell ref="H5:H6"/>
    <mergeCell ref="D5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8"/>
  <sheetViews>
    <sheetView workbookViewId="0">
      <selection activeCell="I57" sqref="I57"/>
    </sheetView>
  </sheetViews>
  <sheetFormatPr baseColWidth="10" defaultColWidth="11.42578125" defaultRowHeight="15" x14ac:dyDescent="0.25"/>
  <cols>
    <col min="1" max="1" width="50.85546875" customWidth="1"/>
    <col min="2" max="2" width="15.28515625" customWidth="1"/>
    <col min="3" max="7" width="13.7109375" customWidth="1"/>
    <col min="8" max="8" width="15.140625" customWidth="1"/>
  </cols>
  <sheetData>
    <row r="2" spans="1:8" ht="15.75" x14ac:dyDescent="0.25">
      <c r="A2" s="37" t="s">
        <v>91</v>
      </c>
      <c r="B2" s="37"/>
      <c r="C2" s="37"/>
      <c r="D2" s="37"/>
      <c r="E2" s="37"/>
      <c r="F2" s="37"/>
      <c r="G2" s="37"/>
      <c r="H2" s="37"/>
    </row>
    <row r="4" spans="1:8" ht="20.100000000000001" customHeight="1" x14ac:dyDescent="0.25">
      <c r="A4" s="38" t="s">
        <v>0</v>
      </c>
      <c r="B4" s="41" t="s">
        <v>1</v>
      </c>
      <c r="C4" s="44" t="s">
        <v>2</v>
      </c>
      <c r="D4" s="45"/>
      <c r="E4" s="46"/>
      <c r="F4" s="44" t="s">
        <v>3</v>
      </c>
      <c r="G4" s="45"/>
      <c r="H4" s="46"/>
    </row>
    <row r="5" spans="1:8" ht="20.100000000000001" customHeight="1" x14ac:dyDescent="0.25">
      <c r="A5" s="39"/>
      <c r="B5" s="42"/>
      <c r="C5" s="47" t="s">
        <v>4</v>
      </c>
      <c r="D5" s="53" t="s">
        <v>5</v>
      </c>
      <c r="E5" s="49" t="s">
        <v>6</v>
      </c>
      <c r="F5" s="51" t="s">
        <v>4</v>
      </c>
      <c r="G5" s="53" t="s">
        <v>132</v>
      </c>
      <c r="H5" s="54" t="s">
        <v>7</v>
      </c>
    </row>
    <row r="6" spans="1:8" ht="15.75" thickBot="1" x14ac:dyDescent="0.3">
      <c r="A6" s="40"/>
      <c r="B6" s="43"/>
      <c r="C6" s="48"/>
      <c r="D6" s="50"/>
      <c r="E6" s="50"/>
      <c r="F6" s="52"/>
      <c r="G6" s="50"/>
      <c r="H6" s="55"/>
    </row>
    <row r="7" spans="1:8" ht="15.75" thickTop="1" x14ac:dyDescent="0.25"/>
    <row r="8" spans="1:8" x14ac:dyDescent="0.25">
      <c r="A8" s="1" t="s">
        <v>8</v>
      </c>
    </row>
    <row r="10" spans="1:8" x14ac:dyDescent="0.25">
      <c r="A10" t="s">
        <v>49</v>
      </c>
    </row>
    <row r="11" spans="1:8" x14ac:dyDescent="0.25">
      <c r="A11" s="2" t="s">
        <v>56</v>
      </c>
      <c r="B11" s="4">
        <f t="shared" ref="B11:B16" si="0">C11+F11</f>
        <v>68317</v>
      </c>
      <c r="C11" s="4">
        <f t="shared" ref="C11:C16" si="1">D11+E11</f>
        <v>39</v>
      </c>
      <c r="D11">
        <v>24</v>
      </c>
      <c r="E11">
        <v>15</v>
      </c>
      <c r="F11" s="23">
        <f>SUM(G11:H11)</f>
        <v>68278</v>
      </c>
      <c r="G11" s="4">
        <v>113</v>
      </c>
      <c r="H11" s="5">
        <v>68165</v>
      </c>
    </row>
    <row r="12" spans="1:8" x14ac:dyDescent="0.25">
      <c r="A12" s="27" t="s">
        <v>50</v>
      </c>
      <c r="B12" s="4">
        <f t="shared" si="0"/>
        <v>68336</v>
      </c>
      <c r="C12" s="4">
        <f t="shared" si="1"/>
        <v>58</v>
      </c>
      <c r="D12">
        <v>43</v>
      </c>
      <c r="E12">
        <v>15</v>
      </c>
      <c r="F12" s="23">
        <f t="shared" ref="F12:F16" si="2">SUM(G12:H12)</f>
        <v>68278</v>
      </c>
      <c r="G12" s="4">
        <v>113</v>
      </c>
      <c r="H12" s="5">
        <v>68165</v>
      </c>
    </row>
    <row r="13" spans="1:8" x14ac:dyDescent="0.25">
      <c r="A13" s="2" t="s">
        <v>92</v>
      </c>
      <c r="B13" s="4">
        <f t="shared" si="0"/>
        <v>141</v>
      </c>
      <c r="C13" s="4">
        <f t="shared" si="1"/>
        <v>51</v>
      </c>
      <c r="D13">
        <v>24</v>
      </c>
      <c r="E13">
        <v>27</v>
      </c>
      <c r="F13" s="23">
        <f t="shared" si="2"/>
        <v>90</v>
      </c>
      <c r="G13" s="5">
        <v>90</v>
      </c>
      <c r="H13" s="5">
        <v>0</v>
      </c>
    </row>
    <row r="14" spans="1:8" x14ac:dyDescent="0.25">
      <c r="A14" s="2" t="s">
        <v>93</v>
      </c>
      <c r="B14" s="4">
        <f t="shared" si="0"/>
        <v>804</v>
      </c>
      <c r="C14" s="4">
        <f t="shared" si="1"/>
        <v>38</v>
      </c>
      <c r="D14">
        <v>21</v>
      </c>
      <c r="E14">
        <v>17</v>
      </c>
      <c r="F14" s="23">
        <f t="shared" si="2"/>
        <v>766</v>
      </c>
      <c r="G14" s="4">
        <v>95</v>
      </c>
      <c r="H14" s="5">
        <v>671</v>
      </c>
    </row>
    <row r="15" spans="1:8" x14ac:dyDescent="0.25">
      <c r="A15" s="27" t="s">
        <v>50</v>
      </c>
      <c r="B15" s="4">
        <f t="shared" si="0"/>
        <v>816</v>
      </c>
      <c r="C15" s="4">
        <f t="shared" si="1"/>
        <v>50</v>
      </c>
      <c r="D15">
        <v>33</v>
      </c>
      <c r="E15">
        <v>17</v>
      </c>
      <c r="F15" s="23">
        <f t="shared" si="2"/>
        <v>766</v>
      </c>
      <c r="G15" s="4">
        <v>95</v>
      </c>
      <c r="H15" s="5">
        <v>671</v>
      </c>
    </row>
    <row r="16" spans="1:8" x14ac:dyDescent="0.25">
      <c r="A16" s="2" t="s">
        <v>86</v>
      </c>
      <c r="B16" s="3">
        <f t="shared" si="0"/>
        <v>18041</v>
      </c>
      <c r="C16" s="3">
        <f t="shared" si="1"/>
        <v>198</v>
      </c>
      <c r="D16">
        <v>96</v>
      </c>
      <c r="E16">
        <v>102</v>
      </c>
      <c r="F16" s="23">
        <f t="shared" si="2"/>
        <v>17843</v>
      </c>
      <c r="G16" s="5">
        <v>1550</v>
      </c>
      <c r="H16" s="5">
        <v>16293</v>
      </c>
    </row>
    <row r="17" spans="1:10" x14ac:dyDescent="0.25">
      <c r="F17" s="5"/>
    </row>
    <row r="18" spans="1:10" x14ac:dyDescent="0.25">
      <c r="A18" s="6" t="s">
        <v>9</v>
      </c>
      <c r="F18" s="5"/>
    </row>
    <row r="19" spans="1:10" x14ac:dyDescent="0.25">
      <c r="A19" s="2" t="s">
        <v>56</v>
      </c>
      <c r="B19" s="4">
        <f>C19+F19</f>
        <v>7989047.5</v>
      </c>
      <c r="C19" s="4">
        <f>D19+E19</f>
        <v>7589047.5</v>
      </c>
      <c r="D19" s="3">
        <v>7363447.5</v>
      </c>
      <c r="E19" s="4">
        <v>225600</v>
      </c>
      <c r="F19" s="23">
        <f t="shared" ref="F19:F22" si="3">SUM(G19:H19)</f>
        <v>400000</v>
      </c>
      <c r="G19" s="4">
        <v>400000</v>
      </c>
      <c r="H19" s="4">
        <v>0</v>
      </c>
    </row>
    <row r="20" spans="1:10" x14ac:dyDescent="0.25">
      <c r="A20" s="2" t="s">
        <v>92</v>
      </c>
      <c r="B20" s="3">
        <f>C20+F20</f>
        <v>14762000</v>
      </c>
      <c r="C20" s="3">
        <f>D20+E20</f>
        <v>14562000</v>
      </c>
      <c r="D20" s="3">
        <v>13311999</v>
      </c>
      <c r="E20" s="3">
        <v>1250001</v>
      </c>
      <c r="F20" s="23">
        <f t="shared" si="3"/>
        <v>200000</v>
      </c>
      <c r="G20" s="3">
        <v>200000</v>
      </c>
      <c r="H20" s="3">
        <v>0</v>
      </c>
    </row>
    <row r="21" spans="1:10" x14ac:dyDescent="0.25">
      <c r="A21" s="2" t="s">
        <v>93</v>
      </c>
      <c r="B21" s="3">
        <f>C21+F21</f>
        <v>11207130.469999999</v>
      </c>
      <c r="C21" s="3">
        <f>D21+E21</f>
        <v>11207130.469999999</v>
      </c>
      <c r="D21" s="3">
        <v>10400015.469999999</v>
      </c>
      <c r="E21" s="4">
        <v>807115</v>
      </c>
      <c r="F21" s="4">
        <f>SUM(G21:H21)</f>
        <v>0</v>
      </c>
      <c r="G21" s="4">
        <v>0</v>
      </c>
      <c r="H21" s="4">
        <v>0</v>
      </c>
      <c r="J21" s="4"/>
    </row>
    <row r="22" spans="1:10" x14ac:dyDescent="0.25">
      <c r="A22" s="2" t="s">
        <v>86</v>
      </c>
      <c r="B22" s="3">
        <f>C22+F22</f>
        <v>83768000</v>
      </c>
      <c r="C22" s="3">
        <f>D22+E22</f>
        <v>71768000</v>
      </c>
      <c r="D22" s="3">
        <v>66768000</v>
      </c>
      <c r="E22" s="3">
        <v>5000000</v>
      </c>
      <c r="F22" s="23">
        <f t="shared" si="3"/>
        <v>12000000</v>
      </c>
      <c r="G22" s="3">
        <v>8497000</v>
      </c>
      <c r="H22" s="3">
        <v>3503000</v>
      </c>
    </row>
    <row r="23" spans="1:10" x14ac:dyDescent="0.25">
      <c r="A23" s="2" t="s">
        <v>94</v>
      </c>
      <c r="B23" s="3">
        <f>+C23+F23</f>
        <v>11207130.469999999</v>
      </c>
      <c r="C23" s="3">
        <f>+D23+E23</f>
        <v>11207130.469999999</v>
      </c>
      <c r="D23" s="3">
        <f>D21</f>
        <v>10400015.469999999</v>
      </c>
      <c r="E23" s="3">
        <f>+E21</f>
        <v>807115</v>
      </c>
      <c r="F23" s="3">
        <f>H23</f>
        <v>0</v>
      </c>
      <c r="G23" s="3"/>
      <c r="H23" s="3">
        <f>H21</f>
        <v>0</v>
      </c>
    </row>
    <row r="24" spans="1:10" x14ac:dyDescent="0.25">
      <c r="B24" s="3"/>
      <c r="C24" s="3"/>
      <c r="D24" s="3"/>
    </row>
    <row r="25" spans="1:10" x14ac:dyDescent="0.25">
      <c r="A25" s="7" t="s">
        <v>10</v>
      </c>
      <c r="B25" s="8"/>
      <c r="C25" s="8"/>
      <c r="D25" s="8"/>
      <c r="E25" s="8"/>
      <c r="F25" s="8"/>
      <c r="G25" s="8"/>
      <c r="H25" s="8"/>
    </row>
    <row r="26" spans="1:10" x14ac:dyDescent="0.25">
      <c r="A26" s="9" t="s">
        <v>92</v>
      </c>
      <c r="B26" s="8">
        <f>B20</f>
        <v>14762000</v>
      </c>
      <c r="C26" s="8">
        <f>C20</f>
        <v>14562000</v>
      </c>
      <c r="D26" s="8"/>
      <c r="E26" s="8"/>
      <c r="F26" s="8">
        <f>F20</f>
        <v>200000</v>
      </c>
      <c r="G26" s="8"/>
      <c r="H26" s="8"/>
    </row>
    <row r="27" spans="1:10" x14ac:dyDescent="0.25">
      <c r="A27" s="9" t="s">
        <v>93</v>
      </c>
      <c r="B27" s="8">
        <f>+C27+F27</f>
        <v>31916000</v>
      </c>
      <c r="C27" s="8">
        <v>31916000</v>
      </c>
      <c r="D27" s="8"/>
      <c r="E27" s="8"/>
      <c r="F27" s="8">
        <v>0</v>
      </c>
      <c r="G27" s="8"/>
      <c r="H27" s="8"/>
    </row>
    <row r="29" spans="1:10" x14ac:dyDescent="0.25">
      <c r="A29" t="s">
        <v>11</v>
      </c>
    </row>
    <row r="30" spans="1:10" x14ac:dyDescent="0.25">
      <c r="A30" s="10" t="s">
        <v>57</v>
      </c>
      <c r="B30" s="21">
        <v>1.5319088546000001</v>
      </c>
      <c r="C30" s="21">
        <v>1.5319088546000001</v>
      </c>
      <c r="D30" s="21">
        <v>1.5319088546000001</v>
      </c>
      <c r="E30" s="21">
        <v>1.5319088546000001</v>
      </c>
      <c r="F30" s="21">
        <v>1.5319088546000001</v>
      </c>
      <c r="G30" s="21">
        <v>1.5319088546000001</v>
      </c>
      <c r="H30" s="21">
        <v>1.5319088546000001</v>
      </c>
    </row>
    <row r="31" spans="1:10" x14ac:dyDescent="0.25">
      <c r="A31" s="10" t="s">
        <v>95</v>
      </c>
      <c r="B31" s="21">
        <v>1.62</v>
      </c>
      <c r="C31" s="21">
        <v>1.62</v>
      </c>
      <c r="D31" s="21">
        <v>1.62</v>
      </c>
      <c r="E31" s="21">
        <v>1.62</v>
      </c>
      <c r="F31" s="21">
        <v>1.62</v>
      </c>
      <c r="G31" s="21">
        <v>1.62</v>
      </c>
      <c r="H31" s="21">
        <v>1.62</v>
      </c>
    </row>
    <row r="32" spans="1:10" x14ac:dyDescent="0.25">
      <c r="A32" s="2" t="s">
        <v>12</v>
      </c>
      <c r="B32" s="29"/>
      <c r="C32" s="30"/>
      <c r="D32" s="30"/>
      <c r="E32" s="30"/>
      <c r="F32" s="30"/>
      <c r="G32" s="30"/>
      <c r="H32" s="30"/>
    </row>
    <row r="34" spans="1:8" x14ac:dyDescent="0.25">
      <c r="A34" s="11" t="s">
        <v>13</v>
      </c>
      <c r="B34" s="12"/>
      <c r="C34" s="12"/>
      <c r="D34" s="12"/>
      <c r="E34" s="12"/>
      <c r="F34" s="12"/>
      <c r="G34" s="12"/>
      <c r="H34" s="12"/>
    </row>
    <row r="35" spans="1:8" x14ac:dyDescent="0.25">
      <c r="A35" s="12" t="s">
        <v>58</v>
      </c>
      <c r="B35" s="13">
        <f>B19/B30</f>
        <v>5215093.2322184639</v>
      </c>
      <c r="C35" s="13">
        <f t="shared" ref="C35:H35" si="4">C19/C30</f>
        <v>4953981.0917677553</v>
      </c>
      <c r="D35" s="13">
        <f>D19/D30</f>
        <v>4806713.8445535554</v>
      </c>
      <c r="E35" s="13">
        <f t="shared" si="4"/>
        <v>147267.24721419989</v>
      </c>
      <c r="F35" s="13">
        <f t="shared" si="4"/>
        <v>261112.140450709</v>
      </c>
      <c r="G35" s="13">
        <f t="shared" si="4"/>
        <v>261112.140450709</v>
      </c>
      <c r="H35" s="13">
        <f t="shared" si="4"/>
        <v>0</v>
      </c>
    </row>
    <row r="36" spans="1:8" x14ac:dyDescent="0.25">
      <c r="A36" s="12" t="s">
        <v>96</v>
      </c>
      <c r="B36" s="13">
        <f t="shared" ref="B36:F36" si="5">B21/B31</f>
        <v>6917981.7716049375</v>
      </c>
      <c r="C36" s="13">
        <f t="shared" si="5"/>
        <v>6917981.7716049375</v>
      </c>
      <c r="D36" s="13">
        <f t="shared" si="5"/>
        <v>6419762.6358024683</v>
      </c>
      <c r="E36" s="13">
        <f t="shared" si="5"/>
        <v>498219.1358024691</v>
      </c>
      <c r="F36" s="13">
        <f t="shared" si="5"/>
        <v>0</v>
      </c>
      <c r="G36" s="13">
        <f>G21/G31</f>
        <v>0</v>
      </c>
      <c r="H36" s="13">
        <f>H21/H31</f>
        <v>0</v>
      </c>
    </row>
    <row r="37" spans="1:8" x14ac:dyDescent="0.25">
      <c r="A37" s="12" t="s">
        <v>59</v>
      </c>
      <c r="B37" s="13">
        <f t="shared" ref="B37:H37" si="6">B35/B11</f>
        <v>76.336683873976668</v>
      </c>
      <c r="C37" s="13">
        <f t="shared" si="6"/>
        <v>127025.15619917322</v>
      </c>
      <c r="D37" s="13">
        <f t="shared" si="6"/>
        <v>200279.7435230648</v>
      </c>
      <c r="E37" s="13">
        <f t="shared" si="6"/>
        <v>9817.8164809466598</v>
      </c>
      <c r="F37" s="13">
        <f t="shared" si="6"/>
        <v>3.8242499846320777</v>
      </c>
      <c r="G37" s="13">
        <f t="shared" si="6"/>
        <v>2310.7269066434424</v>
      </c>
      <c r="H37" s="13">
        <f t="shared" si="6"/>
        <v>0</v>
      </c>
    </row>
    <row r="38" spans="1:8" x14ac:dyDescent="0.25">
      <c r="A38" s="12" t="s">
        <v>97</v>
      </c>
      <c r="B38" s="13">
        <f t="shared" ref="B38:H38" si="7">B36/B14</f>
        <v>8604.4549398071358</v>
      </c>
      <c r="C38" s="13">
        <f t="shared" si="7"/>
        <v>182052.15188434045</v>
      </c>
      <c r="D38" s="13">
        <f t="shared" si="7"/>
        <v>305702.98265726038</v>
      </c>
      <c r="E38" s="13">
        <f t="shared" si="7"/>
        <v>29307.007988380534</v>
      </c>
      <c r="F38" s="13">
        <f t="shared" si="7"/>
        <v>0</v>
      </c>
      <c r="G38" s="13">
        <f t="shared" si="7"/>
        <v>0</v>
      </c>
      <c r="H38" s="13">
        <f t="shared" si="7"/>
        <v>0</v>
      </c>
    </row>
    <row r="40" spans="1:8" x14ac:dyDescent="0.25">
      <c r="A40" s="1" t="s">
        <v>14</v>
      </c>
    </row>
    <row r="42" spans="1:8" x14ac:dyDescent="0.25">
      <c r="A42" t="s">
        <v>15</v>
      </c>
    </row>
    <row r="43" spans="1:8" x14ac:dyDescent="0.25">
      <c r="A43" t="s">
        <v>16</v>
      </c>
      <c r="B43" s="14" t="s">
        <v>80</v>
      </c>
      <c r="C43" s="14" t="s">
        <v>80</v>
      </c>
      <c r="D43" s="14" t="s">
        <v>80</v>
      </c>
      <c r="E43" s="14" t="s">
        <v>80</v>
      </c>
      <c r="F43" s="14" t="s">
        <v>80</v>
      </c>
      <c r="G43" s="14" t="s">
        <v>80</v>
      </c>
      <c r="H43" s="14" t="s">
        <v>80</v>
      </c>
    </row>
    <row r="44" spans="1:8" x14ac:dyDescent="0.25">
      <c r="A44" t="s">
        <v>17</v>
      </c>
      <c r="B44" s="14" t="s">
        <v>80</v>
      </c>
      <c r="C44" s="14" t="s">
        <v>80</v>
      </c>
      <c r="D44" s="14" t="s">
        <v>80</v>
      </c>
      <c r="E44" s="14" t="s">
        <v>80</v>
      </c>
      <c r="F44" s="14" t="s">
        <v>80</v>
      </c>
      <c r="G44" s="14" t="s">
        <v>80</v>
      </c>
      <c r="H44" s="14" t="s">
        <v>80</v>
      </c>
    </row>
    <row r="46" spans="1:8" x14ac:dyDescent="0.25">
      <c r="A46" t="s">
        <v>18</v>
      </c>
    </row>
    <row r="47" spans="1:8" x14ac:dyDescent="0.25">
      <c r="A47" t="s">
        <v>19</v>
      </c>
      <c r="B47" s="16">
        <f>B14/B13*100</f>
        <v>570.21276595744678</v>
      </c>
      <c r="C47" s="16">
        <f t="shared" ref="C47:H47" si="8">C14/C13*100</f>
        <v>74.509803921568633</v>
      </c>
      <c r="D47" s="16">
        <f t="shared" si="8"/>
        <v>87.5</v>
      </c>
      <c r="E47" s="16">
        <f t="shared" si="8"/>
        <v>62.962962962962962</v>
      </c>
      <c r="F47" s="16">
        <f t="shared" si="8"/>
        <v>851.11111111111109</v>
      </c>
      <c r="G47" s="16">
        <f t="shared" si="8"/>
        <v>105.55555555555556</v>
      </c>
      <c r="H47" s="16" t="e">
        <f t="shared" si="8"/>
        <v>#DIV/0!</v>
      </c>
    </row>
    <row r="48" spans="1:8" x14ac:dyDescent="0.25">
      <c r="A48" t="s">
        <v>20</v>
      </c>
      <c r="B48" s="14">
        <f>B21/B20*100</f>
        <v>75.918781127218523</v>
      </c>
      <c r="C48" s="14">
        <f t="shared" ref="C48:F48" si="9">C21/C20*100</f>
        <v>76.961478299684103</v>
      </c>
      <c r="D48" s="14">
        <f t="shared" si="9"/>
        <v>78.125122079711687</v>
      </c>
      <c r="E48" s="14">
        <f t="shared" si="9"/>
        <v>64.569148344681324</v>
      </c>
      <c r="F48" s="14">
        <f t="shared" si="9"/>
        <v>0</v>
      </c>
      <c r="G48" s="14">
        <f>G21/G20*100</f>
        <v>0</v>
      </c>
      <c r="H48" s="14" t="e">
        <f>H21/H20*100</f>
        <v>#DIV/0!</v>
      </c>
    </row>
    <row r="49" spans="1:8" x14ac:dyDescent="0.25">
      <c r="A49" s="12" t="s">
        <v>21</v>
      </c>
      <c r="B49" s="15">
        <f t="shared" ref="B49:H49" si="10">AVERAGE(B47:B48)</f>
        <v>323.06577354233264</v>
      </c>
      <c r="C49" s="15">
        <f t="shared" si="10"/>
        <v>75.735641110626375</v>
      </c>
      <c r="D49" s="15">
        <f t="shared" si="10"/>
        <v>82.812561039855836</v>
      </c>
      <c r="E49" s="15">
        <f t="shared" si="10"/>
        <v>63.766055653822143</v>
      </c>
      <c r="F49" s="15">
        <f t="shared" si="10"/>
        <v>425.55555555555554</v>
      </c>
      <c r="G49" s="15">
        <f t="shared" si="10"/>
        <v>52.777777777777779</v>
      </c>
      <c r="H49" s="15" t="e">
        <f t="shared" si="10"/>
        <v>#DIV/0!</v>
      </c>
    </row>
    <row r="50" spans="1:8" x14ac:dyDescent="0.25">
      <c r="B50" s="14"/>
      <c r="C50" s="14"/>
      <c r="D50" s="14"/>
      <c r="E50" s="14"/>
      <c r="F50" s="14"/>
      <c r="G50" s="14"/>
      <c r="H50" s="14"/>
    </row>
    <row r="51" spans="1:8" x14ac:dyDescent="0.25">
      <c r="A51" t="s">
        <v>22</v>
      </c>
    </row>
    <row r="52" spans="1:8" x14ac:dyDescent="0.25">
      <c r="A52" t="s">
        <v>23</v>
      </c>
      <c r="B52" s="14">
        <f>(B14/B16)*100</f>
        <v>4.4565157142065299</v>
      </c>
      <c r="C52" s="14">
        <f t="shared" ref="C52:H52" si="11">(C14/C16)*100</f>
        <v>19.19191919191919</v>
      </c>
      <c r="D52" s="14">
        <f t="shared" si="11"/>
        <v>21.875</v>
      </c>
      <c r="E52" s="14">
        <f t="shared" si="11"/>
        <v>16.666666666666664</v>
      </c>
      <c r="F52" s="14">
        <f t="shared" si="11"/>
        <v>4.2930000560443871</v>
      </c>
      <c r="G52" s="14">
        <f t="shared" si="11"/>
        <v>6.129032258064516</v>
      </c>
      <c r="H52" s="14">
        <f t="shared" si="11"/>
        <v>4.1183330264530786</v>
      </c>
    </row>
    <row r="53" spans="1:8" x14ac:dyDescent="0.25">
      <c r="A53" t="s">
        <v>24</v>
      </c>
      <c r="B53" s="14">
        <f>B21/B22*100</f>
        <v>13.378772884633749</v>
      </c>
      <c r="C53" s="14">
        <f t="shared" ref="C53:F53" si="12">C21/C22*100</f>
        <v>15.615776488128413</v>
      </c>
      <c r="D53" s="14">
        <f t="shared" si="12"/>
        <v>15.576347157320871</v>
      </c>
      <c r="E53" s="14">
        <f t="shared" si="12"/>
        <v>16.142300000000002</v>
      </c>
      <c r="F53" s="14">
        <f t="shared" si="12"/>
        <v>0</v>
      </c>
      <c r="G53" s="14">
        <f>G21/G22*100</f>
        <v>0</v>
      </c>
      <c r="H53" s="14">
        <f>H21/H22*100</f>
        <v>0</v>
      </c>
    </row>
    <row r="54" spans="1:8" x14ac:dyDescent="0.25">
      <c r="A54" t="s">
        <v>25</v>
      </c>
      <c r="B54" s="14">
        <f t="shared" ref="B54:H54" si="13">(B52+B53)/2</f>
        <v>8.9176442994201395</v>
      </c>
      <c r="C54" s="14">
        <f t="shared" si="13"/>
        <v>17.403847840023801</v>
      </c>
      <c r="D54" s="14">
        <f t="shared" si="13"/>
        <v>18.725673578660434</v>
      </c>
      <c r="E54" s="14">
        <f t="shared" si="13"/>
        <v>16.404483333333332</v>
      </c>
      <c r="F54" s="14">
        <f t="shared" si="13"/>
        <v>2.1465000280221935</v>
      </c>
      <c r="G54" s="14">
        <f t="shared" si="13"/>
        <v>3.064516129032258</v>
      </c>
      <c r="H54" s="14">
        <f t="shared" si="13"/>
        <v>2.0591665132265393</v>
      </c>
    </row>
    <row r="56" spans="1:8" x14ac:dyDescent="0.25">
      <c r="A56" s="12" t="s">
        <v>36</v>
      </c>
      <c r="B56" s="15"/>
      <c r="C56" s="15"/>
      <c r="D56" s="15"/>
      <c r="E56" s="15"/>
      <c r="F56" s="15"/>
      <c r="G56" s="15"/>
      <c r="H56" s="15"/>
    </row>
    <row r="57" spans="1:8" x14ac:dyDescent="0.25">
      <c r="A57" t="s">
        <v>26</v>
      </c>
      <c r="B57" s="14">
        <f t="shared" ref="B57:F57" si="14">B23/B21*100</f>
        <v>100</v>
      </c>
      <c r="C57" s="14">
        <f t="shared" si="14"/>
        <v>100</v>
      </c>
      <c r="D57" s="14"/>
      <c r="E57" s="14"/>
      <c r="F57" s="14" t="e">
        <f t="shared" si="14"/>
        <v>#DIV/0!</v>
      </c>
      <c r="G57" s="14"/>
      <c r="H57" s="14"/>
    </row>
    <row r="59" spans="1:8" x14ac:dyDescent="0.25">
      <c r="A59" t="s">
        <v>27</v>
      </c>
    </row>
    <row r="60" spans="1:8" x14ac:dyDescent="0.25">
      <c r="A60" t="s">
        <v>28</v>
      </c>
      <c r="B60" s="14">
        <f>((B14/B11)-1)*100</f>
        <v>-98.823133334309176</v>
      </c>
      <c r="C60" s="14">
        <f t="shared" ref="C60:H60" si="15">((C14/C11)-1)*100</f>
        <v>-2.5641025641025661</v>
      </c>
      <c r="D60" s="14">
        <f t="shared" si="15"/>
        <v>-12.5</v>
      </c>
      <c r="E60" s="14">
        <f t="shared" si="15"/>
        <v>13.33333333333333</v>
      </c>
      <c r="F60" s="14">
        <f t="shared" si="15"/>
        <v>-98.878115937783761</v>
      </c>
      <c r="G60" s="14">
        <f t="shared" si="15"/>
        <v>-15.929203539823011</v>
      </c>
      <c r="H60" s="14">
        <f t="shared" si="15"/>
        <v>-99.015623853883966</v>
      </c>
    </row>
    <row r="61" spans="1:8" x14ac:dyDescent="0.25">
      <c r="A61" t="s">
        <v>29</v>
      </c>
      <c r="B61" s="14">
        <f>((B36/B35)-1)*100</f>
        <v>32.653079505197582</v>
      </c>
      <c r="C61" s="14">
        <f>((C36/C35)-1)*100</f>
        <v>39.644896568152973</v>
      </c>
      <c r="D61" s="14">
        <f t="shared" ref="D61:H61" si="16">((D36/D35)-1)*100</f>
        <v>33.558244643097353</v>
      </c>
      <c r="E61" s="14">
        <f t="shared" si="16"/>
        <v>238.30953265379534</v>
      </c>
      <c r="F61" s="14">
        <f t="shared" si="16"/>
        <v>-100</v>
      </c>
      <c r="G61" s="14">
        <f t="shared" si="16"/>
        <v>-100</v>
      </c>
      <c r="H61" s="14" t="e">
        <f t="shared" si="16"/>
        <v>#DIV/0!</v>
      </c>
    </row>
    <row r="62" spans="1:8" x14ac:dyDescent="0.25">
      <c r="A62" s="12" t="s">
        <v>30</v>
      </c>
      <c r="B62" s="15">
        <f t="shared" ref="B62:H62" si="17">((B38/B37)-1)*100</f>
        <v>11171.716955916148</v>
      </c>
      <c r="C62" s="15">
        <f t="shared" si="17"/>
        <v>43.319762267314886</v>
      </c>
      <c r="D62" s="15">
        <f t="shared" si="17"/>
        <v>52.637993877825551</v>
      </c>
      <c r="E62" s="15">
        <f t="shared" si="17"/>
        <v>198.5084111651135</v>
      </c>
      <c r="F62" s="15">
        <f t="shared" si="17"/>
        <v>-100</v>
      </c>
      <c r="G62" s="15">
        <f t="shared" si="17"/>
        <v>-100</v>
      </c>
      <c r="H62" s="15" t="e">
        <f t="shared" si="17"/>
        <v>#DIV/0!</v>
      </c>
    </row>
    <row r="63" spans="1:8" x14ac:dyDescent="0.25">
      <c r="B63" s="16"/>
      <c r="C63" s="16"/>
      <c r="D63" s="16"/>
      <c r="E63" s="16"/>
      <c r="F63" s="16"/>
      <c r="G63" s="16"/>
      <c r="H63" s="16"/>
    </row>
    <row r="64" spans="1:8" x14ac:dyDescent="0.25">
      <c r="A64" t="s">
        <v>31</v>
      </c>
    </row>
    <row r="65" spans="1:8" x14ac:dyDescent="0.25">
      <c r="A65" t="s">
        <v>39</v>
      </c>
      <c r="B65" s="3">
        <f>B20/B13</f>
        <v>104695.03546099291</v>
      </c>
      <c r="C65" s="3">
        <f t="shared" ref="C65:H65" si="18">C20/C13</f>
        <v>285529.4117647059</v>
      </c>
      <c r="D65" s="3">
        <f t="shared" si="18"/>
        <v>554666.625</v>
      </c>
      <c r="E65" s="3">
        <f t="shared" si="18"/>
        <v>46296.333333333336</v>
      </c>
      <c r="F65" s="3">
        <f t="shared" si="18"/>
        <v>2222.2222222222222</v>
      </c>
      <c r="G65" s="3">
        <f t="shared" si="18"/>
        <v>2222.2222222222222</v>
      </c>
      <c r="H65" s="3" t="e">
        <f t="shared" si="18"/>
        <v>#DIV/0!</v>
      </c>
    </row>
    <row r="66" spans="1:8" x14ac:dyDescent="0.25">
      <c r="A66" t="s">
        <v>40</v>
      </c>
      <c r="B66" s="3">
        <f>B21/B14</f>
        <v>13939.217002487561</v>
      </c>
      <c r="C66" s="3">
        <f t="shared" ref="C66:H66" si="19">C21/C14</f>
        <v>294924.48605263158</v>
      </c>
      <c r="D66" s="3">
        <f t="shared" si="19"/>
        <v>495238.83190476184</v>
      </c>
      <c r="E66" s="3">
        <f t="shared" si="19"/>
        <v>47477.352941176468</v>
      </c>
      <c r="F66" s="3">
        <f t="shared" si="19"/>
        <v>0</v>
      </c>
      <c r="G66" s="3">
        <f t="shared" si="19"/>
        <v>0</v>
      </c>
      <c r="H66" s="3">
        <f t="shared" si="19"/>
        <v>0</v>
      </c>
    </row>
    <row r="67" spans="1:8" x14ac:dyDescent="0.25">
      <c r="A67" s="12" t="s">
        <v>32</v>
      </c>
      <c r="B67" s="15">
        <f>(B65/B66)*B49</f>
        <v>2426.490857500215</v>
      </c>
      <c r="C67" s="15">
        <f t="shared" ref="C67:H67" si="20">(C65/C66)*C49</f>
        <v>73.323016835166811</v>
      </c>
      <c r="D67" s="15">
        <f t="shared" si="20"/>
        <v>92.749923431724483</v>
      </c>
      <c r="E67" s="15">
        <f t="shared" si="20"/>
        <v>62.179847548764414</v>
      </c>
      <c r="F67" s="15" t="e">
        <f t="shared" si="20"/>
        <v>#DIV/0!</v>
      </c>
      <c r="G67" s="15" t="e">
        <f t="shared" si="20"/>
        <v>#DIV/0!</v>
      </c>
      <c r="H67" s="15" t="e">
        <f t="shared" si="20"/>
        <v>#DIV/0!</v>
      </c>
    </row>
    <row r="68" spans="1:8" x14ac:dyDescent="0.25">
      <c r="A68" t="s">
        <v>41</v>
      </c>
      <c r="B68" s="25">
        <f>B20/(B13*3)</f>
        <v>34898.345153664304</v>
      </c>
      <c r="C68" s="25">
        <f t="shared" ref="C68:H68" si="21">C20/(C13*3)</f>
        <v>95176.470588235301</v>
      </c>
      <c r="D68" s="25">
        <f t="shared" si="21"/>
        <v>184888.875</v>
      </c>
      <c r="E68" s="25">
        <f t="shared" si="21"/>
        <v>15432.111111111111</v>
      </c>
      <c r="F68" s="25">
        <f t="shared" si="21"/>
        <v>740.74074074074076</v>
      </c>
      <c r="G68" s="25">
        <f t="shared" si="21"/>
        <v>740.74074074074076</v>
      </c>
      <c r="H68" s="25" t="e">
        <f t="shared" si="21"/>
        <v>#DIV/0!</v>
      </c>
    </row>
    <row r="69" spans="1:8" x14ac:dyDescent="0.25">
      <c r="A69" t="s">
        <v>42</v>
      </c>
      <c r="B69" s="25">
        <f>B21/(B14*3)</f>
        <v>4646.4056674958538</v>
      </c>
      <c r="C69" s="25">
        <f t="shared" ref="C69:H69" si="22">C21/(C14*3)</f>
        <v>98308.162017543844</v>
      </c>
      <c r="D69" s="25">
        <f t="shared" si="22"/>
        <v>165079.61063492062</v>
      </c>
      <c r="E69" s="25">
        <f t="shared" si="22"/>
        <v>15825.784313725489</v>
      </c>
      <c r="F69" s="25">
        <f t="shared" si="22"/>
        <v>0</v>
      </c>
      <c r="G69" s="25">
        <f t="shared" si="22"/>
        <v>0</v>
      </c>
      <c r="H69" s="25">
        <f t="shared" si="22"/>
        <v>0</v>
      </c>
    </row>
    <row r="70" spans="1:8" x14ac:dyDescent="0.25">
      <c r="B70" s="25"/>
      <c r="C70" s="25"/>
      <c r="D70" s="25"/>
      <c r="E70" s="25"/>
      <c r="F70" s="25"/>
      <c r="G70" s="25"/>
      <c r="H70" s="25"/>
    </row>
    <row r="71" spans="1:8" x14ac:dyDescent="0.25">
      <c r="A71" t="s">
        <v>33</v>
      </c>
      <c r="B71" s="14"/>
      <c r="C71" s="14"/>
      <c r="D71" s="14"/>
    </row>
    <row r="72" spans="1:8" x14ac:dyDescent="0.25">
      <c r="A72" s="17" t="s">
        <v>34</v>
      </c>
      <c r="B72" s="18">
        <f>(B27/B26)*100</f>
        <v>216.20376642731335</v>
      </c>
      <c r="C72" s="18">
        <f>(C27/C26)*100</f>
        <v>219.17319049581101</v>
      </c>
      <c r="D72" s="18"/>
      <c r="E72" s="18"/>
      <c r="F72" s="18">
        <f>(F27/F26)*100</f>
        <v>0</v>
      </c>
      <c r="G72" s="18"/>
      <c r="H72" s="18"/>
    </row>
    <row r="73" spans="1:8" x14ac:dyDescent="0.25">
      <c r="A73" s="17" t="s">
        <v>35</v>
      </c>
      <c r="B73" s="18">
        <f>(B21/B27)*100</f>
        <v>35.114458171450053</v>
      </c>
      <c r="C73" s="18">
        <f>(C21/C27)*100</f>
        <v>35.114458171450053</v>
      </c>
      <c r="D73" s="18"/>
      <c r="E73" s="18"/>
      <c r="F73" s="18" t="e">
        <f>(F21/F27)*100</f>
        <v>#DIV/0!</v>
      </c>
      <c r="G73" s="18"/>
      <c r="H73" s="18"/>
    </row>
    <row r="74" spans="1:8" ht="15.75" thickBot="1" x14ac:dyDescent="0.3">
      <c r="A74" s="19"/>
      <c r="B74" s="19"/>
      <c r="C74" s="19"/>
      <c r="D74" s="19"/>
      <c r="E74" s="19"/>
      <c r="F74" s="19"/>
      <c r="G74" s="19"/>
      <c r="H74" s="19"/>
    </row>
    <row r="75" spans="1:8" ht="15.75" thickTop="1" x14ac:dyDescent="0.25">
      <c r="A75" s="22" t="s">
        <v>37</v>
      </c>
    </row>
    <row r="76" spans="1:8" x14ac:dyDescent="0.25">
      <c r="A76" s="22" t="s">
        <v>135</v>
      </c>
    </row>
    <row r="77" spans="1:8" x14ac:dyDescent="0.25">
      <c r="A77" s="22" t="s">
        <v>136</v>
      </c>
    </row>
    <row r="78" spans="1:8" x14ac:dyDescent="0.25">
      <c r="A78" s="22" t="s">
        <v>137</v>
      </c>
      <c r="B78" s="20"/>
      <c r="C78" s="20"/>
      <c r="D78" s="20"/>
    </row>
    <row r="79" spans="1:8" x14ac:dyDescent="0.25">
      <c r="A79" s="22"/>
    </row>
    <row r="80" spans="1:8" x14ac:dyDescent="0.25">
      <c r="A80" s="22"/>
    </row>
    <row r="82" spans="1:1" x14ac:dyDescent="0.25">
      <c r="A82" t="s">
        <v>38</v>
      </c>
    </row>
    <row r="84" spans="1:1" x14ac:dyDescent="0.25">
      <c r="A84" t="s">
        <v>81</v>
      </c>
    </row>
    <row r="85" spans="1:1" x14ac:dyDescent="0.25">
      <c r="A85" t="s">
        <v>82</v>
      </c>
    </row>
    <row r="88" spans="1:1" x14ac:dyDescent="0.25">
      <c r="A88" t="s">
        <v>138</v>
      </c>
    </row>
  </sheetData>
  <mergeCells count="11">
    <mergeCell ref="A2:H2"/>
    <mergeCell ref="A4:A6"/>
    <mergeCell ref="B4:B6"/>
    <mergeCell ref="C4:E4"/>
    <mergeCell ref="F4:H4"/>
    <mergeCell ref="C5:C6"/>
    <mergeCell ref="E5:E6"/>
    <mergeCell ref="F5:F6"/>
    <mergeCell ref="G5:G6"/>
    <mergeCell ref="H5:H6"/>
    <mergeCell ref="D5:D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9"/>
  <sheetViews>
    <sheetView workbookViewId="0">
      <selection activeCell="I57" sqref="I57"/>
    </sheetView>
  </sheetViews>
  <sheetFormatPr baseColWidth="10" defaultColWidth="11.42578125" defaultRowHeight="15" x14ac:dyDescent="0.25"/>
  <cols>
    <col min="1" max="1" width="50.85546875" customWidth="1"/>
    <col min="2" max="7" width="13.7109375" customWidth="1"/>
    <col min="8" max="8" width="15.42578125" customWidth="1"/>
  </cols>
  <sheetData>
    <row r="2" spans="1:8" ht="15.75" x14ac:dyDescent="0.25">
      <c r="A2" s="37" t="s">
        <v>98</v>
      </c>
      <c r="B2" s="37"/>
      <c r="C2" s="37"/>
      <c r="D2" s="37"/>
      <c r="E2" s="37"/>
      <c r="F2" s="37"/>
      <c r="G2" s="37"/>
      <c r="H2" s="37"/>
    </row>
    <row r="4" spans="1:8" ht="20.100000000000001" customHeight="1" x14ac:dyDescent="0.25">
      <c r="A4" s="38" t="s">
        <v>0</v>
      </c>
      <c r="B4" s="41" t="s">
        <v>1</v>
      </c>
      <c r="C4" s="44" t="s">
        <v>2</v>
      </c>
      <c r="D4" s="45"/>
      <c r="E4" s="46"/>
      <c r="F4" s="44" t="s">
        <v>3</v>
      </c>
      <c r="G4" s="45"/>
      <c r="H4" s="46"/>
    </row>
    <row r="5" spans="1:8" ht="20.100000000000001" customHeight="1" x14ac:dyDescent="0.25">
      <c r="A5" s="39"/>
      <c r="B5" s="42"/>
      <c r="C5" s="47" t="s">
        <v>4</v>
      </c>
      <c r="D5" s="53" t="s">
        <v>5</v>
      </c>
      <c r="E5" s="49" t="s">
        <v>6</v>
      </c>
      <c r="F5" s="51" t="s">
        <v>4</v>
      </c>
      <c r="G5" s="53" t="s">
        <v>132</v>
      </c>
      <c r="H5" s="54" t="s">
        <v>7</v>
      </c>
    </row>
    <row r="6" spans="1:8" ht="15.75" thickBot="1" x14ac:dyDescent="0.3">
      <c r="A6" s="40"/>
      <c r="B6" s="43"/>
      <c r="C6" s="48"/>
      <c r="D6" s="50"/>
      <c r="E6" s="50"/>
      <c r="F6" s="52"/>
      <c r="G6" s="50"/>
      <c r="H6" s="55"/>
    </row>
    <row r="7" spans="1:8" ht="15.75" thickTop="1" x14ac:dyDescent="0.25"/>
    <row r="8" spans="1:8" x14ac:dyDescent="0.25">
      <c r="A8" s="1" t="s">
        <v>8</v>
      </c>
    </row>
    <row r="10" spans="1:8" x14ac:dyDescent="0.25">
      <c r="A10" t="s">
        <v>49</v>
      </c>
    </row>
    <row r="11" spans="1:8" x14ac:dyDescent="0.25">
      <c r="A11" s="2" t="s">
        <v>60</v>
      </c>
      <c r="B11" s="4">
        <f t="shared" ref="B11:B16" si="0">C11+F11</f>
        <v>122449</v>
      </c>
      <c r="C11" s="4">
        <f t="shared" ref="C11:C16" si="1">D11+E11</f>
        <v>47</v>
      </c>
      <c r="D11">
        <v>18</v>
      </c>
      <c r="E11">
        <v>29</v>
      </c>
      <c r="F11" s="5">
        <f>SUM(G11:H11)</f>
        <v>122402</v>
      </c>
      <c r="G11" s="4">
        <v>50</v>
      </c>
      <c r="H11" s="5">
        <v>122352</v>
      </c>
    </row>
    <row r="12" spans="1:8" x14ac:dyDescent="0.25">
      <c r="A12" s="27" t="s">
        <v>50</v>
      </c>
      <c r="B12" s="4">
        <f t="shared" si="0"/>
        <v>122461</v>
      </c>
      <c r="C12" s="4">
        <f t="shared" si="1"/>
        <v>59</v>
      </c>
      <c r="D12">
        <v>30</v>
      </c>
      <c r="E12">
        <v>29</v>
      </c>
      <c r="F12" s="5">
        <f t="shared" ref="F12:F16" si="2">SUM(G12:H12)</f>
        <v>122402</v>
      </c>
      <c r="G12" s="4">
        <v>50</v>
      </c>
      <c r="H12" s="5">
        <v>122352</v>
      </c>
    </row>
    <row r="13" spans="1:8" x14ac:dyDescent="0.25">
      <c r="A13" s="2" t="s">
        <v>99</v>
      </c>
      <c r="B13" s="4">
        <f t="shared" si="0"/>
        <v>17354</v>
      </c>
      <c r="C13" s="4">
        <f t="shared" si="1"/>
        <v>51</v>
      </c>
      <c r="D13">
        <v>24</v>
      </c>
      <c r="E13">
        <v>27</v>
      </c>
      <c r="F13" s="5">
        <f t="shared" si="2"/>
        <v>17303</v>
      </c>
      <c r="G13" s="5">
        <v>1010</v>
      </c>
      <c r="H13" s="5">
        <v>16293</v>
      </c>
    </row>
    <row r="14" spans="1:8" x14ac:dyDescent="0.25">
      <c r="A14" s="2" t="s">
        <v>100</v>
      </c>
      <c r="B14" s="4">
        <f t="shared" si="0"/>
        <v>10155</v>
      </c>
      <c r="C14" s="4">
        <f t="shared" si="1"/>
        <v>96</v>
      </c>
      <c r="D14">
        <v>21</v>
      </c>
      <c r="E14">
        <v>75</v>
      </c>
      <c r="F14" s="4">
        <f t="shared" si="2"/>
        <v>10059</v>
      </c>
      <c r="G14" s="4">
        <v>942</v>
      </c>
      <c r="H14" s="5">
        <v>9117</v>
      </c>
    </row>
    <row r="15" spans="1:8" x14ac:dyDescent="0.25">
      <c r="A15" s="27" t="s">
        <v>50</v>
      </c>
      <c r="B15" s="4">
        <f t="shared" si="0"/>
        <v>10159</v>
      </c>
      <c r="C15" s="4">
        <f t="shared" si="1"/>
        <v>100</v>
      </c>
      <c r="D15">
        <v>25</v>
      </c>
      <c r="E15">
        <v>75</v>
      </c>
      <c r="F15" s="4">
        <f t="shared" si="2"/>
        <v>10059</v>
      </c>
      <c r="G15" s="4">
        <v>942</v>
      </c>
      <c r="H15" s="5">
        <v>9117</v>
      </c>
    </row>
    <row r="16" spans="1:8" x14ac:dyDescent="0.25">
      <c r="A16" s="2" t="s">
        <v>86</v>
      </c>
      <c r="B16" s="4">
        <f t="shared" si="0"/>
        <v>18041</v>
      </c>
      <c r="C16" s="4">
        <f t="shared" si="1"/>
        <v>198</v>
      </c>
      <c r="D16">
        <v>96</v>
      </c>
      <c r="E16">
        <v>102</v>
      </c>
      <c r="F16" s="5">
        <f t="shared" si="2"/>
        <v>17843</v>
      </c>
      <c r="G16" s="5">
        <v>1550</v>
      </c>
      <c r="H16" s="5">
        <v>16293</v>
      </c>
    </row>
    <row r="17" spans="1:10" x14ac:dyDescent="0.25">
      <c r="F17" s="5"/>
    </row>
    <row r="18" spans="1:10" x14ac:dyDescent="0.25">
      <c r="A18" s="6" t="s">
        <v>9</v>
      </c>
      <c r="F18" s="5"/>
    </row>
    <row r="19" spans="1:10" x14ac:dyDescent="0.25">
      <c r="A19" s="2" t="s">
        <v>60</v>
      </c>
      <c r="B19" s="4">
        <f>C19+F19</f>
        <v>18109824.5</v>
      </c>
      <c r="C19" s="4">
        <f>D19+E19</f>
        <v>9362324.5</v>
      </c>
      <c r="D19" s="3">
        <v>8854499.5</v>
      </c>
      <c r="E19">
        <v>507825</v>
      </c>
      <c r="F19" s="5">
        <f t="shared" ref="F19:F22" si="3">SUM(G19:H19)</f>
        <v>8747500</v>
      </c>
      <c r="G19" s="4">
        <v>207000</v>
      </c>
      <c r="H19" s="4">
        <v>8540500</v>
      </c>
    </row>
    <row r="20" spans="1:10" x14ac:dyDescent="0.25">
      <c r="A20" s="2" t="s">
        <v>99</v>
      </c>
      <c r="B20" s="3">
        <f>C20+F20</f>
        <v>25877000</v>
      </c>
      <c r="C20" s="3">
        <f>D20+E20</f>
        <v>15062000</v>
      </c>
      <c r="D20" s="3">
        <v>13811999</v>
      </c>
      <c r="E20" s="3">
        <v>1250001</v>
      </c>
      <c r="F20" s="23">
        <f t="shared" si="3"/>
        <v>10815000</v>
      </c>
      <c r="G20" s="3">
        <v>7312000</v>
      </c>
      <c r="H20" s="3">
        <v>3503000</v>
      </c>
    </row>
    <row r="21" spans="1:10" x14ac:dyDescent="0.25">
      <c r="A21" s="2" t="s">
        <v>100</v>
      </c>
      <c r="B21" s="3">
        <f>C21+F21</f>
        <v>19018928</v>
      </c>
      <c r="C21" s="3">
        <f>D21+E21</f>
        <v>15264130.5</v>
      </c>
      <c r="D21" s="3">
        <v>13861945.5</v>
      </c>
      <c r="E21" s="4">
        <v>1402185</v>
      </c>
      <c r="F21" s="23">
        <f>SUM(G21:H21)</f>
        <v>3754797.5</v>
      </c>
      <c r="G21" s="4">
        <v>3754797.5</v>
      </c>
      <c r="H21" s="4">
        <v>0</v>
      </c>
      <c r="J21" s="4"/>
    </row>
    <row r="22" spans="1:10" x14ac:dyDescent="0.25">
      <c r="A22" s="2" t="s">
        <v>86</v>
      </c>
      <c r="B22" s="3">
        <f>C22+F22</f>
        <v>83768000</v>
      </c>
      <c r="C22" s="3">
        <f>D22+E22</f>
        <v>71768000</v>
      </c>
      <c r="D22" s="3">
        <v>66768000</v>
      </c>
      <c r="E22" s="3">
        <v>5000000</v>
      </c>
      <c r="F22" s="23">
        <f t="shared" si="3"/>
        <v>12000000</v>
      </c>
      <c r="G22" s="3">
        <v>8497000</v>
      </c>
      <c r="H22" s="3">
        <v>3503000</v>
      </c>
    </row>
    <row r="23" spans="1:10" x14ac:dyDescent="0.25">
      <c r="A23" s="2" t="s">
        <v>101</v>
      </c>
      <c r="B23" s="3">
        <f>+C23+F23</f>
        <v>15264130.5</v>
      </c>
      <c r="C23" s="3">
        <f>+D23+E23</f>
        <v>15264130.5</v>
      </c>
      <c r="D23" s="3">
        <f>D21</f>
        <v>13861945.5</v>
      </c>
      <c r="E23" s="3">
        <f>+E21</f>
        <v>1402185</v>
      </c>
      <c r="F23" s="3">
        <f>H23</f>
        <v>0</v>
      </c>
      <c r="G23" s="3"/>
      <c r="H23" s="3">
        <f>H21</f>
        <v>0</v>
      </c>
    </row>
    <row r="24" spans="1:10" x14ac:dyDescent="0.25">
      <c r="B24" s="3"/>
      <c r="C24" s="3"/>
      <c r="D24" s="3"/>
    </row>
    <row r="25" spans="1:10" x14ac:dyDescent="0.25">
      <c r="A25" s="7" t="s">
        <v>10</v>
      </c>
      <c r="B25" s="8"/>
      <c r="C25" s="8"/>
      <c r="D25" s="8"/>
      <c r="E25" s="8"/>
      <c r="F25" s="8"/>
      <c r="G25" s="8"/>
      <c r="H25" s="8"/>
    </row>
    <row r="26" spans="1:10" x14ac:dyDescent="0.25">
      <c r="A26" s="9" t="s">
        <v>99</v>
      </c>
      <c r="B26" s="8">
        <f>B20</f>
        <v>25877000</v>
      </c>
      <c r="C26" s="8">
        <f>C20</f>
        <v>15062000</v>
      </c>
      <c r="D26" s="8"/>
      <c r="E26" s="8"/>
      <c r="F26" s="8">
        <f>F20</f>
        <v>10815000</v>
      </c>
      <c r="G26" s="8"/>
      <c r="H26" s="8"/>
    </row>
    <row r="27" spans="1:10" x14ac:dyDescent="0.25">
      <c r="A27" s="9" t="s">
        <v>100</v>
      </c>
      <c r="B27" s="8">
        <f>+C27+F27</f>
        <v>17769200</v>
      </c>
      <c r="C27" s="8">
        <v>13357200</v>
      </c>
      <c r="D27" s="8"/>
      <c r="E27" s="8"/>
      <c r="F27" s="8">
        <v>4412000</v>
      </c>
      <c r="G27" s="8"/>
      <c r="H27" s="8"/>
    </row>
    <row r="29" spans="1:10" x14ac:dyDescent="0.25">
      <c r="A29" t="s">
        <v>11</v>
      </c>
    </row>
    <row r="30" spans="1:10" x14ac:dyDescent="0.25">
      <c r="A30" s="10" t="s">
        <v>61</v>
      </c>
      <c r="B30" s="28">
        <v>1.5396358920333333</v>
      </c>
      <c r="C30" s="28">
        <v>1.5396358920333333</v>
      </c>
      <c r="D30" s="28">
        <v>1.5396358920333333</v>
      </c>
      <c r="E30" s="28">
        <v>1.5396358920333333</v>
      </c>
      <c r="F30" s="28">
        <v>1.5396358920333333</v>
      </c>
      <c r="G30" s="28">
        <v>1.5396358920333333</v>
      </c>
      <c r="H30" s="28">
        <v>1.5396358920333333</v>
      </c>
    </row>
    <row r="31" spans="1:10" x14ac:dyDescent="0.25">
      <c r="A31" s="10" t="s">
        <v>102</v>
      </c>
      <c r="B31" s="28">
        <v>1.6242666666666665</v>
      </c>
      <c r="C31" s="28">
        <v>1.6242666666666665</v>
      </c>
      <c r="D31" s="28">
        <v>1.6242666666666665</v>
      </c>
      <c r="E31" s="28">
        <v>1.6242666666666665</v>
      </c>
      <c r="F31" s="28">
        <v>1.6242666666666665</v>
      </c>
      <c r="G31" s="28">
        <v>1.6242666666666665</v>
      </c>
      <c r="H31" s="28">
        <v>1.6242666666666665</v>
      </c>
    </row>
    <row r="32" spans="1:10" x14ac:dyDescent="0.25">
      <c r="A32" s="2" t="s">
        <v>12</v>
      </c>
      <c r="B32" s="29"/>
      <c r="C32" s="30"/>
      <c r="D32" s="30"/>
      <c r="E32" s="30"/>
      <c r="F32" s="30"/>
      <c r="G32" s="30"/>
      <c r="H32" s="30"/>
    </row>
    <row r="34" spans="1:9" x14ac:dyDescent="0.25">
      <c r="A34" s="11" t="s">
        <v>13</v>
      </c>
      <c r="B34" s="12"/>
      <c r="C34" s="12"/>
      <c r="D34" s="12"/>
      <c r="E34" s="12"/>
      <c r="F34" s="12"/>
      <c r="G34" s="12"/>
      <c r="H34" s="12"/>
    </row>
    <row r="35" spans="1:9" x14ac:dyDescent="0.25">
      <c r="A35" s="12" t="s">
        <v>62</v>
      </c>
      <c r="B35" s="13">
        <f>B19/B30</f>
        <v>11762407.328711404</v>
      </c>
      <c r="C35" s="13">
        <f t="shared" ref="C35:H35" si="4">C19/C30</f>
        <v>6080869.2161856312</v>
      </c>
      <c r="D35" s="13">
        <f>D19/D30</f>
        <v>5751034.7386785261</v>
      </c>
      <c r="E35" s="13">
        <f t="shared" si="4"/>
        <v>329834.47750710498</v>
      </c>
      <c r="F35" s="13">
        <f t="shared" si="4"/>
        <v>5681538.1125257732</v>
      </c>
      <c r="G35" s="13">
        <f t="shared" si="4"/>
        <v>134447.3723112701</v>
      </c>
      <c r="H35" s="13">
        <f t="shared" si="4"/>
        <v>5547090.7402145034</v>
      </c>
    </row>
    <row r="36" spans="1:9" x14ac:dyDescent="0.25">
      <c r="A36" s="12" t="s">
        <v>103</v>
      </c>
      <c r="B36" s="13">
        <f t="shared" ref="B36:F36" si="5">B21/B31</f>
        <v>11709239.862091612</v>
      </c>
      <c r="C36" s="13">
        <f t="shared" si="5"/>
        <v>9397552.0234772619</v>
      </c>
      <c r="D36" s="13">
        <f t="shared" si="5"/>
        <v>8534279.3670990001</v>
      </c>
      <c r="E36" s="13">
        <f t="shared" si="5"/>
        <v>863272.65637826314</v>
      </c>
      <c r="F36" s="13">
        <f t="shared" si="5"/>
        <v>2311687.8386143493</v>
      </c>
      <c r="G36" s="13">
        <f>G21/G31</f>
        <v>2311687.8386143493</v>
      </c>
      <c r="H36" s="13">
        <f>H21/H31</f>
        <v>0</v>
      </c>
    </row>
    <row r="37" spans="1:9" x14ac:dyDescent="0.25">
      <c r="A37" s="12" t="s">
        <v>63</v>
      </c>
      <c r="B37" s="13">
        <f t="shared" ref="B37:H37" si="6">B35/B11</f>
        <v>96.059643841202487</v>
      </c>
      <c r="C37" s="13">
        <f t="shared" si="6"/>
        <v>129380.19608905599</v>
      </c>
      <c r="D37" s="13">
        <f t="shared" si="6"/>
        <v>319501.92992658477</v>
      </c>
      <c r="E37" s="13">
        <f t="shared" si="6"/>
        <v>11373.602672658792</v>
      </c>
      <c r="F37" s="13">
        <f t="shared" si="6"/>
        <v>46.417036588664999</v>
      </c>
      <c r="G37" s="13">
        <f t="shared" si="6"/>
        <v>2688.947446225402</v>
      </c>
      <c r="H37" s="13">
        <f t="shared" si="6"/>
        <v>45.337148066353663</v>
      </c>
    </row>
    <row r="38" spans="1:9" x14ac:dyDescent="0.25">
      <c r="A38" s="12" t="s">
        <v>104</v>
      </c>
      <c r="B38" s="13">
        <f t="shared" ref="B38:H38" si="7">B36/B14</f>
        <v>1153.0516850902623</v>
      </c>
      <c r="C38" s="13">
        <f t="shared" si="7"/>
        <v>97891.166911221473</v>
      </c>
      <c r="D38" s="13">
        <f t="shared" si="7"/>
        <v>406394.25557614287</v>
      </c>
      <c r="E38" s="13">
        <f t="shared" si="7"/>
        <v>11510.302085043508</v>
      </c>
      <c r="F38" s="13">
        <f t="shared" si="7"/>
        <v>229.81288782327758</v>
      </c>
      <c r="G38" s="13">
        <f t="shared" si="7"/>
        <v>2454.0210601001586</v>
      </c>
      <c r="H38" s="13">
        <f t="shared" si="7"/>
        <v>0</v>
      </c>
    </row>
    <row r="40" spans="1:9" x14ac:dyDescent="0.25">
      <c r="A40" s="1" t="s">
        <v>14</v>
      </c>
    </row>
    <row r="42" spans="1:9" x14ac:dyDescent="0.25">
      <c r="A42" t="s">
        <v>15</v>
      </c>
    </row>
    <row r="43" spans="1:9" x14ac:dyDescent="0.25">
      <c r="A43" t="s">
        <v>16</v>
      </c>
      <c r="B43" s="14" t="s">
        <v>80</v>
      </c>
      <c r="C43" s="14" t="s">
        <v>80</v>
      </c>
      <c r="D43" s="14" t="s">
        <v>80</v>
      </c>
      <c r="E43" s="14" t="s">
        <v>80</v>
      </c>
      <c r="F43" s="14" t="s">
        <v>80</v>
      </c>
      <c r="G43" s="14" t="s">
        <v>80</v>
      </c>
      <c r="H43" s="14" t="s">
        <v>80</v>
      </c>
      <c r="I43" s="14"/>
    </row>
    <row r="44" spans="1:9" x14ac:dyDescent="0.25">
      <c r="A44" t="s">
        <v>17</v>
      </c>
      <c r="B44" s="14" t="s">
        <v>80</v>
      </c>
      <c r="C44" s="14" t="s">
        <v>80</v>
      </c>
      <c r="D44" s="14" t="s">
        <v>80</v>
      </c>
      <c r="E44" s="14" t="s">
        <v>80</v>
      </c>
      <c r="F44" s="14" t="s">
        <v>80</v>
      </c>
      <c r="G44" s="14" t="s">
        <v>80</v>
      </c>
      <c r="H44" s="14" t="s">
        <v>80</v>
      </c>
      <c r="I44" s="14"/>
    </row>
    <row r="46" spans="1:9" x14ac:dyDescent="0.25">
      <c r="A46" t="s">
        <v>18</v>
      </c>
    </row>
    <row r="47" spans="1:9" x14ac:dyDescent="0.25">
      <c r="A47" t="s">
        <v>19</v>
      </c>
      <c r="B47" s="16">
        <f>B14/B13*100</f>
        <v>58.516768468364646</v>
      </c>
      <c r="C47" s="16">
        <f t="shared" ref="C47:H47" si="8">C14/C13*100</f>
        <v>188.23529411764704</v>
      </c>
      <c r="D47" s="16">
        <f t="shared" si="8"/>
        <v>87.5</v>
      </c>
      <c r="E47" s="16">
        <f t="shared" si="8"/>
        <v>277.77777777777777</v>
      </c>
      <c r="F47" s="16">
        <f t="shared" si="8"/>
        <v>58.13442755591516</v>
      </c>
      <c r="G47" s="16">
        <f t="shared" si="8"/>
        <v>93.267326732673268</v>
      </c>
      <c r="H47" s="16">
        <f t="shared" si="8"/>
        <v>55.956545755846065</v>
      </c>
    </row>
    <row r="48" spans="1:9" x14ac:dyDescent="0.25">
      <c r="A48" t="s">
        <v>20</v>
      </c>
      <c r="B48" s="14">
        <f>B21/B20*100</f>
        <v>73.497422421455354</v>
      </c>
      <c r="C48" s="14">
        <f t="shared" ref="C48:F48" si="9">C21/C20*100</f>
        <v>101.34198977559421</v>
      </c>
      <c r="D48" s="14">
        <f t="shared" si="9"/>
        <v>100.3616167362885</v>
      </c>
      <c r="E48" s="14">
        <f t="shared" si="9"/>
        <v>112.17471026023181</v>
      </c>
      <c r="F48" s="14">
        <f t="shared" si="9"/>
        <v>34.718423485899216</v>
      </c>
      <c r="G48" s="14">
        <f>G21/G20*100</f>
        <v>51.351169310722099</v>
      </c>
      <c r="H48" s="14">
        <f>H21/H20*100</f>
        <v>0</v>
      </c>
    </row>
    <row r="49" spans="1:8" x14ac:dyDescent="0.25">
      <c r="A49" s="12" t="s">
        <v>21</v>
      </c>
      <c r="B49" s="15">
        <f t="shared" ref="B49:H49" si="10">AVERAGE(B47:B48)</f>
        <v>66.007095444909993</v>
      </c>
      <c r="C49" s="15">
        <f t="shared" si="10"/>
        <v>144.78864194662063</v>
      </c>
      <c r="D49" s="15">
        <f t="shared" si="10"/>
        <v>93.930808368144255</v>
      </c>
      <c r="E49" s="15">
        <f t="shared" si="10"/>
        <v>194.97624401900478</v>
      </c>
      <c r="F49" s="15">
        <f t="shared" si="10"/>
        <v>46.426425520907188</v>
      </c>
      <c r="G49" s="15">
        <f t="shared" si="10"/>
        <v>72.309248021697684</v>
      </c>
      <c r="H49" s="15">
        <f t="shared" si="10"/>
        <v>27.978272877923033</v>
      </c>
    </row>
    <row r="50" spans="1:8" x14ac:dyDescent="0.25">
      <c r="B50" s="14"/>
      <c r="C50" s="14"/>
      <c r="D50" s="14"/>
      <c r="E50" s="14"/>
      <c r="F50" s="14"/>
      <c r="G50" s="14"/>
      <c r="H50" s="14"/>
    </row>
    <row r="51" spans="1:8" x14ac:dyDescent="0.25">
      <c r="A51" t="s">
        <v>22</v>
      </c>
    </row>
    <row r="52" spans="1:8" x14ac:dyDescent="0.25">
      <c r="A52" t="s">
        <v>23</v>
      </c>
      <c r="B52" s="14">
        <f>(B14/B16)*100</f>
        <v>56.288454076825012</v>
      </c>
      <c r="C52" s="14">
        <f t="shared" ref="C52:H52" si="11">(C14/C16)*100</f>
        <v>48.484848484848484</v>
      </c>
      <c r="D52" s="14">
        <f t="shared" si="11"/>
        <v>21.875</v>
      </c>
      <c r="E52" s="14">
        <f t="shared" si="11"/>
        <v>73.529411764705884</v>
      </c>
      <c r="F52" s="14">
        <f t="shared" si="11"/>
        <v>56.375049038838768</v>
      </c>
      <c r="G52" s="14">
        <f t="shared" si="11"/>
        <v>60.774193548387103</v>
      </c>
      <c r="H52" s="14">
        <f t="shared" si="11"/>
        <v>55.956545755846065</v>
      </c>
    </row>
    <row r="53" spans="1:8" x14ac:dyDescent="0.25">
      <c r="A53" t="s">
        <v>24</v>
      </c>
      <c r="B53" s="14">
        <f>B21/B22*100</f>
        <v>22.704288033616653</v>
      </c>
      <c r="C53" s="14">
        <f t="shared" ref="C53:F53" si="12">C21/C22*100</f>
        <v>21.268713772154722</v>
      </c>
      <c r="D53" s="14">
        <f t="shared" si="12"/>
        <v>20.76136098130841</v>
      </c>
      <c r="E53" s="14">
        <f t="shared" si="12"/>
        <v>28.043699999999998</v>
      </c>
      <c r="F53" s="14">
        <f t="shared" si="12"/>
        <v>31.289979166666665</v>
      </c>
      <c r="G53" s="14">
        <f>G21/G22*100</f>
        <v>44.189684594562792</v>
      </c>
      <c r="H53" s="14">
        <f>H21/H22*100</f>
        <v>0</v>
      </c>
    </row>
    <row r="54" spans="1:8" x14ac:dyDescent="0.25">
      <c r="A54" t="s">
        <v>25</v>
      </c>
      <c r="B54" s="14">
        <f t="shared" ref="B54:H54" si="13">(B52+B53)/2</f>
        <v>39.496371055220834</v>
      </c>
      <c r="C54" s="14">
        <f t="shared" si="13"/>
        <v>34.876781128501605</v>
      </c>
      <c r="D54" s="14">
        <f t="shared" si="13"/>
        <v>21.318180490654207</v>
      </c>
      <c r="E54" s="14">
        <f t="shared" si="13"/>
        <v>50.786555882352943</v>
      </c>
      <c r="F54" s="14">
        <f t="shared" si="13"/>
        <v>43.832514102752718</v>
      </c>
      <c r="G54" s="14">
        <f t="shared" si="13"/>
        <v>52.481939071474947</v>
      </c>
      <c r="H54" s="14">
        <f t="shared" si="13"/>
        <v>27.978272877923033</v>
      </c>
    </row>
    <row r="56" spans="1:8" x14ac:dyDescent="0.25">
      <c r="A56" s="12" t="s">
        <v>36</v>
      </c>
      <c r="B56" s="15"/>
      <c r="C56" s="15"/>
      <c r="D56" s="15"/>
      <c r="E56" s="15"/>
      <c r="F56" s="15"/>
      <c r="G56" s="15"/>
      <c r="H56" s="15"/>
    </row>
    <row r="57" spans="1:8" x14ac:dyDescent="0.25">
      <c r="A57" t="s">
        <v>26</v>
      </c>
      <c r="B57" s="14">
        <f t="shared" ref="B57:F57" si="14">B23/B21*100</f>
        <v>80.257575505832918</v>
      </c>
      <c r="C57" s="14">
        <f t="shared" si="14"/>
        <v>100</v>
      </c>
      <c r="D57" s="14"/>
      <c r="E57" s="14"/>
      <c r="F57" s="14">
        <f t="shared" si="14"/>
        <v>0</v>
      </c>
      <c r="G57" s="14"/>
      <c r="H57" s="14"/>
    </row>
    <row r="59" spans="1:8" x14ac:dyDescent="0.25">
      <c r="A59" t="s">
        <v>27</v>
      </c>
    </row>
    <row r="60" spans="1:8" x14ac:dyDescent="0.25">
      <c r="A60" t="s">
        <v>28</v>
      </c>
      <c r="B60" s="14">
        <f>((B14/B11)-1)*100</f>
        <v>-91.706751382208111</v>
      </c>
      <c r="C60" s="14">
        <f t="shared" ref="C60:H60" si="15">((C14/C11)-1)*100</f>
        <v>104.25531914893615</v>
      </c>
      <c r="D60" s="14">
        <f t="shared" si="15"/>
        <v>16.666666666666675</v>
      </c>
      <c r="E60" s="14">
        <f t="shared" si="15"/>
        <v>158.62068965517241</v>
      </c>
      <c r="F60" s="14">
        <f t="shared" si="15"/>
        <v>-91.781997026192386</v>
      </c>
      <c r="G60" s="14">
        <f t="shared" si="15"/>
        <v>1784</v>
      </c>
      <c r="H60" s="14">
        <f t="shared" si="15"/>
        <v>-92.548548450372692</v>
      </c>
    </row>
    <row r="61" spans="1:8" x14ac:dyDescent="0.25">
      <c r="A61" t="s">
        <v>29</v>
      </c>
      <c r="B61" s="14">
        <f>((B36/B35)-1)*100</f>
        <v>-0.45201177900048295</v>
      </c>
      <c r="C61" s="14">
        <f>((C36/C35)-1)*100</f>
        <v>54.54290643948594</v>
      </c>
      <c r="D61" s="14">
        <f t="shared" ref="D61:H61" si="16">((D36/D35)-1)*100</f>
        <v>48.395545408581711</v>
      </c>
      <c r="E61" s="14">
        <f t="shared" si="16"/>
        <v>161.72905358557225</v>
      </c>
      <c r="F61" s="14">
        <f t="shared" si="16"/>
        <v>-59.312288453756935</v>
      </c>
      <c r="G61" s="14">
        <f t="shared" si="16"/>
        <v>1619.3997910664791</v>
      </c>
      <c r="H61" s="14">
        <f t="shared" si="16"/>
        <v>-100</v>
      </c>
    </row>
    <row r="62" spans="1:8" x14ac:dyDescent="0.25">
      <c r="A62" s="12" t="s">
        <v>30</v>
      </c>
      <c r="B62" s="15">
        <f t="shared" ref="B62:H62" si="17">((B38/B37)-1)*100</f>
        <v>1100.349739997358</v>
      </c>
      <c r="C62" s="15">
        <f t="shared" si="17"/>
        <v>-24.338368722335012</v>
      </c>
      <c r="D62" s="15">
        <f t="shared" si="17"/>
        <v>27.196181778784311</v>
      </c>
      <c r="E62" s="15">
        <f t="shared" si="17"/>
        <v>1.2019007197546117</v>
      </c>
      <c r="F62" s="15">
        <f t="shared" si="17"/>
        <v>395.10460967126386</v>
      </c>
      <c r="G62" s="15">
        <f t="shared" si="17"/>
        <v>-8.7367414508238266</v>
      </c>
      <c r="H62" s="15">
        <f t="shared" si="17"/>
        <v>-100</v>
      </c>
    </row>
    <row r="63" spans="1:8" x14ac:dyDescent="0.25">
      <c r="B63" s="16"/>
      <c r="C63" s="16"/>
      <c r="D63" s="16"/>
      <c r="E63" s="16"/>
      <c r="F63" s="16"/>
      <c r="G63" s="16"/>
      <c r="H63" s="16"/>
    </row>
    <row r="64" spans="1:8" x14ac:dyDescent="0.25">
      <c r="A64" t="s">
        <v>31</v>
      </c>
    </row>
    <row r="65" spans="1:8" x14ac:dyDescent="0.25">
      <c r="A65" t="s">
        <v>39</v>
      </c>
      <c r="B65" s="3">
        <f t="shared" ref="B65:H65" si="18">B20/B13</f>
        <v>1491.125965195344</v>
      </c>
      <c r="C65" s="3">
        <f t="shared" si="18"/>
        <v>295333.33333333331</v>
      </c>
      <c r="D65" s="3">
        <f t="shared" si="18"/>
        <v>575499.95833333337</v>
      </c>
      <c r="E65" s="3">
        <f t="shared" si="18"/>
        <v>46296.333333333336</v>
      </c>
      <c r="F65" s="3">
        <f t="shared" si="18"/>
        <v>625.03612090388947</v>
      </c>
      <c r="G65" s="3">
        <f t="shared" si="18"/>
        <v>7239.6039603960398</v>
      </c>
      <c r="H65" s="3">
        <f t="shared" si="18"/>
        <v>215.00030688025532</v>
      </c>
    </row>
    <row r="66" spans="1:8" x14ac:dyDescent="0.25">
      <c r="A66" t="s">
        <v>40</v>
      </c>
      <c r="B66" s="3">
        <f t="shared" ref="B66:H66" si="19">B21/B14</f>
        <v>1872.8634170359428</v>
      </c>
      <c r="C66" s="3">
        <f t="shared" si="19"/>
        <v>159001.359375</v>
      </c>
      <c r="D66" s="3">
        <f t="shared" si="19"/>
        <v>660092.64285714284</v>
      </c>
      <c r="E66" s="3">
        <f t="shared" si="19"/>
        <v>18695.8</v>
      </c>
      <c r="F66" s="3">
        <f t="shared" si="19"/>
        <v>373.27741326175567</v>
      </c>
      <c r="G66" s="3">
        <f t="shared" si="19"/>
        <v>3985.9846072186838</v>
      </c>
      <c r="H66" s="3">
        <f t="shared" si="19"/>
        <v>0</v>
      </c>
    </row>
    <row r="67" spans="1:8" x14ac:dyDescent="0.25">
      <c r="A67" s="12" t="s">
        <v>32</v>
      </c>
      <c r="B67" s="15">
        <f>(B65/B66)*B49</f>
        <v>52.553161650625427</v>
      </c>
      <c r="C67" s="15">
        <f t="shared" ref="C67:H67" si="20">(C65/C66)*C49</f>
        <v>268.93425580124511</v>
      </c>
      <c r="D67" s="15">
        <f t="shared" si="20"/>
        <v>81.893317380576221</v>
      </c>
      <c r="E67" s="15">
        <f t="shared" si="20"/>
        <v>482.81887831412325</v>
      </c>
      <c r="F67" s="15">
        <f t="shared" si="20"/>
        <v>77.738946649505834</v>
      </c>
      <c r="G67" s="15">
        <f t="shared" si="20"/>
        <v>131.33274960547828</v>
      </c>
      <c r="H67" s="15" t="e">
        <f t="shared" si="20"/>
        <v>#DIV/0!</v>
      </c>
    </row>
    <row r="68" spans="1:8" s="5" customFormat="1" x14ac:dyDescent="0.25">
      <c r="A68" t="s">
        <v>41</v>
      </c>
      <c r="B68" s="26">
        <f>B20/(B13*3)</f>
        <v>497.04198839844798</v>
      </c>
      <c r="C68" s="26">
        <f t="shared" ref="C68:H68" si="21">C20/(C13*3)</f>
        <v>98444.444444444438</v>
      </c>
      <c r="D68" s="26">
        <f t="shared" si="21"/>
        <v>191833.31944444444</v>
      </c>
      <c r="E68" s="26">
        <f t="shared" si="21"/>
        <v>15432.111111111111</v>
      </c>
      <c r="F68" s="26">
        <f t="shared" si="21"/>
        <v>208.34537363462982</v>
      </c>
      <c r="G68" s="26">
        <f t="shared" si="21"/>
        <v>2413.2013201320133</v>
      </c>
      <c r="H68" s="26">
        <f t="shared" si="21"/>
        <v>71.666768960085108</v>
      </c>
    </row>
    <row r="69" spans="1:8" s="5" customFormat="1" x14ac:dyDescent="0.25">
      <c r="A69" t="s">
        <v>42</v>
      </c>
      <c r="B69" s="26">
        <f>B21/(B14*3)</f>
        <v>624.2878056786476</v>
      </c>
      <c r="C69" s="26">
        <f t="shared" ref="C69:H69" si="22">C21/(C14*3)</f>
        <v>53000.453125</v>
      </c>
      <c r="D69" s="26">
        <f t="shared" si="22"/>
        <v>220030.88095238095</v>
      </c>
      <c r="E69" s="26">
        <f t="shared" si="22"/>
        <v>6231.9333333333334</v>
      </c>
      <c r="F69" s="26">
        <f t="shared" si="22"/>
        <v>124.42580442058521</v>
      </c>
      <c r="G69" s="26">
        <f t="shared" si="22"/>
        <v>1328.6615357395613</v>
      </c>
      <c r="H69" s="26">
        <f t="shared" si="22"/>
        <v>0</v>
      </c>
    </row>
    <row r="70" spans="1:8" x14ac:dyDescent="0.25">
      <c r="B70" s="14"/>
      <c r="C70" s="14"/>
      <c r="D70" s="14"/>
    </row>
    <row r="71" spans="1:8" x14ac:dyDescent="0.25">
      <c r="A71" t="s">
        <v>33</v>
      </c>
      <c r="B71" s="14"/>
      <c r="C71" s="14"/>
      <c r="D71" s="14"/>
    </row>
    <row r="72" spans="1:8" x14ac:dyDescent="0.25">
      <c r="A72" s="17" t="s">
        <v>34</v>
      </c>
      <c r="B72" s="18">
        <f>(B27/B26)*100</f>
        <v>68.667929048962392</v>
      </c>
      <c r="C72" s="18">
        <f>(C27/C26)*100</f>
        <v>88.681450006639224</v>
      </c>
      <c r="D72" s="18"/>
      <c r="E72" s="18"/>
      <c r="F72" s="18">
        <f>(F27/F26)*100</f>
        <v>40.795191863153029</v>
      </c>
      <c r="G72" s="18"/>
      <c r="H72" s="18"/>
    </row>
    <row r="73" spans="1:8" x14ac:dyDescent="0.25">
      <c r="A73" s="17" t="s">
        <v>35</v>
      </c>
      <c r="B73" s="18">
        <f>(B21/B27)*100</f>
        <v>107.03311347725277</v>
      </c>
      <c r="C73" s="18">
        <f>(C21/C27)*100</f>
        <v>114.2764239511275</v>
      </c>
      <c r="D73" s="18"/>
      <c r="E73" s="18"/>
      <c r="F73" s="18">
        <f>(F21/F27)*100</f>
        <v>85.104204442429733</v>
      </c>
      <c r="G73" s="18"/>
      <c r="H73" s="18"/>
    </row>
    <row r="74" spans="1:8" ht="15.75" thickBot="1" x14ac:dyDescent="0.3">
      <c r="A74" s="19"/>
      <c r="B74" s="19"/>
      <c r="C74" s="19"/>
      <c r="D74" s="19"/>
      <c r="E74" s="19"/>
      <c r="F74" s="19"/>
      <c r="G74" s="19"/>
      <c r="H74" s="19"/>
    </row>
    <row r="75" spans="1:8" ht="15.75" thickTop="1" x14ac:dyDescent="0.25">
      <c r="A75" s="22" t="s">
        <v>37</v>
      </c>
    </row>
    <row r="76" spans="1:8" x14ac:dyDescent="0.25">
      <c r="A76" s="22" t="s">
        <v>135</v>
      </c>
    </row>
    <row r="77" spans="1:8" x14ac:dyDescent="0.25">
      <c r="A77" s="22" t="s">
        <v>136</v>
      </c>
    </row>
    <row r="78" spans="1:8" x14ac:dyDescent="0.25">
      <c r="A78" s="22" t="s">
        <v>137</v>
      </c>
      <c r="B78" s="20"/>
      <c r="C78" s="20"/>
      <c r="D78" s="20"/>
    </row>
    <row r="79" spans="1:8" x14ac:dyDescent="0.25">
      <c r="A79" s="22"/>
    </row>
    <row r="80" spans="1:8" x14ac:dyDescent="0.25">
      <c r="A80" s="22"/>
    </row>
    <row r="82" spans="1:1" x14ac:dyDescent="0.25">
      <c r="A82" t="s">
        <v>38</v>
      </c>
    </row>
    <row r="85" spans="1:1" x14ac:dyDescent="0.25">
      <c r="A85" t="s">
        <v>81</v>
      </c>
    </row>
    <row r="86" spans="1:1" x14ac:dyDescent="0.25">
      <c r="A86" t="s">
        <v>82</v>
      </c>
    </row>
    <row r="89" spans="1:1" x14ac:dyDescent="0.25">
      <c r="A89" t="s">
        <v>138</v>
      </c>
    </row>
  </sheetData>
  <mergeCells count="11">
    <mergeCell ref="A2:H2"/>
    <mergeCell ref="A4:A6"/>
    <mergeCell ref="B4:B6"/>
    <mergeCell ref="C4:E4"/>
    <mergeCell ref="F4:H4"/>
    <mergeCell ref="C5:C6"/>
    <mergeCell ref="E5:E6"/>
    <mergeCell ref="F5:F6"/>
    <mergeCell ref="G5:G6"/>
    <mergeCell ref="H5:H6"/>
    <mergeCell ref="D5:D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8"/>
  <sheetViews>
    <sheetView workbookViewId="0">
      <selection activeCell="I57" sqref="I57"/>
    </sheetView>
  </sheetViews>
  <sheetFormatPr baseColWidth="10" defaultColWidth="11.42578125" defaultRowHeight="15" x14ac:dyDescent="0.25"/>
  <cols>
    <col min="1" max="1" width="50.85546875" customWidth="1"/>
    <col min="2" max="2" width="16.28515625" bestFit="1" customWidth="1"/>
    <col min="3" max="7" width="13.7109375" customWidth="1"/>
    <col min="8" max="8" width="15.42578125" customWidth="1"/>
  </cols>
  <sheetData>
    <row r="2" spans="1:8" ht="15.75" x14ac:dyDescent="0.25">
      <c r="A2" s="37" t="s">
        <v>105</v>
      </c>
      <c r="B2" s="37"/>
      <c r="C2" s="37"/>
      <c r="D2" s="37"/>
      <c r="E2" s="37"/>
      <c r="F2" s="37"/>
      <c r="G2" s="37"/>
      <c r="H2" s="37"/>
    </row>
    <row r="4" spans="1:8" ht="20.100000000000001" customHeight="1" x14ac:dyDescent="0.25">
      <c r="A4" s="38" t="s">
        <v>0</v>
      </c>
      <c r="B4" s="41" t="s">
        <v>1</v>
      </c>
      <c r="C4" s="44" t="s">
        <v>2</v>
      </c>
      <c r="D4" s="45"/>
      <c r="E4" s="46"/>
      <c r="F4" s="44" t="s">
        <v>3</v>
      </c>
      <c r="G4" s="45"/>
      <c r="H4" s="46"/>
    </row>
    <row r="5" spans="1:8" ht="20.100000000000001" customHeight="1" x14ac:dyDescent="0.25">
      <c r="A5" s="39"/>
      <c r="B5" s="42"/>
      <c r="C5" s="47" t="s">
        <v>4</v>
      </c>
      <c r="D5" s="53" t="s">
        <v>5</v>
      </c>
      <c r="E5" s="49" t="s">
        <v>6</v>
      </c>
      <c r="F5" s="51" t="s">
        <v>4</v>
      </c>
      <c r="G5" s="53" t="s">
        <v>132</v>
      </c>
      <c r="H5" s="54" t="s">
        <v>7</v>
      </c>
    </row>
    <row r="6" spans="1:8" ht="15.75" thickBot="1" x14ac:dyDescent="0.3">
      <c r="A6" s="40"/>
      <c r="B6" s="43"/>
      <c r="C6" s="48"/>
      <c r="D6" s="50"/>
      <c r="E6" s="50"/>
      <c r="F6" s="52"/>
      <c r="G6" s="50"/>
      <c r="H6" s="55"/>
    </row>
    <row r="7" spans="1:8" ht="15.75" thickTop="1" x14ac:dyDescent="0.25"/>
    <row r="8" spans="1:8" x14ac:dyDescent="0.25">
      <c r="A8" s="1" t="s">
        <v>8</v>
      </c>
    </row>
    <row r="10" spans="1:8" x14ac:dyDescent="0.25">
      <c r="A10" t="s">
        <v>49</v>
      </c>
    </row>
    <row r="11" spans="1:8" x14ac:dyDescent="0.25">
      <c r="A11" s="2" t="s">
        <v>64</v>
      </c>
      <c r="B11" s="4">
        <f t="shared" ref="B11:B16" si="0">C11+F11</f>
        <v>100428</v>
      </c>
      <c r="C11" s="4">
        <f t="shared" ref="C11:C16" si="1">D11+E11</f>
        <v>38</v>
      </c>
      <c r="D11">
        <v>19</v>
      </c>
      <c r="E11">
        <v>19</v>
      </c>
      <c r="F11" s="23">
        <f>SUM(G11:H11)</f>
        <v>100390</v>
      </c>
      <c r="G11" s="23">
        <v>903</v>
      </c>
      <c r="H11" s="23">
        <v>99487</v>
      </c>
    </row>
    <row r="12" spans="1:8" x14ac:dyDescent="0.25">
      <c r="A12" s="27" t="s">
        <v>50</v>
      </c>
      <c r="B12" s="4">
        <f t="shared" si="0"/>
        <v>100436</v>
      </c>
      <c r="C12" s="4">
        <f t="shared" si="1"/>
        <v>46</v>
      </c>
      <c r="D12">
        <v>27</v>
      </c>
      <c r="E12">
        <v>19</v>
      </c>
      <c r="F12" s="23">
        <f t="shared" ref="F12:F16" si="2">SUM(G12:H12)</f>
        <v>100390</v>
      </c>
      <c r="G12" s="23">
        <v>903</v>
      </c>
      <c r="H12" s="23">
        <v>99487</v>
      </c>
    </row>
    <row r="13" spans="1:8" x14ac:dyDescent="0.25">
      <c r="A13" s="2" t="s">
        <v>106</v>
      </c>
      <c r="B13" s="4">
        <f t="shared" si="0"/>
        <v>495</v>
      </c>
      <c r="C13" s="4">
        <f t="shared" si="1"/>
        <v>45</v>
      </c>
      <c r="D13">
        <v>24</v>
      </c>
      <c r="E13">
        <v>21</v>
      </c>
      <c r="F13" s="5">
        <f t="shared" si="2"/>
        <v>450</v>
      </c>
      <c r="G13" s="5">
        <v>450</v>
      </c>
      <c r="H13" s="5">
        <v>0</v>
      </c>
    </row>
    <row r="14" spans="1:8" x14ac:dyDescent="0.25">
      <c r="A14" s="2" t="s">
        <v>107</v>
      </c>
      <c r="B14" s="4">
        <f t="shared" si="0"/>
        <v>5839</v>
      </c>
      <c r="C14" s="4">
        <f t="shared" si="1"/>
        <v>68</v>
      </c>
      <c r="D14">
        <v>23</v>
      </c>
      <c r="E14">
        <v>45</v>
      </c>
      <c r="F14" s="5">
        <f t="shared" si="2"/>
        <v>5771</v>
      </c>
      <c r="G14" s="4">
        <v>425</v>
      </c>
      <c r="H14" s="5">
        <v>5346</v>
      </c>
    </row>
    <row r="15" spans="1:8" x14ac:dyDescent="0.25">
      <c r="A15" s="27" t="s">
        <v>50</v>
      </c>
      <c r="B15" s="4">
        <f t="shared" si="0"/>
        <v>5845</v>
      </c>
      <c r="C15" s="4">
        <f t="shared" si="1"/>
        <v>74</v>
      </c>
      <c r="D15">
        <v>29</v>
      </c>
      <c r="E15">
        <v>45</v>
      </c>
      <c r="F15" s="5">
        <f t="shared" si="2"/>
        <v>5771</v>
      </c>
      <c r="G15" s="4">
        <v>425</v>
      </c>
      <c r="H15" s="5">
        <v>5346</v>
      </c>
    </row>
    <row r="16" spans="1:8" x14ac:dyDescent="0.25">
      <c r="A16" s="2" t="s">
        <v>86</v>
      </c>
      <c r="B16" s="4">
        <f t="shared" si="0"/>
        <v>18041</v>
      </c>
      <c r="C16" s="4">
        <f t="shared" si="1"/>
        <v>198</v>
      </c>
      <c r="D16">
        <v>96</v>
      </c>
      <c r="E16">
        <v>102</v>
      </c>
      <c r="F16" s="5">
        <f t="shared" si="2"/>
        <v>17843</v>
      </c>
      <c r="G16" s="5">
        <v>1550</v>
      </c>
      <c r="H16" s="5">
        <v>16293</v>
      </c>
    </row>
    <row r="17" spans="1:10" x14ac:dyDescent="0.25">
      <c r="F17" s="5"/>
    </row>
    <row r="18" spans="1:10" x14ac:dyDescent="0.25">
      <c r="A18" s="6" t="s">
        <v>9</v>
      </c>
      <c r="F18" s="5"/>
    </row>
    <row r="19" spans="1:10" x14ac:dyDescent="0.25">
      <c r="A19" s="2" t="s">
        <v>64</v>
      </c>
      <c r="B19" s="4">
        <f>C19+F19</f>
        <v>23003843.490000002</v>
      </c>
      <c r="C19" s="4">
        <f>D19+E19</f>
        <v>20323446.490000002</v>
      </c>
      <c r="D19" s="3">
        <v>19853576.490000002</v>
      </c>
      <c r="E19" s="4">
        <v>469870</v>
      </c>
      <c r="F19" s="23">
        <f t="shared" ref="F19:F22" si="3">SUM(G19:H19)</f>
        <v>2680397</v>
      </c>
      <c r="G19" s="4">
        <v>2417897</v>
      </c>
      <c r="H19" s="4">
        <v>262500</v>
      </c>
    </row>
    <row r="20" spans="1:10" x14ac:dyDescent="0.25">
      <c r="A20" s="2" t="s">
        <v>106</v>
      </c>
      <c r="B20" s="3">
        <f>C20+F20</f>
        <v>16067000</v>
      </c>
      <c r="C20" s="3">
        <f>D20+E20</f>
        <v>15082000</v>
      </c>
      <c r="D20" s="3">
        <v>13832003</v>
      </c>
      <c r="E20" s="3">
        <v>1249997</v>
      </c>
      <c r="F20" s="23">
        <f t="shared" si="3"/>
        <v>984999.99999999988</v>
      </c>
      <c r="G20" s="3">
        <v>984999.99999999988</v>
      </c>
      <c r="H20" s="3">
        <v>0</v>
      </c>
    </row>
    <row r="21" spans="1:10" x14ac:dyDescent="0.25">
      <c r="A21" s="2" t="s">
        <v>107</v>
      </c>
      <c r="B21" s="3">
        <f>C21+F21</f>
        <v>34368493.280000001</v>
      </c>
      <c r="C21" s="3">
        <f>D21+E21</f>
        <v>27073878.280000001</v>
      </c>
      <c r="D21" s="3">
        <v>25708998.280000001</v>
      </c>
      <c r="E21" s="4">
        <v>1364880</v>
      </c>
      <c r="F21" s="4">
        <f>SUM(G21:H21)</f>
        <v>7294615</v>
      </c>
      <c r="G21" s="4">
        <v>3791615</v>
      </c>
      <c r="H21" s="4">
        <v>3503000</v>
      </c>
      <c r="J21" s="4"/>
    </row>
    <row r="22" spans="1:10" x14ac:dyDescent="0.25">
      <c r="A22" s="2" t="s">
        <v>86</v>
      </c>
      <c r="B22" s="3">
        <f>C22+F22</f>
        <v>83768000</v>
      </c>
      <c r="C22" s="3">
        <f>D22+E22</f>
        <v>71768000</v>
      </c>
      <c r="D22" s="3">
        <v>66768000</v>
      </c>
      <c r="E22" s="3">
        <v>5000000</v>
      </c>
      <c r="F22" s="23">
        <f t="shared" si="3"/>
        <v>12000000</v>
      </c>
      <c r="G22" s="3">
        <v>8497000</v>
      </c>
      <c r="H22" s="3">
        <v>3503000</v>
      </c>
    </row>
    <row r="23" spans="1:10" x14ac:dyDescent="0.25">
      <c r="A23" s="2" t="s">
        <v>108</v>
      </c>
      <c r="B23" s="3">
        <f>+C23+F23</f>
        <v>30576878.280000001</v>
      </c>
      <c r="C23" s="3">
        <f>+D23+E23</f>
        <v>27073878.280000001</v>
      </c>
      <c r="D23" s="3">
        <f>D21</f>
        <v>25708998.280000001</v>
      </c>
      <c r="E23" s="3">
        <f>+E21</f>
        <v>1364880</v>
      </c>
      <c r="F23" s="3">
        <f>H23</f>
        <v>3503000</v>
      </c>
      <c r="G23" s="3"/>
      <c r="H23" s="3">
        <f>H21</f>
        <v>3503000</v>
      </c>
    </row>
    <row r="24" spans="1:10" x14ac:dyDescent="0.25">
      <c r="B24" s="3"/>
      <c r="C24" s="3"/>
      <c r="D24" s="3"/>
    </row>
    <row r="25" spans="1:10" x14ac:dyDescent="0.25">
      <c r="A25" s="7" t="s">
        <v>10</v>
      </c>
      <c r="B25" s="8"/>
      <c r="C25" s="8"/>
      <c r="D25" s="8"/>
      <c r="E25" s="8"/>
      <c r="F25" s="8"/>
      <c r="G25" s="8"/>
      <c r="H25" s="8"/>
    </row>
    <row r="26" spans="1:10" x14ac:dyDescent="0.25">
      <c r="A26" s="9" t="s">
        <v>106</v>
      </c>
      <c r="B26" s="8">
        <f>B20</f>
        <v>16067000</v>
      </c>
      <c r="C26" s="8">
        <f>C20</f>
        <v>15082000</v>
      </c>
      <c r="D26" s="8"/>
      <c r="E26" s="8"/>
      <c r="F26" s="8">
        <f>F20</f>
        <v>984999.99999999988</v>
      </c>
      <c r="G26" s="8"/>
      <c r="H26" s="8"/>
    </row>
    <row r="27" spans="1:10" x14ac:dyDescent="0.25">
      <c r="A27" s="9" t="s">
        <v>107</v>
      </c>
      <c r="B27" s="8">
        <f>+C27+F27</f>
        <v>34113410</v>
      </c>
      <c r="C27" s="8">
        <v>26525410</v>
      </c>
      <c r="D27" s="8"/>
      <c r="E27" s="8"/>
      <c r="F27" s="8">
        <v>7588000</v>
      </c>
      <c r="G27" s="8"/>
      <c r="H27" s="8"/>
    </row>
    <row r="29" spans="1:10" x14ac:dyDescent="0.25">
      <c r="A29" t="s">
        <v>11</v>
      </c>
    </row>
    <row r="30" spans="1:10" x14ac:dyDescent="0.25">
      <c r="A30" s="10" t="s">
        <v>65</v>
      </c>
      <c r="B30" s="21">
        <v>1.56</v>
      </c>
      <c r="C30" s="21">
        <v>1.56</v>
      </c>
      <c r="D30" s="21">
        <v>1.56</v>
      </c>
      <c r="E30" s="21">
        <v>1.56</v>
      </c>
      <c r="F30" s="21">
        <v>1.56</v>
      </c>
      <c r="G30" s="21">
        <v>1.56</v>
      </c>
      <c r="H30" s="21">
        <v>1.56</v>
      </c>
    </row>
    <row r="31" spans="1:10" x14ac:dyDescent="0.25">
      <c r="A31" s="10" t="s">
        <v>109</v>
      </c>
      <c r="B31" s="21">
        <v>1.6181333333333334</v>
      </c>
      <c r="C31" s="21">
        <v>1.6181333333333334</v>
      </c>
      <c r="D31" s="21">
        <v>1.6181333333333334</v>
      </c>
      <c r="E31" s="21">
        <v>1.6181333333333334</v>
      </c>
      <c r="F31" s="21">
        <v>1.6181333333333334</v>
      </c>
      <c r="G31" s="21">
        <v>1.6181333333333334</v>
      </c>
      <c r="H31" s="21">
        <v>1.6181333333333334</v>
      </c>
    </row>
    <row r="32" spans="1:10" x14ac:dyDescent="0.25">
      <c r="A32" s="2" t="s">
        <v>12</v>
      </c>
      <c r="B32" s="29"/>
      <c r="C32" s="30"/>
      <c r="D32" s="30"/>
      <c r="E32" s="30"/>
      <c r="F32" s="30"/>
      <c r="G32" s="30"/>
      <c r="H32" s="30"/>
    </row>
    <row r="34" spans="1:8" x14ac:dyDescent="0.25">
      <c r="A34" s="11" t="s">
        <v>13</v>
      </c>
      <c r="B34" s="12"/>
      <c r="C34" s="12"/>
      <c r="D34" s="12"/>
      <c r="E34" s="12"/>
      <c r="F34" s="12"/>
      <c r="G34" s="12"/>
      <c r="H34" s="12"/>
    </row>
    <row r="35" spans="1:8" x14ac:dyDescent="0.25">
      <c r="A35" s="12" t="s">
        <v>66</v>
      </c>
      <c r="B35" s="13">
        <f>B19/B30</f>
        <v>14746053.51923077</v>
      </c>
      <c r="C35" s="13">
        <f t="shared" ref="C35:H35" si="4">C19/C30</f>
        <v>13027850.314102566</v>
      </c>
      <c r="D35" s="13">
        <f>D19/D30</f>
        <v>12726651.596153848</v>
      </c>
      <c r="E35" s="13">
        <f t="shared" si="4"/>
        <v>301198.71794871794</v>
      </c>
      <c r="F35" s="13">
        <f t="shared" si="4"/>
        <v>1718203.205128205</v>
      </c>
      <c r="G35" s="13">
        <f t="shared" si="4"/>
        <v>1549933.9743589743</v>
      </c>
      <c r="H35" s="13">
        <f t="shared" si="4"/>
        <v>168269.23076923075</v>
      </c>
    </row>
    <row r="36" spans="1:8" x14ac:dyDescent="0.25">
      <c r="A36" s="12" t="s">
        <v>110</v>
      </c>
      <c r="B36" s="13">
        <f t="shared" ref="B36:F36" si="5">B21/B31</f>
        <v>21239592.913645353</v>
      </c>
      <c r="C36" s="13">
        <f t="shared" si="5"/>
        <v>16731549.695121951</v>
      </c>
      <c r="D36" s="13">
        <f t="shared" si="5"/>
        <v>15888059.253460778</v>
      </c>
      <c r="E36" s="13">
        <f t="shared" si="5"/>
        <v>843490.44166117336</v>
      </c>
      <c r="F36" s="13">
        <f t="shared" si="5"/>
        <v>4508043.2185234008</v>
      </c>
      <c r="G36" s="13">
        <f>G21/G31</f>
        <v>2343203.0735003296</v>
      </c>
      <c r="H36" s="13">
        <f>H21/H31</f>
        <v>2164840.1450230717</v>
      </c>
    </row>
    <row r="37" spans="1:8" x14ac:dyDescent="0.25">
      <c r="A37" s="12" t="s">
        <v>67</v>
      </c>
      <c r="B37" s="13">
        <f t="shared" ref="B37:H37" si="6">B35/B11</f>
        <v>146.83209383071224</v>
      </c>
      <c r="C37" s="13">
        <f t="shared" si="6"/>
        <v>342838.16616059386</v>
      </c>
      <c r="D37" s="13">
        <f t="shared" si="6"/>
        <v>669823.76821862359</v>
      </c>
      <c r="E37" s="13">
        <f t="shared" si="6"/>
        <v>15852.564102564102</v>
      </c>
      <c r="F37" s="13">
        <f t="shared" si="6"/>
        <v>17.11528244972811</v>
      </c>
      <c r="G37" s="13">
        <f t="shared" si="6"/>
        <v>1716.427435613482</v>
      </c>
      <c r="H37" s="13">
        <f t="shared" si="6"/>
        <v>1.6913690308204163</v>
      </c>
    </row>
    <row r="38" spans="1:8" x14ac:dyDescent="0.25">
      <c r="A38" s="12" t="s">
        <v>111</v>
      </c>
      <c r="B38" s="13">
        <f t="shared" ref="B38:H38" si="7">B36/B14</f>
        <v>3637.5394611483734</v>
      </c>
      <c r="C38" s="13">
        <f t="shared" si="7"/>
        <v>246052.20139885222</v>
      </c>
      <c r="D38" s="13">
        <f t="shared" si="7"/>
        <v>690785.18493307731</v>
      </c>
      <c r="E38" s="13">
        <f t="shared" si="7"/>
        <v>18744.232036914964</v>
      </c>
      <c r="F38" s="13">
        <f t="shared" si="7"/>
        <v>781.15460379889112</v>
      </c>
      <c r="G38" s="13">
        <f t="shared" si="7"/>
        <v>5513.4189964713642</v>
      </c>
      <c r="H38" s="13">
        <f t="shared" si="7"/>
        <v>404.94578096204111</v>
      </c>
    </row>
    <row r="40" spans="1:8" x14ac:dyDescent="0.25">
      <c r="A40" s="1" t="s">
        <v>14</v>
      </c>
    </row>
    <row r="42" spans="1:8" x14ac:dyDescent="0.25">
      <c r="A42" t="s">
        <v>15</v>
      </c>
    </row>
    <row r="43" spans="1:8" x14ac:dyDescent="0.25">
      <c r="A43" t="s">
        <v>16</v>
      </c>
      <c r="B43" s="14" t="s">
        <v>80</v>
      </c>
      <c r="C43" s="14" t="s">
        <v>80</v>
      </c>
      <c r="D43" s="14" t="s">
        <v>80</v>
      </c>
      <c r="E43" s="14" t="s">
        <v>80</v>
      </c>
      <c r="F43" s="14" t="s">
        <v>80</v>
      </c>
      <c r="G43" s="14" t="s">
        <v>80</v>
      </c>
      <c r="H43" s="14" t="s">
        <v>80</v>
      </c>
    </row>
    <row r="44" spans="1:8" x14ac:dyDescent="0.25">
      <c r="A44" t="s">
        <v>17</v>
      </c>
      <c r="B44" s="14" t="s">
        <v>80</v>
      </c>
      <c r="C44" s="14" t="s">
        <v>80</v>
      </c>
      <c r="D44" s="14" t="s">
        <v>80</v>
      </c>
      <c r="E44" s="14" t="s">
        <v>80</v>
      </c>
      <c r="F44" s="14" t="s">
        <v>80</v>
      </c>
      <c r="G44" s="14" t="s">
        <v>80</v>
      </c>
      <c r="H44" s="14" t="s">
        <v>80</v>
      </c>
    </row>
    <row r="46" spans="1:8" x14ac:dyDescent="0.25">
      <c r="A46" t="s">
        <v>18</v>
      </c>
    </row>
    <row r="47" spans="1:8" x14ac:dyDescent="0.25">
      <c r="A47" t="s">
        <v>19</v>
      </c>
      <c r="B47" s="16">
        <f>B14/B13*100</f>
        <v>1179.5959595959596</v>
      </c>
      <c r="C47" s="16">
        <f t="shared" ref="C47:H47" si="8">C14/C13*100</f>
        <v>151.11111111111111</v>
      </c>
      <c r="D47" s="16">
        <f t="shared" si="8"/>
        <v>95.833333333333343</v>
      </c>
      <c r="E47" s="16">
        <f t="shared" si="8"/>
        <v>214.28571428571428</v>
      </c>
      <c r="F47" s="16">
        <f t="shared" si="8"/>
        <v>1282.4444444444443</v>
      </c>
      <c r="G47" s="16">
        <f t="shared" si="8"/>
        <v>94.444444444444443</v>
      </c>
      <c r="H47" s="16" t="e">
        <f t="shared" si="8"/>
        <v>#DIV/0!</v>
      </c>
    </row>
    <row r="48" spans="1:8" x14ac:dyDescent="0.25">
      <c r="A48" t="s">
        <v>20</v>
      </c>
      <c r="B48" s="14">
        <f>B21/B20*100</f>
        <v>213.90734598867246</v>
      </c>
      <c r="C48" s="14">
        <f t="shared" ref="C48:F48" si="9">C21/C20*100</f>
        <v>179.5111940061</v>
      </c>
      <c r="D48" s="14">
        <f t="shared" si="9"/>
        <v>185.86605482951387</v>
      </c>
      <c r="E48" s="14">
        <f t="shared" si="9"/>
        <v>109.19066205758894</v>
      </c>
      <c r="F48" s="14">
        <f t="shared" si="9"/>
        <v>740.57005076142138</v>
      </c>
      <c r="G48" s="14">
        <f>G21/G20*100</f>
        <v>384.9355329949239</v>
      </c>
      <c r="H48" s="14" t="e">
        <f>H21/H20*100</f>
        <v>#DIV/0!</v>
      </c>
    </row>
    <row r="49" spans="1:8" x14ac:dyDescent="0.25">
      <c r="A49" s="12" t="s">
        <v>21</v>
      </c>
      <c r="B49" s="15">
        <f t="shared" ref="B49:H49" si="10">AVERAGE(B47:B48)</f>
        <v>696.75165279231601</v>
      </c>
      <c r="C49" s="15">
        <f t="shared" si="10"/>
        <v>165.31115255860556</v>
      </c>
      <c r="D49" s="15">
        <f t="shared" si="10"/>
        <v>140.84969408142359</v>
      </c>
      <c r="E49" s="15">
        <f t="shared" si="10"/>
        <v>161.73818817165161</v>
      </c>
      <c r="F49" s="15">
        <f t="shared" si="10"/>
        <v>1011.5072476029329</v>
      </c>
      <c r="G49" s="15">
        <f t="shared" si="10"/>
        <v>239.68998871968418</v>
      </c>
      <c r="H49" s="15" t="e">
        <f t="shared" si="10"/>
        <v>#DIV/0!</v>
      </c>
    </row>
    <row r="50" spans="1:8" x14ac:dyDescent="0.25">
      <c r="B50" s="14"/>
      <c r="C50" s="14"/>
      <c r="D50" s="14"/>
      <c r="E50" s="14"/>
      <c r="F50" s="14"/>
      <c r="G50" s="14"/>
      <c r="H50" s="14"/>
    </row>
    <row r="51" spans="1:8" x14ac:dyDescent="0.25">
      <c r="A51" t="s">
        <v>22</v>
      </c>
    </row>
    <row r="52" spans="1:8" x14ac:dyDescent="0.25">
      <c r="A52" t="s">
        <v>23</v>
      </c>
      <c r="B52" s="14">
        <f>(B14/B16)*100</f>
        <v>32.365168227925281</v>
      </c>
      <c r="C52" s="14">
        <f t="shared" ref="C52:H52" si="11">(C14/C16)*100</f>
        <v>34.343434343434339</v>
      </c>
      <c r="D52" s="14">
        <f t="shared" si="11"/>
        <v>23.958333333333336</v>
      </c>
      <c r="E52" s="14">
        <f t="shared" si="11"/>
        <v>44.117647058823529</v>
      </c>
      <c r="F52" s="14">
        <f t="shared" si="11"/>
        <v>32.343215826934937</v>
      </c>
      <c r="G52" s="14">
        <f t="shared" si="11"/>
        <v>27.419354838709676</v>
      </c>
      <c r="H52" s="14">
        <f t="shared" si="11"/>
        <v>32.811636899281901</v>
      </c>
    </row>
    <row r="53" spans="1:8" x14ac:dyDescent="0.25">
      <c r="A53" t="s">
        <v>24</v>
      </c>
      <c r="B53" s="14">
        <f>B21/B22*100</f>
        <v>41.028188902683603</v>
      </c>
      <c r="C53" s="14">
        <f t="shared" ref="C53:F53" si="12">C21/C22*100</f>
        <v>37.724164362947278</v>
      </c>
      <c r="D53" s="14">
        <f t="shared" si="12"/>
        <v>38.504969865803979</v>
      </c>
      <c r="E53" s="14">
        <f t="shared" si="12"/>
        <v>27.297599999999999</v>
      </c>
      <c r="F53" s="14">
        <f t="shared" si="12"/>
        <v>60.788458333333331</v>
      </c>
      <c r="G53" s="14">
        <f>G21/G22*100</f>
        <v>44.622984582793926</v>
      </c>
      <c r="H53" s="14">
        <f>H21/H22*100</f>
        <v>100</v>
      </c>
    </row>
    <row r="54" spans="1:8" x14ac:dyDescent="0.25">
      <c r="A54" t="s">
        <v>25</v>
      </c>
      <c r="B54" s="14">
        <f t="shared" ref="B54:H54" si="13">(B52+B53)/2</f>
        <v>36.696678565304438</v>
      </c>
      <c r="C54" s="14">
        <f t="shared" si="13"/>
        <v>36.033799353190808</v>
      </c>
      <c r="D54" s="14">
        <f t="shared" si="13"/>
        <v>31.231651599568657</v>
      </c>
      <c r="E54" s="14">
        <f t="shared" si="13"/>
        <v>35.707623529411762</v>
      </c>
      <c r="F54" s="14">
        <f t="shared" si="13"/>
        <v>46.565837080134131</v>
      </c>
      <c r="G54" s="14">
        <f t="shared" si="13"/>
        <v>36.021169710751799</v>
      </c>
      <c r="H54" s="14">
        <f t="shared" si="13"/>
        <v>66.405818449640947</v>
      </c>
    </row>
    <row r="56" spans="1:8" x14ac:dyDescent="0.25">
      <c r="A56" s="12" t="s">
        <v>36</v>
      </c>
      <c r="B56" s="15"/>
      <c r="C56" s="15"/>
      <c r="D56" s="15"/>
      <c r="E56" s="15"/>
      <c r="F56" s="15"/>
      <c r="G56" s="15"/>
      <c r="H56" s="15"/>
    </row>
    <row r="57" spans="1:8" x14ac:dyDescent="0.25">
      <c r="A57" t="s">
        <v>26</v>
      </c>
      <c r="B57" s="14">
        <f t="shared" ref="B57:F57" si="14">B23/B21*100</f>
        <v>88.967759019548154</v>
      </c>
      <c r="C57" s="14">
        <f t="shared" si="14"/>
        <v>100</v>
      </c>
      <c r="D57" s="14"/>
      <c r="E57" s="14"/>
      <c r="F57" s="14">
        <f t="shared" si="14"/>
        <v>48.021725615402595</v>
      </c>
      <c r="G57" s="14"/>
      <c r="H57" s="14"/>
    </row>
    <row r="59" spans="1:8" x14ac:dyDescent="0.25">
      <c r="A59" t="s">
        <v>27</v>
      </c>
    </row>
    <row r="60" spans="1:8" x14ac:dyDescent="0.25">
      <c r="A60" t="s">
        <v>28</v>
      </c>
      <c r="B60" s="14">
        <f>((B14/B11)-1)*100</f>
        <v>-94.185884414705058</v>
      </c>
      <c r="C60" s="14">
        <f t="shared" ref="C60:H60" si="15">((C14/C11)-1)*100</f>
        <v>78.94736842105263</v>
      </c>
      <c r="D60" s="14">
        <f t="shared" si="15"/>
        <v>21.052631578947366</v>
      </c>
      <c r="E60" s="14">
        <f t="shared" si="15"/>
        <v>136.84210526315786</v>
      </c>
      <c r="F60" s="14">
        <f t="shared" si="15"/>
        <v>-94.251419464090048</v>
      </c>
      <c r="G60" s="14">
        <f t="shared" si="15"/>
        <v>-52.934662236987819</v>
      </c>
      <c r="H60" s="14">
        <f t="shared" si="15"/>
        <v>-94.626433604390527</v>
      </c>
    </row>
    <row r="61" spans="1:8" x14ac:dyDescent="0.25">
      <c r="A61" t="s">
        <v>29</v>
      </c>
      <c r="B61" s="14">
        <f>((B36/B35)-1)*100</f>
        <v>44.035778019835362</v>
      </c>
      <c r="C61" s="14">
        <f>((C36/C35)-1)*100</f>
        <v>28.429090692039605</v>
      </c>
      <c r="D61" s="14">
        <f t="shared" ref="D61:H61" si="16">((D36/D35)-1)*100</f>
        <v>24.840843904789111</v>
      </c>
      <c r="E61" s="14">
        <f t="shared" si="16"/>
        <v>180.04449932777803</v>
      </c>
      <c r="F61" s="14">
        <f t="shared" si="16"/>
        <v>162.36961990692072</v>
      </c>
      <c r="G61" s="14">
        <f t="shared" si="16"/>
        <v>51.180831717005091</v>
      </c>
      <c r="H61" s="14">
        <f t="shared" si="16"/>
        <v>1186.5335718994256</v>
      </c>
    </row>
    <row r="62" spans="1:8" x14ac:dyDescent="0.25">
      <c r="A62" s="12" t="s">
        <v>30</v>
      </c>
      <c r="B62" s="15">
        <f t="shared" ref="B62:H62" si="17">((B38/B37)-1)*100</f>
        <v>2377.3463118643649</v>
      </c>
      <c r="C62" s="15">
        <f t="shared" si="17"/>
        <v>-28.230802260330812</v>
      </c>
      <c r="D62" s="15">
        <f t="shared" si="17"/>
        <v>3.129392790912755</v>
      </c>
      <c r="E62" s="15">
        <f t="shared" si="17"/>
        <v>18.241010827284043</v>
      </c>
      <c r="F62" s="15">
        <f t="shared" si="17"/>
        <v>4464.0766145305442</v>
      </c>
      <c r="G62" s="15">
        <f t="shared" si="17"/>
        <v>221.2148024481308</v>
      </c>
      <c r="H62" s="15">
        <f t="shared" si="17"/>
        <v>23841.894026853377</v>
      </c>
    </row>
    <row r="63" spans="1:8" x14ac:dyDescent="0.25">
      <c r="B63" s="16"/>
      <c r="C63" s="16"/>
      <c r="D63" s="16"/>
      <c r="E63" s="16"/>
      <c r="F63" s="16"/>
      <c r="G63" s="16"/>
      <c r="H63" s="16"/>
    </row>
    <row r="64" spans="1:8" x14ac:dyDescent="0.25">
      <c r="A64" t="s">
        <v>31</v>
      </c>
    </row>
    <row r="65" spans="1:8" x14ac:dyDescent="0.25">
      <c r="A65" t="s">
        <v>39</v>
      </c>
      <c r="B65" s="3">
        <f t="shared" ref="B65:H65" si="18">B20/B13</f>
        <v>32458.585858585859</v>
      </c>
      <c r="C65" s="3">
        <f t="shared" si="18"/>
        <v>335155.55555555556</v>
      </c>
      <c r="D65" s="3">
        <f t="shared" si="18"/>
        <v>576333.45833333337</v>
      </c>
      <c r="E65" s="3">
        <f t="shared" si="18"/>
        <v>59523.666666666664</v>
      </c>
      <c r="F65" s="3">
        <f t="shared" si="18"/>
        <v>2188.8888888888887</v>
      </c>
      <c r="G65" s="3">
        <f t="shared" si="18"/>
        <v>2188.8888888888887</v>
      </c>
      <c r="H65" s="3" t="e">
        <f t="shared" si="18"/>
        <v>#DIV/0!</v>
      </c>
    </row>
    <row r="66" spans="1:8" x14ac:dyDescent="0.25">
      <c r="A66" t="s">
        <v>40</v>
      </c>
      <c r="B66" s="3">
        <f t="shared" ref="B66:H66" si="19">B21/B14</f>
        <v>5886.0238533995553</v>
      </c>
      <c r="C66" s="3">
        <f t="shared" si="19"/>
        <v>398145.26882352942</v>
      </c>
      <c r="D66" s="3">
        <f t="shared" si="19"/>
        <v>1117782.5339130436</v>
      </c>
      <c r="E66" s="3">
        <f t="shared" si="19"/>
        <v>30330.666666666668</v>
      </c>
      <c r="F66" s="3">
        <f t="shared" si="19"/>
        <v>1264.0123028937792</v>
      </c>
      <c r="G66" s="3">
        <f t="shared" si="19"/>
        <v>8921.447058823529</v>
      </c>
      <c r="H66" s="3">
        <f t="shared" si="19"/>
        <v>655.25626636737752</v>
      </c>
    </row>
    <row r="67" spans="1:8" x14ac:dyDescent="0.25">
      <c r="A67" s="12" t="s">
        <v>32</v>
      </c>
      <c r="B67" s="15">
        <f>(B65/B66)*B49</f>
        <v>3842.2496930944399</v>
      </c>
      <c r="C67" s="15">
        <f t="shared" ref="C67:H67" si="20">(C65/C66)*C49</f>
        <v>139.1576279156186</v>
      </c>
      <c r="D67" s="15">
        <f t="shared" si="20"/>
        <v>72.622705072124447</v>
      </c>
      <c r="E67" s="15">
        <f t="shared" si="20"/>
        <v>317.40977228767366</v>
      </c>
      <c r="F67" s="15">
        <f t="shared" si="20"/>
        <v>1751.6261275620677</v>
      </c>
      <c r="G67" s="15">
        <f t="shared" si="20"/>
        <v>58.808257183740544</v>
      </c>
      <c r="H67" s="15" t="e">
        <f t="shared" si="20"/>
        <v>#DIV/0!</v>
      </c>
    </row>
    <row r="68" spans="1:8" s="5" customFormat="1" x14ac:dyDescent="0.25">
      <c r="A68" t="s">
        <v>41</v>
      </c>
      <c r="B68" s="26">
        <f>B20/(B13*3)</f>
        <v>10819.528619528619</v>
      </c>
      <c r="C68" s="26">
        <f t="shared" ref="C68:H68" si="21">C20/(C13*3)</f>
        <v>111718.51851851853</v>
      </c>
      <c r="D68" s="26">
        <f t="shared" si="21"/>
        <v>192111.15277777778</v>
      </c>
      <c r="E68" s="26">
        <f t="shared" si="21"/>
        <v>19841.222222222223</v>
      </c>
      <c r="F68" s="26">
        <f t="shared" si="21"/>
        <v>729.62962962962956</v>
      </c>
      <c r="G68" s="26">
        <f t="shared" si="21"/>
        <v>729.62962962962956</v>
      </c>
      <c r="H68" s="26" t="e">
        <f t="shared" si="21"/>
        <v>#DIV/0!</v>
      </c>
    </row>
    <row r="69" spans="1:8" s="5" customFormat="1" x14ac:dyDescent="0.25">
      <c r="A69" t="s">
        <v>42</v>
      </c>
      <c r="B69" s="26">
        <f>B21/(B14*3)</f>
        <v>1962.0079511331849</v>
      </c>
      <c r="C69" s="26">
        <f t="shared" ref="C69:H69" si="22">C21/(C14*3)</f>
        <v>132715.08960784314</v>
      </c>
      <c r="D69" s="26">
        <f t="shared" si="22"/>
        <v>372594.17797101452</v>
      </c>
      <c r="E69" s="26">
        <f t="shared" si="22"/>
        <v>10110.222222222223</v>
      </c>
      <c r="F69" s="26">
        <f t="shared" si="22"/>
        <v>421.33743429792639</v>
      </c>
      <c r="G69" s="26">
        <f t="shared" si="22"/>
        <v>2973.81568627451</v>
      </c>
      <c r="H69" s="26">
        <f t="shared" si="22"/>
        <v>218.41875545579251</v>
      </c>
    </row>
    <row r="70" spans="1:8" x14ac:dyDescent="0.25">
      <c r="B70" s="14"/>
      <c r="C70" s="14"/>
      <c r="D70" s="14"/>
    </row>
    <row r="71" spans="1:8" x14ac:dyDescent="0.25">
      <c r="A71" t="s">
        <v>33</v>
      </c>
      <c r="B71" s="14"/>
      <c r="C71" s="14"/>
      <c r="D71" s="14"/>
    </row>
    <row r="72" spans="1:8" x14ac:dyDescent="0.25">
      <c r="A72" s="17" t="s">
        <v>34</v>
      </c>
      <c r="B72" s="18">
        <f>(B27/B26)*100</f>
        <v>212.31972365718553</v>
      </c>
      <c r="C72" s="18">
        <f>(C27/C26)*100</f>
        <v>175.8746187508288</v>
      </c>
      <c r="D72" s="18"/>
      <c r="E72" s="18"/>
      <c r="F72" s="18">
        <f>(F27/F26)*100</f>
        <v>770.35532994923869</v>
      </c>
      <c r="G72" s="18"/>
      <c r="H72" s="18"/>
    </row>
    <row r="73" spans="1:8" x14ac:dyDescent="0.25">
      <c r="A73" s="17" t="s">
        <v>35</v>
      </c>
      <c r="B73" s="18">
        <f>(B21/B27)*100</f>
        <v>100.74775075256328</v>
      </c>
      <c r="C73" s="18">
        <f>(C21/C27)*100</f>
        <v>102.06770896283979</v>
      </c>
      <c r="D73" s="18"/>
      <c r="E73" s="18"/>
      <c r="F73" s="18">
        <f>(F21/F27)*100</f>
        <v>96.133566157090144</v>
      </c>
      <c r="G73" s="18"/>
      <c r="H73" s="18"/>
    </row>
    <row r="74" spans="1:8" ht="15.75" thickBot="1" x14ac:dyDescent="0.3">
      <c r="A74" s="19"/>
      <c r="B74" s="19"/>
      <c r="C74" s="19"/>
      <c r="D74" s="19"/>
      <c r="E74" s="19"/>
      <c r="F74" s="19"/>
      <c r="G74" s="19"/>
      <c r="H74" s="19"/>
    </row>
    <row r="75" spans="1:8" ht="15.75" thickTop="1" x14ac:dyDescent="0.25">
      <c r="A75" s="22" t="s">
        <v>37</v>
      </c>
    </row>
    <row r="76" spans="1:8" x14ac:dyDescent="0.25">
      <c r="A76" s="22" t="s">
        <v>135</v>
      </c>
    </row>
    <row r="77" spans="1:8" x14ac:dyDescent="0.25">
      <c r="A77" s="22" t="s">
        <v>136</v>
      </c>
    </row>
    <row r="78" spans="1:8" x14ac:dyDescent="0.25">
      <c r="A78" s="22" t="s">
        <v>137</v>
      </c>
      <c r="B78" s="20"/>
      <c r="C78" s="20"/>
      <c r="D78" s="20"/>
    </row>
    <row r="79" spans="1:8" x14ac:dyDescent="0.25">
      <c r="A79" s="22"/>
    </row>
    <row r="80" spans="1:8" x14ac:dyDescent="0.25">
      <c r="A80" s="22"/>
    </row>
    <row r="82" spans="1:1" x14ac:dyDescent="0.25">
      <c r="A82" t="s">
        <v>38</v>
      </c>
    </row>
    <row r="84" spans="1:1" x14ac:dyDescent="0.25">
      <c r="A84" t="s">
        <v>81</v>
      </c>
    </row>
    <row r="85" spans="1:1" x14ac:dyDescent="0.25">
      <c r="A85" t="s">
        <v>82</v>
      </c>
    </row>
    <row r="88" spans="1:1" x14ac:dyDescent="0.25">
      <c r="A88" t="s">
        <v>138</v>
      </c>
    </row>
  </sheetData>
  <mergeCells count="11">
    <mergeCell ref="A2:H2"/>
    <mergeCell ref="A4:A6"/>
    <mergeCell ref="B4:B6"/>
    <mergeCell ref="C4:E4"/>
    <mergeCell ref="F4:H4"/>
    <mergeCell ref="C5:C6"/>
    <mergeCell ref="E5:E6"/>
    <mergeCell ref="F5:F6"/>
    <mergeCell ref="G5:G6"/>
    <mergeCell ref="H5:H6"/>
    <mergeCell ref="D5:D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7"/>
  <sheetViews>
    <sheetView workbookViewId="0">
      <selection activeCell="B23" sqref="B23:H23"/>
    </sheetView>
  </sheetViews>
  <sheetFormatPr baseColWidth="10" defaultColWidth="11.42578125" defaultRowHeight="15" x14ac:dyDescent="0.25"/>
  <cols>
    <col min="1" max="1" width="50.85546875" customWidth="1"/>
    <col min="2" max="2" width="15.5703125" bestFit="1" customWidth="1"/>
    <col min="3" max="7" width="13.7109375" customWidth="1"/>
    <col min="8" max="8" width="14.42578125" customWidth="1"/>
  </cols>
  <sheetData>
    <row r="2" spans="1:8" ht="15.75" x14ac:dyDescent="0.25">
      <c r="A2" s="37" t="s">
        <v>112</v>
      </c>
      <c r="B2" s="37"/>
      <c r="C2" s="37"/>
      <c r="D2" s="37"/>
      <c r="E2" s="37"/>
      <c r="F2" s="37"/>
      <c r="G2" s="37"/>
      <c r="H2" s="37"/>
    </row>
    <row r="4" spans="1:8" x14ac:dyDescent="0.25">
      <c r="A4" s="38" t="s">
        <v>0</v>
      </c>
      <c r="B4" s="41" t="s">
        <v>1</v>
      </c>
      <c r="C4" s="44" t="s">
        <v>2</v>
      </c>
      <c r="D4" s="45"/>
      <c r="E4" s="46"/>
      <c r="F4" s="44" t="s">
        <v>3</v>
      </c>
      <c r="G4" s="45"/>
      <c r="H4" s="46"/>
    </row>
    <row r="5" spans="1:8" ht="15" customHeight="1" x14ac:dyDescent="0.25">
      <c r="A5" s="39"/>
      <c r="B5" s="42"/>
      <c r="C5" s="47" t="s">
        <v>4</v>
      </c>
      <c r="D5" s="53" t="s">
        <v>5</v>
      </c>
      <c r="E5" s="49" t="s">
        <v>6</v>
      </c>
      <c r="F5" s="51" t="s">
        <v>4</v>
      </c>
      <c r="G5" s="53" t="s">
        <v>132</v>
      </c>
      <c r="H5" s="54" t="s">
        <v>7</v>
      </c>
    </row>
    <row r="6" spans="1:8" ht="15.75" thickBot="1" x14ac:dyDescent="0.3">
      <c r="A6" s="40"/>
      <c r="B6" s="43"/>
      <c r="C6" s="48"/>
      <c r="D6" s="50"/>
      <c r="E6" s="50"/>
      <c r="F6" s="52"/>
      <c r="G6" s="50"/>
      <c r="H6" s="55"/>
    </row>
    <row r="7" spans="1:8" ht="15.75" thickTop="1" x14ac:dyDescent="0.25"/>
    <row r="8" spans="1:8" x14ac:dyDescent="0.25">
      <c r="A8" s="1" t="s">
        <v>8</v>
      </c>
    </row>
    <row r="10" spans="1:8" x14ac:dyDescent="0.25">
      <c r="A10" t="s">
        <v>51</v>
      </c>
    </row>
    <row r="11" spans="1:8" x14ac:dyDescent="0.25">
      <c r="A11" s="2" t="s">
        <v>68</v>
      </c>
      <c r="B11" s="4">
        <f>C11+F11</f>
        <v>68349</v>
      </c>
      <c r="C11" s="4">
        <f>D11+E11</f>
        <v>71</v>
      </c>
      <c r="D11" s="4">
        <f>+'I Trimestre'!D11+'II Trimestre'!D11</f>
        <v>44</v>
      </c>
      <c r="E11" s="4">
        <f>+'I Trimestre'!E11+'II Trimestre'!E11</f>
        <v>27</v>
      </c>
      <c r="F11" s="23">
        <f>SUM(G11:H11)</f>
        <v>68278</v>
      </c>
      <c r="G11" s="23">
        <f>+'I Trimestre'!G11+'II Trimestre'!G11</f>
        <v>113</v>
      </c>
      <c r="H11" s="5">
        <f>+'I Trimestre'!H11+'II Trimestre'!H11</f>
        <v>68165</v>
      </c>
    </row>
    <row r="12" spans="1:8" x14ac:dyDescent="0.25">
      <c r="A12" s="27" t="s">
        <v>50</v>
      </c>
      <c r="B12" s="4">
        <f>C12+F12</f>
        <v>68424</v>
      </c>
      <c r="C12" s="4">
        <f>D12+E12</f>
        <v>146</v>
      </c>
      <c r="D12" s="4">
        <f>+'I Trimestre'!D12+'II Trimestre'!D12</f>
        <v>119</v>
      </c>
      <c r="E12" s="4">
        <f>+'I Trimestre'!E12+'II Trimestre'!E12</f>
        <v>27</v>
      </c>
      <c r="F12" s="23">
        <f t="shared" ref="F12:F15" si="0">SUM(G12:H12)</f>
        <v>68278</v>
      </c>
      <c r="G12" s="23">
        <f>+'I Trimestre'!G12+'II Trimestre'!G12</f>
        <v>113</v>
      </c>
      <c r="H12" s="5">
        <f>+'I Trimestre'!H12+'II Trimestre'!H12</f>
        <v>68165</v>
      </c>
    </row>
    <row r="13" spans="1:8" x14ac:dyDescent="0.25">
      <c r="A13" s="2" t="s">
        <v>113</v>
      </c>
      <c r="B13" s="4">
        <f>C13+F13</f>
        <v>192</v>
      </c>
      <c r="C13" s="4">
        <f>D13+E13</f>
        <v>102</v>
      </c>
      <c r="D13" s="4">
        <f>+'I Trimestre'!D13+'II Trimestre'!D13</f>
        <v>48</v>
      </c>
      <c r="E13" s="4">
        <f>+'I Trimestre'!E13+'II Trimestre'!E13</f>
        <v>54</v>
      </c>
      <c r="F13" s="23">
        <f t="shared" si="0"/>
        <v>90</v>
      </c>
      <c r="G13" s="5">
        <f>+'I Trimestre'!G13+'II Trimestre'!G13</f>
        <v>90</v>
      </c>
      <c r="H13" s="23">
        <f>+'I Trimestre'!H13+'II Trimestre'!H13</f>
        <v>0</v>
      </c>
    </row>
    <row r="14" spans="1:8" x14ac:dyDescent="0.25">
      <c r="A14" s="2" t="s">
        <v>114</v>
      </c>
      <c r="B14" s="4">
        <f>C14+F14</f>
        <v>832</v>
      </c>
      <c r="C14" s="4">
        <f>D14+E14</f>
        <v>66</v>
      </c>
      <c r="D14" s="4">
        <f>(+'I Trimestre'!D14+'II Trimestre'!D14)</f>
        <v>42</v>
      </c>
      <c r="E14" s="4">
        <f>+'I Trimestre'!E14+'II Trimestre'!E14</f>
        <v>24</v>
      </c>
      <c r="F14" s="23">
        <f t="shared" si="0"/>
        <v>766</v>
      </c>
      <c r="G14" s="5">
        <f>+'I Trimestre'!G14+'II Trimestre'!G14</f>
        <v>95</v>
      </c>
      <c r="H14" s="23">
        <f>+'I Trimestre'!H14+'II Trimestre'!H14</f>
        <v>671</v>
      </c>
    </row>
    <row r="15" spans="1:8" x14ac:dyDescent="0.25">
      <c r="A15" s="27" t="s">
        <v>50</v>
      </c>
      <c r="B15" s="4">
        <f>C15+F15</f>
        <v>878</v>
      </c>
      <c r="C15" s="4">
        <f>D15+E15</f>
        <v>112</v>
      </c>
      <c r="D15" s="4">
        <f>(+'I Trimestre'!D15+'II Trimestre'!D15)</f>
        <v>88</v>
      </c>
      <c r="E15" s="4">
        <f>+'I Trimestre'!E15+'II Trimestre'!E15</f>
        <v>24</v>
      </c>
      <c r="F15" s="23">
        <f t="shared" si="0"/>
        <v>766</v>
      </c>
      <c r="G15" s="5">
        <f>+'I Trimestre'!G15+'II Trimestre'!G15</f>
        <v>95</v>
      </c>
      <c r="H15" s="23">
        <f>+'I Trimestre'!H15+'II Trimestre'!H15</f>
        <v>671</v>
      </c>
    </row>
    <row r="16" spans="1:8" x14ac:dyDescent="0.25">
      <c r="A16" s="2" t="s">
        <v>86</v>
      </c>
      <c r="B16" s="4">
        <f>+'II Trimestre'!B16</f>
        <v>18041</v>
      </c>
      <c r="C16" s="4">
        <f>+'II Trimestre'!C16</f>
        <v>198</v>
      </c>
      <c r="D16" s="4">
        <f>+'II Trimestre'!D16</f>
        <v>96</v>
      </c>
      <c r="E16" s="4">
        <f>+'II Trimestre'!E16</f>
        <v>102</v>
      </c>
      <c r="F16" s="23">
        <f>+'II Trimestre'!F16</f>
        <v>17843</v>
      </c>
      <c r="G16" s="4">
        <f>+'II Trimestre'!G16</f>
        <v>1550</v>
      </c>
      <c r="H16" s="23">
        <f>+'II Trimestre'!H16</f>
        <v>16293</v>
      </c>
    </row>
    <row r="17" spans="1:14" x14ac:dyDescent="0.25">
      <c r="F17" s="5"/>
    </row>
    <row r="18" spans="1:14" x14ac:dyDescent="0.25">
      <c r="A18" s="6" t="s">
        <v>9</v>
      </c>
      <c r="F18" s="5"/>
    </row>
    <row r="19" spans="1:14" x14ac:dyDescent="0.25">
      <c r="A19" s="2" t="s">
        <v>68</v>
      </c>
      <c r="B19" s="4">
        <f>+'I Trimestre'!B19+'II Trimestre'!B19</f>
        <v>13767207.5</v>
      </c>
      <c r="C19" s="4">
        <f>+'I Trimestre'!C19+'II Trimestre'!C19</f>
        <v>13367207.5</v>
      </c>
      <c r="D19" s="4">
        <f>+'I Trimestre'!D19+'II Trimestre'!D19</f>
        <v>12562237.5</v>
      </c>
      <c r="E19" s="4">
        <f>+'I Trimestre'!E19+'II Trimestre'!E19</f>
        <v>804970</v>
      </c>
      <c r="F19" s="23">
        <f>SUM(G19:H19)</f>
        <v>400000</v>
      </c>
      <c r="G19" s="4">
        <f>+'I Trimestre'!G19+'II Trimestre'!G19</f>
        <v>400000</v>
      </c>
      <c r="H19" s="4">
        <f>+'I Trimestre'!H19+'II Trimestre'!H19</f>
        <v>0</v>
      </c>
    </row>
    <row r="20" spans="1:14" x14ac:dyDescent="0.25">
      <c r="A20" s="2" t="s">
        <v>113</v>
      </c>
      <c r="B20" s="4">
        <f>+'I Trimestre'!B20+'II Trimestre'!B20</f>
        <v>41824000</v>
      </c>
      <c r="C20" s="4">
        <f>+'I Trimestre'!C20+'II Trimestre'!C20</f>
        <v>41624000</v>
      </c>
      <c r="D20" s="4">
        <f>+'I Trimestre'!D20+'II Trimestre'!D20</f>
        <v>39123998</v>
      </c>
      <c r="E20" s="4">
        <f>+'I Trimestre'!E20+'II Trimestre'!E20</f>
        <v>2500002</v>
      </c>
      <c r="F20" s="23">
        <f t="shared" ref="F20" si="1">SUM(G20:H20)</f>
        <v>200000</v>
      </c>
      <c r="G20" s="4">
        <f>+'I Trimestre'!G20+'II Trimestre'!G20</f>
        <v>200000</v>
      </c>
      <c r="H20" s="4">
        <f>+'I Trimestre'!H20+'II Trimestre'!H20</f>
        <v>0</v>
      </c>
    </row>
    <row r="21" spans="1:14" x14ac:dyDescent="0.25">
      <c r="A21" s="2" t="s">
        <v>114</v>
      </c>
      <c r="B21" s="4">
        <f>+'I Trimestre'!B21+'II Trimestre'!B21</f>
        <v>15284722.969999999</v>
      </c>
      <c r="C21" s="4">
        <f>+'I Trimestre'!C21+'II Trimestre'!C21</f>
        <v>15284722.969999999</v>
      </c>
      <c r="D21" s="4">
        <f>+'I Trimestre'!D21+'II Trimestre'!D21</f>
        <v>14365177.969999999</v>
      </c>
      <c r="E21" s="4">
        <f>+'I Trimestre'!E21+'II Trimestre'!E21</f>
        <v>919545</v>
      </c>
      <c r="F21" s="4">
        <f>SUM(G21:H21)</f>
        <v>0</v>
      </c>
      <c r="G21" s="4">
        <f>+'I Trimestre'!G21+'II Trimestre'!G21</f>
        <v>0</v>
      </c>
      <c r="H21" s="4">
        <f>+'I Trimestre'!H21+'II Trimestre'!H21</f>
        <v>0</v>
      </c>
      <c r="J21" s="4"/>
    </row>
    <row r="22" spans="1:14" x14ac:dyDescent="0.25">
      <c r="A22" s="2" t="s">
        <v>86</v>
      </c>
      <c r="B22" s="3">
        <f>+'II Trimestre'!B22</f>
        <v>83768000</v>
      </c>
      <c r="C22" s="3">
        <f>+'II Trimestre'!C22</f>
        <v>71768000</v>
      </c>
      <c r="D22" s="3">
        <f>+'II Trimestre'!D22</f>
        <v>66768000</v>
      </c>
      <c r="E22" s="3">
        <f>+'II Trimestre'!E22</f>
        <v>5000000</v>
      </c>
      <c r="F22" s="3">
        <f>+'II Trimestre'!F22</f>
        <v>12000000</v>
      </c>
      <c r="G22" s="3">
        <f>+'II Trimestre'!G22</f>
        <v>8497000</v>
      </c>
      <c r="H22" s="3">
        <f>+'II Trimestre'!H22</f>
        <v>3503000</v>
      </c>
    </row>
    <row r="23" spans="1:14" x14ac:dyDescent="0.25">
      <c r="A23" s="2" t="s">
        <v>115</v>
      </c>
      <c r="B23" s="3">
        <f>+C23+F23</f>
        <v>15284722.969999999</v>
      </c>
      <c r="C23" s="3">
        <f>+D23+E23</f>
        <v>15284722.969999999</v>
      </c>
      <c r="D23" s="3">
        <f>D21</f>
        <v>14365177.969999999</v>
      </c>
      <c r="E23" s="3">
        <f>+E21</f>
        <v>919545</v>
      </c>
      <c r="F23" s="3">
        <f>H23</f>
        <v>0</v>
      </c>
      <c r="G23" s="3"/>
      <c r="H23" s="3">
        <f>H21</f>
        <v>0</v>
      </c>
    </row>
    <row r="24" spans="1:14" x14ac:dyDescent="0.25">
      <c r="B24" s="3"/>
      <c r="C24" s="3"/>
      <c r="D24" s="3"/>
    </row>
    <row r="25" spans="1:14" x14ac:dyDescent="0.25">
      <c r="A25" s="7" t="s">
        <v>10</v>
      </c>
      <c r="B25" s="8"/>
      <c r="C25" s="8"/>
      <c r="D25" s="8"/>
      <c r="E25" s="8"/>
      <c r="F25" s="8"/>
      <c r="G25" s="8"/>
      <c r="H25" s="8"/>
    </row>
    <row r="26" spans="1:14" x14ac:dyDescent="0.25">
      <c r="A26" s="9" t="s">
        <v>113</v>
      </c>
      <c r="B26" s="8">
        <f>+B20</f>
        <v>41824000</v>
      </c>
      <c r="C26" s="8">
        <f>+C20</f>
        <v>41624000</v>
      </c>
      <c r="D26" s="8"/>
      <c r="E26" s="8"/>
      <c r="F26" s="8">
        <f>F20</f>
        <v>200000</v>
      </c>
      <c r="G26" s="8"/>
      <c r="H26" s="8"/>
    </row>
    <row r="27" spans="1:14" x14ac:dyDescent="0.25">
      <c r="A27" s="9" t="s">
        <v>114</v>
      </c>
      <c r="B27" s="8">
        <f>+'I Trimestre'!B27+'II Trimestre'!B27</f>
        <v>31916000</v>
      </c>
      <c r="C27" s="8">
        <f>+'I Trimestre'!C27+'II Trimestre'!C27</f>
        <v>31916000</v>
      </c>
      <c r="D27" s="8"/>
      <c r="E27" s="8"/>
      <c r="F27" s="8">
        <f>+'I Trimestre'!F27+'II Trimestre'!F27</f>
        <v>0</v>
      </c>
      <c r="G27" s="8"/>
      <c r="H27" s="8"/>
    </row>
    <row r="29" spans="1:14" x14ac:dyDescent="0.25">
      <c r="A29" t="s">
        <v>11</v>
      </c>
    </row>
    <row r="30" spans="1:14" x14ac:dyDescent="0.25">
      <c r="A30" s="10" t="s">
        <v>69</v>
      </c>
      <c r="B30" s="21">
        <v>1.5164078580333333</v>
      </c>
      <c r="C30" s="21">
        <v>1.5164078580333333</v>
      </c>
      <c r="D30" s="21">
        <v>1.5164078580333333</v>
      </c>
      <c r="E30" s="21">
        <v>1.5164078580333333</v>
      </c>
      <c r="F30" s="21">
        <v>1.5164078580333333</v>
      </c>
      <c r="G30" s="21">
        <v>1.5164078580333333</v>
      </c>
      <c r="H30" s="21">
        <v>1.5164078580333333</v>
      </c>
      <c r="N30" t="s">
        <v>140</v>
      </c>
    </row>
    <row r="31" spans="1:14" x14ac:dyDescent="0.25">
      <c r="A31" s="10" t="s">
        <v>116</v>
      </c>
      <c r="B31" s="21">
        <v>1.6071376151833332</v>
      </c>
      <c r="C31" s="21">
        <v>1.6071376151833332</v>
      </c>
      <c r="D31" s="21">
        <v>1.6071376151833332</v>
      </c>
      <c r="E31" s="21">
        <v>1.6071376151833332</v>
      </c>
      <c r="F31" s="21">
        <v>1.6071376151833332</v>
      </c>
      <c r="G31" s="21">
        <v>1.6071376151833332</v>
      </c>
      <c r="H31" s="21">
        <v>1.6071376151833332</v>
      </c>
    </row>
    <row r="32" spans="1:14" x14ac:dyDescent="0.25">
      <c r="A32" s="2" t="s">
        <v>12</v>
      </c>
      <c r="B32" s="29"/>
      <c r="C32" s="30"/>
      <c r="D32" s="30"/>
      <c r="E32" s="30"/>
      <c r="F32" s="30"/>
      <c r="G32" s="30"/>
      <c r="H32" s="30"/>
    </row>
    <row r="34" spans="1:8" x14ac:dyDescent="0.25">
      <c r="A34" s="11" t="s">
        <v>13</v>
      </c>
      <c r="B34" s="12"/>
      <c r="C34" s="12"/>
      <c r="D34" s="12"/>
      <c r="E34" s="12"/>
      <c r="F34" s="12"/>
      <c r="G34" s="12"/>
      <c r="H34" s="12"/>
    </row>
    <row r="35" spans="1:8" x14ac:dyDescent="0.25">
      <c r="A35" s="12" t="s">
        <v>70</v>
      </c>
      <c r="B35" s="13">
        <f>B19/B30</f>
        <v>9078828.9094300997</v>
      </c>
      <c r="C35" s="13">
        <f t="shared" ref="C35:H35" si="2">C19/C30</f>
        <v>8815047.63325103</v>
      </c>
      <c r="D35" s="13">
        <f>D19/D30</f>
        <v>8284207.5985363694</v>
      </c>
      <c r="E35" s="13">
        <f t="shared" si="2"/>
        <v>530840.03471466142</v>
      </c>
      <c r="F35" s="13">
        <f t="shared" si="2"/>
        <v>263781.27617906826</v>
      </c>
      <c r="G35" s="13">
        <f t="shared" si="2"/>
        <v>263781.27617906826</v>
      </c>
      <c r="H35" s="13">
        <f t="shared" si="2"/>
        <v>0</v>
      </c>
    </row>
    <row r="36" spans="1:8" x14ac:dyDescent="0.25">
      <c r="A36" s="12" t="s">
        <v>117</v>
      </c>
      <c r="B36" s="13">
        <f t="shared" ref="B36:F36" si="3">B21/B31</f>
        <v>9510525.3125796597</v>
      </c>
      <c r="C36" s="13">
        <f t="shared" si="3"/>
        <v>9510525.3125796597</v>
      </c>
      <c r="D36" s="13">
        <f t="shared" si="3"/>
        <v>8938362.1130423862</v>
      </c>
      <c r="E36" s="13">
        <f t="shared" si="3"/>
        <v>572163.19953727396</v>
      </c>
      <c r="F36" s="13">
        <f t="shared" si="3"/>
        <v>0</v>
      </c>
      <c r="G36" s="13">
        <f>G21/G31</f>
        <v>0</v>
      </c>
      <c r="H36" s="13">
        <v>0</v>
      </c>
    </row>
    <row r="37" spans="1:8" x14ac:dyDescent="0.25">
      <c r="A37" s="12" t="s">
        <v>71</v>
      </c>
      <c r="B37" s="13">
        <f t="shared" ref="B37:H37" si="4">B35/B11</f>
        <v>132.8304570576029</v>
      </c>
      <c r="C37" s="13">
        <f t="shared" si="4"/>
        <v>124155.60046832437</v>
      </c>
      <c r="D37" s="13">
        <f t="shared" si="4"/>
        <v>188277.44542128113</v>
      </c>
      <c r="E37" s="13">
        <f t="shared" si="4"/>
        <v>19660.742026468943</v>
      </c>
      <c r="F37" s="13">
        <f t="shared" si="4"/>
        <v>3.8633421626156048</v>
      </c>
      <c r="G37" s="13">
        <f t="shared" si="4"/>
        <v>2334.3475768059138</v>
      </c>
      <c r="H37" s="13">
        <f t="shared" si="4"/>
        <v>0</v>
      </c>
    </row>
    <row r="38" spans="1:8" x14ac:dyDescent="0.25">
      <c r="A38" s="12" t="s">
        <v>118</v>
      </c>
      <c r="B38" s="13">
        <f t="shared" ref="B38:H38" si="5">B36/B14</f>
        <v>11430.919846850553</v>
      </c>
      <c r="C38" s="13">
        <f t="shared" si="5"/>
        <v>144098.86837241909</v>
      </c>
      <c r="D38" s="13">
        <f t="shared" si="5"/>
        <v>212818.14554862824</v>
      </c>
      <c r="E38" s="13">
        <f t="shared" si="5"/>
        <v>23840.133314053081</v>
      </c>
      <c r="F38" s="13">
        <f t="shared" si="5"/>
        <v>0</v>
      </c>
      <c r="G38" s="13">
        <f t="shared" si="5"/>
        <v>0</v>
      </c>
      <c r="H38" s="13">
        <f t="shared" si="5"/>
        <v>0</v>
      </c>
    </row>
    <row r="40" spans="1:8" x14ac:dyDescent="0.25">
      <c r="A40" s="1" t="s">
        <v>14</v>
      </c>
    </row>
    <row r="42" spans="1:8" x14ac:dyDescent="0.25">
      <c r="A42" t="s">
        <v>15</v>
      </c>
    </row>
    <row r="43" spans="1:8" x14ac:dyDescent="0.25">
      <c r="A43" t="s">
        <v>16</v>
      </c>
      <c r="B43" s="14" t="s">
        <v>80</v>
      </c>
      <c r="C43" s="14" t="s">
        <v>80</v>
      </c>
      <c r="D43" s="14" t="s">
        <v>80</v>
      </c>
      <c r="E43" s="14" t="s">
        <v>80</v>
      </c>
      <c r="F43" s="14" t="s">
        <v>80</v>
      </c>
      <c r="G43" s="14" t="s">
        <v>80</v>
      </c>
      <c r="H43" s="14" t="s">
        <v>80</v>
      </c>
    </row>
    <row r="44" spans="1:8" x14ac:dyDescent="0.25">
      <c r="A44" t="s">
        <v>17</v>
      </c>
      <c r="B44" s="14" t="s">
        <v>80</v>
      </c>
      <c r="C44" s="14" t="s">
        <v>80</v>
      </c>
      <c r="D44" s="14" t="s">
        <v>80</v>
      </c>
      <c r="E44" s="14" t="s">
        <v>80</v>
      </c>
      <c r="F44" s="14" t="s">
        <v>80</v>
      </c>
      <c r="G44" s="14" t="s">
        <v>80</v>
      </c>
      <c r="H44" s="14" t="s">
        <v>80</v>
      </c>
    </row>
    <row r="46" spans="1:8" x14ac:dyDescent="0.25">
      <c r="A46" t="s">
        <v>18</v>
      </c>
    </row>
    <row r="47" spans="1:8" x14ac:dyDescent="0.25">
      <c r="A47" t="s">
        <v>19</v>
      </c>
      <c r="B47" s="14">
        <f>B14/B13*100</f>
        <v>433.33333333333331</v>
      </c>
      <c r="C47" s="14">
        <f t="shared" ref="C47:H47" si="6">C14/C13*100</f>
        <v>64.705882352941174</v>
      </c>
      <c r="D47" s="14">
        <f t="shared" si="6"/>
        <v>87.5</v>
      </c>
      <c r="E47" s="14">
        <f t="shared" si="6"/>
        <v>44.444444444444443</v>
      </c>
      <c r="F47" s="14">
        <f t="shared" si="6"/>
        <v>851.11111111111109</v>
      </c>
      <c r="G47" s="14">
        <f t="shared" si="6"/>
        <v>105.55555555555556</v>
      </c>
      <c r="H47" s="14" t="e">
        <f t="shared" si="6"/>
        <v>#DIV/0!</v>
      </c>
    </row>
    <row r="48" spans="1:8" x14ac:dyDescent="0.25">
      <c r="A48" t="s">
        <v>20</v>
      </c>
      <c r="B48" s="14">
        <f>B21/B20*100</f>
        <v>36.545339924445294</v>
      </c>
      <c r="C48" s="14">
        <f t="shared" ref="C48:F48" si="7">C21/C20*100</f>
        <v>36.720937367864693</v>
      </c>
      <c r="D48" s="14">
        <f t="shared" si="7"/>
        <v>36.717050159342094</v>
      </c>
      <c r="E48" s="14">
        <f t="shared" si="7"/>
        <v>36.78177057458354</v>
      </c>
      <c r="F48" s="14">
        <f t="shared" si="7"/>
        <v>0</v>
      </c>
      <c r="G48" s="14">
        <f>G21/G20*100</f>
        <v>0</v>
      </c>
      <c r="H48" s="14" t="e">
        <f>H21/H20*100</f>
        <v>#DIV/0!</v>
      </c>
    </row>
    <row r="49" spans="1:8" x14ac:dyDescent="0.25">
      <c r="A49" s="12" t="s">
        <v>21</v>
      </c>
      <c r="B49" s="15">
        <f t="shared" ref="B49:H49" si="8">AVERAGE(B47:B48)</f>
        <v>234.93933662888929</v>
      </c>
      <c r="C49" s="15">
        <f t="shared" si="8"/>
        <v>50.713409860402933</v>
      </c>
      <c r="D49" s="15">
        <f t="shared" si="8"/>
        <v>62.108525079671047</v>
      </c>
      <c r="E49" s="15">
        <f t="shared" si="8"/>
        <v>40.613107509513995</v>
      </c>
      <c r="F49" s="15">
        <f t="shared" si="8"/>
        <v>425.55555555555554</v>
      </c>
      <c r="G49" s="15">
        <f t="shared" si="8"/>
        <v>52.777777777777779</v>
      </c>
      <c r="H49" s="15" t="e">
        <f t="shared" si="8"/>
        <v>#DIV/0!</v>
      </c>
    </row>
    <row r="50" spans="1:8" x14ac:dyDescent="0.25">
      <c r="B50" s="14"/>
      <c r="C50" s="14"/>
      <c r="D50" s="14"/>
      <c r="E50" s="14"/>
      <c r="F50" s="14"/>
      <c r="G50" s="14"/>
      <c r="H50" s="14"/>
    </row>
    <row r="51" spans="1:8" x14ac:dyDescent="0.25">
      <c r="A51" t="s">
        <v>22</v>
      </c>
    </row>
    <row r="52" spans="1:8" x14ac:dyDescent="0.25">
      <c r="A52" t="s">
        <v>23</v>
      </c>
      <c r="B52" s="14">
        <f>(B14/B16)*100</f>
        <v>4.6117177540047667</v>
      </c>
      <c r="C52" s="14">
        <f t="shared" ref="C52:H52" si="9">(C14/C16)*100</f>
        <v>33.333333333333329</v>
      </c>
      <c r="D52" s="14">
        <f t="shared" si="9"/>
        <v>43.75</v>
      </c>
      <c r="E52" s="14">
        <f t="shared" si="9"/>
        <v>23.52941176470588</v>
      </c>
      <c r="F52" s="14">
        <f t="shared" si="9"/>
        <v>4.2930000560443871</v>
      </c>
      <c r="G52" s="14">
        <f t="shared" si="9"/>
        <v>6.129032258064516</v>
      </c>
      <c r="H52" s="14">
        <f t="shared" si="9"/>
        <v>4.1183330264530786</v>
      </c>
    </row>
    <row r="53" spans="1:8" x14ac:dyDescent="0.25">
      <c r="A53" t="s">
        <v>24</v>
      </c>
      <c r="B53" s="14">
        <f>B21/B22*100</f>
        <v>18.246493852067612</v>
      </c>
      <c r="C53" s="14">
        <f t="shared" ref="C53:F53" si="10">C21/C22*100</f>
        <v>21.297406880503843</v>
      </c>
      <c r="D53" s="14">
        <f t="shared" si="10"/>
        <v>21.515064057632397</v>
      </c>
      <c r="E53" s="14">
        <f t="shared" si="10"/>
        <v>18.390899999999998</v>
      </c>
      <c r="F53" s="14">
        <f t="shared" si="10"/>
        <v>0</v>
      </c>
      <c r="G53" s="14">
        <f>G21/G22*100</f>
        <v>0</v>
      </c>
      <c r="H53" s="14">
        <f>H21/H22*100</f>
        <v>0</v>
      </c>
    </row>
    <row r="54" spans="1:8" x14ac:dyDescent="0.25">
      <c r="A54" t="s">
        <v>25</v>
      </c>
      <c r="B54" s="14">
        <f t="shared" ref="B54:H54" si="11">(B52+B53)/2</f>
        <v>11.42910580303619</v>
      </c>
      <c r="C54" s="14">
        <f t="shared" si="11"/>
        <v>27.315370106918586</v>
      </c>
      <c r="D54" s="14">
        <f t="shared" si="11"/>
        <v>32.6325320288162</v>
      </c>
      <c r="E54" s="14">
        <f t="shared" si="11"/>
        <v>20.960155882352939</v>
      </c>
      <c r="F54" s="14">
        <f t="shared" si="11"/>
        <v>2.1465000280221935</v>
      </c>
      <c r="G54" s="14">
        <f t="shared" si="11"/>
        <v>3.064516129032258</v>
      </c>
      <c r="H54" s="14">
        <f t="shared" si="11"/>
        <v>2.0591665132265393</v>
      </c>
    </row>
    <row r="56" spans="1:8" x14ac:dyDescent="0.25">
      <c r="A56" s="12" t="s">
        <v>36</v>
      </c>
      <c r="B56" s="15"/>
      <c r="C56" s="15"/>
      <c r="D56" s="15"/>
      <c r="E56" s="15"/>
      <c r="F56" s="15"/>
      <c r="G56" s="15"/>
      <c r="H56" s="15"/>
    </row>
    <row r="57" spans="1:8" x14ac:dyDescent="0.25">
      <c r="A57" t="s">
        <v>26</v>
      </c>
      <c r="B57" s="14">
        <f t="shared" ref="B57:F57" si="12">B23/B21*100</f>
        <v>100</v>
      </c>
      <c r="C57" s="14">
        <f t="shared" si="12"/>
        <v>100</v>
      </c>
      <c r="D57" s="14"/>
      <c r="E57" s="14"/>
      <c r="F57" s="14" t="e">
        <f t="shared" si="12"/>
        <v>#DIV/0!</v>
      </c>
      <c r="G57" s="14"/>
      <c r="H57" s="14"/>
    </row>
    <row r="59" spans="1:8" x14ac:dyDescent="0.25">
      <c r="A59" t="s">
        <v>27</v>
      </c>
    </row>
    <row r="60" spans="1:8" x14ac:dyDescent="0.25">
      <c r="A60" t="s">
        <v>28</v>
      </c>
      <c r="B60" s="14">
        <f>((B14/B11)-1)*100</f>
        <v>-98.782718108531213</v>
      </c>
      <c r="C60" s="14">
        <f t="shared" ref="C60:H60" si="13">((C14/C11)-1)*100</f>
        <v>-7.0422535211267618</v>
      </c>
      <c r="D60" s="14">
        <f t="shared" si="13"/>
        <v>-4.5454545454545414</v>
      </c>
      <c r="E60" s="14">
        <f t="shared" si="13"/>
        <v>-11.111111111111116</v>
      </c>
      <c r="F60" s="14">
        <f t="shared" si="13"/>
        <v>-98.878115937783761</v>
      </c>
      <c r="G60" s="14">
        <f t="shared" si="13"/>
        <v>-15.929203539823011</v>
      </c>
      <c r="H60" s="14">
        <f t="shared" si="13"/>
        <v>-99.015623853883966</v>
      </c>
    </row>
    <row r="61" spans="1:8" x14ac:dyDescent="0.25">
      <c r="A61" t="s">
        <v>29</v>
      </c>
      <c r="B61" s="14">
        <f>((B36/B35)-1)*100</f>
        <v>4.7549789455902269</v>
      </c>
      <c r="C61" s="14">
        <f>((C36/C35)-1)*100</f>
        <v>7.8896644495173751</v>
      </c>
      <c r="D61" s="14">
        <f t="shared" ref="D61:H61" si="14">((D36/D35)-1)*100</f>
        <v>7.8964041729421508</v>
      </c>
      <c r="E61" s="14">
        <f t="shared" si="14"/>
        <v>7.7844853666368063</v>
      </c>
      <c r="F61" s="14">
        <f t="shared" si="14"/>
        <v>-100</v>
      </c>
      <c r="G61" s="14">
        <f t="shared" si="14"/>
        <v>-100</v>
      </c>
      <c r="H61" s="14" t="e">
        <f t="shared" si="14"/>
        <v>#DIV/0!</v>
      </c>
    </row>
    <row r="62" spans="1:8" x14ac:dyDescent="0.25">
      <c r="A62" s="12" t="s">
        <v>30</v>
      </c>
      <c r="B62" s="15">
        <f t="shared" ref="B62:H62" si="15">((B38/B37)-1)*100</f>
        <v>8505.6467018655603</v>
      </c>
      <c r="C62" s="15">
        <f t="shared" si="15"/>
        <v>16.063123877511121</v>
      </c>
      <c r="D62" s="15">
        <f t="shared" si="15"/>
        <v>13.034328181177489</v>
      </c>
      <c r="E62" s="15">
        <f t="shared" si="15"/>
        <v>21.25754603746639</v>
      </c>
      <c r="F62" s="15">
        <f t="shared" si="15"/>
        <v>-100</v>
      </c>
      <c r="G62" s="15">
        <f t="shared" si="15"/>
        <v>-100</v>
      </c>
      <c r="H62" s="15" t="e">
        <f t="shared" si="15"/>
        <v>#DIV/0!</v>
      </c>
    </row>
    <row r="63" spans="1:8" x14ac:dyDescent="0.25">
      <c r="B63" s="16"/>
      <c r="C63" s="16"/>
      <c r="D63" s="16"/>
      <c r="E63" s="16"/>
      <c r="F63" s="16"/>
      <c r="G63" s="16"/>
      <c r="H63" s="16"/>
    </row>
    <row r="64" spans="1:8" x14ac:dyDescent="0.25">
      <c r="A64" t="s">
        <v>31</v>
      </c>
    </row>
    <row r="65" spans="1:8" x14ac:dyDescent="0.25">
      <c r="A65" t="s">
        <v>43</v>
      </c>
      <c r="B65" s="3">
        <f t="shared" ref="B65:H65" si="16">B20/B13</f>
        <v>217833.33333333334</v>
      </c>
      <c r="C65" s="3">
        <f t="shared" si="16"/>
        <v>408078.43137254904</v>
      </c>
      <c r="D65" s="3">
        <f t="shared" si="16"/>
        <v>815083.29166666663</v>
      </c>
      <c r="E65" s="3">
        <f t="shared" si="16"/>
        <v>46296.333333333336</v>
      </c>
      <c r="F65" s="3">
        <f t="shared" si="16"/>
        <v>2222.2222222222222</v>
      </c>
      <c r="G65" s="3">
        <f t="shared" si="16"/>
        <v>2222.2222222222222</v>
      </c>
      <c r="H65" s="3" t="e">
        <f t="shared" si="16"/>
        <v>#DIV/0!</v>
      </c>
    </row>
    <row r="66" spans="1:8" x14ac:dyDescent="0.25">
      <c r="A66" t="s">
        <v>44</v>
      </c>
      <c r="B66" s="3">
        <f t="shared" ref="B66:H66" si="17">B21/B14</f>
        <v>18371.06126201923</v>
      </c>
      <c r="C66" s="3">
        <f t="shared" si="17"/>
        <v>231586.71166666664</v>
      </c>
      <c r="D66" s="3">
        <f t="shared" si="17"/>
        <v>342028.04690476187</v>
      </c>
      <c r="E66" s="3">
        <f t="shared" si="17"/>
        <v>38314.375</v>
      </c>
      <c r="F66" s="3">
        <f t="shared" si="17"/>
        <v>0</v>
      </c>
      <c r="G66" s="3">
        <f t="shared" si="17"/>
        <v>0</v>
      </c>
      <c r="H66" s="3">
        <f t="shared" si="17"/>
        <v>0</v>
      </c>
    </row>
    <row r="67" spans="1:8" x14ac:dyDescent="0.25">
      <c r="A67" s="12" t="s">
        <v>32</v>
      </c>
      <c r="B67" s="15">
        <f>(B65/B66)*B49</f>
        <v>2785.7736740989963</v>
      </c>
      <c r="C67" s="15">
        <f t="shared" ref="C67:H67" si="18">(C65/C66)*C49</f>
        <v>89.36198712115106</v>
      </c>
      <c r="D67" s="15">
        <f t="shared" si="18"/>
        <v>148.01014571941289</v>
      </c>
      <c r="E67" s="15">
        <f t="shared" si="18"/>
        <v>49.073956262185227</v>
      </c>
      <c r="F67" s="15" t="e">
        <f t="shared" si="18"/>
        <v>#DIV/0!</v>
      </c>
      <c r="G67" s="15" t="e">
        <f t="shared" si="18"/>
        <v>#DIV/0!</v>
      </c>
      <c r="H67" s="15" t="e">
        <f t="shared" si="18"/>
        <v>#DIV/0!</v>
      </c>
    </row>
    <row r="68" spans="1:8" s="5" customFormat="1" x14ac:dyDescent="0.25">
      <c r="A68" t="s">
        <v>41</v>
      </c>
      <c r="B68" s="26">
        <f>B20/(B13*6)</f>
        <v>36305.555555555555</v>
      </c>
      <c r="C68" s="26">
        <f t="shared" ref="C68:H68" si="19">C20/(C13*6)</f>
        <v>68013.07189542483</v>
      </c>
      <c r="D68" s="26">
        <f t="shared" si="19"/>
        <v>135847.21527777778</v>
      </c>
      <c r="E68" s="26">
        <f t="shared" si="19"/>
        <v>7716.0555555555557</v>
      </c>
      <c r="F68" s="26">
        <f t="shared" si="19"/>
        <v>370.37037037037038</v>
      </c>
      <c r="G68" s="26">
        <f t="shared" si="19"/>
        <v>370.37037037037038</v>
      </c>
      <c r="H68" s="26" t="e">
        <f t="shared" si="19"/>
        <v>#DIV/0!</v>
      </c>
    </row>
    <row r="69" spans="1:8" s="5" customFormat="1" x14ac:dyDescent="0.25">
      <c r="A69" t="s">
        <v>42</v>
      </c>
      <c r="B69" s="26">
        <f>B21/(B14*6)</f>
        <v>3061.8435436698715</v>
      </c>
      <c r="C69" s="26">
        <f t="shared" ref="C69:H69" si="20">C21/(C14*6)</f>
        <v>38597.785277777773</v>
      </c>
      <c r="D69" s="26">
        <f t="shared" si="20"/>
        <v>57004.674484126983</v>
      </c>
      <c r="E69" s="26">
        <f t="shared" si="20"/>
        <v>6385.729166666667</v>
      </c>
      <c r="F69" s="26">
        <f t="shared" si="20"/>
        <v>0</v>
      </c>
      <c r="G69" s="26">
        <f t="shared" si="20"/>
        <v>0</v>
      </c>
      <c r="H69" s="26">
        <f t="shared" si="20"/>
        <v>0</v>
      </c>
    </row>
    <row r="70" spans="1:8" x14ac:dyDescent="0.25">
      <c r="B70" s="14"/>
      <c r="C70" s="14"/>
      <c r="D70" s="14"/>
    </row>
    <row r="71" spans="1:8" x14ac:dyDescent="0.25">
      <c r="A71" t="s">
        <v>33</v>
      </c>
      <c r="B71" s="14"/>
      <c r="C71" s="14"/>
      <c r="D71" s="14"/>
    </row>
    <row r="72" spans="1:8" x14ac:dyDescent="0.25">
      <c r="A72" s="17" t="s">
        <v>34</v>
      </c>
      <c r="B72" s="18">
        <f>(B27/B26)*100</f>
        <v>76.310252486610565</v>
      </c>
      <c r="C72" s="18">
        <f>(C27/C26)*100</f>
        <v>76.676917163175091</v>
      </c>
      <c r="D72" s="18"/>
      <c r="E72" s="18"/>
      <c r="F72" s="18">
        <f>(F27/F26)*100</f>
        <v>0</v>
      </c>
      <c r="G72" s="18"/>
      <c r="H72" s="18"/>
    </row>
    <row r="73" spans="1:8" x14ac:dyDescent="0.25">
      <c r="A73" s="17" t="s">
        <v>35</v>
      </c>
      <c r="B73" s="18">
        <f>(B21/B27)*100</f>
        <v>47.890471769645316</v>
      </c>
      <c r="C73" s="18">
        <f>(C21/C27)*100</f>
        <v>47.890471769645316</v>
      </c>
      <c r="D73" s="18"/>
      <c r="E73" s="18"/>
      <c r="F73" s="18" t="e">
        <f>(F21/F27)*100</f>
        <v>#DIV/0!</v>
      </c>
      <c r="G73" s="18"/>
      <c r="H73" s="18"/>
    </row>
    <row r="74" spans="1:8" ht="15.75" thickBot="1" x14ac:dyDescent="0.3">
      <c r="A74" s="19"/>
      <c r="B74" s="19"/>
      <c r="C74" s="19"/>
      <c r="D74" s="19"/>
      <c r="E74" s="19"/>
      <c r="F74" s="19"/>
      <c r="G74" s="19"/>
      <c r="H74" s="19"/>
    </row>
    <row r="75" spans="1:8" ht="15.75" thickTop="1" x14ac:dyDescent="0.25">
      <c r="A75" s="22" t="s">
        <v>37</v>
      </c>
    </row>
    <row r="76" spans="1:8" x14ac:dyDescent="0.25">
      <c r="A76" s="22" t="s">
        <v>135</v>
      </c>
    </row>
    <row r="77" spans="1:8" x14ac:dyDescent="0.25">
      <c r="A77" s="22" t="s">
        <v>136</v>
      </c>
    </row>
    <row r="78" spans="1:8" x14ac:dyDescent="0.25">
      <c r="A78" s="22" t="s">
        <v>137</v>
      </c>
      <c r="B78" s="20"/>
      <c r="C78" s="20"/>
      <c r="D78" s="20"/>
    </row>
    <row r="79" spans="1:8" x14ac:dyDescent="0.25">
      <c r="A79" s="22"/>
    </row>
    <row r="80" spans="1:8" x14ac:dyDescent="0.25">
      <c r="A80" s="22"/>
    </row>
    <row r="82" spans="1:1" x14ac:dyDescent="0.25">
      <c r="A82" t="s">
        <v>38</v>
      </c>
    </row>
    <row r="84" spans="1:1" x14ac:dyDescent="0.25">
      <c r="A84" t="s">
        <v>81</v>
      </c>
    </row>
    <row r="85" spans="1:1" x14ac:dyDescent="0.25">
      <c r="A85" t="s">
        <v>82</v>
      </c>
    </row>
    <row r="87" spans="1:1" x14ac:dyDescent="0.25">
      <c r="A87" t="s">
        <v>138</v>
      </c>
    </row>
  </sheetData>
  <mergeCells count="11">
    <mergeCell ref="A2:H2"/>
    <mergeCell ref="A4:A6"/>
    <mergeCell ref="B4:B6"/>
    <mergeCell ref="C4:E4"/>
    <mergeCell ref="F4:H4"/>
    <mergeCell ref="C5:C6"/>
    <mergeCell ref="E5:E6"/>
    <mergeCell ref="F5:F6"/>
    <mergeCell ref="G5:G6"/>
    <mergeCell ref="H5:H6"/>
    <mergeCell ref="D5:D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8"/>
  <sheetViews>
    <sheetView topLeftCell="A34" workbookViewId="0">
      <selection activeCell="I57" sqref="I57"/>
    </sheetView>
  </sheetViews>
  <sheetFormatPr baseColWidth="10" defaultColWidth="11.42578125" defaultRowHeight="15" x14ac:dyDescent="0.25"/>
  <cols>
    <col min="1" max="1" width="50.85546875" customWidth="1"/>
    <col min="2" max="7" width="13.7109375" customWidth="1"/>
    <col min="8" max="8" width="15.140625" customWidth="1"/>
  </cols>
  <sheetData>
    <row r="2" spans="1:8" ht="15.75" x14ac:dyDescent="0.25">
      <c r="A2" s="37" t="s">
        <v>119</v>
      </c>
      <c r="B2" s="37"/>
      <c r="C2" s="37"/>
      <c r="D2" s="37"/>
      <c r="E2" s="37"/>
      <c r="F2" s="37"/>
      <c r="G2" s="37"/>
      <c r="H2" s="37"/>
    </row>
    <row r="4" spans="1:8" x14ac:dyDescent="0.25">
      <c r="A4" s="38" t="s">
        <v>0</v>
      </c>
      <c r="B4" s="41" t="s">
        <v>1</v>
      </c>
      <c r="C4" s="44" t="s">
        <v>2</v>
      </c>
      <c r="D4" s="45"/>
      <c r="E4" s="46"/>
      <c r="F4" s="44" t="s">
        <v>3</v>
      </c>
      <c r="G4" s="45"/>
      <c r="H4" s="46"/>
    </row>
    <row r="5" spans="1:8" ht="15" customHeight="1" x14ac:dyDescent="0.25">
      <c r="A5" s="39"/>
      <c r="B5" s="42"/>
      <c r="C5" s="47" t="s">
        <v>4</v>
      </c>
      <c r="D5" s="53" t="s">
        <v>5</v>
      </c>
      <c r="E5" s="49" t="s">
        <v>6</v>
      </c>
      <c r="F5" s="51" t="s">
        <v>4</v>
      </c>
      <c r="G5" s="53" t="s">
        <v>132</v>
      </c>
      <c r="H5" s="54" t="s">
        <v>7</v>
      </c>
    </row>
    <row r="6" spans="1:8" ht="15.75" thickBot="1" x14ac:dyDescent="0.3">
      <c r="A6" s="40"/>
      <c r="B6" s="43"/>
      <c r="C6" s="48"/>
      <c r="D6" s="50"/>
      <c r="E6" s="50"/>
      <c r="F6" s="52"/>
      <c r="G6" s="50"/>
      <c r="H6" s="55"/>
    </row>
    <row r="7" spans="1:8" ht="15.75" thickTop="1" x14ac:dyDescent="0.25"/>
    <row r="8" spans="1:8" x14ac:dyDescent="0.25">
      <c r="A8" s="1" t="s">
        <v>8</v>
      </c>
    </row>
    <row r="10" spans="1:8" x14ac:dyDescent="0.25">
      <c r="A10" t="s">
        <v>49</v>
      </c>
    </row>
    <row r="11" spans="1:8" x14ac:dyDescent="0.25">
      <c r="A11" s="2" t="s">
        <v>72</v>
      </c>
      <c r="B11" s="4">
        <f>C11+F11</f>
        <v>190798</v>
      </c>
      <c r="C11" s="4">
        <f>D11+E11</f>
        <v>118</v>
      </c>
      <c r="D11" s="4">
        <f>+'I Trimestre'!D11+'II Trimestre'!D11+'III Trimestre'!D11</f>
        <v>62</v>
      </c>
      <c r="E11" s="4">
        <f>+'I Trimestre'!E11+'II Trimestre'!E11+'III Trimestre'!E11</f>
        <v>56</v>
      </c>
      <c r="F11" s="23">
        <f>SUM(G11:H11)</f>
        <v>190680</v>
      </c>
      <c r="G11" s="23">
        <f>+'I Trimestre'!G11+'II Trimestre'!G11+'III Trimestre'!G11</f>
        <v>163</v>
      </c>
      <c r="H11" s="5">
        <f>+'I Trimestre'!H11+'II Trimestre'!H11+'III Trimestre'!H11</f>
        <v>190517</v>
      </c>
    </row>
    <row r="12" spans="1:8" x14ac:dyDescent="0.25">
      <c r="A12" s="27" t="s">
        <v>50</v>
      </c>
      <c r="B12" s="4">
        <f>C12+F12</f>
        <v>190885</v>
      </c>
      <c r="C12" s="4">
        <f>D12+E12</f>
        <v>205</v>
      </c>
      <c r="D12" s="4">
        <f>+'I Trimestre'!D12+'II Trimestre'!D12+'III Trimestre'!D12</f>
        <v>149</v>
      </c>
      <c r="E12" s="4">
        <f>+'I Trimestre'!E12+'II Trimestre'!E12+'III Trimestre'!E12</f>
        <v>56</v>
      </c>
      <c r="F12" s="23">
        <f t="shared" ref="F12:F15" si="0">SUM(G12:H12)</f>
        <v>190680</v>
      </c>
      <c r="G12" s="23">
        <f>+'I Trimestre'!G12+'II Trimestre'!G12+'III Trimestre'!G12</f>
        <v>163</v>
      </c>
      <c r="H12" s="5">
        <f>+'I Trimestre'!H12+'II Trimestre'!H12+'III Trimestre'!H12</f>
        <v>190517</v>
      </c>
    </row>
    <row r="13" spans="1:8" x14ac:dyDescent="0.25">
      <c r="A13" s="2" t="s">
        <v>120</v>
      </c>
      <c r="B13" s="4">
        <f>C13+F13</f>
        <v>17546</v>
      </c>
      <c r="C13" s="4">
        <f>D13+E13</f>
        <v>153</v>
      </c>
      <c r="D13" s="4">
        <f>+'I Trimestre'!D13+'II Trimestre'!D13+'III Trimestre'!D13</f>
        <v>72</v>
      </c>
      <c r="E13" s="4">
        <f>+'I Trimestre'!E13+'II Trimestre'!E13+'III Trimestre'!E13</f>
        <v>81</v>
      </c>
      <c r="F13" s="23">
        <f t="shared" si="0"/>
        <v>17393</v>
      </c>
      <c r="G13" s="5">
        <f>+'I Trimestre'!G13+'II Trimestre'!G13+'III Trimestre'!G13</f>
        <v>1100</v>
      </c>
      <c r="H13" s="23">
        <f>+'I Trimestre'!H13+'II Trimestre'!H13+'III Trimestre'!H13</f>
        <v>16293</v>
      </c>
    </row>
    <row r="14" spans="1:8" x14ac:dyDescent="0.25">
      <c r="A14" s="2" t="s">
        <v>121</v>
      </c>
      <c r="B14" s="4">
        <f>C14+F14</f>
        <v>10987</v>
      </c>
      <c r="C14" s="4">
        <f>D14+E14</f>
        <v>162</v>
      </c>
      <c r="D14" s="4">
        <f>(+'I Trimestre'!D14+'II Trimestre'!D14+'III Trimestre'!D14)</f>
        <v>63</v>
      </c>
      <c r="E14" s="4">
        <f>+'I Trimestre'!E14+'II Trimestre'!E14+'III Trimestre'!E14</f>
        <v>99</v>
      </c>
      <c r="F14" s="23">
        <f t="shared" si="0"/>
        <v>10825</v>
      </c>
      <c r="G14" s="5">
        <f>+'I Trimestre'!G14+'II Trimestre'!G14+'III Trimestre'!G14</f>
        <v>1037</v>
      </c>
      <c r="H14" s="23">
        <f>+'I Trimestre'!H14+'II Trimestre'!H14+'III Trimestre'!H14</f>
        <v>9788</v>
      </c>
    </row>
    <row r="15" spans="1:8" x14ac:dyDescent="0.25">
      <c r="A15" s="27" t="s">
        <v>50</v>
      </c>
      <c r="B15" s="4">
        <f>C15+F15</f>
        <v>11037</v>
      </c>
      <c r="C15" s="4">
        <f>D15+E15</f>
        <v>212</v>
      </c>
      <c r="D15" s="4">
        <f>(+'I Trimestre'!D15+'II Trimestre'!D15+'III Trimestre'!D15)</f>
        <v>113</v>
      </c>
      <c r="E15" s="4">
        <f>+'I Trimestre'!E15+'II Trimestre'!E15+'III Trimestre'!E15</f>
        <v>99</v>
      </c>
      <c r="F15" s="23">
        <f t="shared" si="0"/>
        <v>10825</v>
      </c>
      <c r="G15" s="5">
        <f>+'I Trimestre'!G15+'II Trimestre'!G15+'III Trimestre'!G15</f>
        <v>1037</v>
      </c>
      <c r="H15" s="23">
        <f>+'I Trimestre'!H15+'II Trimestre'!H15+'III Trimestre'!H15</f>
        <v>9788</v>
      </c>
    </row>
    <row r="16" spans="1:8" x14ac:dyDescent="0.25">
      <c r="A16" s="2" t="s">
        <v>86</v>
      </c>
      <c r="B16" s="4">
        <f>+'III Trimestre'!B16</f>
        <v>18041</v>
      </c>
      <c r="C16" s="4">
        <f>+'III Trimestre'!C16</f>
        <v>198</v>
      </c>
      <c r="D16" s="4">
        <f>+'III Trimestre'!D16</f>
        <v>96</v>
      </c>
      <c r="E16" s="4">
        <f>+'III Trimestre'!E16</f>
        <v>102</v>
      </c>
      <c r="F16" s="23">
        <f>+'III Trimestre'!F16</f>
        <v>17843</v>
      </c>
      <c r="G16" s="4">
        <f>+'III Trimestre'!G16</f>
        <v>1550</v>
      </c>
      <c r="H16" s="23">
        <f>+'III Trimestre'!H16</f>
        <v>16293</v>
      </c>
    </row>
    <row r="17" spans="1:10" x14ac:dyDescent="0.25">
      <c r="F17" s="5"/>
    </row>
    <row r="18" spans="1:10" x14ac:dyDescent="0.25">
      <c r="A18" s="6" t="s">
        <v>9</v>
      </c>
      <c r="F18" s="5"/>
    </row>
    <row r="19" spans="1:10" x14ac:dyDescent="0.25">
      <c r="A19" s="2" t="s">
        <v>72</v>
      </c>
      <c r="B19" s="4">
        <f>+'I Trimestre'!B19+'II Trimestre'!B19+'III Trimestre'!B19</f>
        <v>31877032</v>
      </c>
      <c r="C19" s="4">
        <f>+'I Trimestre'!C19+'II Trimestre'!C19+'III Trimestre'!C19</f>
        <v>22729532</v>
      </c>
      <c r="D19" s="4">
        <f>+'I Trimestre'!D19+'II Trimestre'!D19+'III Trimestre'!D19</f>
        <v>21416737</v>
      </c>
      <c r="E19" s="4">
        <f>+'I Trimestre'!E19+'II Trimestre'!E19+'III Trimestre'!E19</f>
        <v>1312795</v>
      </c>
      <c r="F19" s="23">
        <f>SUM(G19:H19)</f>
        <v>9147500</v>
      </c>
      <c r="G19" s="4">
        <f>+'I Trimestre'!G19+'II Trimestre'!G19+'III Trimestre'!G19</f>
        <v>607000</v>
      </c>
      <c r="H19" s="4">
        <f>+'I Trimestre'!H19+'II Trimestre'!H19+'III Trimestre'!H19</f>
        <v>8540500</v>
      </c>
    </row>
    <row r="20" spans="1:10" x14ac:dyDescent="0.25">
      <c r="A20" s="2" t="s">
        <v>120</v>
      </c>
      <c r="B20" s="4">
        <f>+'I Trimestre'!B20+'II Trimestre'!B20+'III Trimestre'!B20</f>
        <v>67701000</v>
      </c>
      <c r="C20" s="4">
        <f>+'I Trimestre'!C20+'II Trimestre'!C20+'III Trimestre'!C20</f>
        <v>56686000</v>
      </c>
      <c r="D20" s="4">
        <f>+'I Trimestre'!D20+'II Trimestre'!D20+'III Trimestre'!D20</f>
        <v>52935997</v>
      </c>
      <c r="E20" s="4">
        <f>+'I Trimestre'!E20+'II Trimestre'!E20+'III Trimestre'!E20</f>
        <v>3750003</v>
      </c>
      <c r="F20" s="23">
        <f t="shared" ref="F20" si="1">SUM(G20:H20)</f>
        <v>11015000</v>
      </c>
      <c r="G20" s="4">
        <f>+'I Trimestre'!G20+'II Trimestre'!G20+'III Trimestre'!G20</f>
        <v>7512000</v>
      </c>
      <c r="H20" s="4">
        <f>+'I Trimestre'!H20+'II Trimestre'!H20+'III Trimestre'!H20</f>
        <v>3503000</v>
      </c>
    </row>
    <row r="21" spans="1:10" x14ac:dyDescent="0.25">
      <c r="A21" s="2" t="s">
        <v>121</v>
      </c>
      <c r="B21" s="4">
        <f>+'I Trimestre'!B21+'II Trimestre'!B21+'III Trimestre'!B21</f>
        <v>34303650.969999999</v>
      </c>
      <c r="C21" s="4">
        <f>+'I Trimestre'!C21+'II Trimestre'!C21+'III Trimestre'!C21</f>
        <v>30548853.469999999</v>
      </c>
      <c r="D21" s="4">
        <f>+'I Trimestre'!D21+'II Trimestre'!D21+'III Trimestre'!D21</f>
        <v>28227123.469999999</v>
      </c>
      <c r="E21" s="4">
        <f>+'I Trimestre'!E21+'II Trimestre'!E21+'III Trimestre'!E21</f>
        <v>2321730</v>
      </c>
      <c r="F21" s="4">
        <f>SUM(G21:H21)</f>
        <v>3754797.5</v>
      </c>
      <c r="G21" s="4">
        <f>+'I Trimestre'!G21+'II Trimestre'!G21+'III Trimestre'!G21</f>
        <v>3754797.5</v>
      </c>
      <c r="H21" s="4">
        <f>+'I Trimestre'!H21+'II Trimestre'!H21+'III Trimestre'!H21</f>
        <v>0</v>
      </c>
      <c r="J21" s="4"/>
    </row>
    <row r="22" spans="1:10" x14ac:dyDescent="0.25">
      <c r="A22" s="2" t="s">
        <v>86</v>
      </c>
      <c r="B22" s="4">
        <f>+'III Trimestre'!B22</f>
        <v>83768000</v>
      </c>
      <c r="C22" s="4">
        <f>+'III Trimestre'!C22</f>
        <v>71768000</v>
      </c>
      <c r="D22" s="4">
        <f>+'III Trimestre'!D22</f>
        <v>66768000</v>
      </c>
      <c r="E22" s="4">
        <f>+'III Trimestre'!E22</f>
        <v>5000000</v>
      </c>
      <c r="F22" s="4">
        <f>+'III Trimestre'!F22</f>
        <v>12000000</v>
      </c>
      <c r="G22" s="4">
        <f>+'III Trimestre'!G22</f>
        <v>8497000</v>
      </c>
      <c r="H22" s="4">
        <f>+'III Trimestre'!H22</f>
        <v>3503000</v>
      </c>
    </row>
    <row r="23" spans="1:10" x14ac:dyDescent="0.25">
      <c r="A23" s="2" t="s">
        <v>122</v>
      </c>
      <c r="B23" s="3">
        <f>+C23+F23</f>
        <v>30548853.469999999</v>
      </c>
      <c r="C23" s="3">
        <f>+D23+E23</f>
        <v>30548853.469999999</v>
      </c>
      <c r="D23" s="3">
        <f>D21</f>
        <v>28227123.469999999</v>
      </c>
      <c r="E23" s="3">
        <f>+E21</f>
        <v>2321730</v>
      </c>
      <c r="F23" s="3">
        <f>H23</f>
        <v>0</v>
      </c>
      <c r="G23" s="3"/>
      <c r="H23" s="3">
        <f>H21</f>
        <v>0</v>
      </c>
    </row>
    <row r="24" spans="1:10" x14ac:dyDescent="0.25">
      <c r="B24" s="3"/>
      <c r="C24" s="3"/>
      <c r="D24" s="3"/>
    </row>
    <row r="25" spans="1:10" x14ac:dyDescent="0.25">
      <c r="A25" s="7" t="s">
        <v>10</v>
      </c>
      <c r="B25" s="8"/>
      <c r="C25" s="8"/>
      <c r="D25" s="8"/>
      <c r="E25" s="8"/>
      <c r="F25" s="8"/>
      <c r="G25" s="8"/>
      <c r="H25" s="8"/>
    </row>
    <row r="26" spans="1:10" x14ac:dyDescent="0.25">
      <c r="A26" s="9" t="s">
        <v>120</v>
      </c>
      <c r="B26" s="8">
        <f>+B20</f>
        <v>67701000</v>
      </c>
      <c r="C26" s="8">
        <f>+C20</f>
        <v>56686000</v>
      </c>
      <c r="D26" s="8"/>
      <c r="E26" s="8"/>
      <c r="F26" s="8">
        <f>F20</f>
        <v>11015000</v>
      </c>
      <c r="G26" s="8"/>
      <c r="H26" s="8"/>
    </row>
    <row r="27" spans="1:10" x14ac:dyDescent="0.25">
      <c r="A27" s="9" t="s">
        <v>121</v>
      </c>
      <c r="B27" s="8">
        <f>+'I Trimestre'!B27+'II Trimestre'!B27+'III Trimestre'!B27</f>
        <v>49685200</v>
      </c>
      <c r="C27" s="8">
        <f>+'I Trimestre'!C27+'II Trimestre'!C27+'III Trimestre'!C27</f>
        <v>45273200</v>
      </c>
      <c r="D27" s="8"/>
      <c r="E27" s="8"/>
      <c r="F27" s="8">
        <f>+'I Trimestre'!F27+'II Trimestre'!F27+'III Trimestre'!F27</f>
        <v>4412000</v>
      </c>
      <c r="G27" s="8"/>
      <c r="H27" s="8"/>
    </row>
    <row r="29" spans="1:10" x14ac:dyDescent="0.25">
      <c r="A29" t="s">
        <v>11</v>
      </c>
    </row>
    <row r="30" spans="1:10" x14ac:dyDescent="0.25">
      <c r="A30" s="10" t="s">
        <v>73</v>
      </c>
      <c r="B30" s="21">
        <v>1.523505238688889</v>
      </c>
      <c r="C30" s="21">
        <v>1.523505238688889</v>
      </c>
      <c r="D30" s="21">
        <v>1.523505238688889</v>
      </c>
      <c r="E30" s="21">
        <v>1.523505238688889</v>
      </c>
      <c r="F30" s="21">
        <v>1.523505238688889</v>
      </c>
      <c r="G30" s="21">
        <v>1.523505238688889</v>
      </c>
      <c r="H30" s="21">
        <v>1.523505238688889</v>
      </c>
    </row>
    <row r="31" spans="1:10" x14ac:dyDescent="0.25">
      <c r="A31" s="10" t="s">
        <v>123</v>
      </c>
      <c r="B31" s="21">
        <v>1.6128472990111107</v>
      </c>
      <c r="C31" s="21">
        <v>1.6128472990111107</v>
      </c>
      <c r="D31" s="21">
        <v>1.6128472990111107</v>
      </c>
      <c r="E31" s="21">
        <v>1.6128472990111107</v>
      </c>
      <c r="F31" s="21">
        <v>1.6128472990111107</v>
      </c>
      <c r="G31" s="21">
        <v>1.6128472990111107</v>
      </c>
      <c r="H31" s="21">
        <v>1.6128472990111107</v>
      </c>
    </row>
    <row r="32" spans="1:10" x14ac:dyDescent="0.25">
      <c r="A32" s="2" t="s">
        <v>12</v>
      </c>
      <c r="B32" s="29"/>
      <c r="C32" s="30"/>
      <c r="D32" s="30"/>
      <c r="E32" s="30"/>
      <c r="F32" s="30"/>
      <c r="G32" s="30"/>
      <c r="H32" s="30"/>
    </row>
    <row r="34" spans="1:8" x14ac:dyDescent="0.25">
      <c r="A34" s="11" t="s">
        <v>13</v>
      </c>
      <c r="B34" s="12"/>
      <c r="C34" s="12"/>
      <c r="D34" s="12"/>
      <c r="E34" s="12"/>
      <c r="F34" s="12"/>
      <c r="G34" s="12"/>
      <c r="H34" s="12"/>
    </row>
    <row r="35" spans="1:8" x14ac:dyDescent="0.25">
      <c r="A35" s="12" t="s">
        <v>74</v>
      </c>
      <c r="B35" s="13">
        <f>B19/B30</f>
        <v>20923480.399340805</v>
      </c>
      <c r="C35" s="13">
        <f t="shared" ref="C35:H35" si="2">C19/C30</f>
        <v>14919234.553837683</v>
      </c>
      <c r="D35" s="13">
        <f>D19/D30</f>
        <v>14057540.765945116</v>
      </c>
      <c r="E35" s="13">
        <f t="shared" si="2"/>
        <v>861693.78789256816</v>
      </c>
      <c r="F35" s="13">
        <f t="shared" si="2"/>
        <v>6004245.8455031198</v>
      </c>
      <c r="G35" s="13">
        <f t="shared" si="2"/>
        <v>398423.30999949644</v>
      </c>
      <c r="H35" s="13">
        <f t="shared" si="2"/>
        <v>5605822.5355036231</v>
      </c>
    </row>
    <row r="36" spans="1:8" x14ac:dyDescent="0.25">
      <c r="A36" s="12" t="s">
        <v>124</v>
      </c>
      <c r="B36" s="13">
        <f t="shared" ref="B36:F36" si="3">B21/B31</f>
        <v>21269001.095784262</v>
      </c>
      <c r="C36" s="13">
        <f t="shared" si="3"/>
        <v>18940945.921371788</v>
      </c>
      <c r="D36" s="13">
        <f t="shared" si="3"/>
        <v>17501423.406485517</v>
      </c>
      <c r="E36" s="13">
        <f t="shared" si="3"/>
        <v>1439522.5148862689</v>
      </c>
      <c r="F36" s="13">
        <f t="shared" si="3"/>
        <v>2328055.1744124745</v>
      </c>
      <c r="G36" s="13">
        <f>G21/G31</f>
        <v>2328055.1744124745</v>
      </c>
      <c r="H36" s="13">
        <f>H21/H31</f>
        <v>0</v>
      </c>
    </row>
    <row r="37" spans="1:8" x14ac:dyDescent="0.25">
      <c r="A37" s="12" t="s">
        <v>75</v>
      </c>
      <c r="B37" s="13">
        <f t="shared" ref="B37:H37" si="4">B35/B11</f>
        <v>109.66299646401328</v>
      </c>
      <c r="C37" s="13">
        <f t="shared" si="4"/>
        <v>126434.19113421765</v>
      </c>
      <c r="D37" s="13">
        <f t="shared" si="4"/>
        <v>226734.52848298574</v>
      </c>
      <c r="E37" s="13">
        <f t="shared" si="4"/>
        <v>15387.389069510145</v>
      </c>
      <c r="F37" s="13">
        <f t="shared" si="4"/>
        <v>31.48859788914999</v>
      </c>
      <c r="G37" s="13">
        <f t="shared" si="4"/>
        <v>2444.3147852729844</v>
      </c>
      <c r="H37" s="13">
        <f t="shared" si="4"/>
        <v>29.42426416279714</v>
      </c>
    </row>
    <row r="38" spans="1:8" x14ac:dyDescent="0.25">
      <c r="A38" s="12" t="s">
        <v>125</v>
      </c>
      <c r="B38" s="13">
        <f t="shared" ref="B38:H38" si="5">B36/B14</f>
        <v>1935.8333572207391</v>
      </c>
      <c r="C38" s="13">
        <f t="shared" si="5"/>
        <v>116919.41926772709</v>
      </c>
      <c r="D38" s="13">
        <f t="shared" si="5"/>
        <v>277800.37153151614</v>
      </c>
      <c r="E38" s="13">
        <f t="shared" si="5"/>
        <v>14540.631463497666</v>
      </c>
      <c r="F38" s="13">
        <f t="shared" si="5"/>
        <v>215.06283366396994</v>
      </c>
      <c r="G38" s="13">
        <f t="shared" si="5"/>
        <v>2244.9905249879216</v>
      </c>
      <c r="H38" s="13">
        <f t="shared" si="5"/>
        <v>0</v>
      </c>
    </row>
    <row r="40" spans="1:8" x14ac:dyDescent="0.25">
      <c r="A40" s="1" t="s">
        <v>14</v>
      </c>
    </row>
    <row r="42" spans="1:8" x14ac:dyDescent="0.25">
      <c r="A42" t="s">
        <v>15</v>
      </c>
    </row>
    <row r="43" spans="1:8" x14ac:dyDescent="0.25">
      <c r="A43" t="s">
        <v>16</v>
      </c>
      <c r="B43" s="14" t="s">
        <v>80</v>
      </c>
      <c r="C43" s="14" t="s">
        <v>80</v>
      </c>
      <c r="D43" s="14" t="s">
        <v>80</v>
      </c>
      <c r="E43" s="14" t="s">
        <v>80</v>
      </c>
      <c r="F43" s="14" t="s">
        <v>80</v>
      </c>
      <c r="G43" s="14" t="s">
        <v>80</v>
      </c>
      <c r="H43" s="14" t="s">
        <v>80</v>
      </c>
    </row>
    <row r="44" spans="1:8" x14ac:dyDescent="0.25">
      <c r="A44" t="s">
        <v>17</v>
      </c>
      <c r="B44" s="14" t="s">
        <v>80</v>
      </c>
      <c r="C44" s="14" t="s">
        <v>80</v>
      </c>
      <c r="D44" s="14" t="s">
        <v>80</v>
      </c>
      <c r="E44" s="14" t="s">
        <v>80</v>
      </c>
      <c r="F44" s="14" t="s">
        <v>80</v>
      </c>
      <c r="G44" s="14" t="s">
        <v>80</v>
      </c>
      <c r="H44" s="14" t="s">
        <v>80</v>
      </c>
    </row>
    <row r="46" spans="1:8" x14ac:dyDescent="0.25">
      <c r="A46" t="s">
        <v>18</v>
      </c>
    </row>
    <row r="47" spans="1:8" x14ac:dyDescent="0.25">
      <c r="A47" t="s">
        <v>19</v>
      </c>
      <c r="B47" s="14">
        <f>B14/B13*100</f>
        <v>62.618260572210197</v>
      </c>
      <c r="C47" s="14">
        <f t="shared" ref="C47:H47" si="6">C14/C13*100</f>
        <v>105.88235294117648</v>
      </c>
      <c r="D47" s="14">
        <f t="shared" si="6"/>
        <v>87.5</v>
      </c>
      <c r="E47" s="14">
        <f t="shared" si="6"/>
        <v>122.22222222222223</v>
      </c>
      <c r="F47" s="14">
        <f t="shared" si="6"/>
        <v>62.237681826021962</v>
      </c>
      <c r="G47" s="14">
        <f t="shared" si="6"/>
        <v>94.27272727272728</v>
      </c>
      <c r="H47" s="14">
        <f t="shared" si="6"/>
        <v>60.074878782299145</v>
      </c>
    </row>
    <row r="48" spans="1:8" x14ac:dyDescent="0.25">
      <c r="A48" t="s">
        <v>20</v>
      </c>
      <c r="B48" s="14">
        <f>B21/B20*100</f>
        <v>50.669341619769284</v>
      </c>
      <c r="C48" s="14">
        <f t="shared" ref="C48:F48" si="7">C21/C20*100</f>
        <v>53.891354955368165</v>
      </c>
      <c r="D48" s="14">
        <f t="shared" si="7"/>
        <v>53.323116725278638</v>
      </c>
      <c r="E48" s="14">
        <f t="shared" si="7"/>
        <v>61.912750469799626</v>
      </c>
      <c r="F48" s="14">
        <f t="shared" si="7"/>
        <v>34.088039037675898</v>
      </c>
      <c r="G48" s="14">
        <f>G21/G20*100</f>
        <v>49.983992279020235</v>
      </c>
      <c r="H48" s="14">
        <f>H21/H20*100</f>
        <v>0</v>
      </c>
    </row>
    <row r="49" spans="1:8" x14ac:dyDescent="0.25">
      <c r="A49" s="12" t="s">
        <v>21</v>
      </c>
      <c r="B49" s="15">
        <f t="shared" ref="B49:H49" si="8">AVERAGE(B47:B48)</f>
        <v>56.643801095989744</v>
      </c>
      <c r="C49" s="15">
        <f t="shared" si="8"/>
        <v>79.886853948272318</v>
      </c>
      <c r="D49" s="15">
        <f t="shared" si="8"/>
        <v>70.411558362639312</v>
      </c>
      <c r="E49" s="15">
        <f t="shared" si="8"/>
        <v>92.067486346010924</v>
      </c>
      <c r="F49" s="15">
        <f t="shared" si="8"/>
        <v>48.162860431848927</v>
      </c>
      <c r="G49" s="15">
        <f t="shared" si="8"/>
        <v>72.128359775873761</v>
      </c>
      <c r="H49" s="15">
        <f t="shared" si="8"/>
        <v>30.037439391149572</v>
      </c>
    </row>
    <row r="50" spans="1:8" x14ac:dyDescent="0.25">
      <c r="B50" s="14"/>
      <c r="C50" s="14"/>
      <c r="D50" s="14"/>
      <c r="E50" s="14"/>
      <c r="F50" s="14"/>
      <c r="G50" s="14"/>
      <c r="H50" s="14"/>
    </row>
    <row r="51" spans="1:8" x14ac:dyDescent="0.25">
      <c r="A51" t="s">
        <v>22</v>
      </c>
    </row>
    <row r="52" spans="1:8" x14ac:dyDescent="0.25">
      <c r="A52" t="s">
        <v>23</v>
      </c>
      <c r="B52" s="14">
        <f>(B14/B16)*100</f>
        <v>60.900171830829777</v>
      </c>
      <c r="C52" s="14">
        <f t="shared" ref="C52:H52" si="9">(C14/C16)*100</f>
        <v>81.818181818181827</v>
      </c>
      <c r="D52" s="14">
        <f t="shared" si="9"/>
        <v>65.625</v>
      </c>
      <c r="E52" s="14">
        <f t="shared" si="9"/>
        <v>97.058823529411768</v>
      </c>
      <c r="F52" s="14">
        <f t="shared" si="9"/>
        <v>60.668049094883145</v>
      </c>
      <c r="G52" s="14">
        <f t="shared" si="9"/>
        <v>66.903225806451616</v>
      </c>
      <c r="H52" s="14">
        <f t="shared" si="9"/>
        <v>60.074878782299145</v>
      </c>
    </row>
    <row r="53" spans="1:8" x14ac:dyDescent="0.25">
      <c r="A53" t="s">
        <v>24</v>
      </c>
      <c r="B53" s="14">
        <f>B21/B22*100</f>
        <v>40.950781885684265</v>
      </c>
      <c r="C53" s="14">
        <f t="shared" ref="C53:F53" si="10">C21/C22*100</f>
        <v>42.566120652658562</v>
      </c>
      <c r="D53" s="14">
        <f t="shared" si="10"/>
        <v>42.276425038940808</v>
      </c>
      <c r="E53" s="14">
        <f t="shared" si="10"/>
        <v>46.434599999999996</v>
      </c>
      <c r="F53" s="14">
        <f t="shared" si="10"/>
        <v>31.289979166666665</v>
      </c>
      <c r="G53" s="14">
        <f>G21/G22*100</f>
        <v>44.189684594562792</v>
      </c>
      <c r="H53" s="14">
        <f>H21/H22*100</f>
        <v>0</v>
      </c>
    </row>
    <row r="54" spans="1:8" x14ac:dyDescent="0.25">
      <c r="A54" t="s">
        <v>25</v>
      </c>
      <c r="B54" s="14">
        <f t="shared" ref="B54:H54" si="11">(B52+B53)/2</f>
        <v>50.925476858257021</v>
      </c>
      <c r="C54" s="14">
        <f t="shared" si="11"/>
        <v>62.192151235420198</v>
      </c>
      <c r="D54" s="14">
        <f t="shared" si="11"/>
        <v>53.9507125194704</v>
      </c>
      <c r="E54" s="14">
        <f t="shared" si="11"/>
        <v>71.746711764705879</v>
      </c>
      <c r="F54" s="14">
        <f t="shared" si="11"/>
        <v>45.979014130774907</v>
      </c>
      <c r="G54" s="14">
        <f t="shared" si="11"/>
        <v>55.546455200507204</v>
      </c>
      <c r="H54" s="14">
        <f t="shared" si="11"/>
        <v>30.037439391149572</v>
      </c>
    </row>
    <row r="56" spans="1:8" x14ac:dyDescent="0.25">
      <c r="A56" s="12" t="s">
        <v>36</v>
      </c>
      <c r="B56" s="15"/>
      <c r="C56" s="15"/>
      <c r="D56" s="15"/>
      <c r="E56" s="15"/>
      <c r="F56" s="15"/>
      <c r="G56" s="15"/>
      <c r="H56" s="15"/>
    </row>
    <row r="57" spans="1:8" x14ac:dyDescent="0.25">
      <c r="A57" t="s">
        <v>26</v>
      </c>
      <c r="B57" s="14">
        <f t="shared" ref="B57:F57" si="12">B23/B21*100</f>
        <v>89.054233605385818</v>
      </c>
      <c r="C57" s="14">
        <f t="shared" si="12"/>
        <v>100</v>
      </c>
      <c r="D57" s="14"/>
      <c r="E57" s="14"/>
      <c r="F57" s="14">
        <f t="shared" si="12"/>
        <v>0</v>
      </c>
      <c r="G57" s="14"/>
      <c r="H57" s="14"/>
    </row>
    <row r="59" spans="1:8" x14ac:dyDescent="0.25">
      <c r="A59" t="s">
        <v>27</v>
      </c>
    </row>
    <row r="60" spans="1:8" x14ac:dyDescent="0.25">
      <c r="A60" t="s">
        <v>28</v>
      </c>
      <c r="B60" s="14">
        <f>((B14/B11)-1)*100</f>
        <v>-94.241553894694903</v>
      </c>
      <c r="C60" s="14">
        <f t="shared" ref="C60:H60" si="13">((C14/C11)-1)*100</f>
        <v>37.288135593220332</v>
      </c>
      <c r="D60" s="14">
        <f t="shared" si="13"/>
        <v>1.6129032258064502</v>
      </c>
      <c r="E60" s="14">
        <f t="shared" si="13"/>
        <v>76.785714285714278</v>
      </c>
      <c r="F60" s="14">
        <f t="shared" si="13"/>
        <v>-94.322949444094817</v>
      </c>
      <c r="G60" s="14">
        <f t="shared" si="13"/>
        <v>536.19631901840489</v>
      </c>
      <c r="H60" s="14">
        <f t="shared" si="13"/>
        <v>-94.862400730643458</v>
      </c>
    </row>
    <row r="61" spans="1:8" x14ac:dyDescent="0.25">
      <c r="A61" t="s">
        <v>29</v>
      </c>
      <c r="B61" s="14">
        <f>((B36/B35)-1)*100</f>
        <v>1.6513538371672798</v>
      </c>
      <c r="C61" s="14">
        <f>((C36/C35)-1)*100</f>
        <v>26.956552985485427</v>
      </c>
      <c r="D61" s="14">
        <f t="shared" ref="D61:H61" si="14">((D36/D35)-1)*100</f>
        <v>24.498471659305633</v>
      </c>
      <c r="E61" s="14">
        <f t="shared" si="14"/>
        <v>67.057316080563595</v>
      </c>
      <c r="F61" s="14">
        <f t="shared" si="14"/>
        <v>-61.226518128732657</v>
      </c>
      <c r="G61" s="14">
        <f t="shared" si="14"/>
        <v>484.3170105723525</v>
      </c>
      <c r="H61" s="14">
        <f t="shared" si="14"/>
        <v>-100</v>
      </c>
    </row>
    <row r="62" spans="1:8" x14ac:dyDescent="0.25">
      <c r="A62" s="12" t="s">
        <v>30</v>
      </c>
      <c r="B62" s="15">
        <f t="shared" ref="B62:H62" si="15">((B38/B37)-1)*100</f>
        <v>1665.2566678277817</v>
      </c>
      <c r="C62" s="15">
        <f t="shared" si="15"/>
        <v>-7.5254737513130721</v>
      </c>
      <c r="D62" s="15">
        <f t="shared" si="15"/>
        <v>22.522305442491252</v>
      </c>
      <c r="E62" s="15">
        <f t="shared" si="15"/>
        <v>-5.5029323180650236</v>
      </c>
      <c r="F62" s="15">
        <f t="shared" si="15"/>
        <v>582.98637627836081</v>
      </c>
      <c r="G62" s="15">
        <f t="shared" si="15"/>
        <v>-8.1546068242107417</v>
      </c>
      <c r="H62" s="15">
        <f t="shared" si="15"/>
        <v>-100</v>
      </c>
    </row>
    <row r="63" spans="1:8" x14ac:dyDescent="0.25">
      <c r="B63" s="16"/>
      <c r="C63" s="16"/>
      <c r="D63" s="16"/>
      <c r="E63" s="16"/>
      <c r="F63" s="16"/>
      <c r="G63" s="16"/>
      <c r="H63" s="16"/>
    </row>
    <row r="64" spans="1:8" x14ac:dyDescent="0.25">
      <c r="A64" t="s">
        <v>31</v>
      </c>
    </row>
    <row r="65" spans="1:8" x14ac:dyDescent="0.25">
      <c r="A65" t="s">
        <v>45</v>
      </c>
      <c r="B65" s="3">
        <f t="shared" ref="B65:H65" si="16">B20/B13</f>
        <v>3858.4862646757097</v>
      </c>
      <c r="C65" s="3">
        <f t="shared" si="16"/>
        <v>370496.73202614381</v>
      </c>
      <c r="D65" s="3">
        <f t="shared" si="16"/>
        <v>735222.1805555555</v>
      </c>
      <c r="E65" s="3">
        <f t="shared" si="16"/>
        <v>46296.333333333336</v>
      </c>
      <c r="F65" s="3">
        <f t="shared" si="16"/>
        <v>633.30075317656531</v>
      </c>
      <c r="G65" s="3">
        <f t="shared" si="16"/>
        <v>6829.090909090909</v>
      </c>
      <c r="H65" s="3">
        <f t="shared" si="16"/>
        <v>215.00030688025532</v>
      </c>
    </row>
    <row r="66" spans="1:8" x14ac:dyDescent="0.25">
      <c r="A66" t="s">
        <v>46</v>
      </c>
      <c r="B66" s="3">
        <f t="shared" ref="B66:H66" si="17">B21/B14</f>
        <v>3122.2036015290796</v>
      </c>
      <c r="C66" s="3">
        <f t="shared" si="17"/>
        <v>188573.16956790123</v>
      </c>
      <c r="D66" s="3">
        <f t="shared" si="17"/>
        <v>448049.57888888888</v>
      </c>
      <c r="E66" s="3">
        <f t="shared" si="17"/>
        <v>23451.81818181818</v>
      </c>
      <c r="F66" s="3">
        <f t="shared" si="17"/>
        <v>346.86351039260973</v>
      </c>
      <c r="G66" s="3">
        <f t="shared" si="17"/>
        <v>3620.8269045323045</v>
      </c>
      <c r="H66" s="3">
        <f t="shared" si="17"/>
        <v>0</v>
      </c>
    </row>
    <row r="67" spans="1:8" x14ac:dyDescent="0.25">
      <c r="A67" s="12" t="s">
        <v>32</v>
      </c>
      <c r="B67" s="15">
        <f>(B65/B66)*B49</f>
        <v>70.001625903211846</v>
      </c>
      <c r="C67" s="15">
        <f t="shared" ref="C67:H67" si="18">(C65/C66)*C49</f>
        <v>156.95667834138615</v>
      </c>
      <c r="D67" s="15">
        <f t="shared" si="18"/>
        <v>115.54109615296021</v>
      </c>
      <c r="E67" s="15">
        <f t="shared" si="18"/>
        <v>181.75081368921738</v>
      </c>
      <c r="F67" s="15">
        <f t="shared" si="18"/>
        <v>87.935383436855133</v>
      </c>
      <c r="G67" s="15">
        <f t="shared" si="18"/>
        <v>136.0382970576392</v>
      </c>
      <c r="H67" s="15" t="e">
        <f t="shared" si="18"/>
        <v>#DIV/0!</v>
      </c>
    </row>
    <row r="68" spans="1:8" s="5" customFormat="1" x14ac:dyDescent="0.25">
      <c r="A68" t="s">
        <v>41</v>
      </c>
      <c r="B68" s="26">
        <f>B20/(B13*9)</f>
        <v>428.72069607507882</v>
      </c>
      <c r="C68" s="26">
        <f t="shared" ref="C68:H68" si="19">C20/(C13*9)</f>
        <v>41166.303558460422</v>
      </c>
      <c r="D68" s="26">
        <f t="shared" si="19"/>
        <v>81691.353395061727</v>
      </c>
      <c r="E68" s="26">
        <f t="shared" si="19"/>
        <v>5144.0370370370374</v>
      </c>
      <c r="F68" s="26">
        <f t="shared" si="19"/>
        <v>70.366750352951698</v>
      </c>
      <c r="G68" s="26">
        <f t="shared" si="19"/>
        <v>758.78787878787875</v>
      </c>
      <c r="H68" s="26">
        <f t="shared" si="19"/>
        <v>23.888922986695036</v>
      </c>
    </row>
    <row r="69" spans="1:8" s="5" customFormat="1" x14ac:dyDescent="0.25">
      <c r="A69" t="s">
        <v>42</v>
      </c>
      <c r="B69" s="26">
        <f>B21/(B14*9)</f>
        <v>346.91151128100887</v>
      </c>
      <c r="C69" s="26">
        <f t="shared" ref="C69:H69" si="20">C21/(C14*9)</f>
        <v>20952.574396433469</v>
      </c>
      <c r="D69" s="26">
        <f t="shared" si="20"/>
        <v>49783.286543209877</v>
      </c>
      <c r="E69" s="26">
        <f t="shared" si="20"/>
        <v>2605.757575757576</v>
      </c>
      <c r="F69" s="26">
        <f t="shared" si="20"/>
        <v>38.540390043623297</v>
      </c>
      <c r="G69" s="26">
        <f t="shared" si="20"/>
        <v>402.31410050358943</v>
      </c>
      <c r="H69" s="26">
        <f t="shared" si="20"/>
        <v>0</v>
      </c>
    </row>
    <row r="70" spans="1:8" x14ac:dyDescent="0.25">
      <c r="B70" s="14"/>
      <c r="C70" s="14"/>
      <c r="D70" s="14"/>
    </row>
    <row r="71" spans="1:8" x14ac:dyDescent="0.25">
      <c r="A71" t="s">
        <v>33</v>
      </c>
      <c r="B71" s="14"/>
      <c r="C71" s="14"/>
      <c r="D71" s="14"/>
    </row>
    <row r="72" spans="1:8" x14ac:dyDescent="0.25">
      <c r="A72" s="17" t="s">
        <v>34</v>
      </c>
      <c r="B72" s="18">
        <f>(B27/B26)*100</f>
        <v>73.38916707286451</v>
      </c>
      <c r="C72" s="18">
        <f>(C27/C26)*100</f>
        <v>79.866633736725106</v>
      </c>
      <c r="D72" s="18"/>
      <c r="E72" s="18"/>
      <c r="F72" s="18">
        <f>(F27/F26)*100</f>
        <v>40.054471175669541</v>
      </c>
      <c r="G72" s="18"/>
      <c r="H72" s="18"/>
    </row>
    <row r="73" spans="1:8" x14ac:dyDescent="0.25">
      <c r="A73" s="17" t="s">
        <v>35</v>
      </c>
      <c r="B73" s="18">
        <f>(B21/B27)*100</f>
        <v>69.041990310998031</v>
      </c>
      <c r="C73" s="18">
        <f>(C21/C27)*100</f>
        <v>67.476682606928591</v>
      </c>
      <c r="D73" s="18"/>
      <c r="E73" s="18"/>
      <c r="F73" s="18">
        <f>(F21/F27)*100</f>
        <v>85.104204442429733</v>
      </c>
      <c r="G73" s="18"/>
      <c r="H73" s="18"/>
    </row>
    <row r="74" spans="1:8" ht="15.75" thickBot="1" x14ac:dyDescent="0.3">
      <c r="A74" s="19"/>
      <c r="B74" s="19"/>
      <c r="C74" s="19"/>
      <c r="D74" s="19"/>
      <c r="E74" s="19"/>
      <c r="F74" s="19"/>
      <c r="G74" s="19"/>
      <c r="H74" s="19"/>
    </row>
    <row r="75" spans="1:8" ht="15.75" thickTop="1" x14ac:dyDescent="0.25">
      <c r="A75" s="22" t="s">
        <v>37</v>
      </c>
    </row>
    <row r="76" spans="1:8" x14ac:dyDescent="0.25">
      <c r="A76" s="22" t="s">
        <v>135</v>
      </c>
    </row>
    <row r="77" spans="1:8" x14ac:dyDescent="0.25">
      <c r="A77" s="22" t="s">
        <v>136</v>
      </c>
    </row>
    <row r="78" spans="1:8" x14ac:dyDescent="0.25">
      <c r="A78" s="22" t="s">
        <v>137</v>
      </c>
      <c r="B78" s="20"/>
      <c r="C78" s="20"/>
      <c r="D78" s="20"/>
    </row>
    <row r="79" spans="1:8" x14ac:dyDescent="0.25">
      <c r="A79" s="22"/>
    </row>
    <row r="80" spans="1:8" x14ac:dyDescent="0.25">
      <c r="A80" s="22"/>
    </row>
    <row r="82" spans="1:1" x14ac:dyDescent="0.25">
      <c r="A82" t="s">
        <v>38</v>
      </c>
    </row>
    <row r="84" spans="1:1" x14ac:dyDescent="0.25">
      <c r="A84" t="s">
        <v>81</v>
      </c>
    </row>
    <row r="85" spans="1:1" x14ac:dyDescent="0.25">
      <c r="A85" t="s">
        <v>82</v>
      </c>
    </row>
    <row r="88" spans="1:1" x14ac:dyDescent="0.25">
      <c r="A88" t="s">
        <v>138</v>
      </c>
    </row>
  </sheetData>
  <mergeCells count="11">
    <mergeCell ref="A2:H2"/>
    <mergeCell ref="A4:A6"/>
    <mergeCell ref="B4:B6"/>
    <mergeCell ref="C4:E4"/>
    <mergeCell ref="F4:H4"/>
    <mergeCell ref="C5:C6"/>
    <mergeCell ref="E5:E6"/>
    <mergeCell ref="F5:F6"/>
    <mergeCell ref="G5:G6"/>
    <mergeCell ref="H5:H6"/>
    <mergeCell ref="D5:D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8"/>
  <sheetViews>
    <sheetView tabSelected="1" workbookViewId="0"/>
  </sheetViews>
  <sheetFormatPr baseColWidth="10" defaultColWidth="11.42578125" defaultRowHeight="15" x14ac:dyDescent="0.25"/>
  <cols>
    <col min="1" max="1" width="50.85546875" customWidth="1"/>
    <col min="2" max="7" width="13.7109375" customWidth="1"/>
    <col min="8" max="8" width="15.28515625" customWidth="1"/>
  </cols>
  <sheetData>
    <row r="2" spans="1:8" ht="15.75" x14ac:dyDescent="0.25">
      <c r="A2" s="37" t="s">
        <v>141</v>
      </c>
      <c r="B2" s="37"/>
      <c r="C2" s="37"/>
      <c r="D2" s="37"/>
      <c r="E2" s="37"/>
      <c r="F2" s="37"/>
      <c r="G2" s="37"/>
      <c r="H2" s="37"/>
    </row>
    <row r="4" spans="1:8" x14ac:dyDescent="0.25">
      <c r="A4" s="38" t="s">
        <v>0</v>
      </c>
      <c r="B4" s="41" t="s">
        <v>1</v>
      </c>
      <c r="C4" s="44" t="s">
        <v>2</v>
      </c>
      <c r="D4" s="45"/>
      <c r="E4" s="46"/>
      <c r="F4" s="44" t="s">
        <v>3</v>
      </c>
      <c r="G4" s="45"/>
      <c r="H4" s="46"/>
    </row>
    <row r="5" spans="1:8" ht="15" customHeight="1" x14ac:dyDescent="0.25">
      <c r="A5" s="39"/>
      <c r="B5" s="42"/>
      <c r="C5" s="47" t="s">
        <v>4</v>
      </c>
      <c r="D5" s="53" t="s">
        <v>5</v>
      </c>
      <c r="E5" s="49" t="s">
        <v>6</v>
      </c>
      <c r="F5" s="51" t="s">
        <v>4</v>
      </c>
      <c r="G5" s="53" t="s">
        <v>132</v>
      </c>
      <c r="H5" s="54" t="s">
        <v>7</v>
      </c>
    </row>
    <row r="6" spans="1:8" ht="15.75" thickBot="1" x14ac:dyDescent="0.3">
      <c r="A6" s="40"/>
      <c r="B6" s="43"/>
      <c r="C6" s="48"/>
      <c r="D6" s="50"/>
      <c r="E6" s="50"/>
      <c r="F6" s="52"/>
      <c r="G6" s="50"/>
      <c r="H6" s="55"/>
    </row>
    <row r="7" spans="1:8" ht="15.75" thickTop="1" x14ac:dyDescent="0.25"/>
    <row r="8" spans="1:8" x14ac:dyDescent="0.25">
      <c r="A8" s="1" t="s">
        <v>8</v>
      </c>
    </row>
    <row r="10" spans="1:8" x14ac:dyDescent="0.25">
      <c r="A10" t="s">
        <v>49</v>
      </c>
    </row>
    <row r="11" spans="1:8" x14ac:dyDescent="0.25">
      <c r="A11" s="2" t="s">
        <v>76</v>
      </c>
      <c r="B11" s="4">
        <f>C11+F11</f>
        <v>291226</v>
      </c>
      <c r="C11" s="4">
        <f>D11+E11</f>
        <v>156</v>
      </c>
      <c r="D11" s="4">
        <f>+'I Trimestre'!D11+'II Trimestre'!D11+'III Trimestre'!D11+'IV Trimestre'!D11</f>
        <v>81</v>
      </c>
      <c r="E11" s="4">
        <f>+'I Trimestre'!E11+'II Trimestre'!E11+'III Trimestre'!E11+'IV Trimestre'!E11</f>
        <v>75</v>
      </c>
      <c r="F11" s="4">
        <f>+'I Trimestre'!F11+'II Trimestre'!F11+'III Trimestre'!F11+'IV Trimestre'!F11</f>
        <v>291070</v>
      </c>
      <c r="G11" s="4">
        <f>+'I Trimestre'!G11+'II Trimestre'!G11+'III Trimestre'!G11+'IV Trimestre'!G11</f>
        <v>1066</v>
      </c>
      <c r="H11" s="4">
        <f>+'I Trimestre'!H11+'II Trimestre'!H11+'III Trimestre'!H11+'IV Trimestre'!H11</f>
        <v>290004</v>
      </c>
    </row>
    <row r="12" spans="1:8" x14ac:dyDescent="0.25">
      <c r="A12" s="27" t="s">
        <v>50</v>
      </c>
      <c r="B12" s="4">
        <f>C12+F12</f>
        <v>291321</v>
      </c>
      <c r="C12" s="4">
        <f>D12+E12</f>
        <v>251</v>
      </c>
      <c r="D12" s="4">
        <f>+'I Trimestre'!D12+'II Trimestre'!D12+'III Trimestre'!D12+'IV Trimestre'!D12</f>
        <v>176</v>
      </c>
      <c r="E12" s="4">
        <f>+'I Trimestre'!E12+'II Trimestre'!E12+'III Trimestre'!E12+'IV Trimestre'!E12</f>
        <v>75</v>
      </c>
      <c r="F12" s="4">
        <f>+'I Trimestre'!F12+'II Trimestre'!F12+'III Trimestre'!F12+'IV Trimestre'!F12</f>
        <v>291070</v>
      </c>
      <c r="G12" s="4">
        <f>+'I Trimestre'!G12+'II Trimestre'!G12+'III Trimestre'!G12+'IV Trimestre'!G12</f>
        <v>1066</v>
      </c>
      <c r="H12" s="4">
        <f>+'I Trimestre'!H12+'II Trimestre'!H12+'III Trimestre'!H12+'IV Trimestre'!H12</f>
        <v>290004</v>
      </c>
    </row>
    <row r="13" spans="1:8" x14ac:dyDescent="0.25">
      <c r="A13" s="2" t="s">
        <v>126</v>
      </c>
      <c r="B13" s="4">
        <f>C13+F13</f>
        <v>18041</v>
      </c>
      <c r="C13" s="4">
        <f>D13+E13</f>
        <v>198</v>
      </c>
      <c r="D13" s="4">
        <f>+'I Trimestre'!D13+'II Trimestre'!D13+'III Trimestre'!D13+'IV Trimestre'!D13</f>
        <v>96</v>
      </c>
      <c r="E13" s="4">
        <f>+'I Trimestre'!E13+'II Trimestre'!E13+'III Trimestre'!E13+'IV Trimestre'!E13</f>
        <v>102</v>
      </c>
      <c r="F13" s="4">
        <f>+'I Trimestre'!F13+'II Trimestre'!F13+'III Trimestre'!F13+'IV Trimestre'!F13</f>
        <v>17843</v>
      </c>
      <c r="G13" s="4">
        <f>+'I Trimestre'!G13+'II Trimestre'!G13+'III Trimestre'!G13+'IV Trimestre'!G13</f>
        <v>1550</v>
      </c>
      <c r="H13" s="4">
        <f>+'I Trimestre'!H13+'II Trimestre'!H13+'III Trimestre'!H13+'IV Trimestre'!H13</f>
        <v>16293</v>
      </c>
    </row>
    <row r="14" spans="1:8" x14ac:dyDescent="0.25">
      <c r="A14" s="2" t="s">
        <v>127</v>
      </c>
      <c r="B14" s="4">
        <f>C14+F14</f>
        <v>16826</v>
      </c>
      <c r="C14" s="4">
        <f>D14+E14</f>
        <v>230</v>
      </c>
      <c r="D14" s="4">
        <f>(+'I Trimestre'!D14+'II Trimestre'!D14+'III Trimestre'!D14+'IV Trimestre'!D14)</f>
        <v>86</v>
      </c>
      <c r="E14" s="4">
        <f>+'I Trimestre'!E14+'II Trimestre'!E14+'III Trimestre'!E14+'IV Trimestre'!E14</f>
        <v>144</v>
      </c>
      <c r="F14" s="4">
        <f>+'I Trimestre'!F14+'II Trimestre'!F14+'III Trimestre'!F14+'IV Trimestre'!F14</f>
        <v>16596</v>
      </c>
      <c r="G14" s="4">
        <f>+'I Trimestre'!G14+'II Trimestre'!G14+'III Trimestre'!G14+'IV Trimestre'!G14</f>
        <v>1462</v>
      </c>
      <c r="H14" s="4">
        <f>+'I Trimestre'!H14+'II Trimestre'!H14+'III Trimestre'!H14+'IV Trimestre'!H14</f>
        <v>15134</v>
      </c>
    </row>
    <row r="15" spans="1:8" x14ac:dyDescent="0.25">
      <c r="A15" s="27" t="s">
        <v>50</v>
      </c>
      <c r="B15" s="4">
        <f>C15+F15</f>
        <v>16882</v>
      </c>
      <c r="C15" s="4">
        <f>D15+E15</f>
        <v>286</v>
      </c>
      <c r="D15" s="4">
        <f>+'I Trimestre'!D15+'II Trimestre'!D15+'III Trimestre'!D15+'IV Trimestre'!D15</f>
        <v>142</v>
      </c>
      <c r="E15" s="4">
        <f>+'I Trimestre'!E15+'II Trimestre'!E15+'III Trimestre'!E15+'IV Trimestre'!E15</f>
        <v>144</v>
      </c>
      <c r="F15" s="4">
        <f>+'I Trimestre'!F15+'II Trimestre'!F15+'III Trimestre'!F15+'IV Trimestre'!F15</f>
        <v>16596</v>
      </c>
      <c r="G15" s="4">
        <f>+'I Trimestre'!G15+'II Trimestre'!G15+'III Trimestre'!G15+'IV Trimestre'!G15</f>
        <v>1462</v>
      </c>
      <c r="H15" s="4">
        <f>+'I Trimestre'!H15+'II Trimestre'!H15+'III Trimestre'!H15+'IV Trimestre'!H15</f>
        <v>15134</v>
      </c>
    </row>
    <row r="16" spans="1:8" x14ac:dyDescent="0.25">
      <c r="A16" s="2" t="s">
        <v>86</v>
      </c>
      <c r="B16" s="4">
        <f>+'IV Trimestre'!B16</f>
        <v>18041</v>
      </c>
      <c r="C16" s="4">
        <f>+'IV Trimestre'!C16</f>
        <v>198</v>
      </c>
      <c r="D16" s="4">
        <f>+'IV Trimestre'!D16</f>
        <v>96</v>
      </c>
      <c r="E16" s="4">
        <f>+'IV Trimestre'!E16</f>
        <v>102</v>
      </c>
      <c r="F16" s="4">
        <f>+'IV Trimestre'!F16</f>
        <v>17843</v>
      </c>
      <c r="G16" s="4">
        <f>+'IV Trimestre'!G16</f>
        <v>1550</v>
      </c>
      <c r="H16" s="4">
        <f>+'IV Trimestre'!H16</f>
        <v>16293</v>
      </c>
    </row>
    <row r="17" spans="1:10" x14ac:dyDescent="0.25">
      <c r="F17" s="5"/>
    </row>
    <row r="18" spans="1:10" x14ac:dyDescent="0.25">
      <c r="A18" s="6" t="s">
        <v>9</v>
      </c>
      <c r="F18" s="5"/>
    </row>
    <row r="19" spans="1:10" x14ac:dyDescent="0.25">
      <c r="A19" s="2" t="s">
        <v>76</v>
      </c>
      <c r="B19" s="4">
        <f>+'I Trimestre'!B19+'II Trimestre'!B19+'III Trimestre'!B19+'IV Trimestre'!B19</f>
        <v>54880875.490000002</v>
      </c>
      <c r="C19" s="4">
        <f>+'I Trimestre'!C19+'II Trimestre'!C19+'III Trimestre'!C19+'IV Trimestre'!C19</f>
        <v>43052978.490000002</v>
      </c>
      <c r="D19" s="4">
        <f>+'I Trimestre'!D19+'II Trimestre'!D19+'III Trimestre'!D19+'IV Trimestre'!D19</f>
        <v>41270313.490000002</v>
      </c>
      <c r="E19" s="4">
        <f>+'I Trimestre'!E19+'II Trimestre'!E19+'III Trimestre'!E19+'IV Trimestre'!E19</f>
        <v>1782665</v>
      </c>
      <c r="F19" s="4">
        <f>+'I Trimestre'!F19+'II Trimestre'!F19+'III Trimestre'!F19+'IV Trimestre'!F19</f>
        <v>11827897</v>
      </c>
      <c r="G19" s="4">
        <f>+'I Trimestre'!G19+'II Trimestre'!G19+'III Trimestre'!G19+'IV Trimestre'!G19</f>
        <v>3024897</v>
      </c>
      <c r="H19" s="4">
        <f>+'I Trimestre'!H19+'II Trimestre'!H19+'III Trimestre'!H19+'IV Trimestre'!H19</f>
        <v>8803000</v>
      </c>
    </row>
    <row r="20" spans="1:10" x14ac:dyDescent="0.25">
      <c r="A20" s="2" t="s">
        <v>126</v>
      </c>
      <c r="B20" s="4">
        <f>+'I Trimestre'!B20+'II Trimestre'!B20+'III Trimestre'!B20+'IV Trimestre'!B20</f>
        <v>83768000</v>
      </c>
      <c r="C20" s="4">
        <f>+'I Trimestre'!C20+'II Trimestre'!C20+'III Trimestre'!C20+'IV Trimestre'!C20</f>
        <v>71768000</v>
      </c>
      <c r="D20" s="4">
        <f>+'I Trimestre'!D20+'II Trimestre'!D20+'III Trimestre'!D20+'IV Trimestre'!D20</f>
        <v>66768000</v>
      </c>
      <c r="E20" s="4">
        <f>+'I Trimestre'!E20+'II Trimestre'!E20+'III Trimestre'!E20+'IV Trimestre'!E20</f>
        <v>5000000</v>
      </c>
      <c r="F20" s="4">
        <f>+'I Trimestre'!F20+'II Trimestre'!F20+'III Trimestre'!F20+'IV Trimestre'!F20</f>
        <v>12000000</v>
      </c>
      <c r="G20" s="4">
        <f>+'I Trimestre'!G20+'II Trimestre'!G20+'III Trimestre'!G20+'IV Trimestre'!G20</f>
        <v>8497000</v>
      </c>
      <c r="H20" s="4">
        <f>+'I Trimestre'!H20+'II Trimestre'!H20+'III Trimestre'!H20+'IV Trimestre'!H20</f>
        <v>3503000</v>
      </c>
    </row>
    <row r="21" spans="1:10" x14ac:dyDescent="0.25">
      <c r="A21" s="2" t="s">
        <v>127</v>
      </c>
      <c r="B21" s="4">
        <f>+'I Trimestre'!B21+'II Trimestre'!B21+'III Trimestre'!B21+'IV Trimestre'!B21</f>
        <v>68672144.25</v>
      </c>
      <c r="C21" s="4">
        <f>+'I Trimestre'!C21+'II Trimestre'!C21+'III Trimestre'!C21+'IV Trimestre'!C21</f>
        <v>57622731.75</v>
      </c>
      <c r="D21" s="4">
        <f>+'I Trimestre'!D21+'II Trimestre'!D21+'III Trimestre'!D21+'IV Trimestre'!D21</f>
        <v>53936121.75</v>
      </c>
      <c r="E21" s="4">
        <f>+'I Trimestre'!E21+'II Trimestre'!E21+'III Trimestre'!E21+'IV Trimestre'!E21</f>
        <v>3686610</v>
      </c>
      <c r="F21" s="4">
        <f>+'I Trimestre'!F21+'II Trimestre'!F21+'III Trimestre'!F21+'IV Trimestre'!F21</f>
        <v>11049412.5</v>
      </c>
      <c r="G21" s="4">
        <f>+'I Trimestre'!G21+'II Trimestre'!G21+'III Trimestre'!G21+'IV Trimestre'!G21</f>
        <v>7546412.5</v>
      </c>
      <c r="H21" s="4">
        <f>+'I Trimestre'!H21+'II Trimestre'!H21+'III Trimestre'!H21+'IV Trimestre'!H21</f>
        <v>3503000</v>
      </c>
      <c r="J21" s="4"/>
    </row>
    <row r="22" spans="1:10" x14ac:dyDescent="0.25">
      <c r="A22" s="2" t="s">
        <v>86</v>
      </c>
      <c r="B22" s="4">
        <f>+'IV Trimestre'!B22</f>
        <v>83768000</v>
      </c>
      <c r="C22" s="4">
        <f>+'IV Trimestre'!C22</f>
        <v>71768000</v>
      </c>
      <c r="D22" s="4">
        <f>+'IV Trimestre'!D22</f>
        <v>66768000</v>
      </c>
      <c r="E22" s="4">
        <f>+'IV Trimestre'!E22</f>
        <v>5000000</v>
      </c>
      <c r="F22" s="4">
        <f>+'IV Trimestre'!F22</f>
        <v>12000000</v>
      </c>
      <c r="G22" s="4">
        <f>+'IV Trimestre'!G22</f>
        <v>8497000</v>
      </c>
      <c r="H22" s="4">
        <f>+'IV Trimestre'!H22</f>
        <v>3503000</v>
      </c>
    </row>
    <row r="23" spans="1:10" x14ac:dyDescent="0.25">
      <c r="A23" s="2" t="s">
        <v>128</v>
      </c>
      <c r="B23" s="3">
        <f>+C23+F23</f>
        <v>61125731.75</v>
      </c>
      <c r="C23" s="3">
        <f>+D23+E23</f>
        <v>57622731.75</v>
      </c>
      <c r="D23" s="3">
        <f>D21</f>
        <v>53936121.75</v>
      </c>
      <c r="E23" s="3">
        <f>+E21</f>
        <v>3686610</v>
      </c>
      <c r="F23" s="3">
        <f>H23</f>
        <v>3503000</v>
      </c>
      <c r="G23" s="3"/>
      <c r="H23" s="3">
        <f>H21</f>
        <v>3503000</v>
      </c>
    </row>
    <row r="24" spans="1:10" x14ac:dyDescent="0.25">
      <c r="B24" s="3"/>
      <c r="C24" s="3"/>
      <c r="D24" s="3"/>
    </row>
    <row r="25" spans="1:10" x14ac:dyDescent="0.25">
      <c r="A25" s="7" t="s">
        <v>10</v>
      </c>
      <c r="B25" s="8"/>
      <c r="C25" s="8"/>
      <c r="D25" s="8"/>
      <c r="E25" s="8"/>
      <c r="F25" s="8"/>
      <c r="G25" s="8"/>
      <c r="H25" s="8"/>
    </row>
    <row r="26" spans="1:10" x14ac:dyDescent="0.25">
      <c r="A26" s="9" t="s">
        <v>126</v>
      </c>
      <c r="B26" s="8">
        <f>+B20</f>
        <v>83768000</v>
      </c>
      <c r="C26" s="8">
        <f>+C20</f>
        <v>71768000</v>
      </c>
      <c r="D26" s="8"/>
      <c r="E26" s="8"/>
      <c r="F26" s="8">
        <f>F20</f>
        <v>12000000</v>
      </c>
      <c r="G26" s="8"/>
      <c r="H26" s="8"/>
    </row>
    <row r="27" spans="1:10" x14ac:dyDescent="0.25">
      <c r="A27" s="9" t="s">
        <v>127</v>
      </c>
      <c r="B27" s="8">
        <f>+'I Trimestre'!B27+'II Trimestre'!B27+'III Trimestre'!B27+'IV Trimestre'!B27</f>
        <v>83798610</v>
      </c>
      <c r="C27" s="8">
        <f>+'I Trimestre'!C27+'II Trimestre'!C27+'III Trimestre'!C27+'IV Trimestre'!C27</f>
        <v>71798610</v>
      </c>
      <c r="D27" s="8"/>
      <c r="E27" s="8"/>
      <c r="F27" s="8">
        <f>+'I Trimestre'!F27+'II Trimestre'!F27+'III Trimestre'!F27+'IV Trimestre'!F27</f>
        <v>12000000</v>
      </c>
      <c r="G27" s="8"/>
      <c r="H27" s="8"/>
    </row>
    <row r="28" spans="1:10" x14ac:dyDescent="0.25">
      <c r="C28" s="3"/>
    </row>
    <row r="29" spans="1:10" x14ac:dyDescent="0.25">
      <c r="A29" t="s">
        <v>11</v>
      </c>
    </row>
    <row r="30" spans="1:10" x14ac:dyDescent="0.25">
      <c r="A30" s="10" t="s">
        <v>77</v>
      </c>
      <c r="B30" s="21">
        <v>1.5325622623500001</v>
      </c>
      <c r="C30" s="21">
        <v>1.5325622623500001</v>
      </c>
      <c r="D30" s="21">
        <v>1.5325622623500001</v>
      </c>
      <c r="E30" s="21">
        <v>1.5325622623500001</v>
      </c>
      <c r="F30" s="21">
        <v>1.5325622623500001</v>
      </c>
      <c r="G30" s="21">
        <v>1.5325622623500001</v>
      </c>
      <c r="H30" s="21">
        <v>1.5325622623500001</v>
      </c>
    </row>
    <row r="31" spans="1:10" x14ac:dyDescent="0.25">
      <c r="A31" s="10" t="s">
        <v>129</v>
      </c>
      <c r="B31" s="21">
        <v>1.6141688075916665</v>
      </c>
      <c r="C31" s="21">
        <v>1.6141688075916665</v>
      </c>
      <c r="D31" s="21">
        <v>1.6141688075916665</v>
      </c>
      <c r="E31" s="21">
        <v>1.6141688075916665</v>
      </c>
      <c r="F31" s="21">
        <v>1.6141688075916665</v>
      </c>
      <c r="G31" s="21">
        <v>1.6141688075916665</v>
      </c>
      <c r="H31" s="21">
        <v>1.6141688075916665</v>
      </c>
    </row>
    <row r="32" spans="1:10" x14ac:dyDescent="0.25">
      <c r="A32" s="2" t="s">
        <v>12</v>
      </c>
      <c r="B32" s="29"/>
      <c r="C32" s="30"/>
      <c r="D32" s="30"/>
      <c r="E32" s="30"/>
      <c r="F32" s="30"/>
      <c r="G32" s="30"/>
      <c r="H32" s="30"/>
    </row>
    <row r="34" spans="1:8" x14ac:dyDescent="0.25">
      <c r="A34" s="11" t="s">
        <v>13</v>
      </c>
      <c r="B34" s="12"/>
      <c r="C34" s="12"/>
      <c r="D34" s="12"/>
      <c r="E34" s="12"/>
      <c r="F34" s="12"/>
      <c r="G34" s="12"/>
      <c r="H34" s="12"/>
    </row>
    <row r="35" spans="1:8" x14ac:dyDescent="0.25">
      <c r="A35" s="12" t="s">
        <v>78</v>
      </c>
      <c r="B35" s="13">
        <f>B19/B30</f>
        <v>35809883.120733231</v>
      </c>
      <c r="C35" s="13">
        <f t="shared" ref="C35:H35" si="0">C19/C30</f>
        <v>28092156.219469629</v>
      </c>
      <c r="D35" s="13">
        <f>D19/D30</f>
        <v>26928963.673369415</v>
      </c>
      <c r="E35" s="13">
        <f t="shared" si="0"/>
        <v>1163192.5461002134</v>
      </c>
      <c r="F35" s="13">
        <f t="shared" si="0"/>
        <v>7717726.9012636002</v>
      </c>
      <c r="G35" s="13">
        <f t="shared" si="0"/>
        <v>1973751.4581376184</v>
      </c>
      <c r="H35" s="13">
        <f t="shared" si="0"/>
        <v>5743975.4431259818</v>
      </c>
    </row>
    <row r="36" spans="1:8" x14ac:dyDescent="0.25">
      <c r="A36" s="12" t="s">
        <v>130</v>
      </c>
      <c r="B36" s="13">
        <f t="shared" ref="B36:F36" si="1">B21/B31</f>
        <v>42543347.342003569</v>
      </c>
      <c r="C36" s="13">
        <f t="shared" si="1"/>
        <v>35698082.802115902</v>
      </c>
      <c r="D36" s="13">
        <f t="shared" si="1"/>
        <v>33414176.693497431</v>
      </c>
      <c r="E36" s="13">
        <f t="shared" si="1"/>
        <v>2283906.1086184708</v>
      </c>
      <c r="F36" s="13">
        <f t="shared" si="1"/>
        <v>6845264.5398876714</v>
      </c>
      <c r="G36" s="13">
        <f>G21/G31</f>
        <v>4675107.3769410886</v>
      </c>
      <c r="H36" s="13">
        <f>H21/H31</f>
        <v>2170157.1629465832</v>
      </c>
    </row>
    <row r="37" spans="1:8" x14ac:dyDescent="0.25">
      <c r="A37" s="12" t="s">
        <v>79</v>
      </c>
      <c r="B37" s="13">
        <f t="shared" ref="B37:H37" si="2">B35/B11</f>
        <v>122.96252093128096</v>
      </c>
      <c r="C37" s="13">
        <f t="shared" si="2"/>
        <v>180077.92448377967</v>
      </c>
      <c r="D37" s="13">
        <f t="shared" si="2"/>
        <v>332456.34164653596</v>
      </c>
      <c r="E37" s="13">
        <f t="shared" si="2"/>
        <v>15509.233948002846</v>
      </c>
      <c r="F37" s="13">
        <f t="shared" si="2"/>
        <v>26.515020102599376</v>
      </c>
      <c r="G37" s="13">
        <f t="shared" si="2"/>
        <v>1851.5492102604301</v>
      </c>
      <c r="H37" s="13">
        <f t="shared" si="2"/>
        <v>19.806538679211258</v>
      </c>
    </row>
    <row r="38" spans="1:8" x14ac:dyDescent="0.25">
      <c r="A38" s="12" t="s">
        <v>131</v>
      </c>
      <c r="B38" s="13">
        <f t="shared" ref="B38:H38" si="3">B36/B14</f>
        <v>2528.4290587188616</v>
      </c>
      <c r="C38" s="13">
        <f t="shared" si="3"/>
        <v>155209.05566137348</v>
      </c>
      <c r="D38" s="13">
        <f t="shared" si="3"/>
        <v>388536.93829648173</v>
      </c>
      <c r="E38" s="13">
        <f t="shared" si="3"/>
        <v>15860.459087628269</v>
      </c>
      <c r="F38" s="13">
        <f t="shared" si="3"/>
        <v>412.46472281800862</v>
      </c>
      <c r="G38" s="13">
        <f t="shared" si="3"/>
        <v>3197.7478638447938</v>
      </c>
      <c r="H38" s="13">
        <f t="shared" si="3"/>
        <v>143.39613869080105</v>
      </c>
    </row>
    <row r="40" spans="1:8" x14ac:dyDescent="0.25">
      <c r="A40" s="1" t="s">
        <v>14</v>
      </c>
    </row>
    <row r="42" spans="1:8" x14ac:dyDescent="0.25">
      <c r="A42" t="s">
        <v>15</v>
      </c>
    </row>
    <row r="43" spans="1:8" x14ac:dyDescent="0.25">
      <c r="A43" t="s">
        <v>16</v>
      </c>
      <c r="B43" s="14" t="s">
        <v>139</v>
      </c>
      <c r="C43" s="14" t="s">
        <v>80</v>
      </c>
      <c r="D43" s="14" t="s">
        <v>80</v>
      </c>
      <c r="E43" s="14" t="s">
        <v>80</v>
      </c>
      <c r="F43" s="14" t="s">
        <v>80</v>
      </c>
      <c r="G43" s="14" t="s">
        <v>80</v>
      </c>
      <c r="H43" s="14" t="s">
        <v>80</v>
      </c>
    </row>
    <row r="44" spans="1:8" x14ac:dyDescent="0.25">
      <c r="A44" t="s">
        <v>17</v>
      </c>
      <c r="B44" s="14" t="s">
        <v>80</v>
      </c>
      <c r="C44" s="14" t="s">
        <v>80</v>
      </c>
      <c r="D44" s="14" t="s">
        <v>80</v>
      </c>
      <c r="E44" s="14" t="s">
        <v>80</v>
      </c>
      <c r="F44" s="14" t="s">
        <v>80</v>
      </c>
      <c r="G44" s="14" t="s">
        <v>80</v>
      </c>
      <c r="H44" s="14" t="s">
        <v>80</v>
      </c>
    </row>
    <row r="46" spans="1:8" x14ac:dyDescent="0.25">
      <c r="A46" t="s">
        <v>18</v>
      </c>
    </row>
    <row r="47" spans="1:8" x14ac:dyDescent="0.25">
      <c r="A47" t="s">
        <v>19</v>
      </c>
      <c r="B47" s="14">
        <f>B14/B13*100</f>
        <v>93.265340058755058</v>
      </c>
      <c r="C47" s="14">
        <f t="shared" ref="C47:H47" si="4">C14/C13*100</f>
        <v>116.16161616161615</v>
      </c>
      <c r="D47" s="14">
        <f t="shared" si="4"/>
        <v>89.583333333333343</v>
      </c>
      <c r="E47" s="14">
        <f t="shared" si="4"/>
        <v>141.1764705882353</v>
      </c>
      <c r="F47" s="14">
        <f t="shared" si="4"/>
        <v>93.011264921818082</v>
      </c>
      <c r="G47" s="14">
        <f t="shared" si="4"/>
        <v>94.322580645161295</v>
      </c>
      <c r="H47" s="14">
        <f t="shared" si="4"/>
        <v>92.886515681581045</v>
      </c>
    </row>
    <row r="48" spans="1:8" x14ac:dyDescent="0.25">
      <c r="A48" t="s">
        <v>20</v>
      </c>
      <c r="B48" s="14">
        <f>B21/B20*100</f>
        <v>81.978970788367874</v>
      </c>
      <c r="C48" s="14">
        <f t="shared" ref="C48:F48" si="5">C21/C20*100</f>
        <v>80.290285015605846</v>
      </c>
      <c r="D48" s="14">
        <f t="shared" si="5"/>
        <v>80.781394904744786</v>
      </c>
      <c r="E48" s="14">
        <f t="shared" si="5"/>
        <v>73.732200000000006</v>
      </c>
      <c r="F48" s="14">
        <f t="shared" si="5"/>
        <v>92.078437499999993</v>
      </c>
      <c r="G48" s="14">
        <f>G21/G20*100</f>
        <v>88.812669177356725</v>
      </c>
      <c r="H48" s="14">
        <f>H21/H20*100</f>
        <v>100</v>
      </c>
    </row>
    <row r="49" spans="1:8" x14ac:dyDescent="0.25">
      <c r="A49" s="12" t="s">
        <v>21</v>
      </c>
      <c r="B49" s="15">
        <f t="shared" ref="B49:H49" si="6">AVERAGE(B47:B48)</f>
        <v>87.622155423561466</v>
      </c>
      <c r="C49" s="15">
        <f t="shared" si="6"/>
        <v>98.225950588610999</v>
      </c>
      <c r="D49" s="15">
        <f t="shared" si="6"/>
        <v>85.182364119039065</v>
      </c>
      <c r="E49" s="15">
        <f t="shared" si="6"/>
        <v>107.45433529411766</v>
      </c>
      <c r="F49" s="15">
        <f t="shared" si="6"/>
        <v>92.54485121090903</v>
      </c>
      <c r="G49" s="15">
        <f t="shared" si="6"/>
        <v>91.567624911259003</v>
      </c>
      <c r="H49" s="15">
        <f t="shared" si="6"/>
        <v>96.443257840790523</v>
      </c>
    </row>
    <row r="50" spans="1:8" x14ac:dyDescent="0.25">
      <c r="B50" s="14"/>
      <c r="C50" s="14"/>
      <c r="D50" s="14"/>
      <c r="E50" s="14"/>
      <c r="F50" s="14"/>
      <c r="G50" s="14"/>
      <c r="H50" s="14"/>
    </row>
    <row r="51" spans="1:8" x14ac:dyDescent="0.25">
      <c r="A51" t="s">
        <v>22</v>
      </c>
    </row>
    <row r="52" spans="1:8" x14ac:dyDescent="0.25">
      <c r="A52" t="s">
        <v>23</v>
      </c>
      <c r="B52" s="14">
        <f>(B14/B16)*100</f>
        <v>93.265340058755058</v>
      </c>
      <c r="C52" s="14">
        <f t="shared" ref="C52:H52" si="7">(C14/C16)*100</f>
        <v>116.16161616161615</v>
      </c>
      <c r="D52" s="14">
        <f t="shared" si="7"/>
        <v>89.583333333333343</v>
      </c>
      <c r="E52" s="14">
        <f t="shared" si="7"/>
        <v>141.1764705882353</v>
      </c>
      <c r="F52" s="14">
        <f t="shared" si="7"/>
        <v>93.011264921818082</v>
      </c>
      <c r="G52" s="14">
        <f t="shared" si="7"/>
        <v>94.322580645161295</v>
      </c>
      <c r="H52" s="14">
        <f t="shared" si="7"/>
        <v>92.886515681581045</v>
      </c>
    </row>
    <row r="53" spans="1:8" x14ac:dyDescent="0.25">
      <c r="A53" t="s">
        <v>24</v>
      </c>
      <c r="B53" s="14">
        <f>B21/B22*100</f>
        <v>81.978970788367874</v>
      </c>
      <c r="C53" s="14">
        <f t="shared" ref="C53:F53" si="8">C21/C22*100</f>
        <v>80.290285015605846</v>
      </c>
      <c r="D53" s="14">
        <f t="shared" si="8"/>
        <v>80.781394904744786</v>
      </c>
      <c r="E53" s="14">
        <f t="shared" si="8"/>
        <v>73.732200000000006</v>
      </c>
      <c r="F53" s="14">
        <f t="shared" si="8"/>
        <v>92.078437499999993</v>
      </c>
      <c r="G53" s="14">
        <f>G21/G22*100</f>
        <v>88.812669177356725</v>
      </c>
      <c r="H53" s="14">
        <f>H21/H22*100</f>
        <v>100</v>
      </c>
    </row>
    <row r="54" spans="1:8" x14ac:dyDescent="0.25">
      <c r="A54" t="s">
        <v>25</v>
      </c>
      <c r="B54" s="14">
        <f t="shared" ref="B54:H54" si="9">(B52+B53)/2</f>
        <v>87.622155423561466</v>
      </c>
      <c r="C54" s="14">
        <f t="shared" si="9"/>
        <v>98.225950588610999</v>
      </c>
      <c r="D54" s="14">
        <f t="shared" si="9"/>
        <v>85.182364119039065</v>
      </c>
      <c r="E54" s="14">
        <f t="shared" si="9"/>
        <v>107.45433529411766</v>
      </c>
      <c r="F54" s="14">
        <f t="shared" si="9"/>
        <v>92.54485121090903</v>
      </c>
      <c r="G54" s="14">
        <f t="shared" si="9"/>
        <v>91.567624911259003</v>
      </c>
      <c r="H54" s="14">
        <f t="shared" si="9"/>
        <v>96.443257840790523</v>
      </c>
    </row>
    <row r="56" spans="1:8" x14ac:dyDescent="0.25">
      <c r="A56" s="12" t="s">
        <v>36</v>
      </c>
      <c r="B56" s="15"/>
      <c r="C56" s="15"/>
      <c r="D56" s="15"/>
      <c r="E56" s="15"/>
      <c r="F56" s="15"/>
      <c r="G56" s="15"/>
      <c r="H56" s="15"/>
    </row>
    <row r="57" spans="1:8" x14ac:dyDescent="0.25">
      <c r="A57" t="s">
        <v>26</v>
      </c>
      <c r="B57" s="14">
        <f t="shared" ref="B57:F57" si="10">B23/B21*100</f>
        <v>89.010955486510824</v>
      </c>
      <c r="C57" s="14">
        <f t="shared" si="10"/>
        <v>100</v>
      </c>
      <c r="D57" s="14"/>
      <c r="E57" s="14"/>
      <c r="F57" s="14">
        <f t="shared" si="10"/>
        <v>31.703043035093494</v>
      </c>
      <c r="G57" s="14">
        <f>100-F57</f>
        <v>68.296956964906514</v>
      </c>
      <c r="H57" s="14"/>
    </row>
    <row r="59" spans="1:8" x14ac:dyDescent="0.25">
      <c r="A59" t="s">
        <v>27</v>
      </c>
    </row>
    <row r="60" spans="1:8" x14ac:dyDescent="0.25">
      <c r="A60" t="s">
        <v>28</v>
      </c>
      <c r="B60" s="14">
        <f>((B14/B11)-1)*100</f>
        <v>-94.222356520365622</v>
      </c>
      <c r="C60" s="14">
        <f t="shared" ref="C60:H60" si="11">((C14/C11)-1)*100</f>
        <v>47.435897435897445</v>
      </c>
      <c r="D60" s="14">
        <f t="shared" si="11"/>
        <v>6.1728395061728447</v>
      </c>
      <c r="E60" s="14">
        <f t="shared" si="11"/>
        <v>92</v>
      </c>
      <c r="F60" s="14">
        <f t="shared" si="11"/>
        <v>-94.298278764558347</v>
      </c>
      <c r="G60" s="14">
        <f t="shared" si="11"/>
        <v>37.148217636022515</v>
      </c>
      <c r="H60" s="14">
        <f t="shared" si="11"/>
        <v>-94.781451290327041</v>
      </c>
    </row>
    <row r="61" spans="1:8" x14ac:dyDescent="0.25">
      <c r="A61" t="s">
        <v>29</v>
      </c>
      <c r="B61" s="14">
        <f>((B36/B35)-1)*100</f>
        <v>18.803368328705304</v>
      </c>
      <c r="C61" s="14">
        <f>((C36/C35)-1)*100</f>
        <v>27.074912026065444</v>
      </c>
      <c r="D61" s="14">
        <f t="shared" ref="D61:H61" si="12">((D36/D35)-1)*100</f>
        <v>24.082668381855974</v>
      </c>
      <c r="E61" s="14">
        <f t="shared" si="12"/>
        <v>96.348069481327613</v>
      </c>
      <c r="F61" s="14">
        <f t="shared" si="12"/>
        <v>-11.304654499151601</v>
      </c>
      <c r="G61" s="14">
        <f t="shared" si="12"/>
        <v>136.86403663774368</v>
      </c>
      <c r="H61" s="14">
        <f t="shared" si="12"/>
        <v>-62.218550820169561</v>
      </c>
    </row>
    <row r="62" spans="1:8" x14ac:dyDescent="0.25">
      <c r="A62" s="12" t="s">
        <v>30</v>
      </c>
      <c r="B62" s="15">
        <f t="shared" ref="B62:H62" si="13">((B38/B37)-1)*100</f>
        <v>1956.2599396704818</v>
      </c>
      <c r="C62" s="15">
        <f t="shared" si="13"/>
        <v>-13.810059669277353</v>
      </c>
      <c r="D62" s="15">
        <f t="shared" si="13"/>
        <v>16.868559755003876</v>
      </c>
      <c r="E62" s="15">
        <f t="shared" si="13"/>
        <v>2.2646195215247911</v>
      </c>
      <c r="F62" s="15">
        <f t="shared" si="13"/>
        <v>1455.5889500441035</v>
      </c>
      <c r="G62" s="15">
        <f t="shared" si="13"/>
        <v>72.706609477315155</v>
      </c>
      <c r="H62" s="15">
        <f t="shared" si="13"/>
        <v>623.98383692001767</v>
      </c>
    </row>
    <row r="63" spans="1:8" x14ac:dyDescent="0.25">
      <c r="B63" s="16"/>
      <c r="C63" s="16"/>
      <c r="D63" s="16"/>
      <c r="E63" s="16"/>
      <c r="F63" s="16"/>
      <c r="G63" s="16"/>
      <c r="H63" s="16"/>
    </row>
    <row r="64" spans="1:8" x14ac:dyDescent="0.25">
      <c r="A64" t="s">
        <v>31</v>
      </c>
      <c r="C64" s="35"/>
    </row>
    <row r="65" spans="1:8" x14ac:dyDescent="0.25">
      <c r="A65" t="s">
        <v>47</v>
      </c>
      <c r="B65" s="3">
        <f t="shared" ref="B65:H65" si="14">B20/B13</f>
        <v>4643.2015963638378</v>
      </c>
      <c r="C65" s="3">
        <f t="shared" si="14"/>
        <v>362464.64646464644</v>
      </c>
      <c r="D65" s="3">
        <f t="shared" si="14"/>
        <v>695500</v>
      </c>
      <c r="E65" s="3">
        <f t="shared" si="14"/>
        <v>49019.607843137252</v>
      </c>
      <c r="F65" s="3">
        <f t="shared" si="14"/>
        <v>672.53264585551756</v>
      </c>
      <c r="G65" s="3">
        <f t="shared" si="14"/>
        <v>5481.9354838709678</v>
      </c>
      <c r="H65" s="3">
        <f t="shared" si="14"/>
        <v>215.00030688025532</v>
      </c>
    </row>
    <row r="66" spans="1:8" x14ac:dyDescent="0.25">
      <c r="A66" t="s">
        <v>48</v>
      </c>
      <c r="B66" s="3">
        <f t="shared" ref="B66:H66" si="15">B21/B14</f>
        <v>4081.311318792345</v>
      </c>
      <c r="C66" s="3">
        <f t="shared" si="15"/>
        <v>250533.61630434782</v>
      </c>
      <c r="D66" s="3">
        <f t="shared" si="15"/>
        <v>627164.20639534888</v>
      </c>
      <c r="E66" s="3">
        <f t="shared" si="15"/>
        <v>25601.458333333332</v>
      </c>
      <c r="F66" s="3">
        <f t="shared" si="15"/>
        <v>665.78768980477219</v>
      </c>
      <c r="G66" s="3">
        <f t="shared" si="15"/>
        <v>5161.7048563611488</v>
      </c>
      <c r="H66" s="3">
        <f t="shared" si="15"/>
        <v>231.46557420377957</v>
      </c>
    </row>
    <row r="67" spans="1:8" x14ac:dyDescent="0.25">
      <c r="A67" s="12" t="s">
        <v>32</v>
      </c>
      <c r="B67" s="15">
        <f>(B65/B66)*B49</f>
        <v>99.685444250772463</v>
      </c>
      <c r="C67" s="15">
        <f t="shared" ref="C67:H67" si="16">(C65/C66)*C49</f>
        <v>142.11040809191741</v>
      </c>
      <c r="D67" s="15">
        <f t="shared" si="16"/>
        <v>94.463832024631685</v>
      </c>
      <c r="E67" s="15">
        <f t="shared" si="16"/>
        <v>205.74489580167653</v>
      </c>
      <c r="F67" s="15">
        <f t="shared" si="16"/>
        <v>93.482403772632409</v>
      </c>
      <c r="G67" s="15">
        <f t="shared" si="16"/>
        <v>97.248453009901567</v>
      </c>
      <c r="H67" s="15">
        <f t="shared" si="16"/>
        <v>89.582781818113531</v>
      </c>
    </row>
    <row r="68" spans="1:8" s="5" customFormat="1" x14ac:dyDescent="0.25">
      <c r="A68" t="s">
        <v>41</v>
      </c>
      <c r="B68" s="26">
        <f>B20/(B13*12)</f>
        <v>386.93346636365317</v>
      </c>
      <c r="C68" s="26">
        <f t="shared" ref="C68:H68" si="17">C20/(C13*12)</f>
        <v>30205.387205387204</v>
      </c>
      <c r="D68" s="26">
        <f t="shared" si="17"/>
        <v>57958.333333333336</v>
      </c>
      <c r="E68" s="26">
        <f t="shared" si="17"/>
        <v>4084.9673202614381</v>
      </c>
      <c r="F68" s="26">
        <f t="shared" si="17"/>
        <v>56.044387154626463</v>
      </c>
      <c r="G68" s="26">
        <f t="shared" si="17"/>
        <v>456.8279569892473</v>
      </c>
      <c r="H68" s="26">
        <f t="shared" si="17"/>
        <v>17.916692240021277</v>
      </c>
    </row>
    <row r="69" spans="1:8" s="5" customFormat="1" x14ac:dyDescent="0.25">
      <c r="A69" t="s">
        <v>42</v>
      </c>
      <c r="B69" s="26">
        <f>B21/(B14*12)</f>
        <v>340.10927656602877</v>
      </c>
      <c r="C69" s="26">
        <f t="shared" ref="C69:H69" si="18">C21/(C14*12)</f>
        <v>20877.801358695651</v>
      </c>
      <c r="D69" s="26">
        <f t="shared" si="18"/>
        <v>52263.683866279069</v>
      </c>
      <c r="E69" s="26">
        <f t="shared" si="18"/>
        <v>2133.4548611111113</v>
      </c>
      <c r="F69" s="26">
        <f t="shared" si="18"/>
        <v>55.48230748373102</v>
      </c>
      <c r="G69" s="26">
        <f t="shared" si="18"/>
        <v>430.14207136342907</v>
      </c>
      <c r="H69" s="26">
        <f t="shared" si="18"/>
        <v>19.288797850314964</v>
      </c>
    </row>
    <row r="70" spans="1:8" x14ac:dyDescent="0.25">
      <c r="B70" s="14"/>
      <c r="C70" s="14"/>
      <c r="D70" s="14"/>
    </row>
    <row r="71" spans="1:8" x14ac:dyDescent="0.25">
      <c r="A71" t="s">
        <v>33</v>
      </c>
      <c r="B71" s="14"/>
      <c r="C71" s="14"/>
      <c r="D71" s="14"/>
    </row>
    <row r="72" spans="1:8" x14ac:dyDescent="0.25">
      <c r="A72" s="17" t="s">
        <v>34</v>
      </c>
      <c r="B72" s="18">
        <f>(B27/B26)*100</f>
        <v>100.03654140005732</v>
      </c>
      <c r="C72" s="18">
        <f>(C27/C26)*100</f>
        <v>100.04265132092299</v>
      </c>
      <c r="D72" s="18"/>
      <c r="E72" s="18"/>
      <c r="F72" s="18">
        <f>(F27/F26)*100</f>
        <v>100</v>
      </c>
      <c r="G72" s="18"/>
      <c r="H72" s="18"/>
    </row>
    <row r="73" spans="1:8" x14ac:dyDescent="0.25">
      <c r="A73" s="17" t="s">
        <v>35</v>
      </c>
      <c r="B73" s="18">
        <f>(B21/B27)*100</f>
        <v>81.949025467128862</v>
      </c>
      <c r="C73" s="18">
        <f>(C21/C27)*100</f>
        <v>80.256054748135099</v>
      </c>
      <c r="D73" s="18"/>
      <c r="E73" s="18"/>
      <c r="F73" s="18">
        <f>(F21/F27)*100</f>
        <v>92.078437499999993</v>
      </c>
      <c r="G73" s="18"/>
      <c r="H73" s="18"/>
    </row>
    <row r="74" spans="1:8" ht="15.75" thickBot="1" x14ac:dyDescent="0.3">
      <c r="A74" s="19"/>
      <c r="B74" s="19"/>
      <c r="C74" s="19"/>
      <c r="D74" s="19"/>
      <c r="E74" s="19"/>
      <c r="F74" s="19"/>
      <c r="G74" s="19"/>
      <c r="H74" s="19"/>
    </row>
    <row r="75" spans="1:8" ht="15.75" thickTop="1" x14ac:dyDescent="0.25">
      <c r="A75" s="22" t="s">
        <v>37</v>
      </c>
    </row>
    <row r="76" spans="1:8" x14ac:dyDescent="0.25">
      <c r="A76" s="22" t="s">
        <v>135</v>
      </c>
    </row>
    <row r="77" spans="1:8" x14ac:dyDescent="0.25">
      <c r="A77" s="22" t="s">
        <v>136</v>
      </c>
    </row>
    <row r="78" spans="1:8" x14ac:dyDescent="0.25">
      <c r="A78" s="22" t="s">
        <v>137</v>
      </c>
      <c r="B78" s="20"/>
      <c r="C78" s="20"/>
      <c r="D78" s="20"/>
    </row>
    <row r="79" spans="1:8" x14ac:dyDescent="0.25">
      <c r="A79" s="22"/>
    </row>
    <row r="80" spans="1:8" x14ac:dyDescent="0.25">
      <c r="A80" s="22"/>
    </row>
    <row r="82" spans="1:1" x14ac:dyDescent="0.25">
      <c r="A82" t="s">
        <v>38</v>
      </c>
    </row>
    <row r="84" spans="1:1" x14ac:dyDescent="0.25">
      <c r="A84" t="s">
        <v>81</v>
      </c>
    </row>
    <row r="85" spans="1:1" x14ac:dyDescent="0.25">
      <c r="A85" t="s">
        <v>82</v>
      </c>
    </row>
    <row r="88" spans="1:1" x14ac:dyDescent="0.25">
      <c r="A88" t="s">
        <v>138</v>
      </c>
    </row>
  </sheetData>
  <mergeCells count="11">
    <mergeCell ref="A2:H2"/>
    <mergeCell ref="A4:A6"/>
    <mergeCell ref="B4:B6"/>
    <mergeCell ref="C4:E4"/>
    <mergeCell ref="F4:H4"/>
    <mergeCell ref="C5:C6"/>
    <mergeCell ref="E5:E6"/>
    <mergeCell ref="F5:F6"/>
    <mergeCell ref="G5:G6"/>
    <mergeCell ref="H5:H6"/>
    <mergeCell ref="D5:D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III Trimestre</vt:lpstr>
      <vt:lpstr>IV Trimestre</vt:lpstr>
      <vt:lpstr>I Semestre</vt:lpstr>
      <vt:lpstr>III Trimestre Acumulado</vt:lpstr>
      <vt:lpstr>Anual</vt:lpstr>
    </vt:vector>
  </TitlesOfParts>
  <Company>FAM ASTORGA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NASTORGA</dc:creator>
  <cp:lastModifiedBy>Horacio Rodriguez</cp:lastModifiedBy>
  <dcterms:created xsi:type="dcterms:W3CDTF">2012-04-23T15:28:09Z</dcterms:created>
  <dcterms:modified xsi:type="dcterms:W3CDTF">2014-11-04T15:38:26Z</dcterms:modified>
</cp:coreProperties>
</file>