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odo\DESAF 2013\Indicadores\Enviados por Catherine anual\"/>
    </mc:Choice>
  </mc:AlternateContent>
  <bookViews>
    <workbookView xWindow="0" yWindow="0" windowWidth="21600" windowHeight="9735" activeTab="2"/>
  </bookViews>
  <sheets>
    <sheet name="Metas" sheetId="9" r:id="rId1"/>
    <sheet name="ejecución" sheetId="8" r:id="rId2"/>
    <sheet name="Indicadores" sheetId="7" r:id="rId3"/>
  </sheets>
  <calcPr calcId="152511"/>
</workbook>
</file>

<file path=xl/calcChain.xml><?xml version="1.0" encoding="utf-8"?>
<calcChain xmlns="http://schemas.openxmlformats.org/spreadsheetml/2006/main">
  <c r="B11" i="7" l="1"/>
  <c r="B12" i="7"/>
  <c r="B13" i="7"/>
  <c r="B10" i="7"/>
  <c r="C32" i="7"/>
  <c r="C34" i="7" s="1"/>
  <c r="C33" i="7"/>
  <c r="C35" i="7"/>
  <c r="C40" i="7"/>
  <c r="C41" i="7"/>
  <c r="C44" i="7"/>
  <c r="C45" i="7"/>
  <c r="C49" i="7"/>
  <c r="C50" i="7"/>
  <c r="C53" i="7"/>
  <c r="C56" i="7"/>
  <c r="C61" i="7"/>
  <c r="C62" i="7"/>
  <c r="C64" i="7"/>
  <c r="C65" i="7"/>
  <c r="F40" i="7"/>
  <c r="F41" i="7"/>
  <c r="F44" i="7"/>
  <c r="F45" i="7"/>
  <c r="F49" i="7"/>
  <c r="F50" i="7"/>
  <c r="F53" i="7"/>
  <c r="F56" i="7"/>
  <c r="F61" i="7"/>
  <c r="F62" i="7"/>
  <c r="F64" i="7"/>
  <c r="F65" i="7"/>
  <c r="F32" i="7"/>
  <c r="F34" i="7" s="1"/>
  <c r="F33" i="7"/>
  <c r="C58" i="7" l="1"/>
  <c r="F46" i="7"/>
  <c r="F63" i="7" s="1"/>
  <c r="C46" i="7"/>
  <c r="C63" i="7" s="1"/>
  <c r="F57" i="7"/>
  <c r="F51" i="7"/>
  <c r="F35" i="7"/>
  <c r="F58" i="7" s="1"/>
  <c r="C51" i="7"/>
  <c r="C57" i="7"/>
  <c r="B17" i="7"/>
  <c r="B61" i="7" s="1"/>
  <c r="B18" i="7"/>
  <c r="B20" i="7" s="1"/>
  <c r="B19" i="7"/>
  <c r="B16" i="7"/>
  <c r="N66" i="9" l="1"/>
  <c r="M66" i="9"/>
  <c r="N53" i="9"/>
  <c r="M53" i="9"/>
  <c r="N38" i="9"/>
  <c r="M38" i="9"/>
  <c r="N23" i="9"/>
  <c r="M23" i="9"/>
  <c r="I143" i="9"/>
  <c r="H143" i="9"/>
  <c r="I128" i="9"/>
  <c r="H128" i="9"/>
  <c r="I113" i="9"/>
  <c r="H113" i="9"/>
  <c r="I98" i="9"/>
  <c r="I99" i="9" s="1"/>
  <c r="H98" i="9"/>
  <c r="H99" i="9" s="1"/>
  <c r="I83" i="9"/>
  <c r="I84" i="9" s="1"/>
  <c r="H83" i="9"/>
  <c r="I68" i="9"/>
  <c r="I53" i="9"/>
  <c r="H53" i="9"/>
  <c r="I38" i="9"/>
  <c r="I39" i="9" s="1"/>
  <c r="H38" i="9"/>
  <c r="H39" i="9" s="1"/>
  <c r="I23" i="9"/>
  <c r="H23" i="9"/>
  <c r="H24" i="9" s="1"/>
  <c r="F143" i="9"/>
  <c r="D143" i="9"/>
  <c r="F128" i="9"/>
  <c r="D128" i="9"/>
  <c r="F113" i="9"/>
  <c r="D113" i="9"/>
  <c r="F98" i="9"/>
  <c r="D98" i="9"/>
  <c r="F83" i="9"/>
  <c r="D83" i="9"/>
  <c r="F68" i="9"/>
  <c r="D68" i="9"/>
  <c r="F53" i="9"/>
  <c r="D53" i="9"/>
  <c r="F38" i="9"/>
  <c r="D38" i="9"/>
  <c r="F23" i="9"/>
  <c r="D23" i="9"/>
  <c r="I24" i="9" l="1"/>
  <c r="H84" i="9"/>
  <c r="N67" i="9"/>
  <c r="F144" i="9"/>
  <c r="D144" i="9"/>
  <c r="D41" i="8" l="1"/>
  <c r="D39" i="8"/>
  <c r="E15" i="8"/>
  <c r="E13" i="8"/>
  <c r="B79" i="8"/>
  <c r="B63" i="8"/>
  <c r="B67" i="8" s="1"/>
  <c r="B80" i="8" s="1"/>
  <c r="B52" i="8"/>
  <c r="C26" i="8"/>
  <c r="B81" i="8" l="1"/>
  <c r="K32" i="7"/>
  <c r="G40" i="7"/>
  <c r="H40" i="7"/>
  <c r="E41" i="7"/>
  <c r="G41" i="7"/>
  <c r="H41" i="7"/>
  <c r="B29" i="7"/>
  <c r="H64" i="7"/>
  <c r="J64" i="7"/>
  <c r="K33" i="7" l="1"/>
  <c r="K57" i="7" s="1"/>
  <c r="K65" i="7"/>
  <c r="I65" i="7"/>
  <c r="G65" i="7"/>
  <c r="J65" i="7"/>
  <c r="H65" i="7"/>
  <c r="E65" i="7"/>
  <c r="K44" i="7"/>
  <c r="K49" i="7"/>
  <c r="K56" i="7"/>
  <c r="I64" i="7"/>
  <c r="K34" i="7"/>
  <c r="B41" i="7"/>
  <c r="E40" i="7"/>
  <c r="K50" i="7"/>
  <c r="K62" i="7"/>
  <c r="K64" i="7"/>
  <c r="G64" i="7"/>
  <c r="K35" i="7" l="1"/>
  <c r="K58" i="7" s="1"/>
  <c r="E64" i="7"/>
  <c r="D65" i="7"/>
  <c r="B65" i="7"/>
  <c r="K51" i="7"/>
  <c r="B40" i="7"/>
  <c r="K61" i="7"/>
  <c r="K45" i="7"/>
  <c r="K46" i="7" s="1"/>
  <c r="B64" i="7" l="1"/>
  <c r="D64" i="7"/>
  <c r="K63" i="7"/>
  <c r="D40" i="7" l="1"/>
  <c r="D41" i="7" l="1"/>
  <c r="J32" i="7"/>
  <c r="I32" i="7"/>
  <c r="E62" i="7" l="1"/>
  <c r="H62" i="7"/>
  <c r="J49" i="7"/>
  <c r="I49" i="7"/>
  <c r="J62" i="7"/>
  <c r="J33" i="7"/>
  <c r="J50" i="7"/>
  <c r="J45" i="7"/>
  <c r="I33" i="7"/>
  <c r="I50" i="7"/>
  <c r="J57" i="7" l="1"/>
  <c r="J35" i="7"/>
  <c r="I57" i="7"/>
  <c r="I35" i="7"/>
  <c r="J51" i="7"/>
  <c r="I51" i="7"/>
  <c r="I62" i="7"/>
  <c r="G62" i="7"/>
  <c r="D62" i="7" l="1"/>
  <c r="D61" i="7" l="1"/>
  <c r="G45" i="7"/>
  <c r="I45" i="7"/>
  <c r="B69" i="7"/>
  <c r="G53" i="7"/>
  <c r="E53" i="7"/>
  <c r="D53" i="7"/>
  <c r="B53" i="7"/>
  <c r="H50" i="7"/>
  <c r="G50" i="7"/>
  <c r="E50" i="7"/>
  <c r="D50" i="7"/>
  <c r="B50" i="7"/>
  <c r="H45" i="7"/>
  <c r="D45" i="7"/>
  <c r="H33" i="7"/>
  <c r="H35" i="7" s="1"/>
  <c r="G33" i="7"/>
  <c r="E33" i="7"/>
  <c r="D33" i="7"/>
  <c r="B33" i="7"/>
  <c r="H32" i="7"/>
  <c r="G32" i="7"/>
  <c r="E32" i="7"/>
  <c r="E45" i="7" l="1"/>
  <c r="E61" i="7"/>
  <c r="G57" i="7"/>
  <c r="E57" i="7"/>
  <c r="H57" i="7"/>
  <c r="B23" i="7" l="1"/>
  <c r="B68" i="7" s="1"/>
  <c r="B45" i="7"/>
  <c r="J61" i="7"/>
  <c r="I61" i="7"/>
  <c r="H61" i="7"/>
  <c r="G61" i="7" l="1"/>
  <c r="J44" i="7"/>
  <c r="J46" i="7" s="1"/>
  <c r="I44" i="7"/>
  <c r="I46" i="7" s="1"/>
  <c r="H49" i="7"/>
  <c r="H51" i="7" s="1"/>
  <c r="H44" i="7"/>
  <c r="H46" i="7" s="1"/>
  <c r="H63" i="7" s="1"/>
  <c r="G44" i="7"/>
  <c r="G46" i="7" s="1"/>
  <c r="G49" i="7"/>
  <c r="G51" i="7" s="1"/>
  <c r="G35" i="7"/>
  <c r="E49" i="7"/>
  <c r="E51" i="7" s="1"/>
  <c r="E44" i="7"/>
  <c r="E46" i="7" s="1"/>
  <c r="E35" i="7"/>
  <c r="J63" i="7" l="1"/>
  <c r="B32" i="7"/>
  <c r="B57" i="7" s="1"/>
  <c r="D32" i="7"/>
  <c r="D57" i="7" s="1"/>
  <c r="I63" i="7"/>
  <c r="G63" i="7"/>
  <c r="E63" i="7"/>
  <c r="B62" i="7"/>
  <c r="D49" i="7"/>
  <c r="D51" i="7" s="1"/>
  <c r="D44" i="7"/>
  <c r="D46" i="7" s="1"/>
  <c r="D35" i="7"/>
  <c r="D34" i="7" l="1"/>
  <c r="D58" i="7" s="1"/>
  <c r="G34" i="7"/>
  <c r="G58" i="7" s="1"/>
  <c r="G56" i="7"/>
  <c r="I56" i="7"/>
  <c r="I34" i="7"/>
  <c r="I58" i="7" s="1"/>
  <c r="E34" i="7"/>
  <c r="E58" i="7" s="1"/>
  <c r="E56" i="7"/>
  <c r="H34" i="7"/>
  <c r="H58" i="7" s="1"/>
  <c r="H56" i="7"/>
  <c r="J56" i="7"/>
  <c r="J34" i="7"/>
  <c r="J58" i="7" s="1"/>
  <c r="D56" i="7"/>
  <c r="D63" i="7"/>
  <c r="B49" i="7"/>
  <c r="B51" i="7" s="1"/>
  <c r="B44" i="7"/>
  <c r="B46" i="7" s="1"/>
  <c r="B35" i="7"/>
  <c r="B34" i="7"/>
  <c r="B56" i="7" l="1"/>
  <c r="B58" i="7"/>
  <c r="B63" i="7"/>
</calcChain>
</file>

<file path=xl/sharedStrings.xml><?xml version="1.0" encoding="utf-8"?>
<sst xmlns="http://schemas.openxmlformats.org/spreadsheetml/2006/main" count="400" uniqueCount="155">
  <si>
    <t>Indicador</t>
  </si>
  <si>
    <t>Total programa</t>
  </si>
  <si>
    <t>TED</t>
  </si>
  <si>
    <t>Insumos</t>
  </si>
  <si>
    <t xml:space="preserve">Beneficiarios </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</si>
  <si>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</si>
  <si>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</si>
  <si>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</si>
  <si>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</si>
  <si>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</si>
  <si>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</si>
  <si>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</si>
  <si>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</si>
  <si>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</si>
  <si>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</si>
  <si>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</si>
  <si>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</si>
  <si>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</si>
  <si>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</si>
  <si>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</si>
  <si>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</si>
  <si>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</si>
  <si>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</si>
  <si>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</si>
  <si>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</si>
  <si>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</si>
  <si>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</si>
  <si>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</si>
  <si>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Índice de eficiencia (IE) </t>
  </si>
  <si>
    <t>De giro de recursos</t>
  </si>
  <si>
    <t>Índice de giro efectivo (IGE)</t>
  </si>
  <si>
    <t xml:space="preserve">Índice de uso de recursos (IUR) </t>
  </si>
  <si>
    <t>Adolesc. Padres y Madres</t>
  </si>
  <si>
    <t>Post-secundaria Regular</t>
  </si>
  <si>
    <t>Avancemos más</t>
  </si>
  <si>
    <t>n.d</t>
  </si>
  <si>
    <t>n.a</t>
  </si>
  <si>
    <t>Fuentes:</t>
  </si>
  <si>
    <t xml:space="preserve">Gasto mensual programado por beneficiario (GPB) </t>
  </si>
  <si>
    <t xml:space="preserve">Gasto mensual efectivo por beneficiario (GEB) </t>
  </si>
  <si>
    <t>Efectivos  2012</t>
  </si>
  <si>
    <t>IPC ( 2012)</t>
  </si>
  <si>
    <t>Gasto efectivo real  2012</t>
  </si>
  <si>
    <t>Gasto efectivo real por beneficiario  2012</t>
  </si>
  <si>
    <t>Notas:</t>
  </si>
  <si>
    <t>Beneficios</t>
  </si>
  <si>
    <t>n.d.</t>
  </si>
  <si>
    <t>Programados año 2013</t>
  </si>
  <si>
    <t>Programacion y modificaciones de metas 2013, DESAF</t>
  </si>
  <si>
    <t>Indicadores aplicados a FONABE. Año 2013</t>
  </si>
  <si>
    <t>Programados  2013</t>
  </si>
  <si>
    <t>Efectivos  2013</t>
  </si>
  <si>
    <t>En transferencias  2013</t>
  </si>
  <si>
    <t>IPC ( 2013)</t>
  </si>
  <si>
    <t>Gasto efectivo real  2013</t>
  </si>
  <si>
    <t>Gasto efectivo real por beneficiario  2013</t>
  </si>
  <si>
    <t xml:space="preserve">Gasto programado anual por beneficiario (GPB) </t>
  </si>
  <si>
    <t xml:space="preserve">Gasto efectivo anual por beneficiario (GEB) </t>
  </si>
  <si>
    <t>Preescolar</t>
  </si>
  <si>
    <t>Primaria</t>
  </si>
  <si>
    <t>FODESAF</t>
  </si>
  <si>
    <t xml:space="preserve">Programa: </t>
  </si>
  <si>
    <t>FONABE</t>
  </si>
  <si>
    <t xml:space="preserve">Institución: </t>
  </si>
  <si>
    <t>Ministerio de Educación Pública (MEP)</t>
  </si>
  <si>
    <t xml:space="preserve">Unidad Ejecutora: </t>
  </si>
  <si>
    <t xml:space="preserve">Período: </t>
  </si>
  <si>
    <t>Cuadro 1</t>
  </si>
  <si>
    <t>Reporte de beneficiarios efectivos financiados por el Fondo de Desarrollo Social y Asignaciones Familiares</t>
  </si>
  <si>
    <t>Beneficio</t>
  </si>
  <si>
    <t>Unidad</t>
  </si>
  <si>
    <t>Anual</t>
  </si>
  <si>
    <t>1. Beca preescolar</t>
  </si>
  <si>
    <t>Personas</t>
  </si>
  <si>
    <t>(0,43% ley 8783)</t>
  </si>
  <si>
    <t>2. Beca primaria</t>
  </si>
  <si>
    <t>3. Becas Niñas (os), Adolescentes trabajadores</t>
  </si>
  <si>
    <t>4. Beca padres y/o madres adolescentes</t>
  </si>
  <si>
    <t>5. Beca necesidades educativas especiales (Discapacidad)</t>
  </si>
  <si>
    <t>6. Beca necesidades educativas especiales (Indígenas)</t>
  </si>
  <si>
    <t>7. Transporte de estudiantes con discapacidad</t>
  </si>
  <si>
    <t>8. Beca postsecundaria</t>
  </si>
  <si>
    <t>9. Avancemos Más</t>
  </si>
  <si>
    <t>Total</t>
  </si>
  <si>
    <t>Fuente: Informe anual cantonal Fonabe, 2013</t>
  </si>
  <si>
    <t>Cuadro 2</t>
  </si>
  <si>
    <t>Reporte de gastos efectivos financiados por el Fondo de Desarrollo Social y Asignaciones Familiares</t>
  </si>
  <si>
    <t>Unidad: Colones</t>
  </si>
  <si>
    <t>5. Beca necesidades educativas especiales (discapacidad)</t>
  </si>
  <si>
    <t>6. Beca necesidades educativas especiales (indígenas)</t>
  </si>
  <si>
    <t>Cuadro 3</t>
  </si>
  <si>
    <t>Rubro por objeto de gasto</t>
  </si>
  <si>
    <t>1. Transferencias Corrientes a Personas</t>
  </si>
  <si>
    <t>Cuadro 4</t>
  </si>
  <si>
    <t>Reporte de ingresos efectivos girados por el Fondo de Desarrollo Social y Asignaciones Familiares</t>
  </si>
  <si>
    <r>
      <t xml:space="preserve">1. Saldo en caja inicial  (5 </t>
    </r>
    <r>
      <rPr>
        <sz val="11"/>
        <color rgb="FF000000"/>
        <rFont val="Calibri"/>
        <family val="2"/>
        <scheme val="minor"/>
      </rPr>
      <t xml:space="preserve">t-1) </t>
    </r>
  </si>
  <si>
    <t>2. Ingresos efectivos recibidos</t>
  </si>
  <si>
    <t xml:space="preserve">3. Recursos disponibles (1+2) </t>
  </si>
  <si>
    <t>4. Egresos efectivos pagados</t>
  </si>
  <si>
    <t xml:space="preserve">5. Saldo en caja final   (3-4) </t>
  </si>
  <si>
    <t>NEE (Discapacidad)</t>
  </si>
  <si>
    <t>NEE (Indígenas)</t>
  </si>
  <si>
    <t>Niños trabajadores</t>
  </si>
  <si>
    <t>DIRECCION GENERAL DE DESARROLLO SOCIAL Y ASIGNACIONES FAMILIARES</t>
  </si>
  <si>
    <t>EVALUACION, CONTROL Y SEGUIMIENTO</t>
  </si>
  <si>
    <t>PROGRAMACION INICIAL Y VARIACIONES</t>
  </si>
  <si>
    <t>AÑO 2013</t>
  </si>
  <si>
    <t>Documento Presupuestario</t>
  </si>
  <si>
    <t>PAO original</t>
  </si>
  <si>
    <t>Variación de Metas</t>
  </si>
  <si>
    <t>Rige 01/01/2013</t>
  </si>
  <si>
    <t>Rige a julio 2013</t>
  </si>
  <si>
    <t>Productos</t>
  </si>
  <si>
    <t>Mes</t>
  </si>
  <si>
    <t>Beneficiarios</t>
  </si>
  <si>
    <t>Presupuesto</t>
  </si>
  <si>
    <t>Beca Preescolar</t>
  </si>
  <si>
    <t>Enero</t>
  </si>
  <si>
    <t>Febrero</t>
  </si>
  <si>
    <t>Marzo</t>
  </si>
  <si>
    <t>Abril</t>
  </si>
  <si>
    <t>Mayo</t>
  </si>
  <si>
    <t>Junio</t>
  </si>
  <si>
    <t>Julio</t>
  </si>
  <si>
    <t>Agosto</t>
  </si>
  <si>
    <t>Septiembre</t>
  </si>
  <si>
    <t>Octubre</t>
  </si>
  <si>
    <t>Noviembre</t>
  </si>
  <si>
    <t>Diciembre</t>
  </si>
  <si>
    <t>Subtotal</t>
  </si>
  <si>
    <t>Beca Primaria</t>
  </si>
  <si>
    <t>Post-Secundaria Regular</t>
  </si>
  <si>
    <t>Avancemos Más</t>
  </si>
  <si>
    <t>Necesidades Educativas Especiales (discapacidad)</t>
  </si>
  <si>
    <t>Necesidades Educativas Especiales (indígenas)</t>
  </si>
  <si>
    <t>Beca transporte estudiantes con discapacidad</t>
  </si>
  <si>
    <t>Beca Adolescentes y Jóvenes Madres / Padres</t>
  </si>
  <si>
    <t>Beca Niños y Jóvenes Trabajadores</t>
  </si>
  <si>
    <t>Nota. Si se trata de inversiones por obras, agregar columna adicional para las obras.</t>
  </si>
  <si>
    <t xml:space="preserve">Descripción y/o notas sobre las modificaciones hechas </t>
  </si>
  <si>
    <t xml:space="preserve">A partir del mes de julio se aprobó una modificación en los diferentes tipos de beca por lo que se incluyeron en la adenda 01-2013 al convenio de cooperación FONABE DESAF.  Esta modificación básicamente consiste en el cambio en la cantidad de becas a otorgar  en algunos casos desde enero y en otros puede ser solo para los últimos meses; además del cambio en los montos asignados en algunas becas.
En los cambos en donde no se incluyó información es porque queda exactamente como estaba programado.
</t>
  </si>
  <si>
    <t>Necesidades Educativas Especiales Primaria  (Niños, niñas y jóvenes indígenas)</t>
  </si>
  <si>
    <t>Necesidades Educativas Especiales Primaria  (DISCAPACIDAD)</t>
  </si>
  <si>
    <t>SUBTOTAL</t>
  </si>
  <si>
    <t>Meta anual para indicadores</t>
  </si>
  <si>
    <t>BECAS ESTUDIANTILES / LEY</t>
  </si>
  <si>
    <t>Total ley + conv</t>
  </si>
  <si>
    <t>n.a.</t>
  </si>
  <si>
    <t>Se incluye tanto el presupuesto y becas de ley como las de convenio.</t>
  </si>
  <si>
    <t>Informes Trimestrales 2012, FONABE</t>
  </si>
  <si>
    <t>Informe anual cantonal 2013, FONABE</t>
  </si>
  <si>
    <t>La información entregada por FONABE de forma trimestral no era confiable para realizar los indicadores de evaluación, ya que reportaban transacciones realizadas como indicativo de las becas pagadas, donde una transacción corresponde a un pago. Dando como resultado un promedio de 17 transacciones por beca otorgada. Por esta razón, sólo se construyeron indicadores anuales, a partir del informe anual cantonal entregado por el FONABE. Esto impide saber si el FONABE pagó a tiempo las becas o no, durante el año, pues solo se tiene el total al cierre del año.</t>
  </si>
  <si>
    <t>Fecha de actualización: 14/08/2014</t>
  </si>
  <si>
    <t>convenio</t>
  </si>
  <si>
    <t>BECAS ESTUDIANTILES/ Convenio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</si>
</sst>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____"/>
    <numFmt numFmtId="165" formatCode="#,##0.0"/>
    <numFmt numFmtId="166" formatCode="_(* #,##0_);_(* \(#,##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sz val="10"/>
      <color theme="1"/>
      <name val="Calibri"/>
      <family val="2"/>
      <scheme val="minor"/>
    </font>
    <font>
      <sz val="11"/>
      <color indexed="8"/>
      <name val="Calibri"/>
      <family val="2"/>
      <scheme val="minor"/>
    </font>
    <font>
      <sz val="11"/>
      <color rgb="FF000000"/>
      <name val="Calibri"/>
      <family val="2"/>
      <scheme val="minor"/>
    </font>
    <font>
      <sz val="10"/>
      <name val="Arial"/>
      <family val="2"/>
    </font>
    <font>
      <b/>
      <sz val="8"/>
      <color theme="1"/>
      <name val="Calibri"/>
      <family val="2"/>
      <scheme val="minor"/>
    </font>
    <font>
      <b/>
      <sz val="10"/>
      <color theme="1"/>
      <name val="Calibri"/>
      <family val="2"/>
      <scheme val="minor"/>
    </font>
    <font>
      <sz val="10"/>
      <name val="Calibri"/>
      <family val="2"/>
      <scheme val="minor"/>
    </font>
    <font>
      <b/>
      <sz val="10"/>
      <name val="Calibri"/>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00B050"/>
        <bgColor indexed="64"/>
      </patternFill>
    </fill>
    <fill>
      <patternFill patternType="solid">
        <fgColor rgb="FF00B0F0"/>
        <bgColor indexed="64"/>
      </patternFill>
    </fill>
    <fill>
      <patternFill patternType="solid">
        <fgColor theme="9" tint="-0.249977111117893"/>
        <bgColor indexed="64"/>
      </patternFill>
    </fill>
  </fills>
  <borders count="39">
    <border>
      <left/>
      <right/>
      <top/>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medium">
        <color indexed="64"/>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8" fillId="0" borderId="0"/>
  </cellStyleXfs>
  <cellXfs count="183">
    <xf numFmtId="0" fontId="0" fillId="0" borderId="0" xfId="0"/>
    <xf numFmtId="164" fontId="0" fillId="0" borderId="0" xfId="0" applyNumberFormat="1" applyFill="1"/>
    <xf numFmtId="3" fontId="0" fillId="0" borderId="0" xfId="0" applyNumberFormat="1" applyFill="1"/>
    <xf numFmtId="0" fontId="0" fillId="0" borderId="0" xfId="0" applyFill="1" applyAlignment="1">
      <alignment horizontal="left" indent="1"/>
    </xf>
    <xf numFmtId="4" fontId="0" fillId="0" borderId="0" xfId="0" applyNumberFormat="1" applyFill="1"/>
    <xf numFmtId="0" fontId="0" fillId="0" borderId="0" xfId="0" applyFill="1" applyAlignment="1">
      <alignment horizontal="left"/>
    </xf>
    <xf numFmtId="0" fontId="0" fillId="0" borderId="0" xfId="0" applyFill="1"/>
    <xf numFmtId="0" fontId="2" fillId="0" borderId="0" xfId="0" applyFont="1" applyFill="1"/>
    <xf numFmtId="43" fontId="0" fillId="0" borderId="0" xfId="1" applyFont="1" applyFill="1"/>
    <xf numFmtId="3" fontId="0" fillId="0" borderId="0" xfId="0" applyNumberFormat="1" applyFill="1" applyAlignment="1">
      <alignment horizontal="center"/>
    </xf>
    <xf numFmtId="0" fontId="0" fillId="0" borderId="2" xfId="0" applyFill="1" applyBorder="1"/>
    <xf numFmtId="0" fontId="2" fillId="0" borderId="0" xfId="0" applyFont="1" applyFill="1" applyAlignment="1">
      <alignment wrapText="1"/>
    </xf>
    <xf numFmtId="165" fontId="0" fillId="0" borderId="0" xfId="0" applyNumberFormat="1" applyFill="1"/>
    <xf numFmtId="166" fontId="0" fillId="0" borderId="0" xfId="1" applyNumberFormat="1" applyFont="1" applyFill="1"/>
    <xf numFmtId="3" fontId="0" fillId="0" borderId="0" xfId="0" applyNumberFormat="1" applyFill="1" applyAlignment="1">
      <alignment horizontal="center"/>
    </xf>
    <xf numFmtId="4" fontId="0" fillId="0" borderId="0" xfId="0" applyNumberFormat="1" applyFill="1" applyAlignment="1">
      <alignment horizontal="center"/>
    </xf>
    <xf numFmtId="3" fontId="0" fillId="0" borderId="0" xfId="0" applyNumberFormat="1" applyFill="1" applyAlignment="1"/>
    <xf numFmtId="0" fontId="0" fillId="0" borderId="2" xfId="0" applyFill="1" applyBorder="1" applyAlignment="1">
      <alignment horizontal="center" wrapText="1"/>
    </xf>
    <xf numFmtId="0" fontId="0" fillId="0" borderId="0" xfId="0" applyFill="1" applyAlignment="1">
      <alignment horizontal="left" wrapText="1"/>
    </xf>
    <xf numFmtId="0" fontId="0" fillId="0" borderId="2" xfId="0" applyFill="1" applyBorder="1" applyAlignment="1">
      <alignment horizontal="center" vertical="center"/>
    </xf>
    <xf numFmtId="0" fontId="0" fillId="0" borderId="1" xfId="0" applyFill="1" applyBorder="1" applyAlignment="1">
      <alignment horizontal="center" vertical="center" wrapText="1"/>
    </xf>
    <xf numFmtId="43" fontId="0" fillId="0" borderId="0" xfId="1" applyNumberFormat="1" applyFont="1" applyFill="1"/>
    <xf numFmtId="43" fontId="0" fillId="0" borderId="0" xfId="0" applyNumberFormat="1" applyFill="1"/>
    <xf numFmtId="0" fontId="0" fillId="0" borderId="4" xfId="0" applyFill="1" applyBorder="1" applyAlignment="1">
      <alignment horizontal="center" vertical="center" wrapText="1"/>
    </xf>
    <xf numFmtId="166" fontId="0" fillId="0" borderId="0" xfId="2" applyNumberFormat="1" applyFont="1"/>
    <xf numFmtId="166" fontId="2" fillId="0" borderId="0" xfId="2" applyNumberFormat="1" applyFont="1" applyFill="1" applyAlignment="1">
      <alignment horizontal="right"/>
    </xf>
    <xf numFmtId="166" fontId="2" fillId="0" borderId="0" xfId="2" applyNumberFormat="1" applyFont="1" applyFill="1" applyAlignment="1"/>
    <xf numFmtId="0" fontId="2" fillId="0" borderId="0" xfId="2" applyNumberFormat="1" applyFont="1" applyFill="1" applyAlignment="1">
      <alignment horizontal="left"/>
    </xf>
    <xf numFmtId="166" fontId="2" fillId="0" borderId="0" xfId="2" applyNumberFormat="1" applyFont="1" applyAlignment="1">
      <alignment horizontal="left"/>
    </xf>
    <xf numFmtId="166" fontId="2" fillId="0" borderId="0" xfId="2" applyNumberFormat="1" applyFont="1" applyFill="1" applyBorder="1"/>
    <xf numFmtId="166" fontId="2" fillId="0" borderId="0" xfId="2" applyNumberFormat="1" applyFont="1"/>
    <xf numFmtId="166" fontId="2" fillId="0" borderId="0" xfId="2" applyNumberFormat="1" applyFont="1" applyFill="1"/>
    <xf numFmtId="166" fontId="0" fillId="0" borderId="0" xfId="2" applyNumberFormat="1" applyFont="1" applyFill="1"/>
    <xf numFmtId="166" fontId="0" fillId="0" borderId="0" xfId="2" applyNumberFormat="1" applyFont="1" applyFill="1" applyBorder="1"/>
    <xf numFmtId="166" fontId="0" fillId="0" borderId="5" xfId="2" applyNumberFormat="1" applyFont="1" applyFill="1" applyBorder="1" applyAlignment="1">
      <alignment horizontal="center"/>
    </xf>
    <xf numFmtId="166" fontId="0" fillId="0" borderId="5" xfId="2" applyNumberFormat="1" applyFont="1" applyBorder="1" applyAlignment="1">
      <alignment horizontal="center"/>
    </xf>
    <xf numFmtId="166" fontId="0" fillId="0" borderId="6" xfId="2" applyNumberFormat="1" applyFont="1" applyFill="1" applyBorder="1" applyAlignment="1"/>
    <xf numFmtId="3" fontId="0" fillId="0" borderId="7" xfId="0" applyNumberFormat="1" applyFont="1" applyFill="1" applyBorder="1"/>
    <xf numFmtId="166" fontId="0" fillId="0" borderId="0" xfId="2" applyNumberFormat="1" applyFont="1" applyBorder="1"/>
    <xf numFmtId="166" fontId="0" fillId="0" borderId="8" xfId="2" applyNumberFormat="1" applyFont="1" applyBorder="1"/>
    <xf numFmtId="166" fontId="4" fillId="0" borderId="0" xfId="2" applyNumberFormat="1" applyFont="1" applyFill="1" applyAlignment="1">
      <alignment horizontal="right"/>
    </xf>
    <xf numFmtId="166" fontId="1" fillId="0" borderId="0" xfId="2" applyNumberFormat="1" applyFont="1" applyFill="1" applyAlignment="1"/>
    <xf numFmtId="166" fontId="0" fillId="0" borderId="4" xfId="2" applyNumberFormat="1" applyFont="1" applyFill="1" applyBorder="1"/>
    <xf numFmtId="166" fontId="0" fillId="0" borderId="4" xfId="2" applyNumberFormat="1" applyFont="1" applyBorder="1"/>
    <xf numFmtId="166" fontId="2" fillId="0" borderId="0" xfId="2" applyNumberFormat="1" applyFont="1" applyBorder="1"/>
    <xf numFmtId="166" fontId="2" fillId="0" borderId="8" xfId="2" applyNumberFormat="1" applyFont="1" applyBorder="1"/>
    <xf numFmtId="166" fontId="1" fillId="0" borderId="0" xfId="2" applyNumberFormat="1" applyFont="1"/>
    <xf numFmtId="166" fontId="5" fillId="0" borderId="0" xfId="2" applyNumberFormat="1" applyFont="1" applyFill="1"/>
    <xf numFmtId="166" fontId="5" fillId="0" borderId="0" xfId="2" applyNumberFormat="1" applyFont="1"/>
    <xf numFmtId="4" fontId="0" fillId="0" borderId="7" xfId="0" applyNumberFormat="1" applyFont="1" applyFill="1" applyBorder="1"/>
    <xf numFmtId="166" fontId="1" fillId="0" borderId="0" xfId="2" applyNumberFormat="1" applyFont="1" applyFill="1" applyBorder="1" applyAlignment="1">
      <alignment horizontal="right" vertical="center"/>
    </xf>
    <xf numFmtId="166" fontId="6" fillId="0" borderId="0" xfId="2" applyNumberFormat="1" applyFont="1" applyFill="1" applyBorder="1"/>
    <xf numFmtId="166" fontId="0" fillId="0" borderId="4" xfId="2" applyNumberFormat="1" applyFont="1" applyFill="1" applyBorder="1" applyAlignment="1">
      <alignment horizontal="right" vertical="center"/>
    </xf>
    <xf numFmtId="166" fontId="0" fillId="0" borderId="0" xfId="2" applyNumberFormat="1" applyFont="1" applyFill="1" applyBorder="1" applyAlignment="1">
      <alignment wrapText="1"/>
    </xf>
    <xf numFmtId="166" fontId="0" fillId="0" borderId="0" xfId="2" applyNumberFormat="1" applyFont="1" applyFill="1" applyBorder="1" applyAlignment="1">
      <alignment horizontal="right" vertical="center"/>
    </xf>
    <xf numFmtId="166" fontId="0" fillId="0" borderId="0" xfId="2" applyNumberFormat="1" applyFont="1" applyFill="1" applyAlignment="1"/>
    <xf numFmtId="166" fontId="0" fillId="0" borderId="0" xfId="2" applyNumberFormat="1" applyFont="1" applyAlignment="1">
      <alignment horizontal="left"/>
    </xf>
    <xf numFmtId="4" fontId="0" fillId="0" borderId="0" xfId="0" applyNumberFormat="1" applyFont="1" applyFill="1" applyBorder="1"/>
    <xf numFmtId="0" fontId="0" fillId="0" borderId="4" xfId="0" applyFill="1" applyBorder="1" applyAlignment="1">
      <alignment horizontal="center" vertical="center"/>
    </xf>
    <xf numFmtId="0" fontId="2" fillId="0" borderId="0" xfId="0" applyFont="1"/>
    <xf numFmtId="0" fontId="0" fillId="0" borderId="0" xfId="0" applyAlignment="1">
      <alignment horizont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2" fillId="0" borderId="0" xfId="0" applyFont="1" applyAlignment="1">
      <alignment vertical="center"/>
    </xf>
    <xf numFmtId="0" fontId="5" fillId="0" borderId="24" xfId="0" applyFont="1" applyBorder="1"/>
    <xf numFmtId="3" fontId="0" fillId="2" borderId="17" xfId="0" applyNumberFormat="1" applyFill="1" applyBorder="1" applyAlignment="1">
      <alignment horizontal="center"/>
    </xf>
    <xf numFmtId="4" fontId="11" fillId="2" borderId="25" xfId="0" applyNumberFormat="1" applyFont="1" applyFill="1" applyBorder="1"/>
    <xf numFmtId="0" fontId="5" fillId="0" borderId="27" xfId="0" applyFont="1" applyBorder="1"/>
    <xf numFmtId="4" fontId="11" fillId="2" borderId="27" xfId="0" applyNumberFormat="1" applyFont="1" applyFill="1" applyBorder="1"/>
    <xf numFmtId="0" fontId="5" fillId="0" borderId="26" xfId="0" applyFont="1" applyBorder="1"/>
    <xf numFmtId="4" fontId="11" fillId="0" borderId="27" xfId="0" applyNumberFormat="1" applyFont="1" applyBorder="1"/>
    <xf numFmtId="3" fontId="0" fillId="0" borderId="17" xfId="0" applyNumberFormat="1" applyBorder="1" applyAlignment="1">
      <alignment horizontal="center"/>
    </xf>
    <xf numFmtId="4" fontId="11" fillId="3" borderId="27" xfId="0" applyNumberFormat="1" applyFont="1" applyFill="1" applyBorder="1"/>
    <xf numFmtId="4" fontId="0" fillId="0" borderId="0" xfId="0" applyNumberFormat="1"/>
    <xf numFmtId="0" fontId="5" fillId="0" borderId="20" xfId="0" applyFont="1" applyBorder="1" applyAlignment="1">
      <alignment horizontal="left" vertical="center"/>
    </xf>
    <xf numFmtId="4" fontId="11" fillId="0" borderId="20" xfId="0" applyNumberFormat="1" applyFont="1" applyBorder="1" applyAlignment="1">
      <alignment horizontal="right" vertical="center"/>
    </xf>
    <xf numFmtId="3" fontId="0" fillId="3" borderId="17" xfId="0" applyNumberFormat="1" applyFill="1" applyBorder="1" applyAlignment="1">
      <alignment horizontal="center"/>
    </xf>
    <xf numFmtId="3" fontId="0" fillId="0" borderId="0" xfId="0" applyNumberFormat="1"/>
    <xf numFmtId="0" fontId="10" fillId="0" borderId="28" xfId="0" applyFont="1" applyBorder="1"/>
    <xf numFmtId="0" fontId="10" fillId="0" borderId="22" xfId="0" applyFont="1" applyBorder="1"/>
    <xf numFmtId="0" fontId="5" fillId="0" borderId="28" xfId="0" applyFont="1" applyBorder="1" applyAlignment="1">
      <alignment horizontal="center"/>
    </xf>
    <xf numFmtId="4" fontId="12" fillId="0" borderId="22" xfId="0" applyNumberFormat="1" applyFont="1" applyBorder="1"/>
    <xf numFmtId="0" fontId="10" fillId="0" borderId="30" xfId="0" applyFont="1" applyBorder="1" applyAlignment="1">
      <alignment vertical="center"/>
    </xf>
    <xf numFmtId="0" fontId="10" fillId="0" borderId="31" xfId="0" applyFont="1" applyBorder="1" applyAlignment="1">
      <alignment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5" fillId="0" borderId="25" xfId="0" applyFont="1" applyBorder="1"/>
    <xf numFmtId="3" fontId="0" fillId="2" borderId="34" xfId="0" applyNumberFormat="1" applyFill="1" applyBorder="1" applyAlignment="1">
      <alignment horizontal="center"/>
    </xf>
    <xf numFmtId="3" fontId="0" fillId="0" borderId="34" xfId="0" applyNumberFormat="1" applyBorder="1" applyAlignment="1">
      <alignment horizontal="center"/>
    </xf>
    <xf numFmtId="0" fontId="5" fillId="0" borderId="33" xfId="0" applyFont="1" applyBorder="1"/>
    <xf numFmtId="3" fontId="0" fillId="3" borderId="34" xfId="0" applyNumberFormat="1" applyFill="1" applyBorder="1" applyAlignment="1">
      <alignment horizontal="center"/>
    </xf>
    <xf numFmtId="0" fontId="5" fillId="0" borderId="27" xfId="0" applyFont="1" applyBorder="1" applyAlignment="1">
      <alignment vertical="center"/>
    </xf>
    <xf numFmtId="4" fontId="11" fillId="0" borderId="20" xfId="0" applyNumberFormat="1" applyFont="1" applyBorder="1" applyAlignment="1">
      <alignment vertical="center"/>
    </xf>
    <xf numFmtId="0" fontId="10" fillId="0" borderId="28" xfId="0" applyFont="1" applyBorder="1" applyAlignment="1">
      <alignment horizontal="center" vertical="center" textRotation="90" wrapText="1"/>
    </xf>
    <xf numFmtId="0" fontId="10" fillId="0" borderId="5" xfId="0" applyFont="1" applyBorder="1" applyAlignment="1">
      <alignment horizontal="center"/>
    </xf>
    <xf numFmtId="0" fontId="5" fillId="4" borderId="0" xfId="0" applyFont="1" applyFill="1" applyBorder="1" applyAlignment="1">
      <alignment horizontal="center"/>
    </xf>
    <xf numFmtId="0" fontId="10" fillId="0" borderId="35" xfId="0" applyFont="1" applyBorder="1" applyAlignment="1">
      <alignment vertical="center"/>
    </xf>
    <xf numFmtId="4" fontId="12" fillId="0" borderId="31" xfId="0" applyNumberFormat="1" applyFont="1" applyBorder="1" applyAlignment="1">
      <alignment horizontal="center" vertical="center"/>
    </xf>
    <xf numFmtId="0" fontId="5" fillId="0" borderId="30" xfId="0" applyFont="1" applyBorder="1" applyAlignment="1">
      <alignment vertical="center"/>
    </xf>
    <xf numFmtId="0" fontId="5" fillId="0" borderId="31" xfId="0" applyFont="1" applyBorder="1" applyAlignment="1">
      <alignment vertical="center"/>
    </xf>
    <xf numFmtId="0" fontId="0" fillId="0" borderId="0" xfId="0" applyAlignment="1">
      <alignment vertical="center"/>
    </xf>
    <xf numFmtId="3" fontId="0" fillId="2" borderId="33" xfId="0" applyNumberFormat="1" applyFill="1" applyBorder="1" applyAlignment="1">
      <alignment horizontal="center"/>
    </xf>
    <xf numFmtId="43" fontId="5" fillId="2" borderId="25" xfId="1" applyNumberFormat="1" applyFont="1" applyFill="1" applyBorder="1"/>
    <xf numFmtId="3" fontId="0" fillId="0" borderId="33" xfId="0" applyNumberFormat="1" applyBorder="1" applyAlignment="1">
      <alignment horizontal="center"/>
    </xf>
    <xf numFmtId="43" fontId="0" fillId="0" borderId="0" xfId="0" applyNumberFormat="1"/>
    <xf numFmtId="43" fontId="5" fillId="0" borderId="25" xfId="1" applyNumberFormat="1" applyFont="1" applyBorder="1"/>
    <xf numFmtId="3" fontId="0" fillId="3" borderId="33" xfId="0" applyNumberFormat="1" applyFill="1" applyBorder="1" applyAlignment="1">
      <alignment horizontal="center"/>
    </xf>
    <xf numFmtId="0" fontId="10" fillId="0" borderId="21" xfId="0" applyFont="1" applyBorder="1"/>
    <xf numFmtId="0" fontId="5" fillId="0" borderId="36" xfId="0" applyFont="1" applyBorder="1" applyAlignment="1">
      <alignment horizontal="center"/>
    </xf>
    <xf numFmtId="43" fontId="5" fillId="0" borderId="22" xfId="1" applyNumberFormat="1" applyFont="1" applyBorder="1"/>
    <xf numFmtId="0" fontId="10" fillId="4" borderId="0" xfId="0" applyFont="1" applyFill="1" applyBorder="1"/>
    <xf numFmtId="0" fontId="10" fillId="4" borderId="37" xfId="0" applyFont="1" applyFill="1" applyBorder="1"/>
    <xf numFmtId="166" fontId="5" fillId="4" borderId="0" xfId="1" applyNumberFormat="1" applyFont="1" applyFill="1" applyBorder="1"/>
    <xf numFmtId="0" fontId="5" fillId="4" borderId="0" xfId="0" applyFont="1" applyFill="1" applyBorder="1"/>
    <xf numFmtId="0" fontId="10" fillId="0" borderId="35" xfId="0" applyFont="1" applyBorder="1"/>
    <xf numFmtId="0" fontId="10" fillId="0" borderId="31" xfId="0" applyFont="1" applyBorder="1"/>
    <xf numFmtId="0" fontId="10" fillId="0" borderId="30" xfId="0" applyFont="1" applyBorder="1" applyAlignment="1">
      <alignment horizontal="center"/>
    </xf>
    <xf numFmtId="166" fontId="10" fillId="0" borderId="31" xfId="1" applyNumberFormat="1" applyFont="1" applyBorder="1" applyAlignment="1">
      <alignment horizontal="center"/>
    </xf>
    <xf numFmtId="0" fontId="5" fillId="0" borderId="30" xfId="0" applyFont="1" applyBorder="1"/>
    <xf numFmtId="0" fontId="5" fillId="0" borderId="31" xfId="0" applyFont="1" applyBorder="1"/>
    <xf numFmtId="4" fontId="5" fillId="2" borderId="25" xfId="0" applyNumberFormat="1" applyFont="1" applyFill="1" applyBorder="1"/>
    <xf numFmtId="4" fontId="5" fillId="0" borderId="25" xfId="0" applyNumberFormat="1" applyFont="1" applyBorder="1"/>
    <xf numFmtId="43" fontId="5" fillId="0" borderId="38" xfId="1" applyNumberFormat="1" applyFont="1" applyBorder="1"/>
    <xf numFmtId="4" fontId="5" fillId="3" borderId="25" xfId="0" applyNumberFormat="1" applyFont="1" applyFill="1" applyBorder="1"/>
    <xf numFmtId="3" fontId="0" fillId="2" borderId="8" xfId="0" applyNumberFormat="1" applyFill="1" applyBorder="1" applyAlignment="1">
      <alignment horizontal="center"/>
    </xf>
    <xf numFmtId="3" fontId="0" fillId="0" borderId="8" xfId="0" applyNumberFormat="1" applyBorder="1" applyAlignment="1">
      <alignment horizontal="center"/>
    </xf>
    <xf numFmtId="3" fontId="0" fillId="3" borderId="8" xfId="0" applyNumberFormat="1" applyFill="1" applyBorder="1" applyAlignment="1">
      <alignment horizontal="center"/>
    </xf>
    <xf numFmtId="3" fontId="0" fillId="2" borderId="26" xfId="0" applyNumberFormat="1" applyFill="1" applyBorder="1" applyAlignment="1">
      <alignment horizontal="center"/>
    </xf>
    <xf numFmtId="3" fontId="0" fillId="0" borderId="26" xfId="0" applyNumberFormat="1" applyBorder="1" applyAlignment="1">
      <alignment horizontal="center"/>
    </xf>
    <xf numFmtId="0" fontId="10" fillId="0" borderId="0" xfId="0" applyFont="1" applyBorder="1"/>
    <xf numFmtId="0" fontId="5" fillId="0" borderId="0" xfId="0" applyFont="1" applyBorder="1" applyAlignment="1">
      <alignment horizontal="center"/>
    </xf>
    <xf numFmtId="43" fontId="5" fillId="0" borderId="0" xfId="1" applyNumberFormat="1" applyFont="1" applyBorder="1"/>
    <xf numFmtId="166" fontId="5" fillId="0" borderId="0" xfId="1" applyNumberFormat="1" applyFont="1" applyBorder="1"/>
    <xf numFmtId="4" fontId="11" fillId="0" borderId="25" xfId="0" applyNumberFormat="1" applyFont="1" applyBorder="1"/>
    <xf numFmtId="3" fontId="11" fillId="3" borderId="26" xfId="0" applyNumberFormat="1" applyFont="1" applyFill="1" applyBorder="1" applyAlignment="1">
      <alignment horizontal="center"/>
    </xf>
    <xf numFmtId="0" fontId="0" fillId="5" borderId="0" xfId="0" applyFill="1"/>
    <xf numFmtId="3" fontId="0" fillId="5" borderId="0" xfId="0" applyNumberFormat="1" applyFill="1"/>
    <xf numFmtId="4" fontId="0" fillId="5" borderId="0" xfId="0" applyNumberFormat="1" applyFill="1"/>
    <xf numFmtId="43" fontId="0" fillId="5" borderId="0" xfId="0" applyNumberFormat="1" applyFill="1"/>
    <xf numFmtId="3" fontId="10" fillId="6" borderId="28" xfId="0" applyNumberFormat="1" applyFont="1" applyFill="1" applyBorder="1" applyAlignment="1">
      <alignment horizontal="center"/>
    </xf>
    <xf numFmtId="4" fontId="12" fillId="6" borderId="22" xfId="0" applyNumberFormat="1" applyFont="1" applyFill="1" applyBorder="1"/>
    <xf numFmtId="3" fontId="10" fillId="6" borderId="5" xfId="0" applyNumberFormat="1" applyFont="1" applyFill="1" applyBorder="1" applyAlignment="1">
      <alignment horizontal="center"/>
    </xf>
    <xf numFmtId="3" fontId="10" fillId="6" borderId="36" xfId="0" applyNumberFormat="1" applyFont="1" applyFill="1" applyBorder="1" applyAlignment="1">
      <alignment horizontal="center"/>
    </xf>
    <xf numFmtId="43" fontId="5" fillId="6" borderId="22" xfId="1" applyNumberFormat="1" applyFont="1" applyFill="1" applyBorder="1"/>
    <xf numFmtId="0" fontId="4" fillId="0" borderId="0" xfId="0" applyFont="1"/>
    <xf numFmtId="3" fontId="0" fillId="0" borderId="0" xfId="0" applyNumberFormat="1" applyFont="1" applyFill="1" applyBorder="1" applyAlignment="1">
      <alignment horizontal="center"/>
    </xf>
    <xf numFmtId="3" fontId="0" fillId="0" borderId="0" xfId="0" applyNumberFormat="1" applyFill="1" applyBorder="1" applyAlignment="1">
      <alignment horizontal="center"/>
    </xf>
    <xf numFmtId="166" fontId="0" fillId="0" borderId="0" xfId="1" applyNumberFormat="1" applyFont="1" applyFill="1" applyAlignment="1">
      <alignment horizontal="center"/>
    </xf>
    <xf numFmtId="43" fontId="0" fillId="0" borderId="0" xfId="1" applyNumberFormat="1" applyFont="1" applyFill="1" applyAlignment="1">
      <alignment horizontal="center"/>
    </xf>
    <xf numFmtId="0" fontId="9" fillId="0" borderId="0" xfId="0" applyFont="1" applyAlignment="1">
      <alignment horizontal="center"/>
    </xf>
    <xf numFmtId="0" fontId="2" fillId="0" borderId="0" xfId="0" applyFont="1" applyAlignment="1">
      <alignment horizontal="center"/>
    </xf>
    <xf numFmtId="0" fontId="10" fillId="0" borderId="33" xfId="0" applyFont="1" applyBorder="1" applyAlignment="1">
      <alignment horizontal="center" vertical="center" textRotation="90" wrapText="1"/>
    </xf>
    <xf numFmtId="0" fontId="10" fillId="0" borderId="26" xfId="0" applyFont="1" applyBorder="1" applyAlignment="1">
      <alignment horizontal="center" vertical="center" textRotation="90" wrapText="1"/>
    </xf>
    <xf numFmtId="0" fontId="10" fillId="0" borderId="15" xfId="0" applyFont="1" applyBorder="1" applyAlignment="1">
      <alignment horizontal="center"/>
    </xf>
    <xf numFmtId="0" fontId="10" fillId="0" borderId="16" xfId="0" applyFont="1" applyBorder="1" applyAlignment="1">
      <alignment horizontal="center"/>
    </xf>
    <xf numFmtId="0" fontId="10" fillId="0" borderId="23" xfId="0" applyFont="1" applyBorder="1" applyAlignment="1">
      <alignment horizontal="center" vertical="center" textRotation="90"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1" xfId="0" applyFont="1" applyBorder="1" applyAlignment="1">
      <alignment horizontal="center"/>
    </xf>
    <xf numFmtId="0" fontId="10" fillId="0" borderId="12" xfId="0" applyFont="1" applyBorder="1" applyAlignment="1">
      <alignment horizontal="center"/>
    </xf>
    <xf numFmtId="0" fontId="10" fillId="4" borderId="29" xfId="0" applyFont="1" applyFill="1" applyBorder="1" applyAlignment="1">
      <alignment horizontal="center"/>
    </xf>
    <xf numFmtId="0" fontId="10" fillId="4" borderId="0" xfId="0" applyFont="1" applyFill="1" applyBorder="1" applyAlignment="1">
      <alignment horizontal="center"/>
    </xf>
    <xf numFmtId="0" fontId="5" fillId="4" borderId="0" xfId="0" applyFont="1" applyFill="1" applyBorder="1" applyAlignment="1">
      <alignment horizontal="center"/>
    </xf>
    <xf numFmtId="0" fontId="5" fillId="4" borderId="6" xfId="0" applyFont="1" applyFill="1" applyBorder="1" applyAlignment="1">
      <alignment horizontal="center"/>
    </xf>
    <xf numFmtId="0" fontId="10" fillId="0" borderId="17" xfId="0" applyFont="1" applyBorder="1" applyAlignment="1">
      <alignment horizontal="center" vertical="center" textRotation="90" wrapText="1"/>
    </xf>
    <xf numFmtId="0" fontId="10" fillId="0" borderId="15" xfId="0" applyFont="1" applyBorder="1" applyAlignment="1">
      <alignment horizontal="center" vertical="center" textRotation="90" wrapText="1"/>
    </xf>
    <xf numFmtId="0" fontId="0" fillId="0" borderId="0" xfId="0" applyAlignment="1">
      <alignment horizontal="left" vertical="top" wrapText="1"/>
    </xf>
    <xf numFmtId="166" fontId="2" fillId="0" borderId="0" xfId="2" applyNumberFormat="1" applyFont="1" applyFill="1" applyAlignment="1">
      <alignment horizontal="center"/>
    </xf>
    <xf numFmtId="166" fontId="2" fillId="0" borderId="0" xfId="2" applyNumberFormat="1" applyFont="1" applyFill="1" applyBorder="1" applyAlignment="1">
      <alignment horizontal="center"/>
    </xf>
    <xf numFmtId="166" fontId="5" fillId="0" borderId="0" xfId="2" applyNumberFormat="1" applyFont="1" applyFill="1" applyAlignment="1">
      <alignment horizontal="left" vertical="top" wrapText="1"/>
    </xf>
    <xf numFmtId="0" fontId="3" fillId="0" borderId="0" xfId="0" applyFont="1" applyFill="1" applyAlignment="1">
      <alignment horizont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43" fontId="0" fillId="0" borderId="3" xfId="1" applyFont="1" applyFill="1" applyBorder="1" applyAlignment="1">
      <alignment horizontal="center"/>
    </xf>
    <xf numFmtId="0" fontId="0" fillId="0" borderId="0" xfId="0" applyFill="1" applyAlignment="1">
      <alignment horizontal="left" vertical="top" wrapText="1"/>
    </xf>
  </cellXfs>
  <cellStyles count="4">
    <cellStyle name="Millares" xfId="1" builtinId="3"/>
    <cellStyle name="Millares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FONABE: Indicadores de cobertura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Indicadores!$A$40</c:f>
              <c:strCache>
                <c:ptCount val="1"/>
                <c:pt idx="0">
                  <c:v>Cobertura Programada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(Indicadores!$B$4,Indicadores!$C$5,Indicadores!$D$5,Indicadores!$E$5,Indicadores!$G$5,Indicadores!$H$5)</c:f>
              <c:strCache>
                <c:ptCount val="6"/>
                <c:pt idx="0">
                  <c:v>Total programa</c:v>
                </c:pt>
                <c:pt idx="1">
                  <c:v>Preescolar</c:v>
                </c:pt>
                <c:pt idx="2">
                  <c:v>Primaria</c:v>
                </c:pt>
                <c:pt idx="3">
                  <c:v>NEE (Discapacidad)</c:v>
                </c:pt>
                <c:pt idx="4">
                  <c:v>TED</c:v>
                </c:pt>
                <c:pt idx="5">
                  <c:v>Post-secundaria Regular</c:v>
                </c:pt>
              </c:strCache>
            </c:strRef>
          </c:cat>
          <c:val>
            <c:numRef>
              <c:f>(Indicadores!$B$40:$E$40,Indicadores!$G$40:$H$40)</c:f>
              <c:numCache>
                <c:formatCode>#,##0.00</c:formatCode>
                <c:ptCount val="6"/>
                <c:pt idx="0">
                  <c:v>50.243280040455907</c:v>
                </c:pt>
                <c:pt idx="1">
                  <c:v>25.477304336831459</c:v>
                </c:pt>
                <c:pt idx="2">
                  <c:v>47.646541617819459</c:v>
                </c:pt>
                <c:pt idx="3">
                  <c:v>94.604140978216194</c:v>
                </c:pt>
                <c:pt idx="4">
                  <c:v>37.114673242909987</c:v>
                </c:pt>
                <c:pt idx="5">
                  <c:v>8.1378000813780016</c:v>
                </c:pt>
              </c:numCache>
            </c:numRef>
          </c:val>
        </c:ser>
        <c:ser>
          <c:idx val="1"/>
          <c:order val="1"/>
          <c:tx>
            <c:strRef>
              <c:f>Indicadores!$A$41</c:f>
              <c:strCache>
                <c:ptCount val="1"/>
                <c:pt idx="0">
                  <c:v>Cobertura Efectiva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(Indicadores!$B$4,Indicadores!$C$5,Indicadores!$D$5,Indicadores!$E$5,Indicadores!$G$5,Indicadores!$H$5)</c:f>
              <c:strCache>
                <c:ptCount val="6"/>
                <c:pt idx="0">
                  <c:v>Total programa</c:v>
                </c:pt>
                <c:pt idx="1">
                  <c:v>Preescolar</c:v>
                </c:pt>
                <c:pt idx="2">
                  <c:v>Primaria</c:v>
                </c:pt>
                <c:pt idx="3">
                  <c:v>NEE (Discapacidad)</c:v>
                </c:pt>
                <c:pt idx="4">
                  <c:v>TED</c:v>
                </c:pt>
                <c:pt idx="5">
                  <c:v>Post-secundaria Regular</c:v>
                </c:pt>
              </c:strCache>
            </c:strRef>
          </c:cat>
          <c:val>
            <c:numRef>
              <c:f>(Indicadores!$B$41:$E$41,Indicadores!$G$41:$H$41)</c:f>
              <c:numCache>
                <c:formatCode>#,##0.00</c:formatCode>
                <c:ptCount val="6"/>
                <c:pt idx="0">
                  <c:v>44.074687828217996</c:v>
                </c:pt>
                <c:pt idx="1">
                  <c:v>48.109748387912504</c:v>
                </c:pt>
                <c:pt idx="2">
                  <c:v>42.048791380561603</c:v>
                </c:pt>
                <c:pt idx="3">
                  <c:v>39.549938347718864</c:v>
                </c:pt>
                <c:pt idx="4">
                  <c:v>37.083847102342787</c:v>
                </c:pt>
                <c:pt idx="5">
                  <c:v>8.3864550838645506</c:v>
                </c:pt>
              </c:numCache>
            </c:numRef>
          </c:val>
        </c:ser>
        <c:dLbls>
          <c:showLegendKey val="0"/>
          <c:showVal val="0"/>
          <c:showCatName val="0"/>
          <c:showSerName val="0"/>
          <c:showPercent val="0"/>
          <c:showBubbleSize val="0"/>
        </c:dLbls>
        <c:gapWidth val="100"/>
        <c:overlap val="-24"/>
        <c:axId val="377960752"/>
        <c:axId val="377962712"/>
      </c:barChart>
      <c:catAx>
        <c:axId val="3779607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77962712"/>
        <c:crosses val="autoZero"/>
        <c:auto val="1"/>
        <c:lblAlgn val="ctr"/>
        <c:lblOffset val="100"/>
        <c:noMultiLvlLbl val="0"/>
      </c:catAx>
      <c:valAx>
        <c:axId val="3779627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77960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FONABE: Indicadores de resultado</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Indicadores!$A$44</c:f>
              <c:strCache>
                <c:ptCount val="1"/>
                <c:pt idx="0">
                  <c:v>Índice efectividad en beneficiarios (IEB)</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(Indicadores!$B$4,Indicadores!$C$5,Indicadores!$D$5,Indicadores!$E$5,Indicadores!$F$5,Indicadores!$G$5,Indicadores!$H$5,Indicadores!$I$5,Indicadores!$J$5,Indicadores!$K$5)</c:f>
              <c:strCache>
                <c:ptCount val="10"/>
                <c:pt idx="0">
                  <c:v>Total programa</c:v>
                </c:pt>
                <c:pt idx="1">
                  <c:v>Preescolar</c:v>
                </c:pt>
                <c:pt idx="2">
                  <c:v>Primaria</c:v>
                </c:pt>
                <c:pt idx="3">
                  <c:v>NEE (Discapacidad)</c:v>
                </c:pt>
                <c:pt idx="4">
                  <c:v>NEE (Indígenas)</c:v>
                </c:pt>
                <c:pt idx="5">
                  <c:v>TED</c:v>
                </c:pt>
                <c:pt idx="6">
                  <c:v>Post-secundaria Regular</c:v>
                </c:pt>
                <c:pt idx="7">
                  <c:v>Adolesc. Padres y Madres</c:v>
                </c:pt>
                <c:pt idx="8">
                  <c:v>Avancemos más</c:v>
                </c:pt>
                <c:pt idx="9">
                  <c:v>Niños trabajadores</c:v>
                </c:pt>
              </c:strCache>
            </c:strRef>
          </c:cat>
          <c:val>
            <c:numRef>
              <c:f>Indicadores!$B$44:$K$44</c:f>
              <c:numCache>
                <c:formatCode>#,##0.00</c:formatCode>
                <c:ptCount val="10"/>
                <c:pt idx="0">
                  <c:v>87.72255273288097</c:v>
                </c:pt>
                <c:pt idx="1">
                  <c:v>188.83374689826303</c:v>
                </c:pt>
                <c:pt idx="2">
                  <c:v>88.251507775405173</c:v>
                </c:pt>
                <c:pt idx="3">
                  <c:v>41.805715837349808</c:v>
                </c:pt>
                <c:pt idx="4">
                  <c:v>59.582683596940669</c:v>
                </c:pt>
                <c:pt idx="5">
                  <c:v>99.916943521594675</c:v>
                </c:pt>
                <c:pt idx="6">
                  <c:v>103.05555555555554</c:v>
                </c:pt>
                <c:pt idx="7">
                  <c:v>81.609195402298852</c:v>
                </c:pt>
                <c:pt idx="8">
                  <c:v>56.80473372781065</c:v>
                </c:pt>
                <c:pt idx="9">
                  <c:v>13.85390428211587</c:v>
                </c:pt>
              </c:numCache>
            </c:numRef>
          </c:val>
        </c:ser>
        <c:ser>
          <c:idx val="1"/>
          <c:order val="1"/>
          <c:tx>
            <c:strRef>
              <c:f>Indicadores!$A$45</c:f>
              <c:strCache>
                <c:ptCount val="1"/>
                <c:pt idx="0">
                  <c:v>Índice efectividad en gasto (IEG)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(Indicadores!$B$4,Indicadores!$C$5,Indicadores!$D$5,Indicadores!$E$5,Indicadores!$F$5,Indicadores!$G$5,Indicadores!$H$5,Indicadores!$I$5,Indicadores!$J$5,Indicadores!$K$5)</c:f>
              <c:strCache>
                <c:ptCount val="10"/>
                <c:pt idx="0">
                  <c:v>Total programa</c:v>
                </c:pt>
                <c:pt idx="1">
                  <c:v>Preescolar</c:v>
                </c:pt>
                <c:pt idx="2">
                  <c:v>Primaria</c:v>
                </c:pt>
                <c:pt idx="3">
                  <c:v>NEE (Discapacidad)</c:v>
                </c:pt>
                <c:pt idx="4">
                  <c:v>NEE (Indígenas)</c:v>
                </c:pt>
                <c:pt idx="5">
                  <c:v>TED</c:v>
                </c:pt>
                <c:pt idx="6">
                  <c:v>Post-secundaria Regular</c:v>
                </c:pt>
                <c:pt idx="7">
                  <c:v>Adolesc. Padres y Madres</c:v>
                </c:pt>
                <c:pt idx="8">
                  <c:v>Avancemos más</c:v>
                </c:pt>
                <c:pt idx="9">
                  <c:v>Niños trabajadores</c:v>
                </c:pt>
              </c:strCache>
            </c:strRef>
          </c:cat>
          <c:val>
            <c:numRef>
              <c:f>Indicadores!$B$45:$K$45</c:f>
              <c:numCache>
                <c:formatCode>#,##0.00</c:formatCode>
                <c:ptCount val="10"/>
                <c:pt idx="0">
                  <c:v>87.563182639256752</c:v>
                </c:pt>
                <c:pt idx="1">
                  <c:v>181.44098434268446</c:v>
                </c:pt>
                <c:pt idx="2">
                  <c:v>90.469511802337891</c:v>
                </c:pt>
                <c:pt idx="3">
                  <c:v>46.346777358597308</c:v>
                </c:pt>
                <c:pt idx="4">
                  <c:v>64.998786378768045</c:v>
                </c:pt>
                <c:pt idx="5">
                  <c:v>99.190199335548172</c:v>
                </c:pt>
                <c:pt idx="6">
                  <c:v>92.240277777777777</c:v>
                </c:pt>
                <c:pt idx="7">
                  <c:v>80.973362525086671</c:v>
                </c:pt>
                <c:pt idx="8">
                  <c:v>78.45894736842105</c:v>
                </c:pt>
                <c:pt idx="9">
                  <c:v>13.497061293031065</c:v>
                </c:pt>
              </c:numCache>
            </c:numRef>
          </c:val>
        </c:ser>
        <c:ser>
          <c:idx val="2"/>
          <c:order val="2"/>
          <c:tx>
            <c:strRef>
              <c:f>Indicadores!$A$46</c:f>
              <c:strCache>
                <c:ptCount val="1"/>
                <c:pt idx="0">
                  <c:v>Índice efectividad total (IET)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(Indicadores!$B$4,Indicadores!$C$5,Indicadores!$D$5,Indicadores!$E$5,Indicadores!$F$5,Indicadores!$G$5,Indicadores!$H$5,Indicadores!$I$5,Indicadores!$J$5,Indicadores!$K$5)</c:f>
              <c:strCache>
                <c:ptCount val="10"/>
                <c:pt idx="0">
                  <c:v>Total programa</c:v>
                </c:pt>
                <c:pt idx="1">
                  <c:v>Preescolar</c:v>
                </c:pt>
                <c:pt idx="2">
                  <c:v>Primaria</c:v>
                </c:pt>
                <c:pt idx="3">
                  <c:v>NEE (Discapacidad)</c:v>
                </c:pt>
                <c:pt idx="4">
                  <c:v>NEE (Indígenas)</c:v>
                </c:pt>
                <c:pt idx="5">
                  <c:v>TED</c:v>
                </c:pt>
                <c:pt idx="6">
                  <c:v>Post-secundaria Regular</c:v>
                </c:pt>
                <c:pt idx="7">
                  <c:v>Adolesc. Padres y Madres</c:v>
                </c:pt>
                <c:pt idx="8">
                  <c:v>Avancemos más</c:v>
                </c:pt>
                <c:pt idx="9">
                  <c:v>Niños trabajadores</c:v>
                </c:pt>
              </c:strCache>
            </c:strRef>
          </c:cat>
          <c:val>
            <c:numRef>
              <c:f>Indicadores!$B$46:$K$46</c:f>
              <c:numCache>
                <c:formatCode>#,##0.00</c:formatCode>
                <c:ptCount val="10"/>
                <c:pt idx="0">
                  <c:v>87.642867686068854</c:v>
                </c:pt>
                <c:pt idx="1">
                  <c:v>185.13736562047376</c:v>
                </c:pt>
                <c:pt idx="2">
                  <c:v>89.360509788871525</c:v>
                </c:pt>
                <c:pt idx="3">
                  <c:v>44.076246597973558</c:v>
                </c:pt>
                <c:pt idx="4">
                  <c:v>62.290734987854357</c:v>
                </c:pt>
                <c:pt idx="5">
                  <c:v>99.553571428571416</c:v>
                </c:pt>
                <c:pt idx="6">
                  <c:v>97.64791666666666</c:v>
                </c:pt>
                <c:pt idx="7">
                  <c:v>81.291278963692761</c:v>
                </c:pt>
                <c:pt idx="8">
                  <c:v>67.631840548115846</c:v>
                </c:pt>
                <c:pt idx="9">
                  <c:v>13.675482787573468</c:v>
                </c:pt>
              </c:numCache>
            </c:numRef>
          </c:val>
        </c:ser>
        <c:dLbls>
          <c:showLegendKey val="0"/>
          <c:showVal val="0"/>
          <c:showCatName val="0"/>
          <c:showSerName val="0"/>
          <c:showPercent val="0"/>
          <c:showBubbleSize val="0"/>
        </c:dLbls>
        <c:gapWidth val="100"/>
        <c:overlap val="-24"/>
        <c:axId val="385649768"/>
        <c:axId val="385237152"/>
      </c:barChart>
      <c:catAx>
        <c:axId val="3856497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85237152"/>
        <c:crosses val="autoZero"/>
        <c:auto val="1"/>
        <c:lblAlgn val="ctr"/>
        <c:lblOffset val="100"/>
        <c:noMultiLvlLbl val="0"/>
      </c:catAx>
      <c:valAx>
        <c:axId val="3852371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856497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FONABE: Indicadores de avance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Indicadores!$A$49</c:f>
              <c:strCache>
                <c:ptCount val="1"/>
                <c:pt idx="0">
                  <c:v>Índice avance beneficiarios (IAB)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(Indicadores!$B$4,Indicadores!$C$5,Indicadores!$D$5,Indicadores!$E$5,Indicadores!$F$5,Indicadores!$G$5,Indicadores!$H$5,Indicadores!$I$5,Indicadores!$J$5,Indicadores!$K$5)</c:f>
              <c:strCache>
                <c:ptCount val="10"/>
                <c:pt idx="0">
                  <c:v>Total programa</c:v>
                </c:pt>
                <c:pt idx="1">
                  <c:v>Preescolar</c:v>
                </c:pt>
                <c:pt idx="2">
                  <c:v>Primaria</c:v>
                </c:pt>
                <c:pt idx="3">
                  <c:v>NEE (Discapacidad)</c:v>
                </c:pt>
                <c:pt idx="4">
                  <c:v>NEE (Indígenas)</c:v>
                </c:pt>
                <c:pt idx="5">
                  <c:v>TED</c:v>
                </c:pt>
                <c:pt idx="6">
                  <c:v>Post-secundaria Regular</c:v>
                </c:pt>
                <c:pt idx="7">
                  <c:v>Adolesc. Padres y Madres</c:v>
                </c:pt>
                <c:pt idx="8">
                  <c:v>Avancemos más</c:v>
                </c:pt>
                <c:pt idx="9">
                  <c:v>Niños trabajadores</c:v>
                </c:pt>
              </c:strCache>
            </c:strRef>
          </c:cat>
          <c:val>
            <c:numRef>
              <c:f>Indicadores!$B$49:$K$49</c:f>
              <c:numCache>
                <c:formatCode>#,##0.00</c:formatCode>
                <c:ptCount val="10"/>
                <c:pt idx="0">
                  <c:v>87.72255273288097</c:v>
                </c:pt>
                <c:pt idx="1">
                  <c:v>188.83374689826303</c:v>
                </c:pt>
                <c:pt idx="2">
                  <c:v>88.251507775405173</c:v>
                </c:pt>
                <c:pt idx="3">
                  <c:v>41.805715837349808</c:v>
                </c:pt>
                <c:pt idx="4">
                  <c:v>59.582683596940669</c:v>
                </c:pt>
                <c:pt idx="5">
                  <c:v>99.916943521594675</c:v>
                </c:pt>
                <c:pt idx="6">
                  <c:v>103.05555555555554</c:v>
                </c:pt>
                <c:pt idx="7">
                  <c:v>81.609195402298852</c:v>
                </c:pt>
                <c:pt idx="8">
                  <c:v>56.80473372781065</c:v>
                </c:pt>
                <c:pt idx="9">
                  <c:v>13.85390428211587</c:v>
                </c:pt>
              </c:numCache>
            </c:numRef>
          </c:val>
        </c:ser>
        <c:ser>
          <c:idx val="1"/>
          <c:order val="1"/>
          <c:tx>
            <c:strRef>
              <c:f>Indicadores!$A$50</c:f>
              <c:strCache>
                <c:ptCount val="1"/>
                <c:pt idx="0">
                  <c:v>Índice avance gasto (IAG)</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(Indicadores!$B$4,Indicadores!$C$5,Indicadores!$D$5,Indicadores!$E$5,Indicadores!$F$5,Indicadores!$G$5,Indicadores!$H$5,Indicadores!$I$5,Indicadores!$J$5,Indicadores!$K$5)</c:f>
              <c:strCache>
                <c:ptCount val="10"/>
                <c:pt idx="0">
                  <c:v>Total programa</c:v>
                </c:pt>
                <c:pt idx="1">
                  <c:v>Preescolar</c:v>
                </c:pt>
                <c:pt idx="2">
                  <c:v>Primaria</c:v>
                </c:pt>
                <c:pt idx="3">
                  <c:v>NEE (Discapacidad)</c:v>
                </c:pt>
                <c:pt idx="4">
                  <c:v>NEE (Indígenas)</c:v>
                </c:pt>
                <c:pt idx="5">
                  <c:v>TED</c:v>
                </c:pt>
                <c:pt idx="6">
                  <c:v>Post-secundaria Regular</c:v>
                </c:pt>
                <c:pt idx="7">
                  <c:v>Adolesc. Padres y Madres</c:v>
                </c:pt>
                <c:pt idx="8">
                  <c:v>Avancemos más</c:v>
                </c:pt>
                <c:pt idx="9">
                  <c:v>Niños trabajadores</c:v>
                </c:pt>
              </c:strCache>
            </c:strRef>
          </c:cat>
          <c:val>
            <c:numRef>
              <c:f>Indicadores!$B$50:$K$50</c:f>
              <c:numCache>
                <c:formatCode>#,##0.00</c:formatCode>
                <c:ptCount val="10"/>
                <c:pt idx="0">
                  <c:v>87.563182639256752</c:v>
                </c:pt>
                <c:pt idx="1">
                  <c:v>181.44098434268446</c:v>
                </c:pt>
                <c:pt idx="2">
                  <c:v>90.469511802337891</c:v>
                </c:pt>
                <c:pt idx="3">
                  <c:v>46.346777358597308</c:v>
                </c:pt>
                <c:pt idx="4">
                  <c:v>64.998786378768045</c:v>
                </c:pt>
                <c:pt idx="5">
                  <c:v>99.190199335548172</c:v>
                </c:pt>
                <c:pt idx="6">
                  <c:v>92.240277777777777</c:v>
                </c:pt>
                <c:pt idx="7">
                  <c:v>80.973362525086671</c:v>
                </c:pt>
                <c:pt idx="8">
                  <c:v>78.45894736842105</c:v>
                </c:pt>
                <c:pt idx="9">
                  <c:v>13.497061293031065</c:v>
                </c:pt>
              </c:numCache>
            </c:numRef>
          </c:val>
        </c:ser>
        <c:ser>
          <c:idx val="2"/>
          <c:order val="2"/>
          <c:tx>
            <c:strRef>
              <c:f>Indicadores!$A$51</c:f>
              <c:strCache>
                <c:ptCount val="1"/>
                <c:pt idx="0">
                  <c:v>Índice avance total (IAT)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(Indicadores!$B$4,Indicadores!$C$5,Indicadores!$D$5,Indicadores!$E$5,Indicadores!$F$5,Indicadores!$G$5,Indicadores!$H$5,Indicadores!$I$5,Indicadores!$J$5,Indicadores!$K$5)</c:f>
              <c:strCache>
                <c:ptCount val="10"/>
                <c:pt idx="0">
                  <c:v>Total programa</c:v>
                </c:pt>
                <c:pt idx="1">
                  <c:v>Preescolar</c:v>
                </c:pt>
                <c:pt idx="2">
                  <c:v>Primaria</c:v>
                </c:pt>
                <c:pt idx="3">
                  <c:v>NEE (Discapacidad)</c:v>
                </c:pt>
                <c:pt idx="4">
                  <c:v>NEE (Indígenas)</c:v>
                </c:pt>
                <c:pt idx="5">
                  <c:v>TED</c:v>
                </c:pt>
                <c:pt idx="6">
                  <c:v>Post-secundaria Regular</c:v>
                </c:pt>
                <c:pt idx="7">
                  <c:v>Adolesc. Padres y Madres</c:v>
                </c:pt>
                <c:pt idx="8">
                  <c:v>Avancemos más</c:v>
                </c:pt>
                <c:pt idx="9">
                  <c:v>Niños trabajadores</c:v>
                </c:pt>
              </c:strCache>
            </c:strRef>
          </c:cat>
          <c:val>
            <c:numRef>
              <c:f>Indicadores!$B$51:$K$51</c:f>
              <c:numCache>
                <c:formatCode>#,##0.00</c:formatCode>
                <c:ptCount val="10"/>
                <c:pt idx="0">
                  <c:v>87.642867686068854</c:v>
                </c:pt>
                <c:pt idx="1">
                  <c:v>185.13736562047376</c:v>
                </c:pt>
                <c:pt idx="2">
                  <c:v>89.360509788871525</c:v>
                </c:pt>
                <c:pt idx="3">
                  <c:v>44.076246597973558</c:v>
                </c:pt>
                <c:pt idx="4">
                  <c:v>62.290734987854357</c:v>
                </c:pt>
                <c:pt idx="5">
                  <c:v>99.553571428571416</c:v>
                </c:pt>
                <c:pt idx="6">
                  <c:v>97.64791666666666</c:v>
                </c:pt>
                <c:pt idx="7">
                  <c:v>81.291278963692761</c:v>
                </c:pt>
                <c:pt idx="8">
                  <c:v>67.631840548115846</c:v>
                </c:pt>
                <c:pt idx="9">
                  <c:v>13.675482787573468</c:v>
                </c:pt>
              </c:numCache>
            </c:numRef>
          </c:val>
        </c:ser>
        <c:dLbls>
          <c:showLegendKey val="0"/>
          <c:showVal val="0"/>
          <c:showCatName val="0"/>
          <c:showSerName val="0"/>
          <c:showPercent val="0"/>
          <c:showBubbleSize val="0"/>
        </c:dLbls>
        <c:gapWidth val="100"/>
        <c:overlap val="-24"/>
        <c:axId val="379896392"/>
        <c:axId val="379896784"/>
      </c:barChart>
      <c:catAx>
        <c:axId val="3798963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79896784"/>
        <c:crosses val="autoZero"/>
        <c:auto val="1"/>
        <c:lblAlgn val="ctr"/>
        <c:lblOffset val="100"/>
        <c:noMultiLvlLbl val="0"/>
      </c:catAx>
      <c:valAx>
        <c:axId val="3798967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79896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FONABE: Índice transferencia efectiva del gasto (ITG)</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Indicadores!$A$53</c:f>
              <c:strCache>
                <c:ptCount val="1"/>
                <c:pt idx="0">
                  <c:v>Índice transferencia efectiva del gasto (ITG)</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c:f>
              <c:strCache>
                <c:ptCount val="1"/>
                <c:pt idx="0">
                  <c:v>Total programa</c:v>
                </c:pt>
              </c:strCache>
            </c:strRef>
          </c:cat>
          <c:val>
            <c:numRef>
              <c:f>Indicadores!$B$53</c:f>
              <c:numCache>
                <c:formatCode>#,##0.00</c:formatCode>
                <c:ptCount val="1"/>
                <c:pt idx="0">
                  <c:v>100</c:v>
                </c:pt>
              </c:numCache>
            </c:numRef>
          </c:val>
        </c:ser>
        <c:dLbls>
          <c:showLegendKey val="0"/>
          <c:showVal val="0"/>
          <c:showCatName val="0"/>
          <c:showSerName val="0"/>
          <c:showPercent val="0"/>
          <c:showBubbleSize val="0"/>
        </c:dLbls>
        <c:gapWidth val="100"/>
        <c:overlap val="-24"/>
        <c:axId val="377639080"/>
        <c:axId val="377639472"/>
      </c:barChart>
      <c:catAx>
        <c:axId val="377639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77639472"/>
        <c:crosses val="autoZero"/>
        <c:auto val="1"/>
        <c:lblAlgn val="ctr"/>
        <c:lblOffset val="100"/>
        <c:noMultiLvlLbl val="0"/>
      </c:catAx>
      <c:valAx>
        <c:axId val="3776394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77639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FONABE: Indicadores de expansión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Indicadores!$A$56</c:f>
              <c:strCache>
                <c:ptCount val="1"/>
                <c:pt idx="0">
                  <c:v>Índice de crecimiento beneficiarios (ICB)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(Indicadores!$B$4,Indicadores!$C$5:$E$5,Indicadores!$G$5:$I$5,Indicadores!$K$5)</c:f>
              <c:strCache>
                <c:ptCount val="8"/>
                <c:pt idx="0">
                  <c:v>Total programa</c:v>
                </c:pt>
                <c:pt idx="1">
                  <c:v>Preescolar</c:v>
                </c:pt>
                <c:pt idx="2">
                  <c:v>Primaria</c:v>
                </c:pt>
                <c:pt idx="3">
                  <c:v>NEE (Discapacidad)</c:v>
                </c:pt>
                <c:pt idx="4">
                  <c:v>TED</c:v>
                </c:pt>
                <c:pt idx="5">
                  <c:v>Post-secundaria Regular</c:v>
                </c:pt>
                <c:pt idx="6">
                  <c:v>Adolesc. Padres y Madres</c:v>
                </c:pt>
                <c:pt idx="7">
                  <c:v>Niños trabajadores</c:v>
                </c:pt>
              </c:strCache>
            </c:strRef>
          </c:cat>
          <c:val>
            <c:numRef>
              <c:f>(Indicadores!$B$56:$E$56,Indicadores!$G$56:$I$56,Indicadores!$K$56)</c:f>
              <c:numCache>
                <c:formatCode>#,##0.00</c:formatCode>
                <c:ptCount val="8"/>
                <c:pt idx="0">
                  <c:v>4.6585288127138913</c:v>
                </c:pt>
                <c:pt idx="1">
                  <c:v>184.59237097980554</c:v>
                </c:pt>
                <c:pt idx="2">
                  <c:v>-2.2262029933668215</c:v>
                </c:pt>
                <c:pt idx="3">
                  <c:v>-63.475909187958159</c:v>
                </c:pt>
                <c:pt idx="4">
                  <c:v>29.320075248589085</c:v>
                </c:pt>
                <c:pt idx="5">
                  <c:v>52.34054202025731</c:v>
                </c:pt>
                <c:pt idx="6">
                  <c:v>45.003646973012401</c:v>
                </c:pt>
                <c:pt idx="7">
                  <c:v>-6.5155807365439138</c:v>
                </c:pt>
              </c:numCache>
            </c:numRef>
          </c:val>
        </c:ser>
        <c:ser>
          <c:idx val="1"/>
          <c:order val="1"/>
          <c:tx>
            <c:strRef>
              <c:f>Indicadores!$A$57</c:f>
              <c:strCache>
                <c:ptCount val="1"/>
                <c:pt idx="0">
                  <c:v>Índice de crecimiento del gasto real (ICGR)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(Indicadores!$B$4,Indicadores!$C$5:$E$5,Indicadores!$G$5:$I$5,Indicadores!$K$5)</c:f>
              <c:strCache>
                <c:ptCount val="8"/>
                <c:pt idx="0">
                  <c:v>Total programa</c:v>
                </c:pt>
                <c:pt idx="1">
                  <c:v>Preescolar</c:v>
                </c:pt>
                <c:pt idx="2">
                  <c:v>Primaria</c:v>
                </c:pt>
                <c:pt idx="3">
                  <c:v>NEE (Discapacidad)</c:v>
                </c:pt>
                <c:pt idx="4">
                  <c:v>TED</c:v>
                </c:pt>
                <c:pt idx="5">
                  <c:v>Post-secundaria Regular</c:v>
                </c:pt>
                <c:pt idx="6">
                  <c:v>Adolesc. Padres y Madres</c:v>
                </c:pt>
                <c:pt idx="7">
                  <c:v>Niños trabajadores</c:v>
                </c:pt>
              </c:strCache>
            </c:strRef>
          </c:cat>
          <c:val>
            <c:numRef>
              <c:f>(Indicadores!$B$57:$E$57,Indicadores!$G$57:$I$57,Indicadores!$K$57)</c:f>
              <c:numCache>
                <c:formatCode>#,##0.00</c:formatCode>
                <c:ptCount val="8"/>
                <c:pt idx="0">
                  <c:v>13.882916390512246</c:v>
                </c:pt>
                <c:pt idx="1">
                  <c:v>239.85635180039733</c:v>
                </c:pt>
                <c:pt idx="2">
                  <c:v>12.29406456847193</c:v>
                </c:pt>
                <c:pt idx="3">
                  <c:v>-60.725130037921147</c:v>
                </c:pt>
                <c:pt idx="4">
                  <c:v>10.612766419722464</c:v>
                </c:pt>
                <c:pt idx="5">
                  <c:v>-8.4554378033933286</c:v>
                </c:pt>
                <c:pt idx="6">
                  <c:v>19.13410134725342</c:v>
                </c:pt>
                <c:pt idx="7">
                  <c:v>-17.50104834673737</c:v>
                </c:pt>
              </c:numCache>
            </c:numRef>
          </c:val>
        </c:ser>
        <c:ser>
          <c:idx val="2"/>
          <c:order val="2"/>
          <c:tx>
            <c:strRef>
              <c:f>Indicadores!$A$58</c:f>
              <c:strCache>
                <c:ptCount val="1"/>
                <c:pt idx="0">
                  <c:v>Índice de crecimiento del gasto real por beneficiario (ICGRB)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(Indicadores!$B$4,Indicadores!$C$5:$E$5,Indicadores!$G$5:$I$5,Indicadores!$K$5)</c:f>
              <c:strCache>
                <c:ptCount val="8"/>
                <c:pt idx="0">
                  <c:v>Total programa</c:v>
                </c:pt>
                <c:pt idx="1">
                  <c:v>Preescolar</c:v>
                </c:pt>
                <c:pt idx="2">
                  <c:v>Primaria</c:v>
                </c:pt>
                <c:pt idx="3">
                  <c:v>NEE (Discapacidad)</c:v>
                </c:pt>
                <c:pt idx="4">
                  <c:v>TED</c:v>
                </c:pt>
                <c:pt idx="5">
                  <c:v>Post-secundaria Regular</c:v>
                </c:pt>
                <c:pt idx="6">
                  <c:v>Adolesc. Padres y Madres</c:v>
                </c:pt>
                <c:pt idx="7">
                  <c:v>Niños trabajadores</c:v>
                </c:pt>
              </c:strCache>
            </c:strRef>
          </c:cat>
          <c:val>
            <c:numRef>
              <c:f>(Indicadores!$B$58:$E$58,Indicadores!$G$58:$I$58,Indicadores!$K$58)</c:f>
              <c:numCache>
                <c:formatCode>#,##0.00</c:formatCode>
                <c:ptCount val="8"/>
                <c:pt idx="0">
                  <c:v>8.8137944250156419</c:v>
                </c:pt>
                <c:pt idx="1">
                  <c:v>19.418644509101533</c:v>
                </c:pt>
                <c:pt idx="2">
                  <c:v>14.850878258163247</c:v>
                </c:pt>
                <c:pt idx="3">
                  <c:v>7.531410334600519</c:v>
                </c:pt>
                <c:pt idx="4">
                  <c:v>-14.46589695598769</c:v>
                </c:pt>
                <c:pt idx="5">
                  <c:v>-39.907945066629978</c:v>
                </c:pt>
                <c:pt idx="6">
                  <c:v>-17.840617229836798</c:v>
                </c:pt>
                <c:pt idx="7">
                  <c:v>-11.751121413328159</c:v>
                </c:pt>
              </c:numCache>
            </c:numRef>
          </c:val>
        </c:ser>
        <c:dLbls>
          <c:showLegendKey val="0"/>
          <c:showVal val="0"/>
          <c:showCatName val="0"/>
          <c:showSerName val="0"/>
          <c:showPercent val="0"/>
          <c:showBubbleSize val="0"/>
        </c:dLbls>
        <c:gapWidth val="100"/>
        <c:overlap val="-24"/>
        <c:axId val="377961144"/>
        <c:axId val="396874344"/>
      </c:barChart>
      <c:catAx>
        <c:axId val="3779611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96874344"/>
        <c:crosses val="autoZero"/>
        <c:auto val="1"/>
        <c:lblAlgn val="ctr"/>
        <c:lblOffset val="100"/>
        <c:noMultiLvlLbl val="0"/>
      </c:catAx>
      <c:valAx>
        <c:axId val="39687434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77961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FONABE: Indicadores de gasto medio</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Indicadores!$A$64</c:f>
              <c:strCache>
                <c:ptCount val="1"/>
                <c:pt idx="0">
                  <c:v>Gasto programado anual por beneficiario (GPB)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(Indicadores!$B$4,Indicadores!$C$5:$K$5)</c:f>
              <c:strCache>
                <c:ptCount val="10"/>
                <c:pt idx="0">
                  <c:v>Total programa</c:v>
                </c:pt>
                <c:pt idx="1">
                  <c:v>Preescolar</c:v>
                </c:pt>
                <c:pt idx="2">
                  <c:v>Primaria</c:v>
                </c:pt>
                <c:pt idx="3">
                  <c:v>NEE (Discapacidad)</c:v>
                </c:pt>
                <c:pt idx="4">
                  <c:v>NEE (Indígenas)</c:v>
                </c:pt>
                <c:pt idx="5">
                  <c:v>TED</c:v>
                </c:pt>
                <c:pt idx="6">
                  <c:v>Post-secundaria Regular</c:v>
                </c:pt>
                <c:pt idx="7">
                  <c:v>Adolesc. Padres y Madres</c:v>
                </c:pt>
                <c:pt idx="8">
                  <c:v>Avancemos más</c:v>
                </c:pt>
                <c:pt idx="9">
                  <c:v>Niños trabajadores</c:v>
                </c:pt>
              </c:strCache>
            </c:strRef>
          </c:cat>
          <c:val>
            <c:numRef>
              <c:f>Indicadores!$B$64:$K$64</c:f>
              <c:numCache>
                <c:formatCode>_(* #,##0_);_(* \(#,##0\);_(* "-"??_);_(@_)</c:formatCode>
                <c:ptCount val="10"/>
                <c:pt idx="0">
                  <c:v>196784.71110340321</c:v>
                </c:pt>
                <c:pt idx="1">
                  <c:v>151412.90322580645</c:v>
                </c:pt>
                <c:pt idx="2">
                  <c:v>162425.43431840351</c:v>
                </c:pt>
                <c:pt idx="3">
                  <c:v>230393.32020908291</c:v>
                </c:pt>
                <c:pt idx="4">
                  <c:v>236174.64914234797</c:v>
                </c:pt>
                <c:pt idx="5">
                  <c:v>480000</c:v>
                </c:pt>
                <c:pt idx="6">
                  <c:v>960000</c:v>
                </c:pt>
                <c:pt idx="7">
                  <c:v>720000</c:v>
                </c:pt>
                <c:pt idx="8">
                  <c:v>562130.17751479289</c:v>
                </c:pt>
                <c:pt idx="9">
                  <c:v>720000</c:v>
                </c:pt>
              </c:numCache>
            </c:numRef>
          </c:val>
        </c:ser>
        <c:ser>
          <c:idx val="1"/>
          <c:order val="1"/>
          <c:tx>
            <c:strRef>
              <c:f>Indicadores!$A$65</c:f>
              <c:strCache>
                <c:ptCount val="1"/>
                <c:pt idx="0">
                  <c:v>Gasto efectivo anual por beneficiario (GEB)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(Indicadores!$B$4,Indicadores!$C$5:$K$5)</c:f>
              <c:strCache>
                <c:ptCount val="10"/>
                <c:pt idx="0">
                  <c:v>Total programa</c:v>
                </c:pt>
                <c:pt idx="1">
                  <c:v>Preescolar</c:v>
                </c:pt>
                <c:pt idx="2">
                  <c:v>Primaria</c:v>
                </c:pt>
                <c:pt idx="3">
                  <c:v>NEE (Discapacidad)</c:v>
                </c:pt>
                <c:pt idx="4">
                  <c:v>NEE (Indígenas)</c:v>
                </c:pt>
                <c:pt idx="5">
                  <c:v>TED</c:v>
                </c:pt>
                <c:pt idx="6">
                  <c:v>Post-secundaria Regular</c:v>
                </c:pt>
                <c:pt idx="7">
                  <c:v>Adolesc. Padres y Madres</c:v>
                </c:pt>
                <c:pt idx="8">
                  <c:v>Avancemos más</c:v>
                </c:pt>
                <c:pt idx="9">
                  <c:v>Niños trabajadores</c:v>
                </c:pt>
              </c:strCache>
            </c:strRef>
          </c:cat>
          <c:val>
            <c:numRef>
              <c:f>Indicadores!$B$65:$K$65</c:f>
              <c:numCache>
                <c:formatCode>_(* #,##0_);_(* \(#,##0\);_(* "-"??_);_(@_)</c:formatCode>
                <c:ptCount val="10"/>
                <c:pt idx="0">
                  <c:v>196427.20215210921</c:v>
                </c:pt>
                <c:pt idx="1">
                  <c:v>145485.15111695137</c:v>
                </c:pt>
                <c:pt idx="2">
                  <c:v>166507.63389182443</c:v>
                </c:pt>
                <c:pt idx="3">
                  <c:v>255419.32969602494</c:v>
                </c:pt>
                <c:pt idx="4">
                  <c:v>257643.07078763709</c:v>
                </c:pt>
                <c:pt idx="5">
                  <c:v>476508.72817955114</c:v>
                </c:pt>
                <c:pt idx="6">
                  <c:v>859251.75202156336</c:v>
                </c:pt>
                <c:pt idx="7">
                  <c:v>714390.34205231385</c:v>
                </c:pt>
                <c:pt idx="8">
                  <c:v>776416.66666666663</c:v>
                </c:pt>
                <c:pt idx="9">
                  <c:v>701454.54545454541</c:v>
                </c:pt>
              </c:numCache>
            </c:numRef>
          </c:val>
        </c:ser>
        <c:dLbls>
          <c:showLegendKey val="0"/>
          <c:showVal val="0"/>
          <c:showCatName val="0"/>
          <c:showSerName val="0"/>
          <c:showPercent val="0"/>
          <c:showBubbleSize val="0"/>
        </c:dLbls>
        <c:gapWidth val="100"/>
        <c:overlap val="-24"/>
        <c:axId val="252832728"/>
        <c:axId val="252834688"/>
      </c:barChart>
      <c:catAx>
        <c:axId val="2528327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252834688"/>
        <c:crosses val="autoZero"/>
        <c:auto val="1"/>
        <c:lblAlgn val="ctr"/>
        <c:lblOffset val="100"/>
        <c:noMultiLvlLbl val="0"/>
      </c:catAx>
      <c:valAx>
        <c:axId val="25283468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252832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FONABE: Índice de eficiencia (IE) </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Indicadores!$A$63</c:f>
              <c:strCache>
                <c:ptCount val="1"/>
                <c:pt idx="0">
                  <c:v>Índice de eficiencia (IE)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(Indicadores!$B$4,Indicadores!$C$5:$K$5)</c:f>
              <c:strCache>
                <c:ptCount val="10"/>
                <c:pt idx="0">
                  <c:v>Total programa</c:v>
                </c:pt>
                <c:pt idx="1">
                  <c:v>Preescolar</c:v>
                </c:pt>
                <c:pt idx="2">
                  <c:v>Primaria</c:v>
                </c:pt>
                <c:pt idx="3">
                  <c:v>NEE (Discapacidad)</c:v>
                </c:pt>
                <c:pt idx="4">
                  <c:v>NEE (Indígenas)</c:v>
                </c:pt>
                <c:pt idx="5">
                  <c:v>TED</c:v>
                </c:pt>
                <c:pt idx="6">
                  <c:v>Post-secundaria Regular</c:v>
                </c:pt>
                <c:pt idx="7">
                  <c:v>Adolesc. Padres y Madres</c:v>
                </c:pt>
                <c:pt idx="8">
                  <c:v>Avancemos más</c:v>
                </c:pt>
                <c:pt idx="9">
                  <c:v>Niños trabajadores</c:v>
                </c:pt>
              </c:strCache>
            </c:strRef>
          </c:cat>
          <c:val>
            <c:numRef>
              <c:f>Indicadores!$B$63:$K$63</c:f>
              <c:numCache>
                <c:formatCode>_(* #,##0.00_);_(* \(#,##0.00\);_(* "-"??_);_(@_)</c:formatCode>
                <c:ptCount val="10"/>
                <c:pt idx="0">
                  <c:v>87.802382811120538</c:v>
                </c:pt>
                <c:pt idx="1">
                  <c:v>192.68073620543765</c:v>
                </c:pt>
                <c:pt idx="2">
                  <c:v>87.169694710820508</c:v>
                </c:pt>
                <c:pt idx="3">
                  <c:v>39.757651890116378</c:v>
                </c:pt>
                <c:pt idx="4">
                  <c:v>57.100283875678002</c:v>
                </c:pt>
                <c:pt idx="5">
                  <c:v>100.28297795986721</c:v>
                </c:pt>
                <c:pt idx="6">
                  <c:v>109.09724627206521</c:v>
                </c:pt>
                <c:pt idx="7">
                  <c:v>81.929608238702542</c:v>
                </c:pt>
                <c:pt idx="8">
                  <c:v>48.96584548626965</c:v>
                </c:pt>
                <c:pt idx="9">
                  <c:v>14.03704298568972</c:v>
                </c:pt>
              </c:numCache>
            </c:numRef>
          </c:val>
        </c:ser>
        <c:dLbls>
          <c:showLegendKey val="0"/>
          <c:showVal val="0"/>
          <c:showCatName val="0"/>
          <c:showSerName val="0"/>
          <c:showPercent val="0"/>
          <c:showBubbleSize val="0"/>
        </c:dLbls>
        <c:gapWidth val="100"/>
        <c:overlap val="-24"/>
        <c:axId val="252835472"/>
        <c:axId val="252835864"/>
      </c:barChart>
      <c:catAx>
        <c:axId val="2528354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252835864"/>
        <c:crosses val="autoZero"/>
        <c:auto val="1"/>
        <c:lblAlgn val="ctr"/>
        <c:lblOffset val="100"/>
        <c:noMultiLvlLbl val="0"/>
      </c:catAx>
      <c:valAx>
        <c:axId val="252835864"/>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25283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FONABE: Indicadores de giro de recursos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Indicadores!$A$68:$A$69</c:f>
              <c:strCache>
                <c:ptCount val="2"/>
                <c:pt idx="0">
                  <c:v>Índice de giro efectivo (IGE)</c:v>
                </c:pt>
                <c:pt idx="1">
                  <c:v>Índice de uso de recursos (IUR) </c:v>
                </c:pt>
              </c:strCache>
            </c:strRef>
          </c:cat>
          <c:val>
            <c:numRef>
              <c:f>Indicadores!$B$68:$B$69</c:f>
              <c:numCache>
                <c:formatCode>#,##0.00</c:formatCode>
                <c:ptCount val="2"/>
                <c:pt idx="0">
                  <c:v>93.10591876924515</c:v>
                </c:pt>
                <c:pt idx="1">
                  <c:v>94.046848789790076</c:v>
                </c:pt>
              </c:numCache>
            </c:numRef>
          </c:val>
        </c:ser>
        <c:dLbls>
          <c:showLegendKey val="0"/>
          <c:showVal val="0"/>
          <c:showCatName val="0"/>
          <c:showSerName val="0"/>
          <c:showPercent val="0"/>
          <c:showBubbleSize val="0"/>
        </c:dLbls>
        <c:gapWidth val="100"/>
        <c:overlap val="-24"/>
        <c:axId val="248893216"/>
        <c:axId val="248892040"/>
      </c:barChart>
      <c:catAx>
        <c:axId val="2488932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248892040"/>
        <c:crosses val="autoZero"/>
        <c:auto val="1"/>
        <c:lblAlgn val="ctr"/>
        <c:lblOffset val="100"/>
        <c:noMultiLvlLbl val="0"/>
      </c:catAx>
      <c:valAx>
        <c:axId val="2488920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248893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0</xdr:colOff>
      <xdr:row>40</xdr:row>
      <xdr:rowOff>185737</xdr:rowOff>
    </xdr:from>
    <xdr:to>
      <xdr:col>18</xdr:col>
      <xdr:colOff>0</xdr:colOff>
      <xdr:row>55</xdr:row>
      <xdr:rowOff>71437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10583</xdr:colOff>
      <xdr:row>56</xdr:row>
      <xdr:rowOff>16404</xdr:rowOff>
    </xdr:from>
    <xdr:to>
      <xdr:col>18</xdr:col>
      <xdr:colOff>26458</xdr:colOff>
      <xdr:row>70</xdr:row>
      <xdr:rowOff>82020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21165</xdr:colOff>
      <xdr:row>71</xdr:row>
      <xdr:rowOff>14817</xdr:rowOff>
    </xdr:from>
    <xdr:to>
      <xdr:col>18</xdr:col>
      <xdr:colOff>21165</xdr:colOff>
      <xdr:row>85</xdr:row>
      <xdr:rowOff>91017</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3090334</xdr:colOff>
      <xdr:row>86</xdr:row>
      <xdr:rowOff>25399</xdr:rowOff>
    </xdr:from>
    <xdr:to>
      <xdr:col>4</xdr:col>
      <xdr:colOff>878417</xdr:colOff>
      <xdr:row>100</xdr:row>
      <xdr:rowOff>101599</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42333</xdr:colOff>
      <xdr:row>85</xdr:row>
      <xdr:rowOff>184150</xdr:rowOff>
    </xdr:from>
    <xdr:to>
      <xdr:col>9</xdr:col>
      <xdr:colOff>232833</xdr:colOff>
      <xdr:row>100</xdr:row>
      <xdr:rowOff>69850</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85</xdr:row>
      <xdr:rowOff>184149</xdr:rowOff>
    </xdr:from>
    <xdr:to>
      <xdr:col>15</xdr:col>
      <xdr:colOff>613833</xdr:colOff>
      <xdr:row>100</xdr:row>
      <xdr:rowOff>69849</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63500</xdr:colOff>
      <xdr:row>104</xdr:row>
      <xdr:rowOff>88899</xdr:rowOff>
    </xdr:from>
    <xdr:to>
      <xdr:col>5</xdr:col>
      <xdr:colOff>920750</xdr:colOff>
      <xdr:row>118</xdr:row>
      <xdr:rowOff>165099</xdr:rowOff>
    </xdr:to>
    <xdr:graphicFrame macro="">
      <xdr:nvGraphicFramePr>
        <xdr:cNvPr id="15" name="Gráfico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116416</xdr:colOff>
      <xdr:row>104</xdr:row>
      <xdr:rowOff>4233</xdr:rowOff>
    </xdr:from>
    <xdr:to>
      <xdr:col>10</xdr:col>
      <xdr:colOff>497416</xdr:colOff>
      <xdr:row>118</xdr:row>
      <xdr:rowOff>80433</xdr:rowOff>
    </xdr:to>
    <xdr:graphicFrame macro="">
      <xdr:nvGraphicFramePr>
        <xdr:cNvPr id="16" name="Gráfico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1"/>
  <sheetViews>
    <sheetView topLeftCell="A114" zoomScale="110" zoomScaleNormal="110" workbookViewId="0">
      <selection activeCell="I82" sqref="I82"/>
    </sheetView>
  </sheetViews>
  <sheetFormatPr baseColWidth="10" defaultColWidth="11.42578125" defaultRowHeight="15" x14ac:dyDescent="0.25"/>
  <cols>
    <col min="1" max="1" width="11.42578125" style="59"/>
    <col min="2" max="2" width="14.42578125" customWidth="1"/>
    <col min="3" max="3" width="12.5703125" style="60" customWidth="1"/>
    <col min="4" max="4" width="17" bestFit="1" customWidth="1"/>
    <col min="5" max="5" width="12.5703125" bestFit="1" customWidth="1"/>
    <col min="6" max="6" width="17" customWidth="1"/>
    <col min="9" max="9" width="16.85546875" bestFit="1" customWidth="1"/>
    <col min="14" max="14" width="16.85546875" bestFit="1" customWidth="1"/>
  </cols>
  <sheetData>
    <row r="1" spans="1:14" x14ac:dyDescent="0.25">
      <c r="A1" s="151" t="s">
        <v>103</v>
      </c>
      <c r="B1" s="151"/>
      <c r="C1" s="151"/>
      <c r="D1" s="151"/>
      <c r="E1" s="151"/>
      <c r="F1" s="151"/>
      <c r="K1" s="151" t="s">
        <v>103</v>
      </c>
      <c r="L1" s="151"/>
      <c r="M1" s="151"/>
      <c r="N1" s="151"/>
    </row>
    <row r="2" spans="1:14" x14ac:dyDescent="0.25">
      <c r="A2" s="151" t="s">
        <v>104</v>
      </c>
      <c r="B2" s="151"/>
      <c r="C2" s="151"/>
      <c r="D2" s="151"/>
      <c r="E2" s="151"/>
      <c r="F2" s="151"/>
      <c r="K2" s="151" t="s">
        <v>104</v>
      </c>
      <c r="L2" s="151"/>
      <c r="M2" s="151"/>
      <c r="N2" s="151"/>
    </row>
    <row r="3" spans="1:14" x14ac:dyDescent="0.25">
      <c r="A3" s="151" t="s">
        <v>105</v>
      </c>
      <c r="B3" s="151"/>
      <c r="C3" s="151"/>
      <c r="D3" s="151"/>
      <c r="E3" s="151"/>
      <c r="F3" s="151"/>
      <c r="K3" s="151" t="s">
        <v>105</v>
      </c>
      <c r="L3" s="151"/>
      <c r="M3" s="151"/>
      <c r="N3" s="151"/>
    </row>
    <row r="4" spans="1:14" x14ac:dyDescent="0.25">
      <c r="A4" s="152" t="s">
        <v>154</v>
      </c>
      <c r="B4" s="152"/>
      <c r="C4" s="152"/>
      <c r="D4" s="152"/>
      <c r="E4" s="152"/>
      <c r="F4" s="152"/>
      <c r="K4" s="152" t="s">
        <v>145</v>
      </c>
      <c r="L4" s="152"/>
      <c r="M4" s="152"/>
      <c r="N4" s="152"/>
    </row>
    <row r="5" spans="1:14" x14ac:dyDescent="0.25">
      <c r="A5" s="151" t="s">
        <v>106</v>
      </c>
      <c r="B5" s="151"/>
      <c r="C5" s="151"/>
      <c r="D5" s="151"/>
      <c r="E5" s="151"/>
      <c r="F5" s="151"/>
      <c r="K5" s="151" t="s">
        <v>106</v>
      </c>
      <c r="L5" s="151"/>
      <c r="M5" s="151"/>
      <c r="N5" s="151"/>
    </row>
    <row r="6" spans="1:14" ht="15.75" thickBot="1" x14ac:dyDescent="0.3">
      <c r="K6" s="59"/>
      <c r="M6" s="60"/>
    </row>
    <row r="7" spans="1:14" s="59" customFormat="1" x14ac:dyDescent="0.25">
      <c r="A7" s="158" t="s">
        <v>107</v>
      </c>
      <c r="B7" s="159"/>
      <c r="C7" s="164" t="s">
        <v>108</v>
      </c>
      <c r="D7" s="165"/>
      <c r="E7" s="164" t="s">
        <v>109</v>
      </c>
      <c r="F7" s="165"/>
      <c r="H7" s="59" t="s">
        <v>144</v>
      </c>
      <c r="K7" s="158" t="s">
        <v>107</v>
      </c>
      <c r="L7" s="159"/>
      <c r="M7" s="164" t="s">
        <v>108</v>
      </c>
      <c r="N7" s="165"/>
    </row>
    <row r="8" spans="1:14" s="59" customFormat="1" x14ac:dyDescent="0.25">
      <c r="A8" s="160"/>
      <c r="B8" s="161"/>
      <c r="C8" s="155" t="s">
        <v>110</v>
      </c>
      <c r="D8" s="156"/>
      <c r="E8" s="155" t="s">
        <v>111</v>
      </c>
      <c r="F8" s="156"/>
      <c r="K8" s="160"/>
      <c r="L8" s="161"/>
      <c r="M8" s="155" t="s">
        <v>110</v>
      </c>
      <c r="N8" s="156"/>
    </row>
    <row r="9" spans="1:14" s="59" customFormat="1" x14ac:dyDescent="0.25">
      <c r="A9" s="162"/>
      <c r="B9" s="163"/>
      <c r="C9" s="155"/>
      <c r="D9" s="156"/>
      <c r="E9" s="155"/>
      <c r="F9" s="156"/>
      <c r="K9" s="162"/>
      <c r="L9" s="163"/>
      <c r="M9" s="155"/>
      <c r="N9" s="156"/>
    </row>
    <row r="10" spans="1:14" s="65" customFormat="1" ht="15.75" thickBot="1" x14ac:dyDescent="0.3">
      <c r="A10" s="61" t="s">
        <v>112</v>
      </c>
      <c r="B10" s="62" t="s">
        <v>113</v>
      </c>
      <c r="C10" s="63" t="s">
        <v>114</v>
      </c>
      <c r="D10" s="64" t="s">
        <v>115</v>
      </c>
      <c r="E10" s="61" t="s">
        <v>114</v>
      </c>
      <c r="F10" s="62" t="s">
        <v>115</v>
      </c>
      <c r="K10" s="61" t="s">
        <v>112</v>
      </c>
      <c r="L10" s="62" t="s">
        <v>113</v>
      </c>
      <c r="M10" s="63" t="s">
        <v>114</v>
      </c>
      <c r="N10" s="64" t="s">
        <v>115</v>
      </c>
    </row>
    <row r="11" spans="1:14" x14ac:dyDescent="0.25">
      <c r="A11" s="157" t="s">
        <v>116</v>
      </c>
      <c r="B11" s="66" t="s">
        <v>117</v>
      </c>
      <c r="C11" s="67">
        <v>2175</v>
      </c>
      <c r="D11" s="68">
        <v>23925000</v>
      </c>
      <c r="E11" s="67">
        <v>2175</v>
      </c>
      <c r="F11" s="68">
        <v>23925000</v>
      </c>
      <c r="K11" s="157" t="s">
        <v>116</v>
      </c>
      <c r="L11" s="66" t="s">
        <v>117</v>
      </c>
      <c r="M11" s="67">
        <v>1854</v>
      </c>
      <c r="N11" s="68">
        <v>20394000</v>
      </c>
    </row>
    <row r="12" spans="1:14" x14ac:dyDescent="0.25">
      <c r="A12" s="154"/>
      <c r="B12" s="69" t="s">
        <v>118</v>
      </c>
      <c r="C12" s="67">
        <v>2175</v>
      </c>
      <c r="D12" s="70">
        <v>23925000</v>
      </c>
      <c r="E12" s="67">
        <v>2175</v>
      </c>
      <c r="F12" s="70">
        <v>23925000</v>
      </c>
      <c r="K12" s="154"/>
      <c r="L12" s="69" t="s">
        <v>118</v>
      </c>
      <c r="M12" s="67">
        <v>1854</v>
      </c>
      <c r="N12" s="68">
        <v>20394000</v>
      </c>
    </row>
    <row r="13" spans="1:14" x14ac:dyDescent="0.25">
      <c r="A13" s="154"/>
      <c r="B13" s="69" t="s">
        <v>119</v>
      </c>
      <c r="C13" s="67">
        <v>2175</v>
      </c>
      <c r="D13" s="70">
        <v>23925000</v>
      </c>
      <c r="E13" s="67">
        <v>2175</v>
      </c>
      <c r="F13" s="70">
        <v>23925000</v>
      </c>
      <c r="K13" s="154"/>
      <c r="L13" s="69" t="s">
        <v>119</v>
      </c>
      <c r="M13" s="67">
        <v>1854</v>
      </c>
      <c r="N13" s="68">
        <v>20394000</v>
      </c>
    </row>
    <row r="14" spans="1:14" x14ac:dyDescent="0.25">
      <c r="A14" s="154"/>
      <c r="B14" s="69" t="s">
        <v>120</v>
      </c>
      <c r="C14" s="67">
        <v>2175</v>
      </c>
      <c r="D14" s="70">
        <v>23925000</v>
      </c>
      <c r="E14" s="67">
        <v>2175</v>
      </c>
      <c r="F14" s="70">
        <v>23925000</v>
      </c>
      <c r="K14" s="154"/>
      <c r="L14" s="69" t="s">
        <v>120</v>
      </c>
      <c r="M14" s="73">
        <v>1854</v>
      </c>
      <c r="N14" s="135">
        <v>20394000</v>
      </c>
    </row>
    <row r="15" spans="1:14" x14ac:dyDescent="0.25">
      <c r="A15" s="154"/>
      <c r="B15" s="69" t="s">
        <v>121</v>
      </c>
      <c r="C15" s="67">
        <v>2175</v>
      </c>
      <c r="D15" s="70">
        <v>23925000</v>
      </c>
      <c r="E15" s="67">
        <v>2175</v>
      </c>
      <c r="F15" s="70">
        <v>23925000</v>
      </c>
      <c r="K15" s="154"/>
      <c r="L15" s="69" t="s">
        <v>121</v>
      </c>
      <c r="M15" s="73">
        <v>1854</v>
      </c>
      <c r="N15" s="135">
        <v>20394000</v>
      </c>
    </row>
    <row r="16" spans="1:14" x14ac:dyDescent="0.25">
      <c r="A16" s="154"/>
      <c r="B16" s="69" t="s">
        <v>122</v>
      </c>
      <c r="C16" s="67">
        <v>2175</v>
      </c>
      <c r="D16" s="70">
        <v>23925000</v>
      </c>
      <c r="E16" s="67">
        <v>2175</v>
      </c>
      <c r="F16" s="70">
        <v>23925000</v>
      </c>
      <c r="K16" s="154"/>
      <c r="L16" s="69" t="s">
        <v>122</v>
      </c>
      <c r="M16" s="73">
        <v>1854</v>
      </c>
      <c r="N16" s="135">
        <v>20394000</v>
      </c>
    </row>
    <row r="17" spans="1:14" x14ac:dyDescent="0.25">
      <c r="A17" s="154"/>
      <c r="B17" s="69" t="s">
        <v>123</v>
      </c>
      <c r="C17" s="73">
        <v>2175</v>
      </c>
      <c r="D17" s="72">
        <v>23925000</v>
      </c>
      <c r="E17" s="136">
        <v>2175</v>
      </c>
      <c r="F17" s="74">
        <v>36975000</v>
      </c>
      <c r="K17" s="154"/>
      <c r="L17" s="69" t="s">
        <v>123</v>
      </c>
      <c r="M17" s="67">
        <v>1855</v>
      </c>
      <c r="N17" s="68">
        <v>20405000</v>
      </c>
    </row>
    <row r="18" spans="1:14" x14ac:dyDescent="0.25">
      <c r="A18" s="154"/>
      <c r="B18" s="69" t="s">
        <v>124</v>
      </c>
      <c r="C18" s="73">
        <v>2175</v>
      </c>
      <c r="D18" s="72">
        <v>23925000</v>
      </c>
      <c r="E18" s="136">
        <v>2175</v>
      </c>
      <c r="F18" s="74">
        <v>36975000</v>
      </c>
      <c r="K18" s="154"/>
      <c r="L18" s="69" t="s">
        <v>124</v>
      </c>
      <c r="M18" s="67">
        <v>1855</v>
      </c>
      <c r="N18" s="68">
        <v>20405000</v>
      </c>
    </row>
    <row r="19" spans="1:14" x14ac:dyDescent="0.25">
      <c r="A19" s="154"/>
      <c r="B19" s="76" t="s">
        <v>125</v>
      </c>
      <c r="C19" s="73">
        <v>2175</v>
      </c>
      <c r="D19" s="77">
        <v>23925000</v>
      </c>
      <c r="E19" s="78">
        <v>2175</v>
      </c>
      <c r="F19" s="74">
        <v>36975000</v>
      </c>
      <c r="K19" s="154"/>
      <c r="L19" s="76" t="s">
        <v>125</v>
      </c>
      <c r="M19" s="67">
        <v>1855</v>
      </c>
      <c r="N19" s="68">
        <v>20405000</v>
      </c>
    </row>
    <row r="20" spans="1:14" x14ac:dyDescent="0.25">
      <c r="A20" s="154"/>
      <c r="B20" s="69" t="s">
        <v>126</v>
      </c>
      <c r="C20" s="73">
        <v>2176</v>
      </c>
      <c r="D20" s="72">
        <v>23936000</v>
      </c>
      <c r="E20" s="67">
        <v>2175</v>
      </c>
      <c r="F20" s="70">
        <v>36975000</v>
      </c>
      <c r="K20" s="154"/>
      <c r="L20" s="69" t="s">
        <v>126</v>
      </c>
      <c r="M20" s="73">
        <v>1855</v>
      </c>
      <c r="N20" s="135">
        <v>20405000</v>
      </c>
    </row>
    <row r="21" spans="1:14" x14ac:dyDescent="0.25">
      <c r="A21" s="154"/>
      <c r="B21" s="69" t="s">
        <v>127</v>
      </c>
      <c r="C21" s="73">
        <v>2176</v>
      </c>
      <c r="D21" s="72">
        <v>23936000</v>
      </c>
      <c r="E21" s="67">
        <v>2175</v>
      </c>
      <c r="F21" s="70">
        <v>36975000</v>
      </c>
      <c r="K21" s="154"/>
      <c r="L21" s="69" t="s">
        <v>127</v>
      </c>
      <c r="M21" s="73">
        <v>1855</v>
      </c>
      <c r="N21" s="135">
        <v>20405000</v>
      </c>
    </row>
    <row r="22" spans="1:14" x14ac:dyDescent="0.25">
      <c r="A22" s="154"/>
      <c r="B22" s="69" t="s">
        <v>128</v>
      </c>
      <c r="C22" s="73">
        <v>2176</v>
      </c>
      <c r="D22" s="72">
        <v>23936000</v>
      </c>
      <c r="E22" s="67">
        <v>2175</v>
      </c>
      <c r="F22" s="70">
        <v>36975000</v>
      </c>
      <c r="K22" s="154"/>
      <c r="L22" s="69" t="s">
        <v>128</v>
      </c>
      <c r="M22" s="73">
        <v>1855</v>
      </c>
      <c r="N22" s="135">
        <v>20405000</v>
      </c>
    </row>
    <row r="23" spans="1:14" ht="15.75" thickBot="1" x14ac:dyDescent="0.3">
      <c r="A23" s="80"/>
      <c r="B23" s="81" t="s">
        <v>129</v>
      </c>
      <c r="C23" s="82"/>
      <c r="D23" s="83">
        <f>SUM(D11:D22)</f>
        <v>287133000</v>
      </c>
      <c r="E23" s="83"/>
      <c r="F23" s="83">
        <f t="shared" ref="F23" si="0">SUM(F11:F22)</f>
        <v>365400000</v>
      </c>
      <c r="G23" t="s">
        <v>153</v>
      </c>
      <c r="H23" s="138">
        <f>AVERAGE(C11:C16,E17:E22)</f>
        <v>2175</v>
      </c>
      <c r="I23" s="139">
        <f>SUM(D11:D16,F17:F22)</f>
        <v>365400000</v>
      </c>
      <c r="K23" s="80"/>
      <c r="L23" s="81" t="s">
        <v>129</v>
      </c>
      <c r="M23" s="141">
        <f>AVERAGE(M11:M22)</f>
        <v>1854.5</v>
      </c>
      <c r="N23" s="142">
        <f>SUM(N11:N22)</f>
        <v>244794000</v>
      </c>
    </row>
    <row r="24" spans="1:14" ht="15.75" thickBot="1" x14ac:dyDescent="0.3">
      <c r="A24" s="166"/>
      <c r="B24" s="167"/>
      <c r="C24" s="167"/>
      <c r="D24" s="167"/>
      <c r="E24" s="167"/>
      <c r="F24" s="167"/>
      <c r="G24" s="146" t="s">
        <v>146</v>
      </c>
      <c r="H24" s="79">
        <f>H23+M23</f>
        <v>4029.5</v>
      </c>
      <c r="I24" s="75">
        <f>+I23+N23</f>
        <v>610194000</v>
      </c>
      <c r="K24" s="166"/>
      <c r="L24" s="167"/>
      <c r="M24" s="167"/>
      <c r="N24" s="167"/>
    </row>
    <row r="25" spans="1:14" s="65" customFormat="1" ht="15.75" thickBot="1" x14ac:dyDescent="0.3">
      <c r="A25" s="84"/>
      <c r="B25" s="85"/>
      <c r="C25" s="86" t="s">
        <v>114</v>
      </c>
      <c r="D25" s="87" t="s">
        <v>115</v>
      </c>
      <c r="E25" s="84"/>
      <c r="F25" s="85"/>
      <c r="K25" s="84"/>
      <c r="L25" s="85"/>
      <c r="M25" s="86" t="s">
        <v>114</v>
      </c>
      <c r="N25" s="87" t="s">
        <v>115</v>
      </c>
    </row>
    <row r="26" spans="1:14" x14ac:dyDescent="0.25">
      <c r="A26" s="153" t="s">
        <v>130</v>
      </c>
      <c r="B26" s="88" t="s">
        <v>117</v>
      </c>
      <c r="C26" s="89">
        <v>86561</v>
      </c>
      <c r="D26" s="68">
        <v>952171000</v>
      </c>
      <c r="E26" s="90">
        <v>72133</v>
      </c>
      <c r="F26" s="72">
        <v>793463000</v>
      </c>
      <c r="K26" s="153" t="s">
        <v>130</v>
      </c>
      <c r="L26" s="88" t="s">
        <v>117</v>
      </c>
      <c r="M26" s="89">
        <v>6001</v>
      </c>
      <c r="N26" s="68">
        <v>66011000</v>
      </c>
    </row>
    <row r="27" spans="1:14" x14ac:dyDescent="0.25">
      <c r="A27" s="154"/>
      <c r="B27" s="69" t="s">
        <v>118</v>
      </c>
      <c r="C27" s="89">
        <v>86562</v>
      </c>
      <c r="D27" s="70">
        <v>952182000</v>
      </c>
      <c r="E27" s="90">
        <v>72133</v>
      </c>
      <c r="F27" s="72">
        <v>793463000</v>
      </c>
      <c r="K27" s="154"/>
      <c r="L27" s="69" t="s">
        <v>118</v>
      </c>
      <c r="M27" s="89">
        <v>6001</v>
      </c>
      <c r="N27" s="70">
        <v>66011000</v>
      </c>
    </row>
    <row r="28" spans="1:14" x14ac:dyDescent="0.25">
      <c r="A28" s="154"/>
      <c r="B28" s="69" t="s">
        <v>119</v>
      </c>
      <c r="C28" s="89">
        <v>86562</v>
      </c>
      <c r="D28" s="70">
        <v>952182000</v>
      </c>
      <c r="E28" s="90">
        <v>72133</v>
      </c>
      <c r="F28" s="72">
        <v>793463000</v>
      </c>
      <c r="K28" s="154"/>
      <c r="L28" s="69" t="s">
        <v>119</v>
      </c>
      <c r="M28" s="89">
        <v>6002</v>
      </c>
      <c r="N28" s="70">
        <v>66022000</v>
      </c>
    </row>
    <row r="29" spans="1:14" x14ac:dyDescent="0.25">
      <c r="A29" s="154"/>
      <c r="B29" s="69" t="s">
        <v>120</v>
      </c>
      <c r="C29" s="89">
        <v>86562</v>
      </c>
      <c r="D29" s="70">
        <v>952182000</v>
      </c>
      <c r="E29" s="90">
        <v>72133</v>
      </c>
      <c r="F29" s="72">
        <v>793463000</v>
      </c>
      <c r="K29" s="154"/>
      <c r="L29" s="69" t="s">
        <v>120</v>
      </c>
      <c r="M29" s="90">
        <v>6002</v>
      </c>
      <c r="N29" s="72">
        <v>66022000</v>
      </c>
    </row>
    <row r="30" spans="1:14" x14ac:dyDescent="0.25">
      <c r="A30" s="154"/>
      <c r="B30" s="69" t="s">
        <v>121</v>
      </c>
      <c r="C30" s="89">
        <v>86562</v>
      </c>
      <c r="D30" s="70">
        <v>952182000</v>
      </c>
      <c r="E30" s="90">
        <v>72133</v>
      </c>
      <c r="F30" s="72">
        <v>793463000</v>
      </c>
      <c r="K30" s="154"/>
      <c r="L30" s="69" t="s">
        <v>121</v>
      </c>
      <c r="M30" s="90">
        <v>6002</v>
      </c>
      <c r="N30" s="72">
        <v>66022000</v>
      </c>
    </row>
    <row r="31" spans="1:14" x14ac:dyDescent="0.25">
      <c r="A31" s="154"/>
      <c r="B31" s="69" t="s">
        <v>122</v>
      </c>
      <c r="C31" s="89">
        <v>86562</v>
      </c>
      <c r="D31" s="70">
        <v>952182000</v>
      </c>
      <c r="E31" s="90">
        <v>72133</v>
      </c>
      <c r="F31" s="72">
        <v>793463000</v>
      </c>
      <c r="K31" s="154"/>
      <c r="L31" s="69" t="s">
        <v>122</v>
      </c>
      <c r="M31" s="90">
        <v>6002</v>
      </c>
      <c r="N31" s="72">
        <v>66022000</v>
      </c>
    </row>
    <row r="32" spans="1:14" x14ac:dyDescent="0.25">
      <c r="A32" s="154"/>
      <c r="B32" s="69" t="s">
        <v>123</v>
      </c>
      <c r="C32" s="90">
        <v>86562</v>
      </c>
      <c r="D32" s="72">
        <v>952182000</v>
      </c>
      <c r="E32" s="92">
        <v>72133</v>
      </c>
      <c r="F32" s="74">
        <v>1226261000</v>
      </c>
      <c r="K32" s="154"/>
      <c r="L32" s="69" t="s">
        <v>123</v>
      </c>
      <c r="M32" s="89">
        <v>6002</v>
      </c>
      <c r="N32" s="70">
        <v>66022000</v>
      </c>
    </row>
    <row r="33" spans="1:14" x14ac:dyDescent="0.25">
      <c r="A33" s="154"/>
      <c r="B33" s="69" t="s">
        <v>124</v>
      </c>
      <c r="C33" s="90">
        <v>86562</v>
      </c>
      <c r="D33" s="72">
        <v>952182000</v>
      </c>
      <c r="E33" s="92">
        <v>72133</v>
      </c>
      <c r="F33" s="74">
        <v>1226261000</v>
      </c>
      <c r="K33" s="154"/>
      <c r="L33" s="69" t="s">
        <v>124</v>
      </c>
      <c r="M33" s="89">
        <v>6002</v>
      </c>
      <c r="N33" s="70">
        <v>66022000</v>
      </c>
    </row>
    <row r="34" spans="1:14" x14ac:dyDescent="0.25">
      <c r="A34" s="154"/>
      <c r="B34" s="93" t="s">
        <v>125</v>
      </c>
      <c r="C34" s="90">
        <v>86562</v>
      </c>
      <c r="D34" s="94">
        <v>952182000</v>
      </c>
      <c r="E34" s="92">
        <v>72133</v>
      </c>
      <c r="F34" s="74">
        <v>1226261000</v>
      </c>
      <c r="K34" s="154"/>
      <c r="L34" s="93" t="s">
        <v>125</v>
      </c>
      <c r="M34" s="89">
        <v>6002</v>
      </c>
      <c r="N34" s="70">
        <v>66022000</v>
      </c>
    </row>
    <row r="35" spans="1:14" x14ac:dyDescent="0.25">
      <c r="A35" s="154"/>
      <c r="B35" s="69" t="s">
        <v>126</v>
      </c>
      <c r="C35" s="90">
        <v>86562</v>
      </c>
      <c r="D35" s="72">
        <v>952182000</v>
      </c>
      <c r="E35" s="89">
        <v>72133</v>
      </c>
      <c r="F35" s="70">
        <v>1226261000</v>
      </c>
      <c r="K35" s="154"/>
      <c r="L35" s="69" t="s">
        <v>126</v>
      </c>
      <c r="M35" s="90">
        <v>6002</v>
      </c>
      <c r="N35" s="72">
        <v>66022000</v>
      </c>
    </row>
    <row r="36" spans="1:14" x14ac:dyDescent="0.25">
      <c r="A36" s="154"/>
      <c r="B36" s="69" t="s">
        <v>127</v>
      </c>
      <c r="C36" s="90">
        <v>86562</v>
      </c>
      <c r="D36" s="72">
        <v>952182000</v>
      </c>
      <c r="E36" s="89">
        <v>72133</v>
      </c>
      <c r="F36" s="70">
        <v>1226261000</v>
      </c>
      <c r="K36" s="154"/>
      <c r="L36" s="69" t="s">
        <v>127</v>
      </c>
      <c r="M36" s="90">
        <v>6002</v>
      </c>
      <c r="N36" s="72">
        <v>66022000</v>
      </c>
    </row>
    <row r="37" spans="1:14" x14ac:dyDescent="0.25">
      <c r="A37" s="154"/>
      <c r="B37" s="69" t="s">
        <v>128</v>
      </c>
      <c r="C37" s="90">
        <v>86562</v>
      </c>
      <c r="D37" s="72">
        <v>952182000</v>
      </c>
      <c r="E37" s="89">
        <v>72133</v>
      </c>
      <c r="F37" s="70">
        <v>1226261000</v>
      </c>
      <c r="K37" s="154"/>
      <c r="L37" s="69" t="s">
        <v>128</v>
      </c>
      <c r="M37" s="90">
        <v>6002</v>
      </c>
      <c r="N37" s="72">
        <v>66022000</v>
      </c>
    </row>
    <row r="38" spans="1:14" ht="15.75" thickBot="1" x14ac:dyDescent="0.3">
      <c r="A38" s="95"/>
      <c r="B38" s="81" t="s">
        <v>129</v>
      </c>
      <c r="C38" s="96"/>
      <c r="D38" s="83">
        <f>SUM(D26:D37)</f>
        <v>11426173000</v>
      </c>
      <c r="E38" s="83"/>
      <c r="F38" s="83">
        <f t="shared" ref="F38" si="1">SUM(F26:F37)</f>
        <v>12118344000</v>
      </c>
      <c r="H38" s="138">
        <f>AVERAGE(C26:C31,E32:E37)</f>
        <v>79347.416666666672</v>
      </c>
      <c r="I38" s="139">
        <f>SUM(D26:D31,F32:F37)</f>
        <v>13070647000</v>
      </c>
      <c r="K38" s="95"/>
      <c r="L38" s="81" t="s">
        <v>129</v>
      </c>
      <c r="M38" s="143">
        <f>AVERAGE(M26:M37)</f>
        <v>6001.833333333333</v>
      </c>
      <c r="N38" s="142">
        <f>SUM(N26:N37)</f>
        <v>792242000</v>
      </c>
    </row>
    <row r="39" spans="1:14" ht="15.75" thickBot="1" x14ac:dyDescent="0.3">
      <c r="A39" s="168"/>
      <c r="B39" s="168"/>
      <c r="C39" s="169"/>
      <c r="D39" s="169"/>
      <c r="E39" s="169"/>
      <c r="F39" s="169"/>
      <c r="H39" s="79">
        <f>H38+M38</f>
        <v>85349.25</v>
      </c>
      <c r="I39" s="75">
        <f>I38+N38</f>
        <v>13862889000</v>
      </c>
      <c r="K39" s="168"/>
      <c r="L39" s="168"/>
      <c r="M39" s="169"/>
      <c r="N39" s="169"/>
    </row>
    <row r="40" spans="1:14" s="102" customFormat="1" ht="15.75" thickBot="1" x14ac:dyDescent="0.3">
      <c r="A40" s="98"/>
      <c r="B40" s="85"/>
      <c r="C40" s="86" t="s">
        <v>114</v>
      </c>
      <c r="D40" s="99" t="s">
        <v>115</v>
      </c>
      <c r="E40" s="100"/>
      <c r="F40" s="101"/>
      <c r="K40" s="98"/>
      <c r="L40" s="85"/>
      <c r="M40" s="86" t="s">
        <v>114</v>
      </c>
      <c r="N40" s="99" t="s">
        <v>115</v>
      </c>
    </row>
    <row r="41" spans="1:14" x14ac:dyDescent="0.25">
      <c r="A41" s="170" t="s">
        <v>131</v>
      </c>
      <c r="B41" s="88" t="s">
        <v>117</v>
      </c>
      <c r="C41" s="103">
        <v>1800</v>
      </c>
      <c r="D41" s="104">
        <v>144000000</v>
      </c>
      <c r="E41" s="105">
        <v>1800</v>
      </c>
      <c r="F41" s="72">
        <v>134730000</v>
      </c>
      <c r="K41" s="153" t="s">
        <v>141</v>
      </c>
      <c r="L41" s="88" t="s">
        <v>117</v>
      </c>
      <c r="M41" s="103">
        <v>2721</v>
      </c>
      <c r="N41" s="104">
        <v>46257000</v>
      </c>
    </row>
    <row r="42" spans="1:14" x14ac:dyDescent="0.25">
      <c r="A42" s="171"/>
      <c r="B42" s="69" t="s">
        <v>118</v>
      </c>
      <c r="C42" s="103">
        <v>1800</v>
      </c>
      <c r="D42" s="104">
        <v>144000000</v>
      </c>
      <c r="E42" s="105">
        <v>1800</v>
      </c>
      <c r="F42" s="72">
        <v>134730000</v>
      </c>
      <c r="K42" s="154"/>
      <c r="L42" s="69" t="s">
        <v>118</v>
      </c>
      <c r="M42" s="103">
        <v>2721</v>
      </c>
      <c r="N42" s="104">
        <v>46257000</v>
      </c>
    </row>
    <row r="43" spans="1:14" x14ac:dyDescent="0.25">
      <c r="A43" s="171"/>
      <c r="B43" s="69" t="s">
        <v>119</v>
      </c>
      <c r="C43" s="103">
        <v>1800</v>
      </c>
      <c r="D43" s="104">
        <v>144000000</v>
      </c>
      <c r="E43" s="105">
        <v>1800</v>
      </c>
      <c r="F43" s="72">
        <v>134730000</v>
      </c>
      <c r="K43" s="154"/>
      <c r="L43" s="69" t="s">
        <v>119</v>
      </c>
      <c r="M43" s="103">
        <v>2721</v>
      </c>
      <c r="N43" s="104">
        <v>46257000</v>
      </c>
    </row>
    <row r="44" spans="1:14" x14ac:dyDescent="0.25">
      <c r="A44" s="171"/>
      <c r="B44" s="69" t="s">
        <v>120</v>
      </c>
      <c r="C44" s="103">
        <v>1800</v>
      </c>
      <c r="D44" s="104">
        <v>144000000</v>
      </c>
      <c r="E44" s="105">
        <v>1800</v>
      </c>
      <c r="F44" s="72">
        <v>134730000</v>
      </c>
      <c r="K44" s="154"/>
      <c r="L44" s="69" t="s">
        <v>120</v>
      </c>
      <c r="M44" s="105">
        <v>2721</v>
      </c>
      <c r="N44" s="107">
        <v>46257000</v>
      </c>
    </row>
    <row r="45" spans="1:14" x14ac:dyDescent="0.25">
      <c r="A45" s="171"/>
      <c r="B45" s="69" t="s">
        <v>121</v>
      </c>
      <c r="C45" s="103">
        <v>1800</v>
      </c>
      <c r="D45" s="104">
        <v>144000000</v>
      </c>
      <c r="E45" s="105">
        <v>1800</v>
      </c>
      <c r="F45" s="72">
        <v>134730000</v>
      </c>
      <c r="K45" s="154"/>
      <c r="L45" s="69" t="s">
        <v>121</v>
      </c>
      <c r="M45" s="105">
        <v>2721</v>
      </c>
      <c r="N45" s="107">
        <v>46257000</v>
      </c>
    </row>
    <row r="46" spans="1:14" x14ac:dyDescent="0.25">
      <c r="A46" s="171"/>
      <c r="B46" s="69" t="s">
        <v>122</v>
      </c>
      <c r="C46" s="103">
        <v>1800</v>
      </c>
      <c r="D46" s="104">
        <v>144000000</v>
      </c>
      <c r="E46" s="105">
        <v>1800</v>
      </c>
      <c r="F46" s="72">
        <v>134730000</v>
      </c>
      <c r="K46" s="154"/>
      <c r="L46" s="69" t="s">
        <v>122</v>
      </c>
      <c r="M46" s="105">
        <v>2721</v>
      </c>
      <c r="N46" s="107">
        <v>46257000</v>
      </c>
    </row>
    <row r="47" spans="1:14" x14ac:dyDescent="0.25">
      <c r="A47" s="171"/>
      <c r="B47" s="69" t="s">
        <v>123</v>
      </c>
      <c r="C47" s="105">
        <v>1800</v>
      </c>
      <c r="D47" s="107">
        <v>144000000</v>
      </c>
      <c r="E47" s="108">
        <v>1800</v>
      </c>
      <c r="F47" s="74">
        <v>144000000</v>
      </c>
      <c r="K47" s="154"/>
      <c r="L47" s="69" t="s">
        <v>123</v>
      </c>
      <c r="M47" s="103">
        <v>2721</v>
      </c>
      <c r="N47" s="104">
        <v>46257000</v>
      </c>
    </row>
    <row r="48" spans="1:14" x14ac:dyDescent="0.25">
      <c r="A48" s="171"/>
      <c r="B48" s="69" t="s">
        <v>124</v>
      </c>
      <c r="C48" s="105">
        <v>1800</v>
      </c>
      <c r="D48" s="107">
        <v>144000000</v>
      </c>
      <c r="E48" s="108">
        <v>1800</v>
      </c>
      <c r="F48" s="74">
        <v>144000000</v>
      </c>
      <c r="K48" s="154"/>
      <c r="L48" s="69" t="s">
        <v>124</v>
      </c>
      <c r="M48" s="103">
        <v>2721</v>
      </c>
      <c r="N48" s="104">
        <v>46257000</v>
      </c>
    </row>
    <row r="49" spans="1:14" x14ac:dyDescent="0.25">
      <c r="A49" s="171"/>
      <c r="B49" s="69" t="s">
        <v>125</v>
      </c>
      <c r="C49" s="105">
        <v>1800</v>
      </c>
      <c r="D49" s="107">
        <v>144000000</v>
      </c>
      <c r="E49" s="108">
        <v>1800</v>
      </c>
      <c r="F49" s="74">
        <v>144000000</v>
      </c>
      <c r="K49" s="154"/>
      <c r="L49" s="69" t="s">
        <v>125</v>
      </c>
      <c r="M49" s="103">
        <v>2721</v>
      </c>
      <c r="N49" s="104">
        <v>46257000</v>
      </c>
    </row>
    <row r="50" spans="1:14" x14ac:dyDescent="0.25">
      <c r="A50" s="171"/>
      <c r="B50" s="69" t="s">
        <v>126</v>
      </c>
      <c r="C50" s="105">
        <v>1800</v>
      </c>
      <c r="D50" s="107">
        <v>144000000</v>
      </c>
      <c r="E50" s="103">
        <v>1800</v>
      </c>
      <c r="F50" s="70">
        <v>144000000</v>
      </c>
      <c r="K50" s="154"/>
      <c r="L50" s="69" t="s">
        <v>126</v>
      </c>
      <c r="M50" s="105">
        <v>2721</v>
      </c>
      <c r="N50" s="107">
        <v>46257000</v>
      </c>
    </row>
    <row r="51" spans="1:14" x14ac:dyDescent="0.25">
      <c r="A51" s="171"/>
      <c r="B51" s="69" t="s">
        <v>127</v>
      </c>
      <c r="C51" s="105">
        <v>1800</v>
      </c>
      <c r="D51" s="107">
        <v>144000000</v>
      </c>
      <c r="E51" s="103">
        <v>1800</v>
      </c>
      <c r="F51" s="70">
        <v>144000000</v>
      </c>
      <c r="K51" s="154"/>
      <c r="L51" s="69" t="s">
        <v>127</v>
      </c>
      <c r="M51" s="105">
        <v>2721</v>
      </c>
      <c r="N51" s="107">
        <v>46257000</v>
      </c>
    </row>
    <row r="52" spans="1:14" x14ac:dyDescent="0.25">
      <c r="A52" s="171"/>
      <c r="B52" s="69" t="s">
        <v>128</v>
      </c>
      <c r="C52" s="105">
        <v>1800</v>
      </c>
      <c r="D52" s="107">
        <v>144000000</v>
      </c>
      <c r="E52" s="103">
        <v>1800</v>
      </c>
      <c r="F52" s="70">
        <v>144000000</v>
      </c>
      <c r="K52" s="154"/>
      <c r="L52" s="69" t="s">
        <v>128</v>
      </c>
      <c r="M52" s="105">
        <v>2722</v>
      </c>
      <c r="N52" s="107">
        <v>46274000</v>
      </c>
    </row>
    <row r="53" spans="1:14" ht="15.75" thickBot="1" x14ac:dyDescent="0.3">
      <c r="A53" s="109"/>
      <c r="B53" s="81" t="s">
        <v>129</v>
      </c>
      <c r="C53" s="110"/>
      <c r="D53" s="111">
        <f>SUM(D41:D52)</f>
        <v>1728000000</v>
      </c>
      <c r="E53" s="111"/>
      <c r="F53" s="111">
        <f t="shared" ref="F53" si="2">SUM(F41:F52)</f>
        <v>1672380000</v>
      </c>
      <c r="H53" s="138">
        <f>AVERAGE(C41:C46,E47:E52)</f>
        <v>1800</v>
      </c>
      <c r="I53" s="140">
        <f>SUM(D41:D46,F47:F52)</f>
        <v>1728000000</v>
      </c>
      <c r="K53" s="109"/>
      <c r="L53" s="81" t="s">
        <v>129</v>
      </c>
      <c r="M53" s="144">
        <f>AVERAGE(M41:M52)</f>
        <v>2721.0833333333335</v>
      </c>
      <c r="N53" s="145">
        <f>SUM(N41:N52)</f>
        <v>555101000</v>
      </c>
    </row>
    <row r="54" spans="1:14" ht="15.75" thickBot="1" x14ac:dyDescent="0.3">
      <c r="A54" s="112"/>
      <c r="B54" s="113"/>
      <c r="C54" s="97"/>
      <c r="D54" s="114"/>
      <c r="E54" s="115"/>
      <c r="F54" s="115"/>
      <c r="K54" s="153" t="s">
        <v>142</v>
      </c>
      <c r="L54" s="88" t="s">
        <v>117</v>
      </c>
      <c r="M54" s="103">
        <v>1940</v>
      </c>
      <c r="N54" s="104">
        <v>32980000</v>
      </c>
    </row>
    <row r="55" spans="1:14" ht="15.75" thickBot="1" x14ac:dyDescent="0.3">
      <c r="A55" s="116"/>
      <c r="B55" s="117"/>
      <c r="C55" s="118" t="s">
        <v>114</v>
      </c>
      <c r="D55" s="119" t="s">
        <v>115</v>
      </c>
      <c r="E55" s="120"/>
      <c r="F55" s="121"/>
      <c r="K55" s="154"/>
      <c r="L55" s="69" t="s">
        <v>118</v>
      </c>
      <c r="M55" s="103">
        <v>1942</v>
      </c>
      <c r="N55" s="104">
        <v>33014000</v>
      </c>
    </row>
    <row r="56" spans="1:14" x14ac:dyDescent="0.25">
      <c r="A56" s="153" t="s">
        <v>132</v>
      </c>
      <c r="B56" s="88" t="s">
        <v>117</v>
      </c>
      <c r="C56" s="103">
        <v>169</v>
      </c>
      <c r="D56" s="122">
        <v>23750000</v>
      </c>
      <c r="E56" s="91">
        <v>96</v>
      </c>
      <c r="F56" s="72">
        <v>18634000</v>
      </c>
      <c r="K56" s="154"/>
      <c r="L56" s="69" t="s">
        <v>119</v>
      </c>
      <c r="M56" s="103">
        <v>1942</v>
      </c>
      <c r="N56" s="104">
        <v>33014000</v>
      </c>
    </row>
    <row r="57" spans="1:14" x14ac:dyDescent="0.25">
      <c r="A57" s="154"/>
      <c r="B57" s="69" t="s">
        <v>118</v>
      </c>
      <c r="C57" s="103">
        <v>169</v>
      </c>
      <c r="D57" s="122">
        <v>23750000</v>
      </c>
      <c r="E57" s="71">
        <v>96</v>
      </c>
      <c r="F57" s="72">
        <v>18634000</v>
      </c>
      <c r="K57" s="154"/>
      <c r="L57" s="69" t="s">
        <v>120</v>
      </c>
      <c r="M57" s="105">
        <v>1942</v>
      </c>
      <c r="N57" s="107">
        <v>33014000</v>
      </c>
    </row>
    <row r="58" spans="1:14" x14ac:dyDescent="0.25">
      <c r="A58" s="154"/>
      <c r="B58" s="69" t="s">
        <v>119</v>
      </c>
      <c r="C58" s="103">
        <v>169</v>
      </c>
      <c r="D58" s="122">
        <v>23750000</v>
      </c>
      <c r="E58" s="71">
        <v>96</v>
      </c>
      <c r="F58" s="72">
        <v>18634000</v>
      </c>
      <c r="K58" s="154"/>
      <c r="L58" s="69" t="s">
        <v>121</v>
      </c>
      <c r="M58" s="105">
        <v>1942</v>
      </c>
      <c r="N58" s="107">
        <v>33014000</v>
      </c>
    </row>
    <row r="59" spans="1:14" x14ac:dyDescent="0.25">
      <c r="A59" s="154"/>
      <c r="B59" s="69" t="s">
        <v>120</v>
      </c>
      <c r="C59" s="103">
        <v>169</v>
      </c>
      <c r="D59" s="122">
        <v>23750000</v>
      </c>
      <c r="E59" s="71">
        <v>96</v>
      </c>
      <c r="F59" s="72">
        <v>18634000</v>
      </c>
      <c r="K59" s="154"/>
      <c r="L59" s="69" t="s">
        <v>122</v>
      </c>
      <c r="M59" s="105">
        <v>1942</v>
      </c>
      <c r="N59" s="107">
        <v>33014000</v>
      </c>
    </row>
    <row r="60" spans="1:14" x14ac:dyDescent="0.25">
      <c r="A60" s="154"/>
      <c r="B60" s="69" t="s">
        <v>121</v>
      </c>
      <c r="C60" s="103"/>
      <c r="D60" s="122"/>
      <c r="E60" s="71"/>
      <c r="F60" s="69"/>
      <c r="K60" s="154"/>
      <c r="L60" s="69" t="s">
        <v>123</v>
      </c>
      <c r="M60" s="103">
        <v>1942</v>
      </c>
      <c r="N60" s="104">
        <v>33014000</v>
      </c>
    </row>
    <row r="61" spans="1:14" x14ac:dyDescent="0.25">
      <c r="A61" s="154"/>
      <c r="B61" s="69" t="s">
        <v>122</v>
      </c>
      <c r="C61" s="103"/>
      <c r="D61" s="122"/>
      <c r="E61" s="71"/>
      <c r="F61" s="69"/>
      <c r="K61" s="154"/>
      <c r="L61" s="69" t="s">
        <v>124</v>
      </c>
      <c r="M61" s="103">
        <v>1942</v>
      </c>
      <c r="N61" s="104">
        <v>33014000</v>
      </c>
    </row>
    <row r="62" spans="1:14" x14ac:dyDescent="0.25">
      <c r="A62" s="154"/>
      <c r="B62" s="69" t="s">
        <v>123</v>
      </c>
      <c r="C62" s="105"/>
      <c r="D62" s="123"/>
      <c r="E62" s="71"/>
      <c r="F62" s="69"/>
      <c r="K62" s="154"/>
      <c r="L62" s="69" t="s">
        <v>125</v>
      </c>
      <c r="M62" s="103">
        <v>1942</v>
      </c>
      <c r="N62" s="104">
        <v>33014000</v>
      </c>
    </row>
    <row r="63" spans="1:14" x14ac:dyDescent="0.25">
      <c r="A63" s="154"/>
      <c r="B63" s="69" t="s">
        <v>124</v>
      </c>
      <c r="C63" s="105"/>
      <c r="D63" s="123"/>
      <c r="E63" s="71"/>
      <c r="F63" s="69"/>
      <c r="K63" s="154"/>
      <c r="L63" s="69" t="s">
        <v>126</v>
      </c>
      <c r="M63" s="105">
        <v>1942</v>
      </c>
      <c r="N63" s="107">
        <v>33014000</v>
      </c>
    </row>
    <row r="64" spans="1:14" x14ac:dyDescent="0.25">
      <c r="A64" s="154"/>
      <c r="B64" s="69" t="s">
        <v>125</v>
      </c>
      <c r="C64" s="105"/>
      <c r="D64" s="123"/>
      <c r="E64" s="71"/>
      <c r="F64" s="69"/>
      <c r="K64" s="154"/>
      <c r="L64" s="69" t="s">
        <v>127</v>
      </c>
      <c r="M64" s="105">
        <v>1942</v>
      </c>
      <c r="N64" s="107">
        <v>33014000</v>
      </c>
    </row>
    <row r="65" spans="1:14" x14ac:dyDescent="0.25">
      <c r="A65" s="154"/>
      <c r="B65" s="69" t="s">
        <v>126</v>
      </c>
      <c r="C65" s="105"/>
      <c r="D65" s="123"/>
      <c r="E65" s="71"/>
      <c r="F65" s="69"/>
      <c r="K65" s="154"/>
      <c r="L65" s="69" t="s">
        <v>128</v>
      </c>
      <c r="M65" s="105">
        <v>1942</v>
      </c>
      <c r="N65" s="107">
        <v>33014000</v>
      </c>
    </row>
    <row r="66" spans="1:14" ht="15.75" thickBot="1" x14ac:dyDescent="0.3">
      <c r="A66" s="154"/>
      <c r="B66" s="69" t="s">
        <v>127</v>
      </c>
      <c r="C66" s="105"/>
      <c r="D66" s="123"/>
      <c r="E66" s="71"/>
      <c r="F66" s="69"/>
      <c r="K66" s="109"/>
      <c r="L66" s="81" t="s">
        <v>129</v>
      </c>
      <c r="M66" s="144">
        <f>AVERAGE(M54:M65)</f>
        <v>1941.8333333333333</v>
      </c>
      <c r="N66" s="145">
        <f>SUM(N54:N65)</f>
        <v>396134000</v>
      </c>
    </row>
    <row r="67" spans="1:14" x14ac:dyDescent="0.25">
      <c r="A67" s="154"/>
      <c r="B67" s="69" t="s">
        <v>128</v>
      </c>
      <c r="C67" s="105"/>
      <c r="D67" s="123"/>
      <c r="E67" s="71"/>
      <c r="F67" s="69"/>
      <c r="K67" t="s">
        <v>143</v>
      </c>
      <c r="N67" s="106">
        <f>N66+N53+N38+N23</f>
        <v>1988271000</v>
      </c>
    </row>
    <row r="68" spans="1:14" ht="15.75" thickBot="1" x14ac:dyDescent="0.3">
      <c r="A68" s="80"/>
      <c r="B68" s="81" t="s">
        <v>129</v>
      </c>
      <c r="C68" s="82"/>
      <c r="D68" s="124">
        <f>D56+D57+D58+D59+D60+D61+D62+D63+D64+D65+D66+D67</f>
        <v>95000000</v>
      </c>
      <c r="E68" s="124"/>
      <c r="F68" s="124">
        <f t="shared" ref="F68" si="3">F56+F57+F58+F59+F60+F61+F62+F63+F64+F65+F66+F67</f>
        <v>74536000</v>
      </c>
      <c r="H68" s="137">
        <v>169</v>
      </c>
      <c r="I68" s="139">
        <f>SUM(D56:D59)</f>
        <v>95000000</v>
      </c>
    </row>
    <row r="69" spans="1:14" ht="15.75" thickBot="1" x14ac:dyDescent="0.3">
      <c r="A69" s="112"/>
      <c r="B69" s="113"/>
      <c r="C69" s="97"/>
      <c r="D69" s="114"/>
      <c r="E69" s="115"/>
      <c r="F69" s="115"/>
    </row>
    <row r="70" spans="1:14" ht="15.75" thickBot="1" x14ac:dyDescent="0.3">
      <c r="A70" s="116"/>
      <c r="B70" s="117"/>
      <c r="C70" s="118" t="s">
        <v>114</v>
      </c>
      <c r="D70" s="119" t="s">
        <v>115</v>
      </c>
      <c r="E70" s="120"/>
      <c r="F70" s="121"/>
    </row>
    <row r="71" spans="1:14" x14ac:dyDescent="0.25">
      <c r="A71" s="153" t="s">
        <v>133</v>
      </c>
      <c r="B71" s="88" t="s">
        <v>117</v>
      </c>
      <c r="C71" s="89">
        <v>5392</v>
      </c>
      <c r="D71" s="122">
        <v>91664000</v>
      </c>
      <c r="E71" s="90">
        <v>3000</v>
      </c>
      <c r="F71" s="72">
        <v>51000000</v>
      </c>
    </row>
    <row r="72" spans="1:14" x14ac:dyDescent="0.25">
      <c r="A72" s="154"/>
      <c r="B72" s="69" t="s">
        <v>118</v>
      </c>
      <c r="C72" s="89">
        <v>5392</v>
      </c>
      <c r="D72" s="122">
        <v>91664000</v>
      </c>
      <c r="E72" s="90">
        <v>3000</v>
      </c>
      <c r="F72" s="72">
        <v>51000000</v>
      </c>
    </row>
    <row r="73" spans="1:14" x14ac:dyDescent="0.25">
      <c r="A73" s="154"/>
      <c r="B73" s="69" t="s">
        <v>119</v>
      </c>
      <c r="C73" s="89">
        <v>5392</v>
      </c>
      <c r="D73" s="122">
        <v>91664000</v>
      </c>
      <c r="E73" s="90">
        <v>3000</v>
      </c>
      <c r="F73" s="72">
        <v>51000000</v>
      </c>
    </row>
    <row r="74" spans="1:14" x14ac:dyDescent="0.25">
      <c r="A74" s="154"/>
      <c r="B74" s="69" t="s">
        <v>120</v>
      </c>
      <c r="C74" s="89">
        <v>5392</v>
      </c>
      <c r="D74" s="122">
        <v>91664000</v>
      </c>
      <c r="E74" s="90">
        <v>3000</v>
      </c>
      <c r="F74" s="72">
        <v>51000000</v>
      </c>
    </row>
    <row r="75" spans="1:14" x14ac:dyDescent="0.25">
      <c r="A75" s="154"/>
      <c r="B75" s="69" t="s">
        <v>121</v>
      </c>
      <c r="C75" s="89">
        <v>5392</v>
      </c>
      <c r="D75" s="122">
        <v>91664000</v>
      </c>
      <c r="E75" s="90">
        <v>3000</v>
      </c>
      <c r="F75" s="72">
        <v>51000000</v>
      </c>
    </row>
    <row r="76" spans="1:14" x14ac:dyDescent="0.25">
      <c r="A76" s="154"/>
      <c r="B76" s="69" t="s">
        <v>122</v>
      </c>
      <c r="C76" s="89">
        <v>5393</v>
      </c>
      <c r="D76" s="122">
        <v>91681000</v>
      </c>
      <c r="E76" s="90">
        <v>3000</v>
      </c>
      <c r="F76" s="72">
        <v>51000000</v>
      </c>
    </row>
    <row r="77" spans="1:14" x14ac:dyDescent="0.25">
      <c r="A77" s="154"/>
      <c r="B77" s="69" t="s">
        <v>123</v>
      </c>
      <c r="C77" s="90">
        <v>5393</v>
      </c>
      <c r="D77" s="123">
        <v>91681000</v>
      </c>
      <c r="E77" s="92">
        <v>3000</v>
      </c>
      <c r="F77" s="74">
        <v>78000000</v>
      </c>
    </row>
    <row r="78" spans="1:14" x14ac:dyDescent="0.25">
      <c r="A78" s="154"/>
      <c r="B78" s="69" t="s">
        <v>124</v>
      </c>
      <c r="C78" s="90">
        <v>5393</v>
      </c>
      <c r="D78" s="123">
        <v>91681000</v>
      </c>
      <c r="E78" s="92">
        <v>3000</v>
      </c>
      <c r="F78" s="74">
        <v>78000000</v>
      </c>
    </row>
    <row r="79" spans="1:14" x14ac:dyDescent="0.25">
      <c r="A79" s="154"/>
      <c r="B79" s="69" t="s">
        <v>125</v>
      </c>
      <c r="C79" s="90">
        <v>5393</v>
      </c>
      <c r="D79" s="123">
        <v>91681000</v>
      </c>
      <c r="E79" s="92">
        <v>3000</v>
      </c>
      <c r="F79" s="74">
        <v>78000000</v>
      </c>
    </row>
    <row r="80" spans="1:14" x14ac:dyDescent="0.25">
      <c r="A80" s="154"/>
      <c r="B80" s="69" t="s">
        <v>126</v>
      </c>
      <c r="C80" s="90">
        <v>5393</v>
      </c>
      <c r="D80" s="123">
        <v>91681000</v>
      </c>
      <c r="E80" s="89">
        <v>3000</v>
      </c>
      <c r="F80" s="70">
        <v>78000000</v>
      </c>
    </row>
    <row r="81" spans="1:9" x14ac:dyDescent="0.25">
      <c r="A81" s="154"/>
      <c r="B81" s="69" t="s">
        <v>127</v>
      </c>
      <c r="C81" s="90">
        <v>5393</v>
      </c>
      <c r="D81" s="123">
        <v>91681000</v>
      </c>
      <c r="E81" s="89">
        <v>3000</v>
      </c>
      <c r="F81" s="70">
        <v>78000000</v>
      </c>
    </row>
    <row r="82" spans="1:9" x14ac:dyDescent="0.25">
      <c r="A82" s="154"/>
      <c r="B82" s="69" t="s">
        <v>128</v>
      </c>
      <c r="C82" s="90">
        <v>5393</v>
      </c>
      <c r="D82" s="123">
        <v>91681000</v>
      </c>
      <c r="E82" s="89">
        <v>3000</v>
      </c>
      <c r="F82" s="70">
        <v>78000000</v>
      </c>
    </row>
    <row r="83" spans="1:9" ht="15.75" thickBot="1" x14ac:dyDescent="0.3">
      <c r="A83" s="80"/>
      <c r="B83" s="81" t="s">
        <v>129</v>
      </c>
      <c r="C83" s="82"/>
      <c r="D83" s="124">
        <f>D71+D72+D73+D74+D75+D76+D77+D78+D79+D80+D81+D82</f>
        <v>1100087000</v>
      </c>
      <c r="E83" s="124"/>
      <c r="F83" s="124">
        <f t="shared" ref="F83" si="4">F71+F72+F73+F74+F75+F76+F77+F78+F79+F80+F81+F82</f>
        <v>774000000</v>
      </c>
      <c r="H83" s="138">
        <f>AVERAGE(C71:C76,E77:E82)</f>
        <v>4196.083333333333</v>
      </c>
      <c r="I83" s="139">
        <f>SUM(D71:D76,F77:F82)</f>
        <v>1018001000</v>
      </c>
    </row>
    <row r="84" spans="1:9" ht="15.75" thickBot="1" x14ac:dyDescent="0.3">
      <c r="A84" s="112"/>
      <c r="B84" s="113"/>
      <c r="C84" s="97"/>
      <c r="D84" s="114"/>
      <c r="E84" s="115"/>
      <c r="F84" s="115"/>
      <c r="H84" s="79">
        <f>+M66+H83</f>
        <v>6137.9166666666661</v>
      </c>
      <c r="I84" s="106">
        <f>+I83+N66</f>
        <v>1414135000</v>
      </c>
    </row>
    <row r="85" spans="1:9" ht="15.75" thickBot="1" x14ac:dyDescent="0.3">
      <c r="A85" s="116"/>
      <c r="B85" s="117"/>
      <c r="C85" s="118" t="s">
        <v>114</v>
      </c>
      <c r="D85" s="119" t="s">
        <v>115</v>
      </c>
      <c r="E85" s="120"/>
      <c r="F85" s="121"/>
    </row>
    <row r="86" spans="1:9" x14ac:dyDescent="0.25">
      <c r="A86" s="153" t="s">
        <v>134</v>
      </c>
      <c r="B86" s="88" t="s">
        <v>117</v>
      </c>
      <c r="C86" s="89">
        <v>4012</v>
      </c>
      <c r="D86" s="122">
        <v>68204000</v>
      </c>
      <c r="E86" s="90"/>
      <c r="F86" s="123"/>
    </row>
    <row r="87" spans="1:9" x14ac:dyDescent="0.25">
      <c r="A87" s="154"/>
      <c r="B87" s="69" t="s">
        <v>118</v>
      </c>
      <c r="C87" s="89">
        <v>4013</v>
      </c>
      <c r="D87" s="122">
        <v>68221000</v>
      </c>
      <c r="E87" s="90">
        <v>4012</v>
      </c>
      <c r="F87" s="123">
        <v>68204000</v>
      </c>
    </row>
    <row r="88" spans="1:9" x14ac:dyDescent="0.25">
      <c r="A88" s="154"/>
      <c r="B88" s="69" t="s">
        <v>119</v>
      </c>
      <c r="C88" s="89">
        <v>4013</v>
      </c>
      <c r="D88" s="122">
        <v>68221000</v>
      </c>
      <c r="E88" s="90">
        <v>4012</v>
      </c>
      <c r="F88" s="123">
        <v>68204000</v>
      </c>
    </row>
    <row r="89" spans="1:9" x14ac:dyDescent="0.25">
      <c r="A89" s="154"/>
      <c r="B89" s="69" t="s">
        <v>120</v>
      </c>
      <c r="C89" s="89">
        <v>4013</v>
      </c>
      <c r="D89" s="122">
        <v>68221000</v>
      </c>
      <c r="E89" s="90">
        <v>4012</v>
      </c>
      <c r="F89" s="123">
        <v>68204000</v>
      </c>
    </row>
    <row r="90" spans="1:9" x14ac:dyDescent="0.25">
      <c r="A90" s="154"/>
      <c r="B90" s="69" t="s">
        <v>121</v>
      </c>
      <c r="C90" s="89">
        <v>4013</v>
      </c>
      <c r="D90" s="122">
        <v>68221000</v>
      </c>
      <c r="E90" s="90">
        <v>4012</v>
      </c>
      <c r="F90" s="123">
        <v>68204000</v>
      </c>
    </row>
    <row r="91" spans="1:9" ht="15" customHeight="1" x14ac:dyDescent="0.25">
      <c r="A91" s="154"/>
      <c r="B91" s="69" t="s">
        <v>122</v>
      </c>
      <c r="C91" s="89">
        <v>4013</v>
      </c>
      <c r="D91" s="122">
        <v>68221000</v>
      </c>
      <c r="E91" s="90">
        <v>4012</v>
      </c>
      <c r="F91" s="123">
        <v>68204000</v>
      </c>
    </row>
    <row r="92" spans="1:9" x14ac:dyDescent="0.25">
      <c r="A92" s="154"/>
      <c r="B92" s="69" t="s">
        <v>123</v>
      </c>
      <c r="C92" s="90">
        <v>4013</v>
      </c>
      <c r="D92" s="123">
        <v>68221000</v>
      </c>
      <c r="E92" s="92">
        <v>4012</v>
      </c>
      <c r="F92" s="125">
        <v>104312000</v>
      </c>
    </row>
    <row r="93" spans="1:9" x14ac:dyDescent="0.25">
      <c r="A93" s="154"/>
      <c r="B93" s="69" t="s">
        <v>124</v>
      </c>
      <c r="C93" s="90">
        <v>4013</v>
      </c>
      <c r="D93" s="123">
        <v>68221000</v>
      </c>
      <c r="E93" s="92">
        <v>4012</v>
      </c>
      <c r="F93" s="125">
        <v>104312000</v>
      </c>
    </row>
    <row r="94" spans="1:9" x14ac:dyDescent="0.25">
      <c r="A94" s="154"/>
      <c r="B94" s="69" t="s">
        <v>125</v>
      </c>
      <c r="C94" s="90">
        <v>4013</v>
      </c>
      <c r="D94" s="123">
        <v>68221000</v>
      </c>
      <c r="E94" s="92">
        <v>4012</v>
      </c>
      <c r="F94" s="125">
        <v>104312000</v>
      </c>
    </row>
    <row r="95" spans="1:9" x14ac:dyDescent="0.25">
      <c r="A95" s="154"/>
      <c r="B95" s="69" t="s">
        <v>126</v>
      </c>
      <c r="C95" s="90">
        <v>4013</v>
      </c>
      <c r="D95" s="123">
        <v>68221000</v>
      </c>
      <c r="E95" s="89">
        <v>4012</v>
      </c>
      <c r="F95" s="122">
        <v>104312000</v>
      </c>
    </row>
    <row r="96" spans="1:9" x14ac:dyDescent="0.25">
      <c r="A96" s="154"/>
      <c r="B96" s="69" t="s">
        <v>127</v>
      </c>
      <c r="C96" s="90">
        <v>4013</v>
      </c>
      <c r="D96" s="123">
        <v>68221000</v>
      </c>
      <c r="E96" s="89">
        <v>4012</v>
      </c>
      <c r="F96" s="122">
        <v>104312000</v>
      </c>
    </row>
    <row r="97" spans="1:9" x14ac:dyDescent="0.25">
      <c r="A97" s="154"/>
      <c r="B97" s="69" t="s">
        <v>128</v>
      </c>
      <c r="C97" s="90">
        <v>4013</v>
      </c>
      <c r="D97" s="123">
        <v>68221000</v>
      </c>
      <c r="E97" s="89">
        <v>4012</v>
      </c>
      <c r="F97" s="122">
        <v>104312000</v>
      </c>
    </row>
    <row r="98" spans="1:9" ht="15.75" thickBot="1" x14ac:dyDescent="0.3">
      <c r="A98" s="80"/>
      <c r="B98" s="81" t="s">
        <v>129</v>
      </c>
      <c r="C98" s="82"/>
      <c r="D98" s="124">
        <f>D86+D87+D88+D89+D90+D91+D92+D93+D94+D95+D96+D97</f>
        <v>818635000</v>
      </c>
      <c r="E98" s="124"/>
      <c r="F98" s="124">
        <f t="shared" ref="F98" si="5">F86+F87+F88+F89+F90+F91+F92+F93+F94+F95+F96+F97</f>
        <v>966892000</v>
      </c>
      <c r="H98" s="138">
        <f>AVERAGE(C86:C91,E92:E97)</f>
        <v>4012.4166666666665</v>
      </c>
      <c r="I98" s="139">
        <f>SUM(D86:D91,F92:F97)</f>
        <v>1035181000</v>
      </c>
    </row>
    <row r="99" spans="1:9" ht="15.75" thickBot="1" x14ac:dyDescent="0.3">
      <c r="A99" s="112"/>
      <c r="B99" s="113"/>
      <c r="C99" s="97"/>
      <c r="D99" s="114"/>
      <c r="E99" s="115"/>
      <c r="F99" s="115"/>
      <c r="H99" s="79">
        <f>+H98+M53</f>
        <v>6733.5</v>
      </c>
      <c r="I99" s="106">
        <f>+I98+N53</f>
        <v>1590282000</v>
      </c>
    </row>
    <row r="100" spans="1:9" ht="15.75" thickBot="1" x14ac:dyDescent="0.3">
      <c r="A100" s="116"/>
      <c r="B100" s="117"/>
      <c r="C100" s="118" t="s">
        <v>114</v>
      </c>
      <c r="D100" s="119" t="s">
        <v>115</v>
      </c>
      <c r="E100" s="120"/>
      <c r="F100" s="121"/>
    </row>
    <row r="101" spans="1:9" x14ac:dyDescent="0.25">
      <c r="A101" s="153" t="s">
        <v>135</v>
      </c>
      <c r="B101" s="88" t="s">
        <v>117</v>
      </c>
      <c r="C101" s="126">
        <v>2408</v>
      </c>
      <c r="D101" s="122">
        <v>96320000</v>
      </c>
      <c r="E101" s="126">
        <v>2408</v>
      </c>
      <c r="F101" s="122">
        <v>96320000</v>
      </c>
    </row>
    <row r="102" spans="1:9" x14ac:dyDescent="0.25">
      <c r="A102" s="154"/>
      <c r="B102" s="69" t="s">
        <v>118</v>
      </c>
      <c r="C102" s="126">
        <v>2408</v>
      </c>
      <c r="D102" s="122">
        <v>96320000</v>
      </c>
      <c r="E102" s="126">
        <v>2408</v>
      </c>
      <c r="F102" s="122">
        <v>96320000</v>
      </c>
    </row>
    <row r="103" spans="1:9" x14ac:dyDescent="0.25">
      <c r="A103" s="154"/>
      <c r="B103" s="69" t="s">
        <v>119</v>
      </c>
      <c r="C103" s="126">
        <v>2408</v>
      </c>
      <c r="D103" s="122">
        <v>96320000</v>
      </c>
      <c r="E103" s="126">
        <v>2408</v>
      </c>
      <c r="F103" s="122">
        <v>96320000</v>
      </c>
    </row>
    <row r="104" spans="1:9" x14ac:dyDescent="0.25">
      <c r="A104" s="154"/>
      <c r="B104" s="69" t="s">
        <v>120</v>
      </c>
      <c r="C104" s="126">
        <v>2408</v>
      </c>
      <c r="D104" s="122">
        <v>96320000</v>
      </c>
      <c r="E104" s="126">
        <v>2408</v>
      </c>
      <c r="F104" s="122">
        <v>96320000</v>
      </c>
    </row>
    <row r="105" spans="1:9" x14ac:dyDescent="0.25">
      <c r="A105" s="154"/>
      <c r="B105" s="69" t="s">
        <v>121</v>
      </c>
      <c r="C105" s="126">
        <v>2408</v>
      </c>
      <c r="D105" s="122">
        <v>96320000</v>
      </c>
      <c r="E105" s="126">
        <v>2408</v>
      </c>
      <c r="F105" s="122">
        <v>96320000</v>
      </c>
    </row>
    <row r="106" spans="1:9" x14ac:dyDescent="0.25">
      <c r="A106" s="154"/>
      <c r="B106" s="69" t="s">
        <v>122</v>
      </c>
      <c r="C106" s="126">
        <v>2408</v>
      </c>
      <c r="D106" s="122">
        <v>96320000</v>
      </c>
      <c r="E106" s="126">
        <v>2408</v>
      </c>
      <c r="F106" s="122">
        <v>96320000</v>
      </c>
    </row>
    <row r="107" spans="1:9" x14ac:dyDescent="0.25">
      <c r="A107" s="154"/>
      <c r="B107" s="69" t="s">
        <v>123</v>
      </c>
      <c r="C107" s="127">
        <v>2408</v>
      </c>
      <c r="D107" s="123">
        <v>96320000</v>
      </c>
      <c r="E107" s="128">
        <v>2408</v>
      </c>
      <c r="F107" s="125">
        <v>96320000</v>
      </c>
    </row>
    <row r="108" spans="1:9" x14ac:dyDescent="0.25">
      <c r="A108" s="154"/>
      <c r="B108" s="69" t="s">
        <v>124</v>
      </c>
      <c r="C108" s="127">
        <v>2408</v>
      </c>
      <c r="D108" s="123">
        <v>96320000</v>
      </c>
      <c r="E108" s="128">
        <v>2408</v>
      </c>
      <c r="F108" s="125">
        <v>96320000</v>
      </c>
    </row>
    <row r="109" spans="1:9" x14ac:dyDescent="0.25">
      <c r="A109" s="154"/>
      <c r="B109" s="69" t="s">
        <v>125</v>
      </c>
      <c r="C109" s="127">
        <v>2408</v>
      </c>
      <c r="D109" s="123">
        <v>96320000</v>
      </c>
      <c r="E109" s="128">
        <v>2408</v>
      </c>
      <c r="F109" s="125">
        <v>96320000</v>
      </c>
    </row>
    <row r="110" spans="1:9" x14ac:dyDescent="0.25">
      <c r="A110" s="154"/>
      <c r="B110" s="69" t="s">
        <v>126</v>
      </c>
      <c r="C110" s="127">
        <v>2409</v>
      </c>
      <c r="D110" s="123">
        <v>96360000</v>
      </c>
      <c r="E110" s="126">
        <v>2408</v>
      </c>
      <c r="F110" s="122">
        <v>96320000</v>
      </c>
    </row>
    <row r="111" spans="1:9" x14ac:dyDescent="0.25">
      <c r="A111" s="154"/>
      <c r="B111" s="69" t="s">
        <v>127</v>
      </c>
      <c r="C111" s="127">
        <v>2409</v>
      </c>
      <c r="D111" s="123">
        <v>96360000</v>
      </c>
      <c r="E111" s="126">
        <v>2408</v>
      </c>
      <c r="F111" s="122">
        <v>96320000</v>
      </c>
    </row>
    <row r="112" spans="1:9" x14ac:dyDescent="0.25">
      <c r="A112" s="154"/>
      <c r="B112" s="69" t="s">
        <v>128</v>
      </c>
      <c r="C112" s="127">
        <v>2409</v>
      </c>
      <c r="D112" s="123">
        <v>96360000</v>
      </c>
      <c r="E112" s="126">
        <v>2408</v>
      </c>
      <c r="F112" s="122">
        <v>96320000</v>
      </c>
    </row>
    <row r="113" spans="1:9" ht="15.75" thickBot="1" x14ac:dyDescent="0.3">
      <c r="A113" s="80"/>
      <c r="B113" s="81" t="s">
        <v>129</v>
      </c>
      <c r="C113" s="82"/>
      <c r="D113" s="124">
        <f>D101+D102+D103+D104+D105+D106+D107+D108+D109+D110+D111+D112</f>
        <v>1155960000</v>
      </c>
      <c r="E113" s="124"/>
      <c r="F113" s="124">
        <f>F101+F102+F103+F104+F105+F106+F107+F108+F109+F110+F111+F112</f>
        <v>1155840000</v>
      </c>
      <c r="H113" s="138">
        <f>AVERAGE(C101:C106,E107:E112)</f>
        <v>2408</v>
      </c>
      <c r="I113" s="139">
        <f>SUM(D101:D106,F107:F112)</f>
        <v>1155840000</v>
      </c>
    </row>
    <row r="114" spans="1:9" ht="15.75" thickBot="1" x14ac:dyDescent="0.3">
      <c r="A114" s="112"/>
      <c r="B114" s="113"/>
      <c r="C114" s="97"/>
      <c r="D114" s="114"/>
      <c r="E114" s="115"/>
      <c r="F114" s="115"/>
    </row>
    <row r="115" spans="1:9" ht="15.75" thickBot="1" x14ac:dyDescent="0.3">
      <c r="A115" s="116"/>
      <c r="B115" s="117"/>
      <c r="C115" s="118" t="s">
        <v>114</v>
      </c>
      <c r="D115" s="119" t="s">
        <v>115</v>
      </c>
      <c r="E115" s="120"/>
      <c r="F115" s="121"/>
    </row>
    <row r="116" spans="1:9" x14ac:dyDescent="0.25">
      <c r="A116" s="153" t="s">
        <v>136</v>
      </c>
      <c r="B116" s="88" t="s">
        <v>117</v>
      </c>
      <c r="C116" s="126">
        <v>718</v>
      </c>
      <c r="D116" s="122">
        <v>43080000</v>
      </c>
      <c r="E116" s="127">
        <v>500</v>
      </c>
      <c r="F116" s="123">
        <v>30000000</v>
      </c>
    </row>
    <row r="117" spans="1:9" x14ac:dyDescent="0.25">
      <c r="A117" s="154"/>
      <c r="B117" s="69" t="s">
        <v>118</v>
      </c>
      <c r="C117" s="126">
        <v>718</v>
      </c>
      <c r="D117" s="122">
        <v>43080000</v>
      </c>
      <c r="E117" s="127">
        <v>500</v>
      </c>
      <c r="F117" s="123">
        <v>30000000</v>
      </c>
    </row>
    <row r="118" spans="1:9" x14ac:dyDescent="0.25">
      <c r="A118" s="154"/>
      <c r="B118" s="69" t="s">
        <v>119</v>
      </c>
      <c r="C118" s="126">
        <v>718</v>
      </c>
      <c r="D118" s="122">
        <v>43080000</v>
      </c>
      <c r="E118" s="127">
        <v>500</v>
      </c>
      <c r="F118" s="123">
        <v>30000000</v>
      </c>
    </row>
    <row r="119" spans="1:9" x14ac:dyDescent="0.25">
      <c r="A119" s="154"/>
      <c r="B119" s="69" t="s">
        <v>120</v>
      </c>
      <c r="C119" s="126">
        <v>718</v>
      </c>
      <c r="D119" s="122">
        <v>43080000</v>
      </c>
      <c r="E119" s="127">
        <v>500</v>
      </c>
      <c r="F119" s="123">
        <v>30000000</v>
      </c>
    </row>
    <row r="120" spans="1:9" x14ac:dyDescent="0.25">
      <c r="A120" s="154"/>
      <c r="B120" s="69" t="s">
        <v>121</v>
      </c>
      <c r="C120" s="126">
        <v>718</v>
      </c>
      <c r="D120" s="122">
        <v>43080000</v>
      </c>
      <c r="E120" s="127">
        <v>500</v>
      </c>
      <c r="F120" s="123">
        <v>30000000</v>
      </c>
    </row>
    <row r="121" spans="1:9" x14ac:dyDescent="0.25">
      <c r="A121" s="154"/>
      <c r="B121" s="69" t="s">
        <v>122</v>
      </c>
      <c r="C121" s="126">
        <v>718</v>
      </c>
      <c r="D121" s="122">
        <v>43080000</v>
      </c>
      <c r="E121" s="127">
        <v>500</v>
      </c>
      <c r="F121" s="123">
        <v>30000000</v>
      </c>
    </row>
    <row r="122" spans="1:9" x14ac:dyDescent="0.25">
      <c r="A122" s="154"/>
      <c r="B122" s="69" t="s">
        <v>123</v>
      </c>
      <c r="C122" s="127">
        <v>718</v>
      </c>
      <c r="D122" s="123">
        <v>43080000</v>
      </c>
      <c r="E122" s="128">
        <v>500</v>
      </c>
      <c r="F122" s="125">
        <v>30000000</v>
      </c>
    </row>
    <row r="123" spans="1:9" x14ac:dyDescent="0.25">
      <c r="A123" s="154"/>
      <c r="B123" s="69" t="s">
        <v>124</v>
      </c>
      <c r="C123" s="127">
        <v>718</v>
      </c>
      <c r="D123" s="123">
        <v>43080000</v>
      </c>
      <c r="E123" s="128">
        <v>500</v>
      </c>
      <c r="F123" s="125">
        <v>30000000</v>
      </c>
    </row>
    <row r="124" spans="1:9" x14ac:dyDescent="0.25">
      <c r="A124" s="154"/>
      <c r="B124" s="69" t="s">
        <v>125</v>
      </c>
      <c r="C124" s="127">
        <v>718</v>
      </c>
      <c r="D124" s="123">
        <v>43080000</v>
      </c>
      <c r="E124" s="128">
        <v>500</v>
      </c>
      <c r="F124" s="125">
        <v>30000000</v>
      </c>
    </row>
    <row r="125" spans="1:9" x14ac:dyDescent="0.25">
      <c r="A125" s="154"/>
      <c r="B125" s="69" t="s">
        <v>126</v>
      </c>
      <c r="C125" s="127">
        <v>718</v>
      </c>
      <c r="D125" s="123">
        <v>43080000</v>
      </c>
      <c r="E125" s="126">
        <v>500</v>
      </c>
      <c r="F125" s="122">
        <v>30000000</v>
      </c>
    </row>
    <row r="126" spans="1:9" x14ac:dyDescent="0.25">
      <c r="A126" s="154"/>
      <c r="B126" s="69" t="s">
        <v>127</v>
      </c>
      <c r="C126" s="127">
        <v>718</v>
      </c>
      <c r="D126" s="123">
        <v>43080000</v>
      </c>
      <c r="E126" s="126">
        <v>500</v>
      </c>
      <c r="F126" s="122">
        <v>30000000</v>
      </c>
    </row>
    <row r="127" spans="1:9" x14ac:dyDescent="0.25">
      <c r="A127" s="154"/>
      <c r="B127" s="69" t="s">
        <v>128</v>
      </c>
      <c r="C127" s="127">
        <v>718</v>
      </c>
      <c r="D127" s="123">
        <v>43080000</v>
      </c>
      <c r="E127" s="126">
        <v>500</v>
      </c>
      <c r="F127" s="122">
        <v>30000000</v>
      </c>
    </row>
    <row r="128" spans="1:9" ht="15.75" thickBot="1" x14ac:dyDescent="0.3">
      <c r="A128" s="80"/>
      <c r="B128" s="81" t="s">
        <v>129</v>
      </c>
      <c r="C128" s="82"/>
      <c r="D128" s="124">
        <f>D116+D117+D118+D119+D120+D121+D122+D123+D124+D125+D126+D127</f>
        <v>516960000</v>
      </c>
      <c r="E128" s="124"/>
      <c r="F128" s="124">
        <f t="shared" ref="F128" si="6">F116+F117+F118+F119+F120+F121+F122+F123+F124+F125+F126+F127</f>
        <v>360000000</v>
      </c>
      <c r="H128" s="138">
        <f>AVERAGE(C116:C121,E122:E127)</f>
        <v>609</v>
      </c>
      <c r="I128" s="139">
        <f>SUM(D116:D121,F122:F127)</f>
        <v>438480000</v>
      </c>
    </row>
    <row r="129" spans="1:9" ht="15.75" thickBot="1" x14ac:dyDescent="0.3">
      <c r="A129" s="112"/>
      <c r="B129" s="113"/>
      <c r="C129" s="97"/>
      <c r="D129" s="114"/>
      <c r="E129" s="115"/>
      <c r="F129" s="115"/>
    </row>
    <row r="130" spans="1:9" ht="15.75" thickBot="1" x14ac:dyDescent="0.3">
      <c r="A130" s="116"/>
      <c r="B130" s="117"/>
      <c r="C130" s="118" t="s">
        <v>114</v>
      </c>
      <c r="D130" s="119" t="s">
        <v>115</v>
      </c>
      <c r="E130" s="120"/>
      <c r="F130" s="121"/>
    </row>
    <row r="131" spans="1:9" x14ac:dyDescent="0.25">
      <c r="A131" s="153" t="s">
        <v>137</v>
      </c>
      <c r="B131" s="88" t="s">
        <v>117</v>
      </c>
      <c r="C131" s="103">
        <v>694</v>
      </c>
      <c r="D131" s="122">
        <v>41640000</v>
      </c>
      <c r="E131" s="127">
        <v>100</v>
      </c>
      <c r="F131" s="123">
        <v>6000000</v>
      </c>
    </row>
    <row r="132" spans="1:9" x14ac:dyDescent="0.25">
      <c r="A132" s="154"/>
      <c r="B132" s="69" t="s">
        <v>118</v>
      </c>
      <c r="C132" s="129">
        <v>694</v>
      </c>
      <c r="D132" s="122">
        <v>41640000</v>
      </c>
      <c r="E132" s="127">
        <v>100</v>
      </c>
      <c r="F132" s="123">
        <v>6000000</v>
      </c>
    </row>
    <row r="133" spans="1:9" x14ac:dyDescent="0.25">
      <c r="A133" s="154"/>
      <c r="B133" s="69" t="s">
        <v>119</v>
      </c>
      <c r="C133" s="129">
        <v>694</v>
      </c>
      <c r="D133" s="122">
        <v>41640000</v>
      </c>
      <c r="E133" s="127">
        <v>100</v>
      </c>
      <c r="F133" s="123">
        <v>6000000</v>
      </c>
    </row>
    <row r="134" spans="1:9" x14ac:dyDescent="0.25">
      <c r="A134" s="154"/>
      <c r="B134" s="69" t="s">
        <v>120</v>
      </c>
      <c r="C134" s="129">
        <v>694</v>
      </c>
      <c r="D134" s="122">
        <v>41640000</v>
      </c>
      <c r="E134" s="127">
        <v>100</v>
      </c>
      <c r="F134" s="123">
        <v>6000000</v>
      </c>
    </row>
    <row r="135" spans="1:9" x14ac:dyDescent="0.25">
      <c r="A135" s="154"/>
      <c r="B135" s="69" t="s">
        <v>121</v>
      </c>
      <c r="C135" s="129">
        <v>694</v>
      </c>
      <c r="D135" s="122">
        <v>41640000</v>
      </c>
      <c r="E135" s="127">
        <v>100</v>
      </c>
      <c r="F135" s="123">
        <v>6000000</v>
      </c>
    </row>
    <row r="136" spans="1:9" x14ac:dyDescent="0.25">
      <c r="A136" s="154"/>
      <c r="B136" s="69" t="s">
        <v>122</v>
      </c>
      <c r="C136" s="129">
        <v>694</v>
      </c>
      <c r="D136" s="122">
        <v>41640000</v>
      </c>
      <c r="E136" s="127">
        <v>100</v>
      </c>
      <c r="F136" s="123">
        <v>6000000</v>
      </c>
    </row>
    <row r="137" spans="1:9" x14ac:dyDescent="0.25">
      <c r="A137" s="154"/>
      <c r="B137" s="69" t="s">
        <v>123</v>
      </c>
      <c r="C137" s="130">
        <v>694</v>
      </c>
      <c r="D137" s="123">
        <v>41640000</v>
      </c>
      <c r="E137" s="128">
        <v>100</v>
      </c>
      <c r="F137" s="125">
        <v>6000000</v>
      </c>
    </row>
    <row r="138" spans="1:9" x14ac:dyDescent="0.25">
      <c r="A138" s="154"/>
      <c r="B138" s="69" t="s">
        <v>124</v>
      </c>
      <c r="C138" s="130">
        <v>694</v>
      </c>
      <c r="D138" s="123">
        <v>41640000</v>
      </c>
      <c r="E138" s="128">
        <v>100</v>
      </c>
      <c r="F138" s="125">
        <v>6000000</v>
      </c>
    </row>
    <row r="139" spans="1:9" x14ac:dyDescent="0.25">
      <c r="A139" s="154"/>
      <c r="B139" s="69" t="s">
        <v>125</v>
      </c>
      <c r="C139" s="130">
        <v>694</v>
      </c>
      <c r="D139" s="123">
        <v>41640000</v>
      </c>
      <c r="E139" s="128">
        <v>100</v>
      </c>
      <c r="F139" s="125">
        <v>6000000</v>
      </c>
    </row>
    <row r="140" spans="1:9" x14ac:dyDescent="0.25">
      <c r="A140" s="154"/>
      <c r="B140" s="69" t="s">
        <v>126</v>
      </c>
      <c r="C140" s="130">
        <v>694</v>
      </c>
      <c r="D140" s="123">
        <v>41640000</v>
      </c>
      <c r="E140" s="126">
        <v>100</v>
      </c>
      <c r="F140" s="122">
        <v>6000000</v>
      </c>
    </row>
    <row r="141" spans="1:9" x14ac:dyDescent="0.25">
      <c r="A141" s="154"/>
      <c r="B141" s="69" t="s">
        <v>127</v>
      </c>
      <c r="C141" s="130">
        <v>694</v>
      </c>
      <c r="D141" s="123">
        <v>41640000</v>
      </c>
      <c r="E141" s="126">
        <v>100</v>
      </c>
      <c r="F141" s="122">
        <v>6000000</v>
      </c>
    </row>
    <row r="142" spans="1:9" x14ac:dyDescent="0.25">
      <c r="A142" s="154"/>
      <c r="B142" s="69" t="s">
        <v>128</v>
      </c>
      <c r="C142" s="130">
        <v>694</v>
      </c>
      <c r="D142" s="123">
        <v>41640000</v>
      </c>
      <c r="E142" s="126">
        <v>100</v>
      </c>
      <c r="F142" s="122">
        <v>6000000</v>
      </c>
    </row>
    <row r="143" spans="1:9" ht="15.75" thickBot="1" x14ac:dyDescent="0.3">
      <c r="A143" s="80"/>
      <c r="B143" s="81" t="s">
        <v>129</v>
      </c>
      <c r="C143" s="82"/>
      <c r="D143" s="124">
        <f>D131+D132+D133+D134+D135+D136+D137+D138+D139+D140+D141+D142</f>
        <v>499680000</v>
      </c>
      <c r="E143" s="124"/>
      <c r="F143" s="124">
        <f t="shared" ref="F143" si="7">F131+F132+F133+F134+F135+F136+F137+F138+F139+F140+F141+F142</f>
        <v>72000000</v>
      </c>
      <c r="H143" s="138">
        <f>AVERAGE(C131:C136,E137:E142)</f>
        <v>397</v>
      </c>
      <c r="I143" s="139">
        <f>SUM(D131:D136,F137:F142)</f>
        <v>285840000</v>
      </c>
    </row>
    <row r="144" spans="1:9" x14ac:dyDescent="0.25">
      <c r="A144" s="131"/>
      <c r="B144" s="131"/>
      <c r="C144" s="132"/>
      <c r="D144" s="133">
        <f>D143+D128+D113+D98+D83+D68+D53+D38+D23</f>
        <v>17627628000</v>
      </c>
      <c r="E144" s="133"/>
      <c r="F144" s="134">
        <f t="shared" ref="F144" si="8">F143+F128+F113+F98+F83+F68+F53+F38+F23</f>
        <v>17559392000</v>
      </c>
    </row>
    <row r="145" spans="1:9" x14ac:dyDescent="0.25">
      <c r="A145" s="59" t="s">
        <v>138</v>
      </c>
      <c r="H145" s="137"/>
      <c r="I145" s="137"/>
    </row>
    <row r="150" spans="1:9" x14ac:dyDescent="0.25">
      <c r="A150" s="59" t="s">
        <v>139</v>
      </c>
    </row>
    <row r="151" spans="1:9" x14ac:dyDescent="0.25">
      <c r="A151" s="172" t="s">
        <v>140</v>
      </c>
      <c r="B151" s="172"/>
      <c r="C151" s="172"/>
      <c r="D151" s="172"/>
      <c r="E151" s="172"/>
      <c r="F151" s="172"/>
    </row>
    <row r="152" spans="1:9" x14ac:dyDescent="0.25">
      <c r="A152" s="172"/>
      <c r="B152" s="172"/>
      <c r="C152" s="172"/>
      <c r="D152" s="172"/>
      <c r="E152" s="172"/>
      <c r="F152" s="172"/>
    </row>
    <row r="153" spans="1:9" x14ac:dyDescent="0.25">
      <c r="A153" s="172"/>
      <c r="B153" s="172"/>
      <c r="C153" s="172"/>
      <c r="D153" s="172"/>
      <c r="E153" s="172"/>
      <c r="F153" s="172"/>
    </row>
    <row r="154" spans="1:9" x14ac:dyDescent="0.25">
      <c r="A154" s="172"/>
      <c r="B154" s="172"/>
      <c r="C154" s="172"/>
      <c r="D154" s="172"/>
      <c r="E154" s="172"/>
      <c r="F154" s="172"/>
    </row>
    <row r="155" spans="1:9" x14ac:dyDescent="0.25">
      <c r="A155" s="172"/>
      <c r="B155" s="172"/>
      <c r="C155" s="172"/>
      <c r="D155" s="172"/>
      <c r="E155" s="172"/>
      <c r="F155" s="172"/>
    </row>
    <row r="156" spans="1:9" x14ac:dyDescent="0.25">
      <c r="A156" s="172"/>
      <c r="B156" s="172"/>
      <c r="C156" s="172"/>
      <c r="D156" s="172"/>
      <c r="E156" s="172"/>
      <c r="F156" s="172"/>
    </row>
    <row r="157" spans="1:9" x14ac:dyDescent="0.25">
      <c r="A157" s="172"/>
      <c r="B157" s="172"/>
      <c r="C157" s="172"/>
      <c r="D157" s="172"/>
      <c r="E157" s="172"/>
      <c r="F157" s="172"/>
    </row>
    <row r="158" spans="1:9" x14ac:dyDescent="0.25">
      <c r="A158" s="172"/>
      <c r="B158" s="172"/>
      <c r="C158" s="172"/>
      <c r="D158" s="172"/>
      <c r="E158" s="172"/>
      <c r="F158" s="172"/>
    </row>
    <row r="159" spans="1:9" x14ac:dyDescent="0.25">
      <c r="A159" s="172"/>
      <c r="B159" s="172"/>
      <c r="C159" s="172"/>
      <c r="D159" s="172"/>
      <c r="E159" s="172"/>
      <c r="F159" s="172"/>
    </row>
    <row r="160" spans="1:9" x14ac:dyDescent="0.25">
      <c r="A160" s="172"/>
      <c r="B160" s="172"/>
      <c r="C160" s="172"/>
      <c r="D160" s="172"/>
      <c r="E160" s="172"/>
      <c r="F160" s="172"/>
    </row>
    <row r="161" spans="1:6" x14ac:dyDescent="0.25">
      <c r="A161" s="172"/>
      <c r="B161" s="172"/>
      <c r="C161" s="172"/>
      <c r="D161" s="172"/>
      <c r="E161" s="172"/>
      <c r="F161" s="172"/>
    </row>
  </sheetData>
  <mergeCells count="39">
    <mergeCell ref="K26:K37"/>
    <mergeCell ref="K39:N39"/>
    <mergeCell ref="K41:K52"/>
    <mergeCell ref="K54:K65"/>
    <mergeCell ref="K7:L9"/>
    <mergeCell ref="M7:N7"/>
    <mergeCell ref="M8:N8"/>
    <mergeCell ref="M9:N9"/>
    <mergeCell ref="K11:K22"/>
    <mergeCell ref="K24:N24"/>
    <mergeCell ref="A86:A97"/>
    <mergeCell ref="A101:A112"/>
    <mergeCell ref="A116:A127"/>
    <mergeCell ref="A131:A142"/>
    <mergeCell ref="A151:F161"/>
    <mergeCell ref="K1:N1"/>
    <mergeCell ref="K2:N2"/>
    <mergeCell ref="K3:N3"/>
    <mergeCell ref="K4:N4"/>
    <mergeCell ref="K5:N5"/>
    <mergeCell ref="A71:A82"/>
    <mergeCell ref="E8:F8"/>
    <mergeCell ref="C9:D9"/>
    <mergeCell ref="E9:F9"/>
    <mergeCell ref="A11:A22"/>
    <mergeCell ref="A7:B9"/>
    <mergeCell ref="C7:D7"/>
    <mergeCell ref="E7:F7"/>
    <mergeCell ref="C8:D8"/>
    <mergeCell ref="A24:F24"/>
    <mergeCell ref="A26:A37"/>
    <mergeCell ref="A39:F39"/>
    <mergeCell ref="A41:A52"/>
    <mergeCell ref="A56:A67"/>
    <mergeCell ref="A1:F1"/>
    <mergeCell ref="A2:F2"/>
    <mergeCell ref="A3:F3"/>
    <mergeCell ref="A4:F4"/>
    <mergeCell ref="A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3"/>
  <sheetViews>
    <sheetView topLeftCell="A58" workbookViewId="0">
      <selection activeCell="B78" sqref="B78"/>
    </sheetView>
  </sheetViews>
  <sheetFormatPr baseColWidth="10" defaultRowHeight="15" x14ac:dyDescent="0.25"/>
  <cols>
    <col min="1" max="1" width="53.85546875" style="32" customWidth="1"/>
    <col min="2" max="2" width="31.5703125" style="24" bestFit="1" customWidth="1"/>
    <col min="3" max="5" width="16.7109375" style="24" customWidth="1"/>
    <col min="6" max="6" width="16.85546875" style="24" bestFit="1" customWidth="1"/>
    <col min="7" max="7" width="16.7109375" style="24" bestFit="1" customWidth="1"/>
    <col min="8" max="8" width="16.85546875" style="24" bestFit="1" customWidth="1"/>
    <col min="9" max="10" width="16.7109375" style="24" bestFit="1" customWidth="1"/>
    <col min="11" max="12" width="16.85546875" style="24" bestFit="1" customWidth="1"/>
    <col min="13" max="13" width="17.7109375" style="24" bestFit="1" customWidth="1"/>
    <col min="14" max="14" width="16.140625" style="24" bestFit="1" customWidth="1"/>
    <col min="15" max="16" width="16.7109375" style="24" bestFit="1" customWidth="1"/>
    <col min="17" max="17" width="17.7109375" style="24" bestFit="1" customWidth="1"/>
    <col min="18" max="18" width="18.7109375" style="24" bestFit="1" customWidth="1"/>
    <col min="19" max="19" width="12.7109375" style="24" bestFit="1" customWidth="1"/>
    <col min="20" max="16384" width="11.42578125" style="24"/>
  </cols>
  <sheetData>
    <row r="1" spans="1:32" ht="15" customHeight="1" x14ac:dyDescent="0.25">
      <c r="A1" s="173" t="s">
        <v>60</v>
      </c>
      <c r="B1" s="173"/>
      <c r="C1" s="173"/>
      <c r="D1" s="173"/>
      <c r="E1" s="173"/>
      <c r="F1" s="173"/>
    </row>
    <row r="2" spans="1:32" ht="15" customHeight="1" x14ac:dyDescent="0.25">
      <c r="A2" s="25" t="s">
        <v>61</v>
      </c>
      <c r="B2" s="26" t="s">
        <v>62</v>
      </c>
      <c r="C2" s="26"/>
      <c r="D2" s="26"/>
      <c r="E2" s="26"/>
      <c r="F2" s="26"/>
    </row>
    <row r="3" spans="1:32" ht="15" customHeight="1" x14ac:dyDescent="0.25">
      <c r="A3" s="25" t="s">
        <v>63</v>
      </c>
      <c r="B3" s="26" t="s">
        <v>64</v>
      </c>
      <c r="C3" s="26"/>
      <c r="D3" s="26"/>
      <c r="E3" s="26"/>
      <c r="F3" s="26"/>
    </row>
    <row r="4" spans="1:32" ht="15" customHeight="1" x14ac:dyDescent="0.25">
      <c r="A4" s="25" t="s">
        <v>65</v>
      </c>
      <c r="B4" s="26" t="s">
        <v>62</v>
      </c>
      <c r="C4" s="26"/>
      <c r="D4" s="26"/>
      <c r="E4" s="26"/>
      <c r="F4" s="26"/>
    </row>
    <row r="5" spans="1:32" ht="15" customHeight="1" x14ac:dyDescent="0.25">
      <c r="A5" s="25" t="s">
        <v>66</v>
      </c>
      <c r="B5" s="27">
        <v>2013</v>
      </c>
      <c r="C5" s="26"/>
      <c r="D5" s="26"/>
      <c r="E5" s="26"/>
      <c r="F5" s="26"/>
    </row>
    <row r="6" spans="1:32" ht="15" customHeight="1" x14ac:dyDescent="0.25">
      <c r="A6" s="25"/>
      <c r="B6" s="28"/>
      <c r="C6" s="29"/>
      <c r="D6" s="30"/>
      <c r="E6" s="30"/>
      <c r="F6" s="30"/>
    </row>
    <row r="7" spans="1:32" ht="15" customHeight="1" x14ac:dyDescent="0.25">
      <c r="A7" s="31"/>
      <c r="B7" s="30"/>
      <c r="C7" s="30"/>
      <c r="D7" s="30"/>
      <c r="E7" s="30"/>
      <c r="F7" s="30"/>
    </row>
    <row r="8" spans="1:32" ht="15" customHeight="1" x14ac:dyDescent="0.25">
      <c r="A8" s="173" t="s">
        <v>67</v>
      </c>
      <c r="B8" s="173"/>
      <c r="C8" s="173"/>
      <c r="D8" s="173"/>
      <c r="E8" s="173"/>
      <c r="F8" s="173"/>
    </row>
    <row r="9" spans="1:32" ht="15" customHeight="1" x14ac:dyDescent="0.25">
      <c r="A9" s="173" t="s">
        <v>68</v>
      </c>
      <c r="B9" s="173"/>
      <c r="C9" s="173"/>
      <c r="D9" s="173"/>
      <c r="E9" s="173"/>
      <c r="F9" s="173"/>
    </row>
    <row r="10" spans="1:32" ht="15" customHeight="1" x14ac:dyDescent="0.25">
      <c r="B10" s="33"/>
      <c r="C10" s="33"/>
    </row>
    <row r="11" spans="1:32" s="30" customFormat="1" ht="15" customHeight="1" thickBot="1" x14ac:dyDescent="0.3">
      <c r="A11" s="34" t="s">
        <v>69</v>
      </c>
      <c r="B11" s="35" t="s">
        <v>70</v>
      </c>
      <c r="C11" s="35" t="s">
        <v>71</v>
      </c>
    </row>
    <row r="12" spans="1:32" s="30" customFormat="1" ht="15" customHeight="1" x14ac:dyDescent="0.25">
      <c r="A12" s="32"/>
      <c r="B12" s="24"/>
      <c r="C12" s="36"/>
    </row>
    <row r="13" spans="1:32" s="39" customFormat="1" ht="15" customHeight="1" x14ac:dyDescent="0.25">
      <c r="A13" s="32" t="s">
        <v>72</v>
      </c>
      <c r="B13" s="24" t="s">
        <v>73</v>
      </c>
      <c r="C13" s="37">
        <v>2174</v>
      </c>
      <c r="D13" s="38"/>
      <c r="E13" s="38">
        <f>+C13+C14</f>
        <v>7610</v>
      </c>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row>
    <row r="14" spans="1:32" s="39" customFormat="1" ht="15" customHeight="1" x14ac:dyDescent="0.25">
      <c r="A14" s="40" t="s">
        <v>74</v>
      </c>
      <c r="B14" s="24" t="s">
        <v>73</v>
      </c>
      <c r="C14" s="37">
        <v>5436</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row>
    <row r="15" spans="1:32" s="39" customFormat="1" ht="15" customHeight="1" x14ac:dyDescent="0.25">
      <c r="A15" s="32" t="s">
        <v>75</v>
      </c>
      <c r="B15" s="24" t="s">
        <v>73</v>
      </c>
      <c r="C15" s="37">
        <v>72078</v>
      </c>
      <c r="D15" s="38"/>
      <c r="E15" s="38">
        <f>+C15+C16</f>
        <v>75322</v>
      </c>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row>
    <row r="16" spans="1:32" s="39" customFormat="1" ht="15" customHeight="1" x14ac:dyDescent="0.25">
      <c r="A16" s="40" t="s">
        <v>74</v>
      </c>
      <c r="B16" s="24" t="s">
        <v>73</v>
      </c>
      <c r="C16" s="37">
        <v>3244</v>
      </c>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row>
    <row r="17" spans="1:32" s="39" customFormat="1" ht="15" customHeight="1" x14ac:dyDescent="0.25">
      <c r="A17" s="32" t="s">
        <v>76</v>
      </c>
      <c r="B17" s="24" t="s">
        <v>73</v>
      </c>
      <c r="C17" s="37">
        <v>55</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row>
    <row r="18" spans="1:32" s="39" customFormat="1" ht="15" customHeight="1" x14ac:dyDescent="0.25">
      <c r="A18" s="32" t="s">
        <v>77</v>
      </c>
      <c r="B18" s="24" t="s">
        <v>73</v>
      </c>
      <c r="C18" s="37">
        <v>497</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row>
    <row r="19" spans="1:32" s="39" customFormat="1" ht="15" customHeight="1" x14ac:dyDescent="0.25">
      <c r="A19" s="32" t="s">
        <v>78</v>
      </c>
      <c r="B19" s="24" t="s">
        <v>73</v>
      </c>
      <c r="C19" s="37">
        <v>2566</v>
      </c>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row>
    <row r="20" spans="1:32" s="39" customFormat="1" ht="15" customHeight="1" x14ac:dyDescent="0.25">
      <c r="A20" s="40" t="s">
        <v>74</v>
      </c>
      <c r="B20" s="24" t="s">
        <v>73</v>
      </c>
      <c r="C20" s="41"/>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row>
    <row r="21" spans="1:32" s="39" customFormat="1" ht="15" customHeight="1" x14ac:dyDescent="0.25">
      <c r="A21" s="32" t="s">
        <v>79</v>
      </c>
      <c r="B21" s="24" t="s">
        <v>73</v>
      </c>
      <c r="C21" s="37">
        <v>4012</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row>
    <row r="22" spans="1:32" s="39" customFormat="1" ht="15" customHeight="1" x14ac:dyDescent="0.25">
      <c r="A22" s="40" t="s">
        <v>74</v>
      </c>
      <c r="B22" s="24" t="s">
        <v>73</v>
      </c>
      <c r="C22" s="41"/>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row>
    <row r="23" spans="1:32" s="39" customFormat="1" ht="15" customHeight="1" x14ac:dyDescent="0.25">
      <c r="A23" s="32" t="s">
        <v>80</v>
      </c>
      <c r="B23" s="24" t="s">
        <v>73</v>
      </c>
      <c r="C23" s="37">
        <v>2406</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row>
    <row r="24" spans="1:32" s="39" customFormat="1" ht="15" customHeight="1" x14ac:dyDescent="0.25">
      <c r="A24" s="32" t="s">
        <v>81</v>
      </c>
      <c r="B24" s="24" t="s">
        <v>73</v>
      </c>
      <c r="C24" s="37">
        <v>1855</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row>
    <row r="25" spans="1:32" s="39" customFormat="1" ht="15" customHeight="1" x14ac:dyDescent="0.25">
      <c r="A25" s="32" t="s">
        <v>82</v>
      </c>
      <c r="B25" s="24" t="s">
        <v>73</v>
      </c>
      <c r="C25" s="37">
        <v>96</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row>
    <row r="26" spans="1:32" s="45" customFormat="1" ht="15.75" thickBot="1" x14ac:dyDescent="0.3">
      <c r="A26" s="42" t="s">
        <v>83</v>
      </c>
      <c r="B26" s="43"/>
      <c r="C26" s="42">
        <f>SUM(C13:C25)</f>
        <v>94419</v>
      </c>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row>
    <row r="27" spans="1:32" ht="18.75" customHeight="1" thickTop="1" x14ac:dyDescent="0.25">
      <c r="A27" s="24" t="s">
        <v>84</v>
      </c>
      <c r="B27" s="38"/>
      <c r="C27" s="38"/>
      <c r="D27" s="38"/>
      <c r="E27" s="38"/>
      <c r="F27" s="38"/>
    </row>
    <row r="28" spans="1:32" ht="15" customHeight="1" x14ac:dyDescent="0.25">
      <c r="F28" s="46"/>
    </row>
    <row r="29" spans="1:32" ht="15" customHeight="1" x14ac:dyDescent="0.25">
      <c r="A29" s="47"/>
      <c r="B29" s="48"/>
      <c r="C29" s="48"/>
      <c r="D29" s="48"/>
      <c r="E29" s="48"/>
      <c r="F29" s="48"/>
      <c r="G29" s="48"/>
      <c r="H29" s="48"/>
      <c r="I29" s="48"/>
      <c r="J29" s="48"/>
      <c r="K29" s="48"/>
      <c r="L29" s="48"/>
      <c r="M29" s="48"/>
      <c r="N29" s="48"/>
      <c r="O29" s="48"/>
      <c r="P29" s="48"/>
      <c r="Q29" s="48"/>
      <c r="R29" s="48"/>
      <c r="S29" s="48"/>
    </row>
    <row r="30" spans="1:32" ht="15" customHeight="1" x14ac:dyDescent="0.25">
      <c r="A30" s="175"/>
      <c r="B30" s="175"/>
      <c r="C30" s="175"/>
      <c r="D30" s="175"/>
      <c r="E30" s="175"/>
      <c r="F30" s="175"/>
      <c r="G30" s="48"/>
      <c r="H30" s="48"/>
      <c r="I30" s="48"/>
      <c r="J30" s="48"/>
      <c r="K30" s="48"/>
      <c r="L30" s="48"/>
      <c r="M30" s="48"/>
      <c r="N30" s="48"/>
      <c r="O30" s="48"/>
      <c r="P30" s="48"/>
      <c r="Q30" s="48"/>
      <c r="R30" s="48"/>
      <c r="S30" s="48"/>
    </row>
    <row r="31" spans="1:32" ht="28.5" customHeight="1" x14ac:dyDescent="0.25">
      <c r="A31" s="175"/>
      <c r="B31" s="175"/>
      <c r="C31" s="175"/>
      <c r="D31" s="175"/>
      <c r="E31" s="175"/>
      <c r="F31" s="175"/>
    </row>
    <row r="33" spans="1:5" ht="15" customHeight="1" x14ac:dyDescent="0.25">
      <c r="A33" s="174" t="s">
        <v>85</v>
      </c>
      <c r="B33" s="174"/>
      <c r="C33" s="174"/>
      <c r="D33" s="174"/>
      <c r="E33" s="174"/>
    </row>
    <row r="34" spans="1:5" ht="15" customHeight="1" x14ac:dyDescent="0.25">
      <c r="A34" s="173" t="s">
        <v>86</v>
      </c>
      <c r="B34" s="173"/>
      <c r="C34" s="173"/>
      <c r="D34" s="173"/>
      <c r="E34" s="173"/>
    </row>
    <row r="35" spans="1:5" x14ac:dyDescent="0.25">
      <c r="A35" s="173" t="s">
        <v>87</v>
      </c>
      <c r="B35" s="173"/>
      <c r="C35" s="173"/>
      <c r="D35" s="173"/>
      <c r="E35" s="173"/>
    </row>
    <row r="37" spans="1:5" ht="15.75" thickBot="1" x14ac:dyDescent="0.3">
      <c r="A37" s="34" t="s">
        <v>69</v>
      </c>
      <c r="B37" s="34" t="s">
        <v>71</v>
      </c>
    </row>
    <row r="38" spans="1:5" x14ac:dyDescent="0.25">
      <c r="A38" s="33"/>
      <c r="B38" s="33"/>
    </row>
    <row r="39" spans="1:5" x14ac:dyDescent="0.25">
      <c r="A39" s="33" t="s">
        <v>72</v>
      </c>
      <c r="B39" s="49">
        <v>265544000</v>
      </c>
      <c r="D39" s="24">
        <f>+B39+B40</f>
        <v>1107142000</v>
      </c>
    </row>
    <row r="40" spans="1:5" x14ac:dyDescent="0.25">
      <c r="A40" s="40" t="s">
        <v>74</v>
      </c>
      <c r="B40" s="49">
        <v>841598000</v>
      </c>
    </row>
    <row r="41" spans="1:5" x14ac:dyDescent="0.25">
      <c r="A41" s="33" t="s">
        <v>75</v>
      </c>
      <c r="B41" s="49">
        <v>11997273000</v>
      </c>
      <c r="D41" s="24">
        <f>+B41+B42</f>
        <v>12541688000</v>
      </c>
    </row>
    <row r="42" spans="1:5" x14ac:dyDescent="0.25">
      <c r="A42" s="40" t="s">
        <v>74</v>
      </c>
      <c r="B42" s="49">
        <v>544415000</v>
      </c>
    </row>
    <row r="43" spans="1:5" x14ac:dyDescent="0.25">
      <c r="A43" s="33" t="s">
        <v>76</v>
      </c>
      <c r="B43" s="49">
        <v>38580000</v>
      </c>
    </row>
    <row r="44" spans="1:5" x14ac:dyDescent="0.25">
      <c r="A44" s="33" t="s">
        <v>77</v>
      </c>
      <c r="B44" s="49">
        <v>355052000</v>
      </c>
    </row>
    <row r="45" spans="1:5" x14ac:dyDescent="0.25">
      <c r="A45" s="33" t="s">
        <v>88</v>
      </c>
      <c r="B45" s="49">
        <v>655406000</v>
      </c>
    </row>
    <row r="46" spans="1:5" x14ac:dyDescent="0.25">
      <c r="A46" s="40" t="s">
        <v>74</v>
      </c>
      <c r="B46" s="50"/>
    </row>
    <row r="47" spans="1:5" x14ac:dyDescent="0.25">
      <c r="A47" s="33" t="s">
        <v>89</v>
      </c>
      <c r="B47" s="49">
        <v>1033664000</v>
      </c>
    </row>
    <row r="48" spans="1:5" x14ac:dyDescent="0.25">
      <c r="A48" s="40" t="s">
        <v>74</v>
      </c>
      <c r="B48" s="50"/>
    </row>
    <row r="49" spans="1:5" x14ac:dyDescent="0.25">
      <c r="A49" s="33" t="s">
        <v>80</v>
      </c>
      <c r="B49" s="49">
        <v>1146480000</v>
      </c>
    </row>
    <row r="50" spans="1:5" x14ac:dyDescent="0.25">
      <c r="A50" s="51" t="s">
        <v>81</v>
      </c>
      <c r="B50" s="49">
        <v>1593912000</v>
      </c>
    </row>
    <row r="51" spans="1:5" x14ac:dyDescent="0.25">
      <c r="A51" s="51" t="s">
        <v>82</v>
      </c>
      <c r="B51" s="49">
        <v>74536000</v>
      </c>
    </row>
    <row r="52" spans="1:5" ht="15.75" thickBot="1" x14ac:dyDescent="0.3">
      <c r="A52" s="42" t="s">
        <v>83</v>
      </c>
      <c r="B52" s="52">
        <f>SUM(B39:B51)</f>
        <v>18546460000</v>
      </c>
    </row>
    <row r="53" spans="1:5" ht="15.75" thickTop="1" x14ac:dyDescent="0.25">
      <c r="A53" s="24" t="s">
        <v>84</v>
      </c>
    </row>
    <row r="54" spans="1:5" x14ac:dyDescent="0.25">
      <c r="A54" s="24"/>
    </row>
    <row r="55" spans="1:5" x14ac:dyDescent="0.25">
      <c r="A55" s="47"/>
    </row>
    <row r="57" spans="1:5" x14ac:dyDescent="0.25">
      <c r="A57" s="173" t="s">
        <v>90</v>
      </c>
      <c r="B57" s="173"/>
      <c r="C57" s="173"/>
      <c r="D57" s="173"/>
      <c r="E57" s="173"/>
    </row>
    <row r="58" spans="1:5" x14ac:dyDescent="0.25">
      <c r="A58" s="173" t="s">
        <v>86</v>
      </c>
      <c r="B58" s="173"/>
      <c r="C58" s="173"/>
      <c r="D58" s="173"/>
      <c r="E58" s="173"/>
    </row>
    <row r="59" spans="1:5" x14ac:dyDescent="0.25">
      <c r="A59" s="173" t="s">
        <v>87</v>
      </c>
      <c r="B59" s="173"/>
      <c r="C59" s="173"/>
      <c r="D59" s="173"/>
      <c r="E59" s="173"/>
    </row>
    <row r="61" spans="1:5" ht="15.75" thickBot="1" x14ac:dyDescent="0.3">
      <c r="A61" s="34" t="s">
        <v>91</v>
      </c>
      <c r="B61" s="34" t="s">
        <v>71</v>
      </c>
    </row>
    <row r="62" spans="1:5" x14ac:dyDescent="0.25">
      <c r="A62" s="33"/>
      <c r="B62" s="33"/>
    </row>
    <row r="63" spans="1:5" x14ac:dyDescent="0.25">
      <c r="A63" s="53" t="s">
        <v>92</v>
      </c>
      <c r="B63" s="54">
        <f>B52</f>
        <v>18546460000</v>
      </c>
    </row>
    <row r="64" spans="1:5" x14ac:dyDescent="0.25">
      <c r="A64" s="53"/>
      <c r="B64" s="54"/>
    </row>
    <row r="65" spans="1:9" x14ac:dyDescent="0.25">
      <c r="A65" s="53"/>
      <c r="B65" s="54"/>
    </row>
    <row r="66" spans="1:9" x14ac:dyDescent="0.25">
      <c r="A66" s="33"/>
      <c r="B66" s="33"/>
    </row>
    <row r="67" spans="1:9" ht="15.75" thickBot="1" x14ac:dyDescent="0.3">
      <c r="A67" s="42" t="s">
        <v>83</v>
      </c>
      <c r="B67" s="52">
        <f>B63</f>
        <v>18546460000</v>
      </c>
    </row>
    <row r="68" spans="1:9" ht="15.75" thickTop="1" x14ac:dyDescent="0.25">
      <c r="A68" s="24" t="s">
        <v>84</v>
      </c>
    </row>
    <row r="69" spans="1:9" x14ac:dyDescent="0.25">
      <c r="A69" s="38"/>
    </row>
    <row r="70" spans="1:9" x14ac:dyDescent="0.25">
      <c r="A70" s="55"/>
      <c r="B70" s="55"/>
      <c r="C70" s="55"/>
      <c r="D70" s="55"/>
      <c r="E70" s="55"/>
    </row>
    <row r="71" spans="1:9" x14ac:dyDescent="0.25">
      <c r="A71" s="173" t="s">
        <v>93</v>
      </c>
      <c r="B71" s="173"/>
      <c r="C71" s="173"/>
      <c r="D71" s="173"/>
      <c r="E71" s="173"/>
    </row>
    <row r="72" spans="1:9" x14ac:dyDescent="0.25">
      <c r="A72" s="173" t="s">
        <v>94</v>
      </c>
      <c r="B72" s="173"/>
      <c r="C72" s="173"/>
      <c r="D72" s="173"/>
      <c r="E72" s="173"/>
    </row>
    <row r="73" spans="1:9" x14ac:dyDescent="0.25">
      <c r="A73" s="173" t="s">
        <v>87</v>
      </c>
      <c r="B73" s="173"/>
      <c r="C73" s="173"/>
      <c r="D73" s="173"/>
      <c r="E73" s="173"/>
    </row>
    <row r="75" spans="1:9" ht="15.75" thickBot="1" x14ac:dyDescent="0.3">
      <c r="A75" s="34" t="s">
        <v>91</v>
      </c>
      <c r="B75" s="34" t="s">
        <v>71</v>
      </c>
      <c r="C75" s="38"/>
      <c r="D75" s="38"/>
      <c r="E75" s="44"/>
      <c r="F75" s="44"/>
      <c r="G75" s="38"/>
      <c r="H75" s="38"/>
      <c r="I75" s="38"/>
    </row>
    <row r="76" spans="1:9" x14ac:dyDescent="0.25">
      <c r="A76" s="33"/>
      <c r="B76" s="33"/>
      <c r="C76" s="38"/>
      <c r="D76" s="38"/>
      <c r="E76" s="38"/>
      <c r="F76" s="38"/>
      <c r="G76" s="38"/>
      <c r="H76" s="38"/>
      <c r="I76" s="38"/>
    </row>
    <row r="77" spans="1:9" x14ac:dyDescent="0.25">
      <c r="A77" s="56" t="s">
        <v>95</v>
      </c>
      <c r="B77" s="33">
        <v>0</v>
      </c>
      <c r="C77" s="38"/>
      <c r="D77" s="38"/>
      <c r="E77" s="38"/>
      <c r="F77" s="38"/>
      <c r="G77" s="38"/>
      <c r="H77" s="38"/>
      <c r="I77" s="38"/>
    </row>
    <row r="78" spans="1:9" x14ac:dyDescent="0.25">
      <c r="A78" s="56" t="s">
        <v>96</v>
      </c>
      <c r="B78" s="33">
        <v>19720448094.389999</v>
      </c>
      <c r="C78" s="38"/>
      <c r="D78" s="57"/>
      <c r="E78" s="57"/>
      <c r="F78" s="57"/>
      <c r="G78" s="38"/>
      <c r="H78" s="38"/>
      <c r="I78" s="38"/>
    </row>
    <row r="79" spans="1:9" x14ac:dyDescent="0.25">
      <c r="A79" s="56" t="s">
        <v>97</v>
      </c>
      <c r="B79" s="33">
        <f>+B78+B77</f>
        <v>19720448094.389999</v>
      </c>
      <c r="C79" s="38"/>
      <c r="D79" s="33"/>
      <c r="E79" s="33"/>
      <c r="F79" s="33"/>
      <c r="G79" s="38"/>
      <c r="H79" s="38"/>
      <c r="I79" s="38"/>
    </row>
    <row r="80" spans="1:9" x14ac:dyDescent="0.25">
      <c r="A80" s="56" t="s">
        <v>98</v>
      </c>
      <c r="B80" s="54">
        <f>B67</f>
        <v>18546460000</v>
      </c>
      <c r="C80" s="38"/>
      <c r="D80" s="33"/>
      <c r="E80" s="54"/>
      <c r="F80" s="54"/>
      <c r="G80" s="38"/>
      <c r="H80" s="38"/>
      <c r="I80" s="38"/>
    </row>
    <row r="81" spans="1:9" x14ac:dyDescent="0.25">
      <c r="A81" s="56" t="s">
        <v>99</v>
      </c>
      <c r="B81" s="33">
        <f>B79-B80</f>
        <v>1173988094.3899994</v>
      </c>
      <c r="C81" s="38"/>
      <c r="D81" s="33"/>
      <c r="E81" s="33"/>
      <c r="F81" s="33"/>
      <c r="G81" s="38"/>
      <c r="H81" s="38"/>
      <c r="I81" s="38"/>
    </row>
    <row r="82" spans="1:9" ht="15.75" thickBot="1" x14ac:dyDescent="0.3">
      <c r="A82" s="42"/>
      <c r="B82" s="52"/>
      <c r="C82" s="38"/>
      <c r="D82" s="38"/>
      <c r="E82" s="38"/>
      <c r="F82" s="38"/>
      <c r="G82" s="38"/>
      <c r="H82" s="38"/>
      <c r="I82" s="38"/>
    </row>
    <row r="83" spans="1:9" ht="15.75" thickTop="1" x14ac:dyDescent="0.25">
      <c r="A83" s="24" t="s">
        <v>84</v>
      </c>
    </row>
    <row r="91" spans="1:9" s="32" customFormat="1" x14ac:dyDescent="0.25">
      <c r="B91" s="24"/>
      <c r="C91" s="24"/>
      <c r="D91" s="24"/>
      <c r="E91" s="24"/>
      <c r="F91" s="24"/>
    </row>
    <row r="103" spans="1:1" x14ac:dyDescent="0.25">
      <c r="A103" s="24"/>
    </row>
  </sheetData>
  <mergeCells count="14">
    <mergeCell ref="A33:E33"/>
    <mergeCell ref="A1:F1"/>
    <mergeCell ref="A8:F8"/>
    <mergeCell ref="A9:F9"/>
    <mergeCell ref="A30:F30"/>
    <mergeCell ref="A31:F31"/>
    <mergeCell ref="A72:E72"/>
    <mergeCell ref="A73:E73"/>
    <mergeCell ref="A34:E34"/>
    <mergeCell ref="A35:E35"/>
    <mergeCell ref="A57:E57"/>
    <mergeCell ref="A58:E58"/>
    <mergeCell ref="A59:E59"/>
    <mergeCell ref="A71:E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8"/>
  <sheetViews>
    <sheetView tabSelected="1" zoomScale="90" zoomScaleNormal="90" workbookViewId="0">
      <pane ySplit="6" topLeftCell="A99" activePane="bottomLeft" state="frozen"/>
      <selection pane="bottomLeft" activeCell="A68" sqref="A68:B69"/>
    </sheetView>
  </sheetViews>
  <sheetFormatPr baseColWidth="10" defaultColWidth="11.42578125" defaultRowHeight="15" x14ac:dyDescent="0.25"/>
  <cols>
    <col min="1" max="1" width="46.5703125" style="6" customWidth="1"/>
    <col min="2" max="2" width="17.42578125" style="6" bestFit="1" customWidth="1"/>
    <col min="3" max="3" width="17.42578125" style="6" customWidth="1"/>
    <col min="4" max="4" width="20.28515625" style="6" bestFit="1" customWidth="1"/>
    <col min="5" max="5" width="17.85546875" style="6" bestFit="1" customWidth="1"/>
    <col min="6" max="6" width="17.85546875" style="6" customWidth="1"/>
    <col min="7" max="8" width="16.28515625" style="6" bestFit="1" customWidth="1"/>
    <col min="9" max="10" width="15" style="6" bestFit="1" customWidth="1"/>
    <col min="11" max="11" width="13.5703125" style="6" customWidth="1"/>
    <col min="12" max="16384" width="11.42578125" style="6"/>
  </cols>
  <sheetData>
    <row r="2" spans="1:11" ht="15.75" x14ac:dyDescent="0.25">
      <c r="A2" s="176" t="s">
        <v>49</v>
      </c>
      <c r="B2" s="176"/>
      <c r="C2" s="176"/>
      <c r="D2" s="176"/>
      <c r="E2" s="176"/>
      <c r="F2" s="176"/>
      <c r="G2" s="176"/>
      <c r="H2" s="176"/>
      <c r="I2" s="176"/>
    </row>
    <row r="4" spans="1:11" x14ac:dyDescent="0.25">
      <c r="A4" s="177" t="s">
        <v>0</v>
      </c>
      <c r="B4" s="179" t="s">
        <v>1</v>
      </c>
      <c r="C4" s="20"/>
      <c r="D4" s="181" t="s">
        <v>45</v>
      </c>
      <c r="E4" s="181"/>
      <c r="F4" s="181"/>
      <c r="G4" s="181"/>
      <c r="H4" s="181"/>
      <c r="I4" s="181"/>
      <c r="J4" s="181"/>
      <c r="K4" s="181"/>
    </row>
    <row r="5" spans="1:11" ht="31.5" customHeight="1" thickBot="1" x14ac:dyDescent="0.3">
      <c r="A5" s="178"/>
      <c r="B5" s="180"/>
      <c r="C5" s="23" t="s">
        <v>58</v>
      </c>
      <c r="D5" s="58" t="s">
        <v>59</v>
      </c>
      <c r="E5" s="19" t="s">
        <v>100</v>
      </c>
      <c r="F5" s="19" t="s">
        <v>101</v>
      </c>
      <c r="G5" s="19" t="s">
        <v>2</v>
      </c>
      <c r="H5" s="17" t="s">
        <v>33</v>
      </c>
      <c r="I5" s="17" t="s">
        <v>32</v>
      </c>
      <c r="J5" s="17" t="s">
        <v>34</v>
      </c>
      <c r="K5" s="17" t="s">
        <v>102</v>
      </c>
    </row>
    <row r="6" spans="1:11" ht="15.75" thickTop="1" x14ac:dyDescent="0.25"/>
    <row r="7" spans="1:11" x14ac:dyDescent="0.25">
      <c r="A7" s="7" t="s">
        <v>3</v>
      </c>
    </row>
    <row r="9" spans="1:11" x14ac:dyDescent="0.25">
      <c r="A9" s="6" t="s">
        <v>4</v>
      </c>
    </row>
    <row r="10" spans="1:11" x14ac:dyDescent="0.25">
      <c r="A10" s="3" t="s">
        <v>40</v>
      </c>
      <c r="B10" s="2">
        <f>SUM(C10:K10)</f>
        <v>90216.25</v>
      </c>
      <c r="C10" s="14">
        <v>2674</v>
      </c>
      <c r="D10" s="14">
        <v>77037</v>
      </c>
      <c r="E10" s="14">
        <v>7025.5</v>
      </c>
      <c r="F10" s="14" t="s">
        <v>147</v>
      </c>
      <c r="G10" s="14">
        <v>1860.5</v>
      </c>
      <c r="H10" s="14">
        <v>1217.6666666666667</v>
      </c>
      <c r="I10" s="14">
        <v>342.75</v>
      </c>
      <c r="J10" s="14">
        <v>0</v>
      </c>
      <c r="K10" s="14">
        <v>58.833333333333336</v>
      </c>
    </row>
    <row r="11" spans="1:11" x14ac:dyDescent="0.25">
      <c r="A11" s="3" t="s">
        <v>50</v>
      </c>
      <c r="B11" s="2">
        <f t="shared" ref="B11:B13" si="0">SUM(C11:K11)</f>
        <v>107633.66666666667</v>
      </c>
      <c r="C11" s="14">
        <v>4030</v>
      </c>
      <c r="D11" s="14">
        <v>85349.25</v>
      </c>
      <c r="E11" s="14">
        <v>6137.9166666666661</v>
      </c>
      <c r="F11" s="14">
        <v>6733.5</v>
      </c>
      <c r="G11" s="14">
        <v>2408</v>
      </c>
      <c r="H11" s="14">
        <v>1800</v>
      </c>
      <c r="I11" s="14">
        <v>609</v>
      </c>
      <c r="J11" s="14">
        <v>169</v>
      </c>
      <c r="K11" s="14">
        <v>397</v>
      </c>
    </row>
    <row r="12" spans="1:11" x14ac:dyDescent="0.25">
      <c r="A12" s="3" t="s">
        <v>51</v>
      </c>
      <c r="B12" s="2">
        <f t="shared" si="0"/>
        <v>94419</v>
      </c>
      <c r="C12" s="14">
        <v>7610</v>
      </c>
      <c r="D12" s="14">
        <v>75322</v>
      </c>
      <c r="E12" s="147">
        <v>2566</v>
      </c>
      <c r="F12" s="147">
        <v>4012</v>
      </c>
      <c r="G12" s="147">
        <v>2406</v>
      </c>
      <c r="H12" s="147">
        <v>1855</v>
      </c>
      <c r="I12" s="147">
        <v>497</v>
      </c>
      <c r="J12" s="147">
        <v>96</v>
      </c>
      <c r="K12" s="147">
        <v>55</v>
      </c>
    </row>
    <row r="13" spans="1:11" x14ac:dyDescent="0.25">
      <c r="A13" s="3" t="s">
        <v>47</v>
      </c>
      <c r="B13" s="2">
        <f t="shared" si="0"/>
        <v>107633.66666666667</v>
      </c>
      <c r="C13" s="14">
        <v>4030</v>
      </c>
      <c r="D13" s="14">
        <v>85349.25</v>
      </c>
      <c r="E13" s="14">
        <v>6137.9166666666661</v>
      </c>
      <c r="F13" s="14">
        <v>6733.5</v>
      </c>
      <c r="G13" s="14">
        <v>2408</v>
      </c>
      <c r="H13" s="14">
        <v>1800</v>
      </c>
      <c r="I13" s="14">
        <v>609</v>
      </c>
      <c r="J13" s="14">
        <v>169</v>
      </c>
      <c r="K13" s="14">
        <v>397</v>
      </c>
    </row>
    <row r="14" spans="1:11" x14ac:dyDescent="0.25">
      <c r="D14" s="8"/>
    </row>
    <row r="15" spans="1:11" x14ac:dyDescent="0.25">
      <c r="A15" s="5" t="s">
        <v>5</v>
      </c>
    </row>
    <row r="16" spans="1:11" x14ac:dyDescent="0.25">
      <c r="A16" s="3" t="s">
        <v>40</v>
      </c>
      <c r="B16" s="2">
        <f>SUM(C16:K16)</f>
        <v>15462212000</v>
      </c>
      <c r="C16" s="2">
        <v>309297999.99999988</v>
      </c>
      <c r="D16" s="14">
        <v>10603967000</v>
      </c>
      <c r="E16" s="14">
        <v>1584400000</v>
      </c>
      <c r="F16" s="14" t="s">
        <v>147</v>
      </c>
      <c r="G16" s="14">
        <v>984080000</v>
      </c>
      <c r="H16" s="14">
        <v>1653107000</v>
      </c>
      <c r="I16" s="14">
        <v>282960000</v>
      </c>
      <c r="J16" s="14">
        <v>0</v>
      </c>
      <c r="K16" s="14">
        <v>44400000</v>
      </c>
    </row>
    <row r="17" spans="1:11" x14ac:dyDescent="0.25">
      <c r="A17" s="3" t="s">
        <v>50</v>
      </c>
      <c r="B17" s="2">
        <f t="shared" ref="B17:B19" si="1">SUM(C17:K17)</f>
        <v>21180660000</v>
      </c>
      <c r="C17" s="2">
        <v>610194000</v>
      </c>
      <c r="D17" s="14">
        <v>13862889000</v>
      </c>
      <c r="E17" s="148">
        <v>1414135000</v>
      </c>
      <c r="F17" s="148">
        <v>1590282000</v>
      </c>
      <c r="G17" s="148">
        <v>1155840000</v>
      </c>
      <c r="H17" s="148">
        <v>1728000000</v>
      </c>
      <c r="I17" s="148">
        <v>438480000</v>
      </c>
      <c r="J17" s="148">
        <v>95000000</v>
      </c>
      <c r="K17" s="148">
        <v>285840000</v>
      </c>
    </row>
    <row r="18" spans="1:11" x14ac:dyDescent="0.25">
      <c r="A18" s="3" t="s">
        <v>51</v>
      </c>
      <c r="B18" s="2">
        <f t="shared" si="1"/>
        <v>18546460000</v>
      </c>
      <c r="C18" s="2">
        <v>1107142000</v>
      </c>
      <c r="D18" s="14">
        <v>12541688000</v>
      </c>
      <c r="E18" s="148">
        <v>655406000</v>
      </c>
      <c r="F18" s="57">
        <v>1033664000</v>
      </c>
      <c r="G18" s="57">
        <v>1146480000</v>
      </c>
      <c r="H18" s="57">
        <v>1593912000</v>
      </c>
      <c r="I18" s="57">
        <v>355052000</v>
      </c>
      <c r="J18" s="57">
        <v>74536000</v>
      </c>
      <c r="K18" s="57">
        <v>38580000</v>
      </c>
    </row>
    <row r="19" spans="1:11" x14ac:dyDescent="0.25">
      <c r="A19" s="3" t="s">
        <v>47</v>
      </c>
      <c r="B19" s="2">
        <f t="shared" si="1"/>
        <v>21180660000</v>
      </c>
      <c r="C19" s="2">
        <v>610194000</v>
      </c>
      <c r="D19" s="14">
        <v>13862889000</v>
      </c>
      <c r="E19" s="14">
        <v>1414135000</v>
      </c>
      <c r="F19" s="14">
        <v>1590282000</v>
      </c>
      <c r="G19" s="14">
        <v>1155840000</v>
      </c>
      <c r="H19" s="14">
        <v>1728000000</v>
      </c>
      <c r="I19" s="14">
        <v>438480000</v>
      </c>
      <c r="J19" s="14">
        <v>95000000</v>
      </c>
      <c r="K19" s="14">
        <v>285840000</v>
      </c>
    </row>
    <row r="20" spans="1:11" x14ac:dyDescent="0.25">
      <c r="A20" s="3" t="s">
        <v>52</v>
      </c>
      <c r="B20" s="2">
        <f>B18</f>
        <v>18546460000</v>
      </c>
      <c r="C20" s="2"/>
      <c r="D20" s="14"/>
      <c r="E20" s="14"/>
      <c r="F20" s="14"/>
      <c r="G20" s="14"/>
      <c r="H20" s="14"/>
      <c r="I20" s="14"/>
      <c r="J20" s="14"/>
      <c r="K20" s="14"/>
    </row>
    <row r="21" spans="1:11" x14ac:dyDescent="0.25">
      <c r="B21" s="2"/>
      <c r="C21" s="2"/>
      <c r="D21" s="2"/>
      <c r="E21" s="2"/>
      <c r="F21" s="2"/>
      <c r="G21" s="2"/>
      <c r="H21" s="2"/>
      <c r="I21" s="2"/>
      <c r="J21" s="2"/>
    </row>
    <row r="22" spans="1:11" x14ac:dyDescent="0.25">
      <c r="A22" s="5" t="s">
        <v>6</v>
      </c>
      <c r="B22" s="2"/>
      <c r="C22" s="2"/>
      <c r="D22" s="2"/>
      <c r="E22" s="2"/>
      <c r="F22" s="2"/>
      <c r="G22" s="2"/>
      <c r="H22" s="2"/>
      <c r="I22" s="2"/>
      <c r="J22" s="2"/>
    </row>
    <row r="23" spans="1:11" x14ac:dyDescent="0.25">
      <c r="A23" s="3" t="s">
        <v>50</v>
      </c>
      <c r="B23" s="2">
        <f>B17</f>
        <v>21180660000</v>
      </c>
      <c r="C23" s="2"/>
      <c r="D23" s="2"/>
      <c r="E23" s="2"/>
      <c r="F23" s="2"/>
      <c r="G23" s="2"/>
      <c r="H23" s="2"/>
      <c r="I23" s="2"/>
      <c r="J23" s="2"/>
    </row>
    <row r="24" spans="1:11" x14ac:dyDescent="0.25">
      <c r="A24" s="3" t="s">
        <v>51</v>
      </c>
      <c r="B24" s="33">
        <v>19720448094.389999</v>
      </c>
      <c r="C24" s="2"/>
      <c r="D24" s="2"/>
      <c r="E24" s="2"/>
      <c r="F24" s="2"/>
      <c r="G24" s="2"/>
      <c r="H24" s="2"/>
      <c r="I24" s="2"/>
      <c r="J24" s="2"/>
    </row>
    <row r="26" spans="1:11" x14ac:dyDescent="0.25">
      <c r="A26" s="6" t="s">
        <v>7</v>
      </c>
    </row>
    <row r="27" spans="1:11" x14ac:dyDescent="0.25">
      <c r="A27" s="6" t="s">
        <v>41</v>
      </c>
      <c r="B27" s="21">
        <v>1.5325622623500001</v>
      </c>
      <c r="C27" s="21">
        <v>1.5325622623500001</v>
      </c>
      <c r="D27" s="21">
        <v>1.5325622623500001</v>
      </c>
      <c r="E27" s="21">
        <v>1.5325622623500001</v>
      </c>
      <c r="F27" s="21">
        <v>1.5325622623500001</v>
      </c>
      <c r="G27" s="21">
        <v>1.5325622623500001</v>
      </c>
      <c r="H27" s="21">
        <v>1.5325622623500001</v>
      </c>
      <c r="I27" s="21">
        <v>1.5325622623500001</v>
      </c>
      <c r="J27" s="21">
        <v>1.5325622623500001</v>
      </c>
      <c r="K27" s="21">
        <v>1.5325622623500001</v>
      </c>
    </row>
    <row r="28" spans="1:11" x14ac:dyDescent="0.25">
      <c r="A28" s="6" t="s">
        <v>53</v>
      </c>
      <c r="B28" s="22">
        <v>1.6141688075916665</v>
      </c>
      <c r="C28" s="22">
        <v>1.6141688075916665</v>
      </c>
      <c r="D28" s="22">
        <v>1.6141688075916665</v>
      </c>
      <c r="E28" s="22">
        <v>1.6141688075916665</v>
      </c>
      <c r="F28" s="22">
        <v>1.6141688075916665</v>
      </c>
      <c r="G28" s="22">
        <v>1.6141688075916665</v>
      </c>
      <c r="H28" s="22">
        <v>1.6141688075916665</v>
      </c>
      <c r="I28" s="22">
        <v>1.6141688075916665</v>
      </c>
      <c r="J28" s="22">
        <v>1.6141688075916665</v>
      </c>
      <c r="K28" s="22">
        <v>1.6141688075916665</v>
      </c>
    </row>
    <row r="29" spans="1:11" x14ac:dyDescent="0.25">
      <c r="A29" s="3" t="s">
        <v>8</v>
      </c>
      <c r="B29" s="14">
        <f>SUM(D29:K29)</f>
        <v>214225</v>
      </c>
      <c r="C29" s="14">
        <v>15818</v>
      </c>
      <c r="D29" s="16">
        <v>179130</v>
      </c>
      <c r="E29" s="14">
        <v>6488</v>
      </c>
      <c r="F29" s="14"/>
      <c r="G29" s="13">
        <v>6488</v>
      </c>
      <c r="H29" s="14">
        <v>22119</v>
      </c>
      <c r="I29" s="14" t="s">
        <v>46</v>
      </c>
      <c r="J29" s="6" t="s">
        <v>35</v>
      </c>
      <c r="K29" s="6" t="s">
        <v>35</v>
      </c>
    </row>
    <row r="31" spans="1:11" x14ac:dyDescent="0.25">
      <c r="A31" s="6" t="s">
        <v>9</v>
      </c>
    </row>
    <row r="32" spans="1:11" x14ac:dyDescent="0.25">
      <c r="A32" s="6" t="s">
        <v>42</v>
      </c>
      <c r="B32" s="2">
        <f t="shared" ref="B32:J32" si="2">B16/B27</f>
        <v>10089124846.575926</v>
      </c>
      <c r="C32" s="2">
        <f t="shared" ref="C32" si="3">C16/C27</f>
        <v>201817575.44109729</v>
      </c>
      <c r="D32" s="14">
        <f t="shared" si="2"/>
        <v>6919110081.5311022</v>
      </c>
      <c r="E32" s="2">
        <f t="shared" si="2"/>
        <v>1033824229.4773153</v>
      </c>
      <c r="F32" s="2" t="e">
        <f t="shared" ref="F32" si="4">F16/F27</f>
        <v>#VALUE!</v>
      </c>
      <c r="G32" s="2">
        <f t="shared" si="2"/>
        <v>642114205.84703135</v>
      </c>
      <c r="H32" s="2">
        <f t="shared" si="2"/>
        <v>1078655687.0225677</v>
      </c>
      <c r="I32" s="2">
        <f t="shared" si="2"/>
        <v>184631976.75643849</v>
      </c>
      <c r="J32" s="2">
        <f t="shared" si="2"/>
        <v>0</v>
      </c>
      <c r="K32" s="2">
        <f t="shared" ref="K32" si="5">K16/K27</f>
        <v>28971090.500374146</v>
      </c>
    </row>
    <row r="33" spans="1:11" x14ac:dyDescent="0.25">
      <c r="A33" s="6" t="s">
        <v>54</v>
      </c>
      <c r="B33" s="2">
        <f t="shared" ref="B33:J33" si="6">B18/B28</f>
        <v>11489789613.560459</v>
      </c>
      <c r="C33" s="2">
        <f t="shared" ref="C33" si="7">C18/C28</f>
        <v>685889849.1861279</v>
      </c>
      <c r="D33" s="14">
        <f t="shared" si="6"/>
        <v>7769749942.5181866</v>
      </c>
      <c r="E33" s="2">
        <f t="shared" si="6"/>
        <v>406033121.76367921</v>
      </c>
      <c r="F33" s="2">
        <f t="shared" ref="F33" si="8">F18/F28</f>
        <v>640369207.44505191</v>
      </c>
      <c r="G33" s="2">
        <f t="shared" si="6"/>
        <v>710260286.66143262</v>
      </c>
      <c r="H33" s="2">
        <f t="shared" si="6"/>
        <v>987450626.2936095</v>
      </c>
      <c r="I33" s="2">
        <f t="shared" si="6"/>
        <v>219959646.30845281</v>
      </c>
      <c r="J33" s="2">
        <f t="shared" si="6"/>
        <v>46176087.438591644</v>
      </c>
      <c r="K33" s="2">
        <f t="shared" ref="K33" si="9">K18/K28</f>
        <v>23900845.94532663</v>
      </c>
    </row>
    <row r="34" spans="1:11" x14ac:dyDescent="0.25">
      <c r="A34" s="6" t="s">
        <v>43</v>
      </c>
      <c r="B34" s="2">
        <f t="shared" ref="B34:J34" si="10">B32/B10</f>
        <v>111832.67811038395</v>
      </c>
      <c r="C34" s="2">
        <f t="shared" ref="C34" si="11">C32/C10</f>
        <v>75474.037188144081</v>
      </c>
      <c r="D34" s="14">
        <f t="shared" si="10"/>
        <v>89815.414431131823</v>
      </c>
      <c r="E34" s="2">
        <f t="shared" si="10"/>
        <v>147153.11785315143</v>
      </c>
      <c r="F34" s="2" t="e">
        <f t="shared" ref="F34" si="12">F32/F10</f>
        <v>#VALUE!</v>
      </c>
      <c r="G34" s="2">
        <f t="shared" si="10"/>
        <v>345129.91445688327</v>
      </c>
      <c r="H34" s="2">
        <f t="shared" si="10"/>
        <v>885838.23188275471</v>
      </c>
      <c r="I34" s="2">
        <f t="shared" si="10"/>
        <v>538678.26916539308</v>
      </c>
      <c r="J34" s="2" t="e">
        <f t="shared" si="10"/>
        <v>#DIV/0!</v>
      </c>
      <c r="K34" s="2">
        <f t="shared" ref="K34" si="13">K32/K10</f>
        <v>492426.46742845571</v>
      </c>
    </row>
    <row r="35" spans="1:11" x14ac:dyDescent="0.25">
      <c r="A35" s="6" t="s">
        <v>55</v>
      </c>
      <c r="B35" s="2">
        <f t="shared" ref="B35:J35" si="14">B33/B12</f>
        <v>121689.38045902265</v>
      </c>
      <c r="C35" s="2">
        <f t="shared" ref="C35" si="15">C33/C12</f>
        <v>90130.072166376864</v>
      </c>
      <c r="D35" s="14">
        <f t="shared" si="14"/>
        <v>103153.79228536399</v>
      </c>
      <c r="E35" s="2">
        <f t="shared" si="14"/>
        <v>158235.82297883055</v>
      </c>
      <c r="F35" s="2">
        <f t="shared" ref="F35" si="16">F33/F12</f>
        <v>159613.46147683248</v>
      </c>
      <c r="G35" s="2">
        <f t="shared" si="14"/>
        <v>295203.77666726208</v>
      </c>
      <c r="H35" s="2">
        <f t="shared" si="14"/>
        <v>532318.3969237787</v>
      </c>
      <c r="I35" s="2">
        <f t="shared" si="14"/>
        <v>442574.74106328533</v>
      </c>
      <c r="J35" s="2">
        <f t="shared" si="14"/>
        <v>481000.91081866296</v>
      </c>
      <c r="K35" s="2">
        <f t="shared" ref="K35" si="17">K33/K12</f>
        <v>434560.83536957507</v>
      </c>
    </row>
    <row r="37" spans="1:11" x14ac:dyDescent="0.25">
      <c r="A37" s="7" t="s">
        <v>10</v>
      </c>
    </row>
    <row r="39" spans="1:11" x14ac:dyDescent="0.25">
      <c r="A39" s="6" t="s">
        <v>11</v>
      </c>
    </row>
    <row r="40" spans="1:11" x14ac:dyDescent="0.25">
      <c r="A40" s="6" t="s">
        <v>12</v>
      </c>
      <c r="B40" s="15">
        <f>(B11/B29)*100</f>
        <v>50.243280040455907</v>
      </c>
      <c r="C40" s="15">
        <f>(C11/C29)*100</f>
        <v>25.477304336831459</v>
      </c>
      <c r="D40" s="15">
        <f>(D11/D29)*100</f>
        <v>47.646541617819459</v>
      </c>
      <c r="E40" s="15">
        <f t="shared" ref="E40:H40" si="18">(E11/E29)*100</f>
        <v>94.604140978216194</v>
      </c>
      <c r="F40" s="15" t="e">
        <f t="shared" ref="F40" si="19">(F11/F29)*100</f>
        <v>#DIV/0!</v>
      </c>
      <c r="G40" s="15">
        <f t="shared" si="18"/>
        <v>37.114673242909987</v>
      </c>
      <c r="H40" s="15">
        <f t="shared" si="18"/>
        <v>8.1378000813780016</v>
      </c>
      <c r="I40" s="14" t="s">
        <v>35</v>
      </c>
      <c r="J40" s="14" t="s">
        <v>35</v>
      </c>
      <c r="K40" s="14" t="s">
        <v>35</v>
      </c>
    </row>
    <row r="41" spans="1:11" x14ac:dyDescent="0.25">
      <c r="A41" s="6" t="s">
        <v>13</v>
      </c>
      <c r="B41" s="15">
        <f>(B12/B29)*100</f>
        <v>44.074687828217996</v>
      </c>
      <c r="C41" s="15">
        <f>(C12/C29)*100</f>
        <v>48.109748387912504</v>
      </c>
      <c r="D41" s="15">
        <f>(D12/D29)*100</f>
        <v>42.048791380561603</v>
      </c>
      <c r="E41" s="15">
        <f t="shared" ref="E41:H41" si="20">(E12/E29)*100</f>
        <v>39.549938347718864</v>
      </c>
      <c r="F41" s="15" t="e">
        <f t="shared" ref="F41" si="21">(F12/F29)*100</f>
        <v>#DIV/0!</v>
      </c>
      <c r="G41" s="15">
        <f t="shared" si="20"/>
        <v>37.083847102342787</v>
      </c>
      <c r="H41" s="15">
        <f t="shared" si="20"/>
        <v>8.3864550838645506</v>
      </c>
      <c r="I41" s="14" t="s">
        <v>35</v>
      </c>
      <c r="J41" s="14" t="s">
        <v>35</v>
      </c>
      <c r="K41" s="14" t="s">
        <v>35</v>
      </c>
    </row>
    <row r="43" spans="1:11" x14ac:dyDescent="0.25">
      <c r="A43" s="6" t="s">
        <v>14</v>
      </c>
    </row>
    <row r="44" spans="1:11" x14ac:dyDescent="0.25">
      <c r="A44" s="6" t="s">
        <v>15</v>
      </c>
      <c r="B44" s="4">
        <f t="shared" ref="B44:J44" si="22">B12/B11*100</f>
        <v>87.72255273288097</v>
      </c>
      <c r="C44" s="15">
        <f t="shared" ref="C44" si="23">C12/C11*100</f>
        <v>188.83374689826303</v>
      </c>
      <c r="D44" s="15">
        <f t="shared" si="22"/>
        <v>88.251507775405173</v>
      </c>
      <c r="E44" s="4">
        <f t="shared" si="22"/>
        <v>41.805715837349808</v>
      </c>
      <c r="F44" s="4">
        <f t="shared" ref="F44" si="24">F12/F11*100</f>
        <v>59.582683596940669</v>
      </c>
      <c r="G44" s="4">
        <f t="shared" si="22"/>
        <v>99.916943521594675</v>
      </c>
      <c r="H44" s="4">
        <f t="shared" si="22"/>
        <v>103.05555555555554</v>
      </c>
      <c r="I44" s="4">
        <f t="shared" si="22"/>
        <v>81.609195402298852</v>
      </c>
      <c r="J44" s="4">
        <f t="shared" si="22"/>
        <v>56.80473372781065</v>
      </c>
      <c r="K44" s="4">
        <f t="shared" ref="K44" si="25">K12/K11*100</f>
        <v>13.85390428211587</v>
      </c>
    </row>
    <row r="45" spans="1:11" x14ac:dyDescent="0.25">
      <c r="A45" s="6" t="s">
        <v>16</v>
      </c>
      <c r="B45" s="4">
        <f t="shared" ref="B45:J45" si="26">B18/B17*100</f>
        <v>87.563182639256752</v>
      </c>
      <c r="C45" s="15">
        <f t="shared" ref="C45" si="27">C18/C17*100</f>
        <v>181.44098434268446</v>
      </c>
      <c r="D45" s="15">
        <f t="shared" si="26"/>
        <v>90.469511802337891</v>
      </c>
      <c r="E45" s="4">
        <f t="shared" si="26"/>
        <v>46.346777358597308</v>
      </c>
      <c r="F45" s="4">
        <f t="shared" ref="F45" si="28">F18/F17*100</f>
        <v>64.998786378768045</v>
      </c>
      <c r="G45" s="4">
        <f t="shared" si="26"/>
        <v>99.190199335548172</v>
      </c>
      <c r="H45" s="4">
        <f t="shared" si="26"/>
        <v>92.240277777777777</v>
      </c>
      <c r="I45" s="4">
        <f t="shared" si="26"/>
        <v>80.973362525086671</v>
      </c>
      <c r="J45" s="4">
        <f t="shared" si="26"/>
        <v>78.45894736842105</v>
      </c>
      <c r="K45" s="4">
        <f t="shared" ref="K45" si="29">K18/K17*100</f>
        <v>13.497061293031065</v>
      </c>
    </row>
    <row r="46" spans="1:11" x14ac:dyDescent="0.25">
      <c r="A46" s="6" t="s">
        <v>17</v>
      </c>
      <c r="B46" s="4">
        <f t="shared" ref="B46:J46" si="30">AVERAGE(B44:B45)</f>
        <v>87.642867686068854</v>
      </c>
      <c r="C46" s="15">
        <f t="shared" ref="C46" si="31">AVERAGE(C44:C45)</f>
        <v>185.13736562047376</v>
      </c>
      <c r="D46" s="15">
        <f t="shared" si="30"/>
        <v>89.360509788871525</v>
      </c>
      <c r="E46" s="4">
        <f t="shared" si="30"/>
        <v>44.076246597973558</v>
      </c>
      <c r="F46" s="4">
        <f t="shared" ref="F46" si="32">AVERAGE(F44:F45)</f>
        <v>62.290734987854357</v>
      </c>
      <c r="G46" s="4">
        <f t="shared" si="30"/>
        <v>99.553571428571416</v>
      </c>
      <c r="H46" s="4">
        <f t="shared" si="30"/>
        <v>97.64791666666666</v>
      </c>
      <c r="I46" s="4">
        <f t="shared" si="30"/>
        <v>81.291278963692761</v>
      </c>
      <c r="J46" s="4">
        <f t="shared" si="30"/>
        <v>67.631840548115846</v>
      </c>
      <c r="K46" s="4">
        <f t="shared" ref="K46" si="33">AVERAGE(K44:K45)</f>
        <v>13.675482787573468</v>
      </c>
    </row>
    <row r="47" spans="1:11" x14ac:dyDescent="0.25">
      <c r="B47" s="1"/>
      <c r="C47" s="1"/>
      <c r="D47" s="1"/>
      <c r="E47" s="1"/>
      <c r="F47" s="1"/>
    </row>
    <row r="48" spans="1:11" x14ac:dyDescent="0.25">
      <c r="A48" s="6" t="s">
        <v>18</v>
      </c>
    </row>
    <row r="49" spans="1:11" x14ac:dyDescent="0.25">
      <c r="A49" s="6" t="s">
        <v>19</v>
      </c>
      <c r="B49" s="4">
        <f t="shared" ref="B49:J49" si="34">B12/B13*100</f>
        <v>87.72255273288097</v>
      </c>
      <c r="C49" s="15">
        <f t="shared" ref="C49" si="35">C12/C13*100</f>
        <v>188.83374689826303</v>
      </c>
      <c r="D49" s="15">
        <f t="shared" si="34"/>
        <v>88.251507775405173</v>
      </c>
      <c r="E49" s="4">
        <f t="shared" si="34"/>
        <v>41.805715837349808</v>
      </c>
      <c r="F49" s="4">
        <f t="shared" ref="F49" si="36">F12/F13*100</f>
        <v>59.582683596940669</v>
      </c>
      <c r="G49" s="4">
        <f t="shared" si="34"/>
        <v>99.916943521594675</v>
      </c>
      <c r="H49" s="4">
        <f t="shared" si="34"/>
        <v>103.05555555555554</v>
      </c>
      <c r="I49" s="4">
        <f t="shared" si="34"/>
        <v>81.609195402298852</v>
      </c>
      <c r="J49" s="4">
        <f t="shared" si="34"/>
        <v>56.80473372781065</v>
      </c>
      <c r="K49" s="4">
        <f t="shared" ref="K49" si="37">K12/K13*100</f>
        <v>13.85390428211587</v>
      </c>
    </row>
    <row r="50" spans="1:11" x14ac:dyDescent="0.25">
      <c r="A50" s="6" t="s">
        <v>20</v>
      </c>
      <c r="B50" s="4">
        <f t="shared" ref="B50:J50" si="38">B18/B19*100</f>
        <v>87.563182639256752</v>
      </c>
      <c r="C50" s="15">
        <f t="shared" ref="C50" si="39">C18/C19*100</f>
        <v>181.44098434268446</v>
      </c>
      <c r="D50" s="15">
        <f t="shared" si="38"/>
        <v>90.469511802337891</v>
      </c>
      <c r="E50" s="4">
        <f t="shared" si="38"/>
        <v>46.346777358597308</v>
      </c>
      <c r="F50" s="4">
        <f t="shared" ref="F50" si="40">F18/F19*100</f>
        <v>64.998786378768045</v>
      </c>
      <c r="G50" s="4">
        <f t="shared" si="38"/>
        <v>99.190199335548172</v>
      </c>
      <c r="H50" s="4">
        <f t="shared" si="38"/>
        <v>92.240277777777777</v>
      </c>
      <c r="I50" s="4">
        <f t="shared" si="38"/>
        <v>80.973362525086671</v>
      </c>
      <c r="J50" s="4">
        <f t="shared" si="38"/>
        <v>78.45894736842105</v>
      </c>
      <c r="K50" s="4">
        <f t="shared" ref="K50" si="41">K18/K19*100</f>
        <v>13.497061293031065</v>
      </c>
    </row>
    <row r="51" spans="1:11" x14ac:dyDescent="0.25">
      <c r="A51" s="6" t="s">
        <v>21</v>
      </c>
      <c r="B51" s="4">
        <f t="shared" ref="B51:J51" si="42">(B49+B50)/2</f>
        <v>87.642867686068854</v>
      </c>
      <c r="C51" s="15">
        <f t="shared" ref="C51" si="43">(C49+C50)/2</f>
        <v>185.13736562047376</v>
      </c>
      <c r="D51" s="15">
        <f t="shared" si="42"/>
        <v>89.360509788871525</v>
      </c>
      <c r="E51" s="4">
        <f t="shared" si="42"/>
        <v>44.076246597973558</v>
      </c>
      <c r="F51" s="4">
        <f t="shared" ref="F51" si="44">(F49+F50)/2</f>
        <v>62.290734987854357</v>
      </c>
      <c r="G51" s="4">
        <f t="shared" si="42"/>
        <v>99.553571428571416</v>
      </c>
      <c r="H51" s="4">
        <f t="shared" si="42"/>
        <v>97.64791666666666</v>
      </c>
      <c r="I51" s="4">
        <f t="shared" si="42"/>
        <v>81.291278963692761</v>
      </c>
      <c r="J51" s="4">
        <f t="shared" si="42"/>
        <v>67.631840548115846</v>
      </c>
      <c r="K51" s="4">
        <f t="shared" ref="K51" si="45">(K49+K50)/2</f>
        <v>13.675482787573468</v>
      </c>
    </row>
    <row r="53" spans="1:11" x14ac:dyDescent="0.25">
      <c r="A53" s="6" t="s">
        <v>22</v>
      </c>
      <c r="B53" s="4">
        <f t="shared" ref="B53:G53" si="46">B20/B18*100</f>
        <v>100</v>
      </c>
      <c r="C53" s="15">
        <f t="shared" si="46"/>
        <v>0</v>
      </c>
      <c r="D53" s="15">
        <f t="shared" si="46"/>
        <v>0</v>
      </c>
      <c r="E53" s="4">
        <f t="shared" si="46"/>
        <v>0</v>
      </c>
      <c r="F53" s="4">
        <f t="shared" si="46"/>
        <v>0</v>
      </c>
      <c r="G53" s="4">
        <f t="shared" si="46"/>
        <v>0</v>
      </c>
      <c r="H53" s="9" t="s">
        <v>36</v>
      </c>
    </row>
    <row r="55" spans="1:11" x14ac:dyDescent="0.25">
      <c r="A55" s="6" t="s">
        <v>23</v>
      </c>
    </row>
    <row r="56" spans="1:11" x14ac:dyDescent="0.25">
      <c r="A56" s="6" t="s">
        <v>24</v>
      </c>
      <c r="B56" s="4">
        <f t="shared" ref="B56:J56" si="47">((B12/B10)-1)*100</f>
        <v>4.6585288127138913</v>
      </c>
      <c r="C56" s="15">
        <f t="shared" ref="C56" si="48">((C12/C10)-1)*100</f>
        <v>184.59237097980554</v>
      </c>
      <c r="D56" s="15">
        <f t="shared" si="47"/>
        <v>-2.2262029933668215</v>
      </c>
      <c r="E56" s="4">
        <f t="shared" si="47"/>
        <v>-63.475909187958159</v>
      </c>
      <c r="F56" s="4" t="e">
        <f t="shared" ref="F56" si="49">((F12/F10)-1)*100</f>
        <v>#VALUE!</v>
      </c>
      <c r="G56" s="4">
        <f t="shared" si="47"/>
        <v>29.320075248589085</v>
      </c>
      <c r="H56" s="4">
        <f t="shared" si="47"/>
        <v>52.34054202025731</v>
      </c>
      <c r="I56" s="4">
        <f t="shared" si="47"/>
        <v>45.003646973012401</v>
      </c>
      <c r="J56" s="4" t="e">
        <f t="shared" si="47"/>
        <v>#DIV/0!</v>
      </c>
      <c r="K56" s="4">
        <f t="shared" ref="K56" si="50">((K12/K10)-1)*100</f>
        <v>-6.5155807365439138</v>
      </c>
    </row>
    <row r="57" spans="1:11" x14ac:dyDescent="0.25">
      <c r="A57" s="6" t="s">
        <v>25</v>
      </c>
      <c r="B57" s="4">
        <f t="shared" ref="B57:J57" si="51">((B33/B32)-1)*100</f>
        <v>13.882916390512246</v>
      </c>
      <c r="C57" s="15">
        <f t="shared" ref="C57" si="52">((C33/C32)-1)*100</f>
        <v>239.85635180039733</v>
      </c>
      <c r="D57" s="15">
        <f t="shared" si="51"/>
        <v>12.29406456847193</v>
      </c>
      <c r="E57" s="4">
        <f t="shared" si="51"/>
        <v>-60.725130037921147</v>
      </c>
      <c r="F57" s="4" t="e">
        <f t="shared" ref="F57" si="53">((F33/F32)-1)*100</f>
        <v>#VALUE!</v>
      </c>
      <c r="G57" s="4">
        <f t="shared" si="51"/>
        <v>10.612766419722464</v>
      </c>
      <c r="H57" s="4">
        <f t="shared" si="51"/>
        <v>-8.4554378033933286</v>
      </c>
      <c r="I57" s="4">
        <f t="shared" si="51"/>
        <v>19.13410134725342</v>
      </c>
      <c r="J57" s="4" t="e">
        <f t="shared" si="51"/>
        <v>#DIV/0!</v>
      </c>
      <c r="K57" s="4">
        <f t="shared" ref="K57" si="54">((K33/K32)-1)*100</f>
        <v>-17.50104834673737</v>
      </c>
    </row>
    <row r="58" spans="1:11" x14ac:dyDescent="0.25">
      <c r="A58" s="6" t="s">
        <v>26</v>
      </c>
      <c r="B58" s="4">
        <f t="shared" ref="B58:J58" si="55">((B35/B34)-1)*100</f>
        <v>8.8137944250156419</v>
      </c>
      <c r="C58" s="15">
        <f t="shared" ref="C58" si="56">((C35/C34)-1)*100</f>
        <v>19.418644509101533</v>
      </c>
      <c r="D58" s="15">
        <f t="shared" si="55"/>
        <v>14.850878258163247</v>
      </c>
      <c r="E58" s="4">
        <f t="shared" si="55"/>
        <v>7.531410334600519</v>
      </c>
      <c r="F58" s="4" t="e">
        <f t="shared" ref="F58" si="57">((F35/F34)-1)*100</f>
        <v>#VALUE!</v>
      </c>
      <c r="G58" s="4">
        <f t="shared" si="55"/>
        <v>-14.46589695598769</v>
      </c>
      <c r="H58" s="4">
        <f t="shared" si="55"/>
        <v>-39.907945066629978</v>
      </c>
      <c r="I58" s="4">
        <f t="shared" si="55"/>
        <v>-17.840617229836798</v>
      </c>
      <c r="J58" s="4" t="e">
        <f t="shared" si="55"/>
        <v>#DIV/0!</v>
      </c>
      <c r="K58" s="4">
        <f t="shared" ref="K58" si="58">((K35/K34)-1)*100</f>
        <v>-11.751121413328159</v>
      </c>
    </row>
    <row r="59" spans="1:11" x14ac:dyDescent="0.25">
      <c r="B59" s="1"/>
      <c r="C59" s="1"/>
      <c r="D59" s="1"/>
      <c r="E59" s="1"/>
      <c r="F59" s="1"/>
    </row>
    <row r="60" spans="1:11" x14ac:dyDescent="0.25">
      <c r="A60" s="6" t="s">
        <v>27</v>
      </c>
    </row>
    <row r="61" spans="1:11" x14ac:dyDescent="0.25">
      <c r="A61" s="6" t="s">
        <v>38</v>
      </c>
      <c r="B61" s="13">
        <f>B17/(B11*12)</f>
        <v>16398.725925283601</v>
      </c>
      <c r="C61" s="149">
        <f t="shared" ref="C61" si="59">C17/(C11*12)</f>
        <v>12617.741935483871</v>
      </c>
      <c r="D61" s="149">
        <f t="shared" ref="D61:J61" si="60">D17/(D11*12)</f>
        <v>13535.452859866959</v>
      </c>
      <c r="E61" s="13">
        <f t="shared" si="60"/>
        <v>19199.443350756908</v>
      </c>
      <c r="F61" s="13">
        <f t="shared" ref="F61" si="61">F17/(F11*12)</f>
        <v>19681.220761862329</v>
      </c>
      <c r="G61" s="13">
        <f t="shared" si="60"/>
        <v>40000</v>
      </c>
      <c r="H61" s="13">
        <f t="shared" si="60"/>
        <v>80000</v>
      </c>
      <c r="I61" s="13">
        <f t="shared" si="60"/>
        <v>60000</v>
      </c>
      <c r="J61" s="13">
        <f t="shared" si="60"/>
        <v>46844.181459566076</v>
      </c>
      <c r="K61" s="13">
        <f t="shared" ref="K61" si="62">K17/(K11*12)</f>
        <v>60000</v>
      </c>
    </row>
    <row r="62" spans="1:11" x14ac:dyDescent="0.25">
      <c r="A62" s="6" t="s">
        <v>39</v>
      </c>
      <c r="B62" s="13">
        <f>B18/(B12*12)</f>
        <v>16368.933512675769</v>
      </c>
      <c r="C62" s="149">
        <f t="shared" ref="C62" si="63">C18/(C12*12)</f>
        <v>12123.762593079282</v>
      </c>
      <c r="D62" s="149">
        <f t="shared" ref="D62:J62" si="64">D18/(D12*12)</f>
        <v>13875.636157652036</v>
      </c>
      <c r="E62" s="13">
        <f t="shared" si="64"/>
        <v>21284.944141335411</v>
      </c>
      <c r="F62" s="13">
        <f t="shared" ref="F62" si="65">F18/(F12*12)</f>
        <v>21470.255898969757</v>
      </c>
      <c r="G62" s="13">
        <f t="shared" si="64"/>
        <v>39709.060681629257</v>
      </c>
      <c r="H62" s="13">
        <f t="shared" si="64"/>
        <v>71604.312668463608</v>
      </c>
      <c r="I62" s="13">
        <f t="shared" si="64"/>
        <v>59532.528504359492</v>
      </c>
      <c r="J62" s="13">
        <f t="shared" si="64"/>
        <v>64701.388888888891</v>
      </c>
      <c r="K62" s="13">
        <f t="shared" ref="K62" si="66">K18/(K12*12)</f>
        <v>58454.545454545456</v>
      </c>
    </row>
    <row r="63" spans="1:11" x14ac:dyDescent="0.25">
      <c r="A63" s="6" t="s">
        <v>28</v>
      </c>
      <c r="B63" s="21">
        <f t="shared" ref="B63:J63" si="67">(B61/B62)*B46</f>
        <v>87.802382811120538</v>
      </c>
      <c r="C63" s="150">
        <f t="shared" ref="C63" si="68">(C61/C62)*C46</f>
        <v>192.68073620543765</v>
      </c>
      <c r="D63" s="150">
        <f t="shared" si="67"/>
        <v>87.169694710820508</v>
      </c>
      <c r="E63" s="21">
        <f t="shared" si="67"/>
        <v>39.757651890116378</v>
      </c>
      <c r="F63" s="21">
        <f t="shared" ref="F63" si="69">(F61/F62)*F46</f>
        <v>57.100283875678002</v>
      </c>
      <c r="G63" s="21">
        <f t="shared" si="67"/>
        <v>100.28297795986721</v>
      </c>
      <c r="H63" s="21">
        <f t="shared" si="67"/>
        <v>109.09724627206521</v>
      </c>
      <c r="I63" s="21">
        <f t="shared" si="67"/>
        <v>81.929608238702542</v>
      </c>
      <c r="J63" s="21">
        <f t="shared" si="67"/>
        <v>48.96584548626965</v>
      </c>
      <c r="K63" s="21">
        <f t="shared" ref="K63" si="70">(K61/K62)*K46</f>
        <v>14.03704298568972</v>
      </c>
    </row>
    <row r="64" spans="1:11" x14ac:dyDescent="0.25">
      <c r="A64" s="6" t="s">
        <v>56</v>
      </c>
      <c r="B64" s="13">
        <f>B17/B11</f>
        <v>196784.71110340321</v>
      </c>
      <c r="C64" s="13">
        <f t="shared" ref="C64" si="71">C17/C11</f>
        <v>151412.90322580645</v>
      </c>
      <c r="D64" s="13">
        <f t="shared" ref="D64:K64" si="72">D17/D11</f>
        <v>162425.43431840351</v>
      </c>
      <c r="E64" s="13">
        <f t="shared" si="72"/>
        <v>230393.32020908291</v>
      </c>
      <c r="F64" s="13">
        <f t="shared" ref="F64" si="73">F17/F11</f>
        <v>236174.64914234797</v>
      </c>
      <c r="G64" s="13">
        <f t="shared" si="72"/>
        <v>480000</v>
      </c>
      <c r="H64" s="13">
        <f t="shared" si="72"/>
        <v>960000</v>
      </c>
      <c r="I64" s="13">
        <f t="shared" si="72"/>
        <v>720000</v>
      </c>
      <c r="J64" s="13">
        <f t="shared" si="72"/>
        <v>562130.17751479289</v>
      </c>
      <c r="K64" s="13">
        <f t="shared" si="72"/>
        <v>720000</v>
      </c>
    </row>
    <row r="65" spans="1:11" x14ac:dyDescent="0.25">
      <c r="A65" s="6" t="s">
        <v>57</v>
      </c>
      <c r="B65" s="13">
        <f>B18/B12</f>
        <v>196427.20215210921</v>
      </c>
      <c r="C65" s="13">
        <f t="shared" ref="C65" si="74">C18/C12</f>
        <v>145485.15111695137</v>
      </c>
      <c r="D65" s="13">
        <f t="shared" ref="D65:K65" si="75">D18/D12</f>
        <v>166507.63389182443</v>
      </c>
      <c r="E65" s="13">
        <f t="shared" si="75"/>
        <v>255419.32969602494</v>
      </c>
      <c r="F65" s="13">
        <f t="shared" ref="F65" si="76">F18/F12</f>
        <v>257643.07078763709</v>
      </c>
      <c r="G65" s="13">
        <f t="shared" si="75"/>
        <v>476508.72817955114</v>
      </c>
      <c r="H65" s="13">
        <f t="shared" si="75"/>
        <v>859251.75202156336</v>
      </c>
      <c r="I65" s="13">
        <f t="shared" si="75"/>
        <v>714390.34205231385</v>
      </c>
      <c r="J65" s="13">
        <f t="shared" si="75"/>
        <v>776416.66666666663</v>
      </c>
      <c r="K65" s="13">
        <f t="shared" si="75"/>
        <v>701454.54545454541</v>
      </c>
    </row>
    <row r="66" spans="1:11" x14ac:dyDescent="0.25">
      <c r="B66" s="1"/>
      <c r="C66" s="1"/>
      <c r="D66" s="1"/>
      <c r="E66" s="1"/>
      <c r="F66" s="1"/>
    </row>
    <row r="67" spans="1:11" x14ac:dyDescent="0.25">
      <c r="A67" s="6" t="s">
        <v>29</v>
      </c>
      <c r="B67" s="1"/>
      <c r="C67" s="1"/>
      <c r="D67" s="1"/>
      <c r="E67" s="1"/>
      <c r="F67" s="1"/>
    </row>
    <row r="68" spans="1:11" x14ac:dyDescent="0.25">
      <c r="A68" s="6" t="s">
        <v>30</v>
      </c>
      <c r="B68" s="4">
        <f>(B24/B23)*100</f>
        <v>93.10591876924515</v>
      </c>
      <c r="C68" s="4"/>
      <c r="D68" s="4"/>
      <c r="E68" s="4"/>
      <c r="F68" s="4"/>
      <c r="G68" s="4"/>
      <c r="H68" s="4"/>
    </row>
    <row r="69" spans="1:11" x14ac:dyDescent="0.25">
      <c r="A69" s="6" t="s">
        <v>31</v>
      </c>
      <c r="B69" s="4">
        <f>(B18/B24)*100</f>
        <v>94.046848789790076</v>
      </c>
      <c r="C69" s="4"/>
      <c r="D69" s="4"/>
      <c r="E69" s="4"/>
      <c r="F69" s="4"/>
      <c r="G69" s="4"/>
      <c r="H69" s="4"/>
    </row>
    <row r="70" spans="1:11" ht="15.75" thickBot="1" x14ac:dyDescent="0.3">
      <c r="A70" s="10"/>
      <c r="B70" s="10"/>
      <c r="C70" s="10"/>
      <c r="D70" s="10"/>
      <c r="E70" s="10"/>
      <c r="F70" s="10"/>
      <c r="G70" s="10"/>
      <c r="H70" s="10"/>
      <c r="I70" s="10"/>
      <c r="J70" s="10"/>
      <c r="K70" s="10"/>
    </row>
    <row r="71" spans="1:11" ht="15.75" thickTop="1" x14ac:dyDescent="0.25"/>
    <row r="72" spans="1:11" x14ac:dyDescent="0.25">
      <c r="A72" s="11" t="s">
        <v>37</v>
      </c>
    </row>
    <row r="73" spans="1:11" x14ac:dyDescent="0.25">
      <c r="A73" s="18" t="s">
        <v>149</v>
      </c>
    </row>
    <row r="74" spans="1:11" x14ac:dyDescent="0.25">
      <c r="A74" s="6" t="s">
        <v>150</v>
      </c>
      <c r="B74" s="12"/>
      <c r="C74" s="12"/>
      <c r="D74" s="12"/>
    </row>
    <row r="75" spans="1:11" x14ac:dyDescent="0.25">
      <c r="A75" s="6" t="s">
        <v>48</v>
      </c>
    </row>
    <row r="78" spans="1:11" x14ac:dyDescent="0.25">
      <c r="A78" s="6" t="s">
        <v>44</v>
      </c>
    </row>
    <row r="79" spans="1:11" x14ac:dyDescent="0.25">
      <c r="A79" s="6" t="s">
        <v>148</v>
      </c>
    </row>
    <row r="81" spans="1:10" x14ac:dyDescent="0.25">
      <c r="A81" s="182" t="s">
        <v>151</v>
      </c>
      <c r="B81" s="182"/>
      <c r="C81" s="182"/>
      <c r="D81" s="182"/>
      <c r="E81" s="182"/>
      <c r="F81" s="182"/>
      <c r="G81" s="182"/>
      <c r="H81" s="182"/>
      <c r="I81" s="182"/>
      <c r="J81" s="182"/>
    </row>
    <row r="82" spans="1:10" x14ac:dyDescent="0.25">
      <c r="A82" s="182"/>
      <c r="B82" s="182"/>
      <c r="C82" s="182"/>
      <c r="D82" s="182"/>
      <c r="E82" s="182"/>
      <c r="F82" s="182"/>
      <c r="G82" s="182"/>
      <c r="H82" s="182"/>
      <c r="I82" s="182"/>
      <c r="J82" s="182"/>
    </row>
    <row r="83" spans="1:10" x14ac:dyDescent="0.25">
      <c r="A83" s="182"/>
      <c r="B83" s="182"/>
      <c r="C83" s="182"/>
      <c r="D83" s="182"/>
      <c r="E83" s="182"/>
      <c r="F83" s="182"/>
      <c r="G83" s="182"/>
      <c r="H83" s="182"/>
      <c r="I83" s="182"/>
      <c r="J83" s="182"/>
    </row>
    <row r="84" spans="1:10" x14ac:dyDescent="0.25">
      <c r="A84" s="182"/>
      <c r="B84" s="182"/>
      <c r="C84" s="182"/>
      <c r="D84" s="182"/>
      <c r="E84" s="182"/>
      <c r="F84" s="182"/>
      <c r="G84" s="182"/>
      <c r="H84" s="182"/>
      <c r="I84" s="182"/>
      <c r="J84" s="182"/>
    </row>
    <row r="85" spans="1:10" x14ac:dyDescent="0.25">
      <c r="A85" s="182"/>
      <c r="B85" s="182"/>
      <c r="C85" s="182"/>
      <c r="D85" s="182"/>
      <c r="E85" s="182"/>
      <c r="F85" s="182"/>
      <c r="G85" s="182"/>
      <c r="H85" s="182"/>
      <c r="I85" s="182"/>
      <c r="J85" s="182"/>
    </row>
    <row r="88" spans="1:10" x14ac:dyDescent="0.25">
      <c r="A88" s="6" t="s">
        <v>152</v>
      </c>
    </row>
  </sheetData>
  <mergeCells count="5">
    <mergeCell ref="A2:I2"/>
    <mergeCell ref="A4:A5"/>
    <mergeCell ref="B4:B5"/>
    <mergeCell ref="D4:K4"/>
    <mergeCell ref="A81:J8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Metas</vt:lpstr>
      <vt:lpstr>ejecución</vt:lpstr>
      <vt:lpstr>Indicadores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catherine.mata</dc:creator>
  <cp:lastModifiedBy>Horacio Rodriguez</cp:lastModifiedBy>
  <dcterms:created xsi:type="dcterms:W3CDTF">2011-10-21T22:22:06Z</dcterms:created>
  <dcterms:modified xsi:type="dcterms:W3CDTF">2014-09-01T17:07:55Z</dcterms:modified>
</cp:coreProperties>
</file>