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odo\DESAF 2014\cambio indicadores en la web\"/>
    </mc:Choice>
  </mc:AlternateContent>
  <bookViews>
    <workbookView xWindow="0" yWindow="0" windowWidth="21600" windowHeight="9735" tabRatio="708" activeTab="6"/>
  </bookViews>
  <sheets>
    <sheet name="I Trimestre" sheetId="2" r:id="rId1"/>
    <sheet name="II Trimestre" sheetId="3" r:id="rId2"/>
    <sheet name="III Trimestre" sheetId="1" r:id="rId3"/>
    <sheet name="IV Trimestre" sheetId="4" r:id="rId4"/>
    <sheet name="I Semestre" sheetId="5" r:id="rId5"/>
    <sheet name="III Trimestre Acumulado" sheetId="6" r:id="rId6"/>
    <sheet name="Anual" sheetId="7" r:id="rId7"/>
  </sheets>
  <calcPr calcId="152511"/>
</workbook>
</file>

<file path=xl/calcChain.xml><?xml version="1.0" encoding="utf-8"?>
<calcChain xmlns="http://schemas.openxmlformats.org/spreadsheetml/2006/main">
  <c r="H28" i="7" l="1"/>
  <c r="H23" i="7"/>
  <c r="M18" i="7"/>
  <c r="L18" i="7"/>
  <c r="K18" i="7"/>
  <c r="J18" i="7"/>
  <c r="I18" i="7"/>
  <c r="M17" i="7"/>
  <c r="M49" i="7" s="1"/>
  <c r="L17" i="7"/>
  <c r="K17" i="7"/>
  <c r="K32" i="7" s="1"/>
  <c r="J17" i="7"/>
  <c r="J19" i="7" s="1"/>
  <c r="I17" i="7"/>
  <c r="I19" i="7" s="1"/>
  <c r="M16" i="7"/>
  <c r="L16" i="7"/>
  <c r="K16" i="7"/>
  <c r="J16" i="7"/>
  <c r="I16" i="7"/>
  <c r="M15" i="7"/>
  <c r="M31" i="7" s="1"/>
  <c r="L15" i="7"/>
  <c r="L31" i="7" s="1"/>
  <c r="K15" i="7"/>
  <c r="K31" i="7" s="1"/>
  <c r="J15" i="7"/>
  <c r="J31" i="7" s="1"/>
  <c r="I15" i="7"/>
  <c r="I31" i="7" s="1"/>
  <c r="L12" i="7"/>
  <c r="K12" i="7"/>
  <c r="J12" i="7"/>
  <c r="I12" i="7"/>
  <c r="L11" i="7"/>
  <c r="K11" i="7"/>
  <c r="J11" i="7"/>
  <c r="I11" i="7"/>
  <c r="I48" i="7" s="1"/>
  <c r="L10" i="7"/>
  <c r="L39" i="7" s="1"/>
  <c r="K10" i="7"/>
  <c r="K39" i="7" s="1"/>
  <c r="J10" i="7"/>
  <c r="J39" i="7" s="1"/>
  <c r="I10" i="7"/>
  <c r="L9" i="7"/>
  <c r="K9" i="7"/>
  <c r="J9" i="7"/>
  <c r="I9" i="7"/>
  <c r="H28" i="6"/>
  <c r="H23" i="6"/>
  <c r="M18" i="6"/>
  <c r="L18" i="6"/>
  <c r="K18" i="6"/>
  <c r="J18" i="6"/>
  <c r="I18" i="6"/>
  <c r="M17" i="6"/>
  <c r="M32" i="6" s="1"/>
  <c r="L17" i="6"/>
  <c r="L32" i="6" s="1"/>
  <c r="K17" i="6"/>
  <c r="K32" i="6" s="1"/>
  <c r="J17" i="6"/>
  <c r="J19" i="6" s="1"/>
  <c r="I17" i="6"/>
  <c r="I19" i="6" s="1"/>
  <c r="M16" i="6"/>
  <c r="M44" i="6" s="1"/>
  <c r="L16" i="6"/>
  <c r="L44" i="6" s="1"/>
  <c r="K16" i="6"/>
  <c r="J16" i="6"/>
  <c r="I16" i="6"/>
  <c r="M15" i="6"/>
  <c r="M31" i="6" s="1"/>
  <c r="L15" i="6"/>
  <c r="L31" i="6" s="1"/>
  <c r="K15" i="6"/>
  <c r="K31" i="6" s="1"/>
  <c r="J15" i="6"/>
  <c r="J31" i="6" s="1"/>
  <c r="I15" i="6"/>
  <c r="I31" i="6" s="1"/>
  <c r="L12" i="6"/>
  <c r="K12" i="6"/>
  <c r="J12" i="6"/>
  <c r="I12" i="6"/>
  <c r="L11" i="6"/>
  <c r="K11" i="6"/>
  <c r="J11" i="6"/>
  <c r="I11" i="6"/>
  <c r="I48" i="6" s="1"/>
  <c r="L10" i="6"/>
  <c r="L39" i="6" s="1"/>
  <c r="K10" i="6"/>
  <c r="K39" i="6" s="1"/>
  <c r="J10" i="6"/>
  <c r="J61" i="6" s="1"/>
  <c r="I10" i="6"/>
  <c r="L9" i="6"/>
  <c r="K9" i="6"/>
  <c r="J9" i="6"/>
  <c r="J56" i="6" s="1"/>
  <c r="I9" i="6"/>
  <c r="H28" i="5"/>
  <c r="H23" i="5"/>
  <c r="M18" i="5"/>
  <c r="L18" i="5"/>
  <c r="K18" i="5"/>
  <c r="J18" i="5"/>
  <c r="I18" i="5"/>
  <c r="M17" i="5"/>
  <c r="L17" i="5"/>
  <c r="L32" i="5" s="1"/>
  <c r="K17" i="5"/>
  <c r="K32" i="5" s="1"/>
  <c r="J17" i="5"/>
  <c r="J19" i="5" s="1"/>
  <c r="I17" i="5"/>
  <c r="I19" i="5" s="1"/>
  <c r="M16" i="5"/>
  <c r="L16" i="5"/>
  <c r="K16" i="5"/>
  <c r="J16" i="5"/>
  <c r="I16" i="5"/>
  <c r="M15" i="5"/>
  <c r="M31" i="5" s="1"/>
  <c r="L15" i="5"/>
  <c r="L31" i="5" s="1"/>
  <c r="K15" i="5"/>
  <c r="K31" i="5" s="1"/>
  <c r="J15" i="5"/>
  <c r="J31" i="5" s="1"/>
  <c r="I15" i="5"/>
  <c r="I31" i="5" s="1"/>
  <c r="L12" i="5"/>
  <c r="K12" i="5"/>
  <c r="J12" i="5"/>
  <c r="I12" i="5"/>
  <c r="L11" i="5"/>
  <c r="K11" i="5"/>
  <c r="J11" i="5"/>
  <c r="I11" i="5"/>
  <c r="I48" i="5" s="1"/>
  <c r="L10" i="5"/>
  <c r="L39" i="5" s="1"/>
  <c r="K10" i="5"/>
  <c r="K39" i="5" s="1"/>
  <c r="J10" i="5"/>
  <c r="J39" i="5" s="1"/>
  <c r="I10" i="5"/>
  <c r="L9" i="5"/>
  <c r="K9" i="5"/>
  <c r="J9" i="5"/>
  <c r="I9" i="5"/>
  <c r="L62" i="4"/>
  <c r="K62" i="4"/>
  <c r="J62" i="4"/>
  <c r="I62" i="4"/>
  <c r="L61" i="4"/>
  <c r="K61" i="4"/>
  <c r="J61" i="4"/>
  <c r="I61" i="4"/>
  <c r="L56" i="4"/>
  <c r="K56" i="4"/>
  <c r="J56" i="4"/>
  <c r="I56" i="4"/>
  <c r="M49" i="4"/>
  <c r="L49" i="4"/>
  <c r="K49" i="4"/>
  <c r="J49" i="4"/>
  <c r="I49" i="4"/>
  <c r="L48" i="4"/>
  <c r="L50" i="4" s="1"/>
  <c r="K48" i="4"/>
  <c r="J48" i="4"/>
  <c r="I48" i="4"/>
  <c r="M44" i="4"/>
  <c r="L44" i="4"/>
  <c r="K44" i="4"/>
  <c r="J44" i="4"/>
  <c r="I44" i="4"/>
  <c r="L43" i="4"/>
  <c r="L45" i="4" s="1"/>
  <c r="K43" i="4"/>
  <c r="J43" i="4"/>
  <c r="I43" i="4"/>
  <c r="L40" i="4"/>
  <c r="K40" i="4"/>
  <c r="J40" i="4"/>
  <c r="I40" i="4"/>
  <c r="L39" i="4"/>
  <c r="K39" i="4"/>
  <c r="J39" i="4"/>
  <c r="I39" i="4"/>
  <c r="M32" i="4"/>
  <c r="L32" i="4"/>
  <c r="K32" i="4"/>
  <c r="J32" i="4"/>
  <c r="I32" i="4"/>
  <c r="I34" i="4" s="1"/>
  <c r="M31" i="4"/>
  <c r="L31" i="4"/>
  <c r="L33" i="4" s="1"/>
  <c r="K31" i="4"/>
  <c r="K33" i="4" s="1"/>
  <c r="J31" i="4"/>
  <c r="J33" i="4" s="1"/>
  <c r="I31" i="4"/>
  <c r="I33" i="4" s="1"/>
  <c r="H28" i="4"/>
  <c r="L19" i="4"/>
  <c r="K19" i="4"/>
  <c r="J19" i="4"/>
  <c r="I19" i="4"/>
  <c r="H18" i="4"/>
  <c r="H17" i="4"/>
  <c r="H16" i="4"/>
  <c r="H22" i="4" s="1"/>
  <c r="H66" i="4" s="1"/>
  <c r="H15" i="4"/>
  <c r="H31" i="4" s="1"/>
  <c r="H12" i="4"/>
  <c r="H11" i="4"/>
  <c r="H10" i="4"/>
  <c r="H9" i="4"/>
  <c r="L62" i="1"/>
  <c r="K62" i="1"/>
  <c r="J62" i="1"/>
  <c r="I62" i="1"/>
  <c r="L61" i="1"/>
  <c r="K61" i="1"/>
  <c r="J61" i="1"/>
  <c r="I61" i="1"/>
  <c r="L56" i="1"/>
  <c r="K56" i="1"/>
  <c r="J56" i="1"/>
  <c r="I56" i="1"/>
  <c r="M49" i="1"/>
  <c r="L49" i="1"/>
  <c r="K49" i="1"/>
  <c r="J49" i="1"/>
  <c r="I49" i="1"/>
  <c r="L48" i="1"/>
  <c r="K48" i="1"/>
  <c r="J48" i="1"/>
  <c r="I48" i="1"/>
  <c r="I50" i="1" s="1"/>
  <c r="M44" i="1"/>
  <c r="L44" i="1"/>
  <c r="K44" i="1"/>
  <c r="J44" i="1"/>
  <c r="I44" i="1"/>
  <c r="L43" i="1"/>
  <c r="K43" i="1"/>
  <c r="K45" i="1" s="1"/>
  <c r="J43" i="1"/>
  <c r="J45" i="1" s="1"/>
  <c r="I43" i="1"/>
  <c r="L40" i="1"/>
  <c r="K40" i="1"/>
  <c r="J40" i="1"/>
  <c r="I40" i="1"/>
  <c r="L39" i="1"/>
  <c r="K39" i="1"/>
  <c r="J39" i="1"/>
  <c r="I39" i="1"/>
  <c r="M32" i="1"/>
  <c r="L32" i="1"/>
  <c r="K32" i="1"/>
  <c r="J32" i="1"/>
  <c r="I32" i="1"/>
  <c r="I34" i="1" s="1"/>
  <c r="M31" i="1"/>
  <c r="L31" i="1"/>
  <c r="L33" i="1" s="1"/>
  <c r="K31" i="1"/>
  <c r="K33" i="1" s="1"/>
  <c r="J31" i="1"/>
  <c r="J33" i="1" s="1"/>
  <c r="I31" i="1"/>
  <c r="I33" i="1" s="1"/>
  <c r="H28" i="1"/>
  <c r="L19" i="1"/>
  <c r="K19" i="1"/>
  <c r="J19" i="1"/>
  <c r="I19" i="1"/>
  <c r="H18" i="1"/>
  <c r="H17" i="1"/>
  <c r="H16" i="1"/>
  <c r="H22" i="1" s="1"/>
  <c r="H66" i="1" s="1"/>
  <c r="H15" i="1"/>
  <c r="H31" i="1" s="1"/>
  <c r="H12" i="1"/>
  <c r="H11" i="1"/>
  <c r="H10" i="1"/>
  <c r="H9" i="1"/>
  <c r="L62" i="3"/>
  <c r="K62" i="3"/>
  <c r="J62" i="3"/>
  <c r="I62" i="3"/>
  <c r="L61" i="3"/>
  <c r="K61" i="3"/>
  <c r="J61" i="3"/>
  <c r="I61" i="3"/>
  <c r="L56" i="3"/>
  <c r="K56" i="3"/>
  <c r="J56" i="3"/>
  <c r="I56" i="3"/>
  <c r="M49" i="3"/>
  <c r="L49" i="3"/>
  <c r="K49" i="3"/>
  <c r="J49" i="3"/>
  <c r="I49" i="3"/>
  <c r="L48" i="3"/>
  <c r="L50" i="3" s="1"/>
  <c r="K48" i="3"/>
  <c r="J48" i="3"/>
  <c r="I48" i="3"/>
  <c r="M44" i="3"/>
  <c r="L44" i="3"/>
  <c r="K44" i="3"/>
  <c r="J44" i="3"/>
  <c r="I44" i="3"/>
  <c r="L43" i="3"/>
  <c r="K43" i="3"/>
  <c r="J43" i="3"/>
  <c r="I43" i="3"/>
  <c r="L40" i="3"/>
  <c r="K40" i="3"/>
  <c r="J40" i="3"/>
  <c r="I40" i="3"/>
  <c r="L39" i="3"/>
  <c r="K39" i="3"/>
  <c r="J39" i="3"/>
  <c r="I39" i="3"/>
  <c r="L34" i="3"/>
  <c r="M32" i="3"/>
  <c r="L32" i="3"/>
  <c r="K32" i="3"/>
  <c r="J32" i="3"/>
  <c r="J34" i="3" s="1"/>
  <c r="I32" i="3"/>
  <c r="I34" i="3" s="1"/>
  <c r="M31" i="3"/>
  <c r="L31" i="3"/>
  <c r="L33" i="3" s="1"/>
  <c r="K31" i="3"/>
  <c r="K33" i="3" s="1"/>
  <c r="J31" i="3"/>
  <c r="J33" i="3" s="1"/>
  <c r="I31" i="3"/>
  <c r="I33" i="3" s="1"/>
  <c r="H28" i="3"/>
  <c r="L19" i="3"/>
  <c r="K19" i="3"/>
  <c r="J19" i="3"/>
  <c r="I19" i="3"/>
  <c r="H18" i="3"/>
  <c r="H17" i="3"/>
  <c r="H16" i="3"/>
  <c r="H22" i="3" s="1"/>
  <c r="H66" i="3" s="1"/>
  <c r="H15" i="3"/>
  <c r="H31" i="3" s="1"/>
  <c r="H12" i="3"/>
  <c r="H11" i="3"/>
  <c r="H10" i="3"/>
  <c r="H9" i="3"/>
  <c r="L62" i="2"/>
  <c r="K62" i="2"/>
  <c r="J62" i="2"/>
  <c r="I62" i="2"/>
  <c r="L61" i="2"/>
  <c r="K61" i="2"/>
  <c r="J61" i="2"/>
  <c r="I61" i="2"/>
  <c r="L56" i="2"/>
  <c r="K56" i="2"/>
  <c r="J56" i="2"/>
  <c r="I56" i="2"/>
  <c r="M49" i="2"/>
  <c r="L49" i="2"/>
  <c r="K49" i="2"/>
  <c r="J49" i="2"/>
  <c r="I49" i="2"/>
  <c r="L48" i="2"/>
  <c r="K48" i="2"/>
  <c r="J48" i="2"/>
  <c r="I48" i="2"/>
  <c r="M44" i="2"/>
  <c r="L44" i="2"/>
  <c r="K44" i="2"/>
  <c r="J44" i="2"/>
  <c r="I44" i="2"/>
  <c r="L43" i="2"/>
  <c r="L45" i="2" s="1"/>
  <c r="K43" i="2"/>
  <c r="K45" i="2" s="1"/>
  <c r="J43" i="2"/>
  <c r="I43" i="2"/>
  <c r="L40" i="2"/>
  <c r="K40" i="2"/>
  <c r="J40" i="2"/>
  <c r="I40" i="2"/>
  <c r="L39" i="2"/>
  <c r="K39" i="2"/>
  <c r="J39" i="2"/>
  <c r="I39" i="2"/>
  <c r="M32" i="2"/>
  <c r="L32" i="2"/>
  <c r="K32" i="2"/>
  <c r="K34" i="2" s="1"/>
  <c r="J32" i="2"/>
  <c r="J34" i="2" s="1"/>
  <c r="I32" i="2"/>
  <c r="M31" i="2"/>
  <c r="L31" i="2"/>
  <c r="L33" i="2" s="1"/>
  <c r="K31" i="2"/>
  <c r="K33" i="2" s="1"/>
  <c r="J31" i="2"/>
  <c r="J33" i="2" s="1"/>
  <c r="I31" i="2"/>
  <c r="I33" i="2" s="1"/>
  <c r="H28" i="2"/>
  <c r="L19" i="2"/>
  <c r="K19" i="2"/>
  <c r="J19" i="2"/>
  <c r="I19" i="2"/>
  <c r="H18" i="2"/>
  <c r="H17" i="2"/>
  <c r="H16" i="2"/>
  <c r="H22" i="2" s="1"/>
  <c r="H66" i="2" s="1"/>
  <c r="H15" i="2"/>
  <c r="H31" i="2" s="1"/>
  <c r="H12" i="2"/>
  <c r="H11" i="2"/>
  <c r="H10" i="2"/>
  <c r="H9" i="2"/>
  <c r="C19" i="1"/>
  <c r="D19" i="3"/>
  <c r="E19" i="3"/>
  <c r="F19" i="3"/>
  <c r="C19" i="3"/>
  <c r="H19" i="2" l="1"/>
  <c r="H53" i="2" s="1"/>
  <c r="H39" i="1"/>
  <c r="H39" i="2"/>
  <c r="H39" i="4"/>
  <c r="L57" i="4"/>
  <c r="H40" i="2"/>
  <c r="H39" i="3"/>
  <c r="H12" i="5"/>
  <c r="L57" i="5"/>
  <c r="K50" i="4"/>
  <c r="K57" i="4"/>
  <c r="J57" i="4"/>
  <c r="H33" i="4"/>
  <c r="H56" i="4"/>
  <c r="L45" i="1"/>
  <c r="L63" i="1" s="1"/>
  <c r="K50" i="1"/>
  <c r="K57" i="1"/>
  <c r="H62" i="1"/>
  <c r="H33" i="1"/>
  <c r="I45" i="3"/>
  <c r="I63" i="3" s="1"/>
  <c r="K57" i="3"/>
  <c r="L45" i="3"/>
  <c r="L63" i="3" s="1"/>
  <c r="H56" i="3"/>
  <c r="I58" i="3"/>
  <c r="H33" i="3"/>
  <c r="J44" i="7"/>
  <c r="H11" i="6"/>
  <c r="H40" i="6" s="1"/>
  <c r="H62" i="2"/>
  <c r="H9" i="5"/>
  <c r="H9" i="7"/>
  <c r="H18" i="5"/>
  <c r="M49" i="5"/>
  <c r="I50" i="4"/>
  <c r="H18" i="7"/>
  <c r="L50" i="1"/>
  <c r="H18" i="6"/>
  <c r="I50" i="3"/>
  <c r="K50" i="3"/>
  <c r="J45" i="4"/>
  <c r="J63" i="4" s="1"/>
  <c r="I45" i="4"/>
  <c r="I63" i="4" s="1"/>
  <c r="K45" i="4"/>
  <c r="K63" i="4" s="1"/>
  <c r="K45" i="3"/>
  <c r="K63" i="3" s="1"/>
  <c r="J45" i="2"/>
  <c r="J63" i="2" s="1"/>
  <c r="J48" i="7"/>
  <c r="L48" i="6"/>
  <c r="K48" i="6"/>
  <c r="J50" i="3"/>
  <c r="I50" i="2"/>
  <c r="I45" i="1"/>
  <c r="I63" i="1" s="1"/>
  <c r="J50" i="4"/>
  <c r="H12" i="7"/>
  <c r="I58" i="4"/>
  <c r="J34" i="4"/>
  <c r="J58" i="4" s="1"/>
  <c r="L63" i="4"/>
  <c r="L48" i="7"/>
  <c r="H19" i="4"/>
  <c r="H53" i="4" s="1"/>
  <c r="K48" i="7"/>
  <c r="H62" i="4"/>
  <c r="L57" i="6"/>
  <c r="L57" i="1"/>
  <c r="J50" i="1"/>
  <c r="J57" i="1"/>
  <c r="H56" i="1"/>
  <c r="I58" i="1"/>
  <c r="L34" i="1"/>
  <c r="H19" i="1"/>
  <c r="H53" i="1" s="1"/>
  <c r="J34" i="1"/>
  <c r="J48" i="5"/>
  <c r="J45" i="3"/>
  <c r="H62" i="3"/>
  <c r="H9" i="6"/>
  <c r="M49" i="6"/>
  <c r="J49" i="7"/>
  <c r="L57" i="3"/>
  <c r="H16" i="6"/>
  <c r="H22" i="6" s="1"/>
  <c r="H66" i="6" s="1"/>
  <c r="I32" i="7"/>
  <c r="I34" i="7" s="1"/>
  <c r="H61" i="3"/>
  <c r="L48" i="5"/>
  <c r="H19" i="3"/>
  <c r="H53" i="3" s="1"/>
  <c r="L58" i="3"/>
  <c r="K48" i="5"/>
  <c r="L63" i="2"/>
  <c r="H10" i="5"/>
  <c r="H39" i="5" s="1"/>
  <c r="H10" i="7"/>
  <c r="H39" i="7" s="1"/>
  <c r="H10" i="6"/>
  <c r="H39" i="6" s="1"/>
  <c r="I45" i="2"/>
  <c r="I63" i="2" s="1"/>
  <c r="M32" i="5"/>
  <c r="L50" i="2"/>
  <c r="K49" i="7"/>
  <c r="L57" i="2"/>
  <c r="K50" i="2"/>
  <c r="K19" i="6"/>
  <c r="K57" i="2"/>
  <c r="J50" i="2"/>
  <c r="K44" i="7"/>
  <c r="J57" i="2"/>
  <c r="H15" i="7"/>
  <c r="H31" i="7" s="1"/>
  <c r="J32" i="7"/>
  <c r="J57" i="7" s="1"/>
  <c r="I57" i="2"/>
  <c r="J61" i="5"/>
  <c r="J48" i="6"/>
  <c r="I33" i="7"/>
  <c r="L61" i="7"/>
  <c r="I39" i="7"/>
  <c r="I61" i="5"/>
  <c r="L62" i="5"/>
  <c r="K61" i="7"/>
  <c r="L33" i="6"/>
  <c r="K62" i="7"/>
  <c r="H33" i="2"/>
  <c r="L33" i="5"/>
  <c r="K33" i="6"/>
  <c r="J40" i="6"/>
  <c r="I61" i="7"/>
  <c r="L62" i="7"/>
  <c r="K63" i="2"/>
  <c r="K33" i="5"/>
  <c r="J33" i="6"/>
  <c r="J33" i="5"/>
  <c r="I33" i="6"/>
  <c r="K61" i="6"/>
  <c r="L33" i="7"/>
  <c r="I33" i="5"/>
  <c r="L61" i="5"/>
  <c r="K33" i="7"/>
  <c r="L40" i="7"/>
  <c r="J58" i="2"/>
  <c r="K61" i="5"/>
  <c r="I61" i="6"/>
  <c r="L62" i="6"/>
  <c r="J33" i="7"/>
  <c r="K57" i="7"/>
  <c r="K34" i="7"/>
  <c r="H11" i="7"/>
  <c r="H16" i="7"/>
  <c r="K40" i="7"/>
  <c r="I44" i="7"/>
  <c r="I49" i="7"/>
  <c r="I50" i="7" s="1"/>
  <c r="I62" i="7"/>
  <c r="J62" i="7"/>
  <c r="J40" i="7"/>
  <c r="L56" i="7"/>
  <c r="H17" i="7"/>
  <c r="L19" i="7"/>
  <c r="I40" i="7"/>
  <c r="L43" i="7"/>
  <c r="K56" i="7"/>
  <c r="I57" i="7"/>
  <c r="K19" i="7"/>
  <c r="M32" i="7"/>
  <c r="K43" i="7"/>
  <c r="J56" i="7"/>
  <c r="L32" i="7"/>
  <c r="J43" i="7"/>
  <c r="J45" i="7" s="1"/>
  <c r="M44" i="7"/>
  <c r="I56" i="7"/>
  <c r="J61" i="7"/>
  <c r="I43" i="7"/>
  <c r="L44" i="7"/>
  <c r="L49" i="7"/>
  <c r="K57" i="6"/>
  <c r="K34" i="6"/>
  <c r="H15" i="6"/>
  <c r="H31" i="6" s="1"/>
  <c r="J32" i="6"/>
  <c r="J39" i="6"/>
  <c r="K44" i="6"/>
  <c r="K49" i="6"/>
  <c r="K50" i="6" s="1"/>
  <c r="K62" i="6"/>
  <c r="I32" i="6"/>
  <c r="I39" i="6"/>
  <c r="L40" i="6"/>
  <c r="J44" i="6"/>
  <c r="J49" i="6"/>
  <c r="J50" i="6" s="1"/>
  <c r="J62" i="6"/>
  <c r="K40" i="6"/>
  <c r="I44" i="6"/>
  <c r="I49" i="6"/>
  <c r="I50" i="6" s="1"/>
  <c r="I62" i="6"/>
  <c r="L34" i="6"/>
  <c r="L56" i="6"/>
  <c r="H17" i="6"/>
  <c r="L19" i="6"/>
  <c r="I40" i="6"/>
  <c r="L43" i="6"/>
  <c r="L45" i="6" s="1"/>
  <c r="K56" i="6"/>
  <c r="L61" i="6"/>
  <c r="H12" i="6"/>
  <c r="K43" i="6"/>
  <c r="J43" i="6"/>
  <c r="I56" i="6"/>
  <c r="I43" i="6"/>
  <c r="L49" i="6"/>
  <c r="L50" i="6" s="1"/>
  <c r="K57" i="5"/>
  <c r="K34" i="5"/>
  <c r="H15" i="5"/>
  <c r="H31" i="5" s="1"/>
  <c r="H33" i="5" s="1"/>
  <c r="J32" i="5"/>
  <c r="K44" i="5"/>
  <c r="K49" i="5"/>
  <c r="K62" i="5"/>
  <c r="I32" i="5"/>
  <c r="I39" i="5"/>
  <c r="L40" i="5"/>
  <c r="J44" i="5"/>
  <c r="J49" i="5"/>
  <c r="J50" i="5" s="1"/>
  <c r="J62" i="5"/>
  <c r="H11" i="5"/>
  <c r="H16" i="5"/>
  <c r="K40" i="5"/>
  <c r="I44" i="5"/>
  <c r="I49" i="5"/>
  <c r="I50" i="5" s="1"/>
  <c r="I62" i="5"/>
  <c r="L34" i="5"/>
  <c r="J40" i="5"/>
  <c r="L56" i="5"/>
  <c r="H17" i="5"/>
  <c r="L19" i="5"/>
  <c r="I40" i="5"/>
  <c r="L43" i="5"/>
  <c r="K56" i="5"/>
  <c r="K19" i="5"/>
  <c r="K43" i="5"/>
  <c r="K45" i="5" s="1"/>
  <c r="J56" i="5"/>
  <c r="J43" i="5"/>
  <c r="M44" i="5"/>
  <c r="I56" i="5"/>
  <c r="I43" i="5"/>
  <c r="L44" i="5"/>
  <c r="L49" i="5"/>
  <c r="L50" i="5" s="1"/>
  <c r="H43" i="4"/>
  <c r="H48" i="4"/>
  <c r="H61" i="4"/>
  <c r="H67" i="4"/>
  <c r="I57" i="4"/>
  <c r="H32" i="4"/>
  <c r="L34" i="4"/>
  <c r="L58" i="4" s="1"/>
  <c r="H44" i="4"/>
  <c r="H49" i="4"/>
  <c r="K34" i="4"/>
  <c r="K58" i="4" s="1"/>
  <c r="H40" i="4"/>
  <c r="K63" i="1"/>
  <c r="L58" i="1"/>
  <c r="J58" i="1"/>
  <c r="J63" i="1"/>
  <c r="H43" i="1"/>
  <c r="H48" i="1"/>
  <c r="H61" i="1"/>
  <c r="H67" i="1"/>
  <c r="I57" i="1"/>
  <c r="H32" i="1"/>
  <c r="H44" i="1"/>
  <c r="H49" i="1"/>
  <c r="K34" i="1"/>
  <c r="K58" i="1" s="1"/>
  <c r="H40" i="1"/>
  <c r="J63" i="3"/>
  <c r="J58" i="3"/>
  <c r="H43" i="3"/>
  <c r="H48" i="3"/>
  <c r="J57" i="3"/>
  <c r="H67" i="3"/>
  <c r="I57" i="3"/>
  <c r="H32" i="3"/>
  <c r="H44" i="3"/>
  <c r="H49" i="3"/>
  <c r="K34" i="3"/>
  <c r="K58" i="3" s="1"/>
  <c r="H40" i="3"/>
  <c r="K58" i="2"/>
  <c r="I34" i="2"/>
  <c r="I58" i="2" s="1"/>
  <c r="H56" i="2"/>
  <c r="H43" i="2"/>
  <c r="H48" i="2"/>
  <c r="H61" i="2"/>
  <c r="H67" i="2"/>
  <c r="H32" i="2"/>
  <c r="L34" i="2"/>
  <c r="L58" i="2" s="1"/>
  <c r="H44" i="2"/>
  <c r="H49" i="2"/>
  <c r="D19" i="2"/>
  <c r="E19" i="2"/>
  <c r="F19" i="2"/>
  <c r="C19" i="2"/>
  <c r="I45" i="6" l="1"/>
  <c r="H45" i="2"/>
  <c r="J50" i="7"/>
  <c r="H48" i="6"/>
  <c r="H45" i="3"/>
  <c r="H63" i="3" s="1"/>
  <c r="H19" i="7"/>
  <c r="H53" i="7" s="1"/>
  <c r="K58" i="6"/>
  <c r="H56" i="6"/>
  <c r="H33" i="6"/>
  <c r="L58" i="5"/>
  <c r="H33" i="7"/>
  <c r="H45" i="4"/>
  <c r="H63" i="4" s="1"/>
  <c r="I45" i="7"/>
  <c r="I63" i="7" s="1"/>
  <c r="K50" i="7"/>
  <c r="L50" i="7"/>
  <c r="K50" i="5"/>
  <c r="H61" i="6"/>
  <c r="I58" i="7"/>
  <c r="H19" i="6"/>
  <c r="H53" i="6" s="1"/>
  <c r="J34" i="7"/>
  <c r="J58" i="7" s="1"/>
  <c r="H43" i="6"/>
  <c r="K58" i="5"/>
  <c r="L45" i="5"/>
  <c r="L63" i="5" s="1"/>
  <c r="K63" i="5"/>
  <c r="K45" i="7"/>
  <c r="K63" i="7" s="1"/>
  <c r="L58" i="6"/>
  <c r="J45" i="6"/>
  <c r="J63" i="6" s="1"/>
  <c r="H19" i="5"/>
  <c r="H53" i="5" s="1"/>
  <c r="L45" i="7"/>
  <c r="L63" i="7" s="1"/>
  <c r="I63" i="6"/>
  <c r="K58" i="7"/>
  <c r="H56" i="7"/>
  <c r="H40" i="7"/>
  <c r="H43" i="7"/>
  <c r="H48" i="7"/>
  <c r="J63" i="7"/>
  <c r="H67" i="7"/>
  <c r="H62" i="7"/>
  <c r="H49" i="7"/>
  <c r="H44" i="7"/>
  <c r="H32" i="7"/>
  <c r="H61" i="7"/>
  <c r="H22" i="7"/>
  <c r="H66" i="7" s="1"/>
  <c r="L57" i="7"/>
  <c r="L34" i="7"/>
  <c r="L58" i="7" s="1"/>
  <c r="J34" i="6"/>
  <c r="J58" i="6" s="1"/>
  <c r="J57" i="6"/>
  <c r="H62" i="6"/>
  <c r="H49" i="6"/>
  <c r="H44" i="6"/>
  <c r="H32" i="6"/>
  <c r="H67" i="6"/>
  <c r="L63" i="6"/>
  <c r="K45" i="6"/>
  <c r="K63" i="6" s="1"/>
  <c r="I34" i="6"/>
  <c r="I58" i="6" s="1"/>
  <c r="I57" i="6"/>
  <c r="J34" i="5"/>
  <c r="J58" i="5" s="1"/>
  <c r="J57" i="5"/>
  <c r="H62" i="5"/>
  <c r="H49" i="5"/>
  <c r="H44" i="5"/>
  <c r="H32" i="5"/>
  <c r="H67" i="5"/>
  <c r="H22" i="5"/>
  <c r="H66" i="5" s="1"/>
  <c r="H61" i="5"/>
  <c r="I45" i="5"/>
  <c r="I63" i="5" s="1"/>
  <c r="J45" i="5"/>
  <c r="J63" i="5" s="1"/>
  <c r="H56" i="5"/>
  <c r="H40" i="5"/>
  <c r="H48" i="5"/>
  <c r="H43" i="5"/>
  <c r="I34" i="5"/>
  <c r="I58" i="5" s="1"/>
  <c r="I57" i="5"/>
  <c r="H34" i="4"/>
  <c r="H58" i="4" s="1"/>
  <c r="H57" i="4"/>
  <c r="H50" i="4"/>
  <c r="H45" i="1"/>
  <c r="H63" i="1" s="1"/>
  <c r="H50" i="1"/>
  <c r="H34" i="1"/>
  <c r="H58" i="1" s="1"/>
  <c r="H57" i="1"/>
  <c r="H34" i="3"/>
  <c r="H58" i="3" s="1"/>
  <c r="H57" i="3"/>
  <c r="H50" i="3"/>
  <c r="H57" i="2"/>
  <c r="H34" i="2"/>
  <c r="H58" i="2" s="1"/>
  <c r="H50" i="2"/>
  <c r="H63" i="2"/>
  <c r="D19" i="4"/>
  <c r="E19" i="4"/>
  <c r="F19" i="4"/>
  <c r="C19" i="4"/>
  <c r="D19" i="1"/>
  <c r="E19" i="1"/>
  <c r="F19" i="1"/>
  <c r="H50" i="6" l="1"/>
  <c r="H45" i="6"/>
  <c r="H63" i="6" s="1"/>
  <c r="H45" i="5"/>
  <c r="H63" i="5" s="1"/>
  <c r="H45" i="7"/>
  <c r="H63" i="7" s="1"/>
  <c r="H50" i="7"/>
  <c r="H34" i="7"/>
  <c r="H58" i="7" s="1"/>
  <c r="H57" i="7"/>
  <c r="H34" i="6"/>
  <c r="H58" i="6" s="1"/>
  <c r="H57" i="6"/>
  <c r="H34" i="5"/>
  <c r="H58" i="5" s="1"/>
  <c r="H57" i="5"/>
  <c r="H50" i="5"/>
  <c r="D18" i="7"/>
  <c r="E18" i="7"/>
  <c r="F18" i="7"/>
  <c r="G18" i="7"/>
  <c r="C18" i="7"/>
  <c r="D15" i="7"/>
  <c r="E15" i="7"/>
  <c r="F15" i="7"/>
  <c r="G15" i="7"/>
  <c r="D16" i="7"/>
  <c r="E16" i="7"/>
  <c r="F16" i="7"/>
  <c r="G16" i="7"/>
  <c r="D17" i="7"/>
  <c r="E17" i="7"/>
  <c r="F17" i="7"/>
  <c r="G17" i="7"/>
  <c r="C16" i="7"/>
  <c r="C17" i="7"/>
  <c r="D12" i="7"/>
  <c r="E12" i="7"/>
  <c r="F12" i="7"/>
  <c r="C12" i="7"/>
  <c r="D9" i="7"/>
  <c r="E9" i="7"/>
  <c r="F9" i="7"/>
  <c r="D10" i="7"/>
  <c r="E10" i="7"/>
  <c r="F10" i="7"/>
  <c r="D11" i="7"/>
  <c r="E11" i="7"/>
  <c r="F11" i="7"/>
  <c r="C10" i="7"/>
  <c r="C11" i="7"/>
  <c r="D18" i="6"/>
  <c r="E18" i="6"/>
  <c r="F18" i="6"/>
  <c r="G18" i="6"/>
  <c r="C18" i="6"/>
  <c r="D15" i="6"/>
  <c r="E15" i="6"/>
  <c r="F15" i="6"/>
  <c r="G15" i="6"/>
  <c r="D16" i="6"/>
  <c r="E16" i="6"/>
  <c r="F16" i="6"/>
  <c r="G16" i="6"/>
  <c r="D17" i="6"/>
  <c r="E17" i="6"/>
  <c r="F17" i="6"/>
  <c r="G17" i="6"/>
  <c r="C16" i="6"/>
  <c r="C17" i="6"/>
  <c r="D12" i="6"/>
  <c r="E12" i="6"/>
  <c r="F12" i="6"/>
  <c r="C12" i="6"/>
  <c r="D9" i="6"/>
  <c r="E9" i="6"/>
  <c r="F9" i="6"/>
  <c r="D10" i="6"/>
  <c r="E10" i="6"/>
  <c r="F10" i="6"/>
  <c r="D11" i="6"/>
  <c r="E11" i="6"/>
  <c r="F11" i="6"/>
  <c r="C10" i="6"/>
  <c r="C11" i="6"/>
  <c r="D18" i="5"/>
  <c r="E18" i="5"/>
  <c r="F18" i="5"/>
  <c r="G18" i="5"/>
  <c r="C18" i="5"/>
  <c r="D15" i="5"/>
  <c r="E15" i="5"/>
  <c r="F15" i="5"/>
  <c r="G15" i="5"/>
  <c r="D16" i="5"/>
  <c r="E16" i="5"/>
  <c r="F16" i="5"/>
  <c r="G16" i="5"/>
  <c r="D17" i="5"/>
  <c r="E17" i="5"/>
  <c r="F17" i="5"/>
  <c r="G17" i="5"/>
  <c r="C16" i="5"/>
  <c r="C17" i="5"/>
  <c r="C19" i="5" s="1"/>
  <c r="D12" i="5"/>
  <c r="E12" i="5"/>
  <c r="F12" i="5"/>
  <c r="C12" i="5"/>
  <c r="F11" i="5"/>
  <c r="E11" i="5"/>
  <c r="D11" i="5"/>
  <c r="F10" i="5"/>
  <c r="E10" i="5"/>
  <c r="D10" i="5"/>
  <c r="F9" i="5"/>
  <c r="E9" i="5"/>
  <c r="D9" i="5"/>
  <c r="C10" i="5"/>
  <c r="C11" i="5"/>
  <c r="B17" i="7" l="1"/>
  <c r="C15" i="5"/>
  <c r="E19" i="5"/>
  <c r="F19" i="5"/>
  <c r="D19" i="5"/>
  <c r="C9" i="6"/>
  <c r="C9" i="7"/>
  <c r="C15" i="6"/>
  <c r="F19" i="6"/>
  <c r="E19" i="6"/>
  <c r="D19" i="6"/>
  <c r="C19" i="6"/>
  <c r="C15" i="7"/>
  <c r="D19" i="7"/>
  <c r="E19" i="7"/>
  <c r="F19" i="7"/>
  <c r="C19" i="7"/>
  <c r="C9" i="5"/>
  <c r="B19" i="7" l="1"/>
  <c r="B18" i="7"/>
  <c r="B16" i="7"/>
  <c r="B15" i="7"/>
  <c r="B12" i="7"/>
  <c r="B11" i="7"/>
  <c r="B10" i="7"/>
  <c r="B9" i="7"/>
  <c r="B19" i="6"/>
  <c r="B18" i="6"/>
  <c r="B17" i="6"/>
  <c r="B16" i="6"/>
  <c r="B15" i="6"/>
  <c r="B12" i="6"/>
  <c r="B11" i="6"/>
  <c r="B10" i="6"/>
  <c r="B9" i="6"/>
  <c r="B19" i="5"/>
  <c r="B18" i="5"/>
  <c r="B17" i="5"/>
  <c r="B16" i="5"/>
  <c r="B15" i="5"/>
  <c r="B12" i="5"/>
  <c r="B11" i="5"/>
  <c r="B10" i="5"/>
  <c r="B9" i="5"/>
  <c r="B19" i="4"/>
  <c r="B18" i="4"/>
  <c r="B17" i="4"/>
  <c r="B16" i="4"/>
  <c r="B15" i="4"/>
  <c r="B12" i="4"/>
  <c r="B11" i="4"/>
  <c r="B10" i="4"/>
  <c r="B9" i="4"/>
  <c r="B19" i="1"/>
  <c r="B18" i="1"/>
  <c r="B17" i="1"/>
  <c r="B16" i="1"/>
  <c r="B15" i="1"/>
  <c r="B12" i="1"/>
  <c r="B11" i="1"/>
  <c r="B10" i="1"/>
  <c r="B9" i="1"/>
  <c r="B19" i="3"/>
  <c r="B18" i="3"/>
  <c r="B17" i="3"/>
  <c r="B16" i="3"/>
  <c r="B15" i="3"/>
  <c r="B12" i="3"/>
  <c r="B11" i="3"/>
  <c r="B10" i="3"/>
  <c r="B9" i="3"/>
  <c r="B19" i="2"/>
  <c r="B18" i="2"/>
  <c r="B17" i="2"/>
  <c r="B16" i="2"/>
  <c r="B22" i="2" s="1"/>
  <c r="B15" i="2"/>
  <c r="B12" i="2"/>
  <c r="B11" i="2"/>
  <c r="B10" i="2"/>
  <c r="B9" i="2"/>
  <c r="B53" i="2" l="1"/>
  <c r="B43" i="2"/>
  <c r="B56" i="2"/>
  <c r="B40" i="2"/>
  <c r="B44" i="2"/>
  <c r="B28" i="7"/>
  <c r="B28" i="6"/>
  <c r="B28" i="5"/>
  <c r="B28" i="4"/>
  <c r="B28" i="1"/>
  <c r="B40" i="1" s="1"/>
  <c r="B28" i="3"/>
  <c r="B28" i="2"/>
  <c r="B39" i="2" s="1"/>
  <c r="B44" i="7" l="1"/>
  <c r="B40" i="7"/>
  <c r="G49" i="3" l="1"/>
  <c r="G49" i="1"/>
  <c r="G49" i="4"/>
  <c r="G49" i="2"/>
  <c r="G44" i="3"/>
  <c r="G44" i="1"/>
  <c r="G44" i="4"/>
  <c r="G44" i="2"/>
  <c r="C39" i="3"/>
  <c r="C39" i="1"/>
  <c r="C39" i="4"/>
  <c r="C39" i="2"/>
  <c r="G31" i="1"/>
  <c r="G32" i="1"/>
  <c r="G31" i="4"/>
  <c r="G32" i="4"/>
  <c r="G31" i="2"/>
  <c r="G32" i="2"/>
  <c r="G31" i="3"/>
  <c r="G32" i="3"/>
  <c r="B23" i="6" l="1"/>
  <c r="B23" i="5"/>
  <c r="D31" i="5" l="1"/>
  <c r="F31" i="5"/>
  <c r="G31" i="5"/>
  <c r="C39" i="5"/>
  <c r="D39" i="5"/>
  <c r="F39" i="5"/>
  <c r="D43" i="5"/>
  <c r="F43" i="5"/>
  <c r="E31" i="5"/>
  <c r="E39" i="5"/>
  <c r="G31" i="6"/>
  <c r="E39" i="6"/>
  <c r="D43" i="6"/>
  <c r="C39" i="6"/>
  <c r="D61" i="6"/>
  <c r="F31" i="6"/>
  <c r="E31" i="6"/>
  <c r="D31" i="6"/>
  <c r="F39" i="6"/>
  <c r="D39" i="6"/>
  <c r="G49" i="6" l="1"/>
  <c r="G32" i="6"/>
  <c r="G44" i="6"/>
  <c r="G44" i="5"/>
  <c r="G32" i="5"/>
  <c r="G49" i="5"/>
  <c r="B39" i="6"/>
  <c r="C62" i="6"/>
  <c r="F61" i="6"/>
  <c r="B31" i="6"/>
  <c r="F43" i="6"/>
  <c r="F61" i="5"/>
  <c r="B39" i="5"/>
  <c r="E62" i="5"/>
  <c r="C62" i="5"/>
  <c r="D61" i="5"/>
  <c r="E62" i="6"/>
  <c r="B31" i="5"/>
  <c r="C31" i="5"/>
  <c r="D32" i="5"/>
  <c r="D57" i="5" s="1"/>
  <c r="F32" i="5"/>
  <c r="F57" i="5" s="1"/>
  <c r="D40" i="5"/>
  <c r="F40" i="5"/>
  <c r="C43" i="5"/>
  <c r="E43" i="5"/>
  <c r="D44" i="5"/>
  <c r="D45" i="5" s="1"/>
  <c r="F44" i="5"/>
  <c r="F45" i="5" s="1"/>
  <c r="D48" i="5"/>
  <c r="F48" i="5"/>
  <c r="C49" i="5"/>
  <c r="E49" i="5"/>
  <c r="C61" i="5"/>
  <c r="E61" i="5"/>
  <c r="D62" i="5"/>
  <c r="F62" i="5"/>
  <c r="C32" i="5"/>
  <c r="E32" i="5"/>
  <c r="E57" i="5" s="1"/>
  <c r="C40" i="5"/>
  <c r="E40" i="5"/>
  <c r="C44" i="5"/>
  <c r="E44" i="5"/>
  <c r="C48" i="5"/>
  <c r="E48" i="5"/>
  <c r="D49" i="5"/>
  <c r="F49" i="5"/>
  <c r="C31" i="6"/>
  <c r="D32" i="6"/>
  <c r="D57" i="6" s="1"/>
  <c r="F32" i="6"/>
  <c r="F57" i="6" s="1"/>
  <c r="D40" i="6"/>
  <c r="F40" i="6"/>
  <c r="C43" i="6"/>
  <c r="E43" i="6"/>
  <c r="D44" i="6"/>
  <c r="D45" i="6" s="1"/>
  <c r="F44" i="6"/>
  <c r="D48" i="6"/>
  <c r="F48" i="6"/>
  <c r="C49" i="6"/>
  <c r="E49" i="6"/>
  <c r="C61" i="6"/>
  <c r="E61" i="6"/>
  <c r="D62" i="6"/>
  <c r="F62" i="6"/>
  <c r="C32" i="6"/>
  <c r="E32" i="6"/>
  <c r="E57" i="6" s="1"/>
  <c r="C40" i="6"/>
  <c r="E40" i="6"/>
  <c r="C44" i="6"/>
  <c r="E44" i="6"/>
  <c r="C48" i="6"/>
  <c r="E48" i="6"/>
  <c r="D49" i="6"/>
  <c r="F49" i="6"/>
  <c r="F45" i="6" l="1"/>
  <c r="F63" i="6" s="1"/>
  <c r="D63" i="6"/>
  <c r="F63" i="5"/>
  <c r="C57" i="6"/>
  <c r="C57" i="5"/>
  <c r="C50" i="5"/>
  <c r="D63" i="5"/>
  <c r="C50" i="6"/>
  <c r="E50" i="5"/>
  <c r="E34" i="5"/>
  <c r="B67" i="5"/>
  <c r="B53" i="5"/>
  <c r="B49" i="5"/>
  <c r="B62" i="5"/>
  <c r="B44" i="5"/>
  <c r="B32" i="5"/>
  <c r="B57" i="5" s="1"/>
  <c r="B43" i="5"/>
  <c r="B48" i="5"/>
  <c r="B40" i="5"/>
  <c r="D50" i="5"/>
  <c r="C45" i="5"/>
  <c r="C63" i="5" s="1"/>
  <c r="D34" i="5"/>
  <c r="C34" i="5"/>
  <c r="B61" i="5"/>
  <c r="B22" i="5"/>
  <c r="B66" i="5" s="1"/>
  <c r="F50" i="5"/>
  <c r="E45" i="5"/>
  <c r="E63" i="5" s="1"/>
  <c r="F34" i="5"/>
  <c r="E50" i="6"/>
  <c r="E34" i="6"/>
  <c r="B67" i="6"/>
  <c r="B53" i="6"/>
  <c r="B49" i="6"/>
  <c r="B62" i="6"/>
  <c r="B44" i="6"/>
  <c r="B32" i="6"/>
  <c r="B57" i="6" s="1"/>
  <c r="B43" i="6"/>
  <c r="B48" i="6"/>
  <c r="B40" i="6"/>
  <c r="D50" i="6"/>
  <c r="C45" i="6"/>
  <c r="C63" i="6" s="1"/>
  <c r="D34" i="6"/>
  <c r="C34" i="6"/>
  <c r="B61" i="6"/>
  <c r="B22" i="6"/>
  <c r="B66" i="6" s="1"/>
  <c r="F50" i="6"/>
  <c r="E45" i="6"/>
  <c r="E63" i="6" s="1"/>
  <c r="F34" i="6"/>
  <c r="B45" i="5" l="1"/>
  <c r="B63" i="5" s="1"/>
  <c r="B45" i="6"/>
  <c r="B63" i="6" s="1"/>
  <c r="B50" i="6"/>
  <c r="B50" i="5"/>
  <c r="B34" i="5"/>
  <c r="B34" i="6"/>
  <c r="B23" i="7" l="1"/>
  <c r="G31" i="7"/>
  <c r="E31" i="7"/>
  <c r="D31" i="7"/>
  <c r="C31" i="7"/>
  <c r="E48" i="7"/>
  <c r="D43" i="7"/>
  <c r="C39" i="7"/>
  <c r="C62" i="7"/>
  <c r="E61" i="7"/>
  <c r="C61" i="7"/>
  <c r="F49" i="7"/>
  <c r="E49" i="7"/>
  <c r="D49" i="7"/>
  <c r="C49" i="7"/>
  <c r="F48" i="7"/>
  <c r="D48" i="7"/>
  <c r="C48" i="7"/>
  <c r="F44" i="7"/>
  <c r="E44" i="7"/>
  <c r="D44" i="7"/>
  <c r="C44" i="7"/>
  <c r="E43" i="7"/>
  <c r="F40" i="7"/>
  <c r="D40" i="7"/>
  <c r="C40" i="7"/>
  <c r="E39" i="7"/>
  <c r="F32" i="7"/>
  <c r="E32" i="7"/>
  <c r="D32" i="7"/>
  <c r="C32" i="7"/>
  <c r="F31" i="7"/>
  <c r="F50" i="7" l="1"/>
  <c r="E57" i="7"/>
  <c r="D57" i="7"/>
  <c r="C34" i="7"/>
  <c r="C57" i="7"/>
  <c r="G44" i="7"/>
  <c r="G32" i="7"/>
  <c r="G49" i="7"/>
  <c r="F57" i="7"/>
  <c r="C50" i="7"/>
  <c r="F43" i="7"/>
  <c r="F45" i="7" s="1"/>
  <c r="E50" i="7"/>
  <c r="F62" i="7"/>
  <c r="D62" i="7"/>
  <c r="F61" i="7"/>
  <c r="D61" i="7"/>
  <c r="E45" i="7"/>
  <c r="D50" i="7"/>
  <c r="E62" i="7"/>
  <c r="C43" i="7"/>
  <c r="C45" i="7" s="1"/>
  <c r="C63" i="7" s="1"/>
  <c r="B32" i="7"/>
  <c r="E34" i="7"/>
  <c r="E40" i="7"/>
  <c r="B31" i="7"/>
  <c r="B67" i="7"/>
  <c r="D45" i="7"/>
  <c r="B48" i="7"/>
  <c r="B39" i="7"/>
  <c r="D39" i="7"/>
  <c r="F39" i="7"/>
  <c r="D34" i="7"/>
  <c r="F34" i="7"/>
  <c r="B22" i="7"/>
  <c r="B66" i="7" s="1"/>
  <c r="B53" i="7"/>
  <c r="F63" i="7" l="1"/>
  <c r="D63" i="7"/>
  <c r="E63" i="7"/>
  <c r="B57" i="7"/>
  <c r="B62" i="7"/>
  <c r="B34" i="7"/>
  <c r="B49" i="7"/>
  <c r="B50" i="7" s="1"/>
  <c r="B61" i="7"/>
  <c r="B43" i="7"/>
  <c r="B45" i="7" s="1"/>
  <c r="B63" i="7" l="1"/>
  <c r="F62" i="4"/>
  <c r="E62" i="4"/>
  <c r="D62" i="4"/>
  <c r="C62" i="4"/>
  <c r="F61" i="4"/>
  <c r="E61" i="4"/>
  <c r="D61" i="4"/>
  <c r="C61" i="4"/>
  <c r="F56" i="4"/>
  <c r="E56" i="4"/>
  <c r="D56" i="4"/>
  <c r="C56" i="4"/>
  <c r="F49" i="4"/>
  <c r="E49" i="4"/>
  <c r="D49" i="4"/>
  <c r="C49" i="4"/>
  <c r="F48" i="4"/>
  <c r="F50" i="4" s="1"/>
  <c r="E48" i="4"/>
  <c r="D48" i="4"/>
  <c r="C48" i="4"/>
  <c r="F44" i="4"/>
  <c r="E44" i="4"/>
  <c r="D44" i="4"/>
  <c r="C44" i="4"/>
  <c r="F43" i="4"/>
  <c r="F45" i="4" s="1"/>
  <c r="E43" i="4"/>
  <c r="E45" i="4" s="1"/>
  <c r="D43" i="4"/>
  <c r="C43" i="4"/>
  <c r="F40" i="4"/>
  <c r="E40" i="4"/>
  <c r="D40" i="4"/>
  <c r="C40" i="4"/>
  <c r="F39" i="4"/>
  <c r="E39" i="4"/>
  <c r="D39" i="4"/>
  <c r="F32" i="4"/>
  <c r="E32" i="4"/>
  <c r="D32" i="4"/>
  <c r="C32" i="4"/>
  <c r="F31" i="4"/>
  <c r="F33" i="4" s="1"/>
  <c r="E31" i="4"/>
  <c r="E33" i="4" s="1"/>
  <c r="D31" i="4"/>
  <c r="D33" i="4" s="1"/>
  <c r="C31" i="4"/>
  <c r="C33" i="4" s="1"/>
  <c r="B67" i="4"/>
  <c r="B31" i="4"/>
  <c r="B39" i="4"/>
  <c r="B49" i="3"/>
  <c r="B22" i="3"/>
  <c r="B66" i="3" s="1"/>
  <c r="B67" i="3"/>
  <c r="F62" i="3"/>
  <c r="E62" i="3"/>
  <c r="D62" i="3"/>
  <c r="C62" i="3"/>
  <c r="F61" i="3"/>
  <c r="E61" i="3"/>
  <c r="D61" i="3"/>
  <c r="C61" i="3"/>
  <c r="F56" i="3"/>
  <c r="E56" i="3"/>
  <c r="D56" i="3"/>
  <c r="C56" i="3"/>
  <c r="B53" i="3"/>
  <c r="F49" i="3"/>
  <c r="E49" i="3"/>
  <c r="D49" i="3"/>
  <c r="C49" i="3"/>
  <c r="F48" i="3"/>
  <c r="E48" i="3"/>
  <c r="D48" i="3"/>
  <c r="C48" i="3"/>
  <c r="F44" i="3"/>
  <c r="E44" i="3"/>
  <c r="D44" i="3"/>
  <c r="C44" i="3"/>
  <c r="B44" i="3"/>
  <c r="F43" i="3"/>
  <c r="E43" i="3"/>
  <c r="D43" i="3"/>
  <c r="C43" i="3"/>
  <c r="F40" i="3"/>
  <c r="E40" i="3"/>
  <c r="D40" i="3"/>
  <c r="C40" i="3"/>
  <c r="F39" i="3"/>
  <c r="E39" i="3"/>
  <c r="D39" i="3"/>
  <c r="B39" i="3"/>
  <c r="B62" i="3"/>
  <c r="F63" i="4" l="1"/>
  <c r="F63" i="3"/>
  <c r="D50" i="4"/>
  <c r="C50" i="4"/>
  <c r="D45" i="4"/>
  <c r="D63" i="4" s="1"/>
  <c r="C45" i="4"/>
  <c r="E50" i="4"/>
  <c r="C34" i="4"/>
  <c r="C58" i="4" s="1"/>
  <c r="C57" i="4"/>
  <c r="E34" i="4"/>
  <c r="E58" i="4" s="1"/>
  <c r="E57" i="4"/>
  <c r="C50" i="3"/>
  <c r="E50" i="3"/>
  <c r="D57" i="4"/>
  <c r="F57" i="4"/>
  <c r="C45" i="3"/>
  <c r="C63" i="3" s="1"/>
  <c r="E45" i="3"/>
  <c r="E63" i="3" s="1"/>
  <c r="B61" i="3"/>
  <c r="B40" i="3"/>
  <c r="B56" i="3"/>
  <c r="B43" i="3"/>
  <c r="B45" i="3" s="1"/>
  <c r="D45" i="3"/>
  <c r="D63" i="3" s="1"/>
  <c r="F45" i="3"/>
  <c r="B48" i="3"/>
  <c r="B50" i="3" s="1"/>
  <c r="D50" i="3"/>
  <c r="F50" i="3"/>
  <c r="B61" i="4"/>
  <c r="B43" i="4"/>
  <c r="B33" i="4"/>
  <c r="C63" i="4"/>
  <c r="E63" i="4"/>
  <c r="B32" i="4"/>
  <c r="B57" i="4" s="1"/>
  <c r="D34" i="4"/>
  <c r="D58" i="4" s="1"/>
  <c r="F34" i="4"/>
  <c r="F58" i="4" s="1"/>
  <c r="B40" i="4"/>
  <c r="B44" i="4"/>
  <c r="B48" i="4"/>
  <c r="B56" i="4"/>
  <c r="B62" i="4"/>
  <c r="B22" i="4"/>
  <c r="B66" i="4" s="1"/>
  <c r="B49" i="4"/>
  <c r="B53" i="4"/>
  <c r="B45" i="4" l="1"/>
  <c r="B63" i="4" s="1"/>
  <c r="B63" i="3"/>
  <c r="B50" i="4"/>
  <c r="B34" i="4"/>
  <c r="B58" i="4" s="1"/>
  <c r="B67" i="2" l="1"/>
  <c r="B66" i="2"/>
  <c r="F62" i="2"/>
  <c r="E62" i="2"/>
  <c r="D62" i="2"/>
  <c r="C62" i="2"/>
  <c r="B62" i="2"/>
  <c r="F61" i="2"/>
  <c r="E61" i="2"/>
  <c r="D61" i="2"/>
  <c r="C61" i="2"/>
  <c r="B61" i="2"/>
  <c r="F56" i="2"/>
  <c r="E56" i="2"/>
  <c r="D56" i="2"/>
  <c r="C56" i="2"/>
  <c r="F49" i="2"/>
  <c r="E49" i="2"/>
  <c r="D49" i="2"/>
  <c r="C49" i="2"/>
  <c r="B49" i="2"/>
  <c r="F48" i="2"/>
  <c r="E48" i="2"/>
  <c r="D48" i="2"/>
  <c r="C48" i="2"/>
  <c r="B48" i="2"/>
  <c r="F44" i="2"/>
  <c r="E44" i="2"/>
  <c r="D44" i="2"/>
  <c r="C44" i="2"/>
  <c r="F43" i="2"/>
  <c r="E43" i="2"/>
  <c r="D43" i="2"/>
  <c r="C43" i="2"/>
  <c r="F40" i="2"/>
  <c r="E40" i="2"/>
  <c r="D40" i="2"/>
  <c r="C40" i="2"/>
  <c r="F39" i="2"/>
  <c r="E39" i="2"/>
  <c r="D39" i="2"/>
  <c r="F32" i="2"/>
  <c r="E32" i="2"/>
  <c r="D32" i="2"/>
  <c r="C32" i="2"/>
  <c r="B32" i="2"/>
  <c r="F31" i="2"/>
  <c r="F33" i="2" s="1"/>
  <c r="E31" i="2"/>
  <c r="E33" i="2" s="1"/>
  <c r="D31" i="2"/>
  <c r="D33" i="2" s="1"/>
  <c r="C31" i="2"/>
  <c r="C33" i="2" s="1"/>
  <c r="E45" i="2" l="1"/>
  <c r="E63" i="2" s="1"/>
  <c r="C45" i="2"/>
  <c r="C63" i="2" s="1"/>
  <c r="E50" i="2"/>
  <c r="C50" i="2"/>
  <c r="C34" i="2"/>
  <c r="C58" i="2" s="1"/>
  <c r="C57" i="2"/>
  <c r="E34" i="2"/>
  <c r="E58" i="2" s="1"/>
  <c r="E57" i="2"/>
  <c r="B34" i="2"/>
  <c r="D34" i="2"/>
  <c r="D58" i="2" s="1"/>
  <c r="D57" i="2"/>
  <c r="F34" i="2"/>
  <c r="F58" i="2" s="1"/>
  <c r="F57" i="2"/>
  <c r="E56" i="7"/>
  <c r="E33" i="7"/>
  <c r="E58" i="7" s="1"/>
  <c r="E56" i="6"/>
  <c r="E33" i="6"/>
  <c r="E58" i="6" s="1"/>
  <c r="F56" i="7"/>
  <c r="F33" i="7"/>
  <c r="F58" i="7" s="1"/>
  <c r="F56" i="5"/>
  <c r="F33" i="5"/>
  <c r="F58" i="5" s="1"/>
  <c r="D33" i="6"/>
  <c r="D58" i="6" s="1"/>
  <c r="D56" i="6"/>
  <c r="C56" i="7"/>
  <c r="C33" i="7"/>
  <c r="C58" i="7" s="1"/>
  <c r="C56" i="6"/>
  <c r="C33" i="6"/>
  <c r="C58" i="6" s="1"/>
  <c r="D45" i="2"/>
  <c r="D63" i="2" s="1"/>
  <c r="F45" i="2"/>
  <c r="F63" i="2" s="1"/>
  <c r="E56" i="5"/>
  <c r="E33" i="5"/>
  <c r="E58" i="5" s="1"/>
  <c r="F33" i="6"/>
  <c r="F58" i="6" s="1"/>
  <c r="F56" i="6"/>
  <c r="D56" i="7"/>
  <c r="D33" i="7"/>
  <c r="D58" i="7" s="1"/>
  <c r="D33" i="5"/>
  <c r="D58" i="5" s="1"/>
  <c r="D56" i="5"/>
  <c r="C56" i="5"/>
  <c r="C33" i="5"/>
  <c r="C58" i="5" s="1"/>
  <c r="B45" i="2"/>
  <c r="B63" i="2" s="1"/>
  <c r="B50" i="2"/>
  <c r="D50" i="2"/>
  <c r="F50" i="2"/>
  <c r="B31" i="2"/>
  <c r="B33" i="2" s="1"/>
  <c r="B58" i="2" l="1"/>
  <c r="B57" i="2"/>
  <c r="B56" i="6"/>
  <c r="B33" i="6"/>
  <c r="B58" i="6" s="1"/>
  <c r="B33" i="5"/>
  <c r="B58" i="5" s="1"/>
  <c r="B56" i="5"/>
  <c r="B33" i="7"/>
  <c r="B58" i="7" s="1"/>
  <c r="B56" i="7"/>
  <c r="F32" i="3"/>
  <c r="E32" i="3"/>
  <c r="D32" i="3"/>
  <c r="C32" i="3"/>
  <c r="D34" i="3" l="1"/>
  <c r="F34" i="3"/>
  <c r="C34" i="3"/>
  <c r="E34" i="3"/>
  <c r="D31" i="3"/>
  <c r="D33" i="3" s="1"/>
  <c r="F31" i="3"/>
  <c r="F33" i="3" s="1"/>
  <c r="C31" i="3"/>
  <c r="C33" i="3" s="1"/>
  <c r="E31" i="3"/>
  <c r="E33" i="3" s="1"/>
  <c r="B31" i="3"/>
  <c r="B33" i="3" s="1"/>
  <c r="B32" i="3"/>
  <c r="F58" i="3" l="1"/>
  <c r="C58" i="3"/>
  <c r="D58" i="3"/>
  <c r="E58" i="3"/>
  <c r="E57" i="3"/>
  <c r="C57" i="3"/>
  <c r="F57" i="3"/>
  <c r="D57" i="3"/>
  <c r="B34" i="3"/>
  <c r="B58" i="3" s="1"/>
  <c r="B57" i="3"/>
  <c r="F62" i="1"/>
  <c r="E62" i="1"/>
  <c r="D62" i="1"/>
  <c r="C62" i="1"/>
  <c r="F61" i="1"/>
  <c r="E61" i="1"/>
  <c r="D61" i="1"/>
  <c r="C61" i="1"/>
  <c r="F56" i="1"/>
  <c r="E56" i="1"/>
  <c r="D56" i="1"/>
  <c r="C56" i="1"/>
  <c r="F49" i="1"/>
  <c r="E49" i="1"/>
  <c r="D49" i="1"/>
  <c r="C49" i="1"/>
  <c r="F48" i="1"/>
  <c r="F50" i="1" s="1"/>
  <c r="E48" i="1"/>
  <c r="E50" i="1" s="1"/>
  <c r="D48" i="1"/>
  <c r="C48" i="1"/>
  <c r="F44" i="1"/>
  <c r="E44" i="1"/>
  <c r="D44" i="1"/>
  <c r="C44" i="1"/>
  <c r="F43" i="1"/>
  <c r="F45" i="1" s="1"/>
  <c r="E43" i="1"/>
  <c r="E45" i="1" s="1"/>
  <c r="D43" i="1"/>
  <c r="C43" i="1"/>
  <c r="F40" i="1"/>
  <c r="E40" i="1"/>
  <c r="D40" i="1"/>
  <c r="C40" i="1"/>
  <c r="F39" i="1"/>
  <c r="E39" i="1"/>
  <c r="D39" i="1"/>
  <c r="F32" i="1"/>
  <c r="E32" i="1"/>
  <c r="D32" i="1"/>
  <c r="C32" i="1"/>
  <c r="F31" i="1"/>
  <c r="F33" i="1" s="1"/>
  <c r="E31" i="1"/>
  <c r="E33" i="1" s="1"/>
  <c r="D31" i="1"/>
  <c r="D33" i="1" s="1"/>
  <c r="C31" i="1"/>
  <c r="C33" i="1" s="1"/>
  <c r="B67" i="1"/>
  <c r="B31" i="1"/>
  <c r="B33" i="1" s="1"/>
  <c r="B39" i="1"/>
  <c r="F63" i="1" l="1"/>
  <c r="D45" i="1"/>
  <c r="D63" i="1" s="1"/>
  <c r="C45" i="1"/>
  <c r="C63" i="1" s="1"/>
  <c r="D50" i="1"/>
  <c r="C50" i="1"/>
  <c r="D57" i="1"/>
  <c r="F57" i="1"/>
  <c r="C34" i="1"/>
  <c r="C58" i="1" s="1"/>
  <c r="C57" i="1"/>
  <c r="E34" i="1"/>
  <c r="E58" i="1" s="1"/>
  <c r="E57" i="1"/>
  <c r="B43" i="1"/>
  <c r="B61" i="1"/>
  <c r="E63" i="1"/>
  <c r="B32" i="1"/>
  <c r="B57" i="1" s="1"/>
  <c r="D34" i="1"/>
  <c r="D58" i="1" s="1"/>
  <c r="F34" i="1"/>
  <c r="F58" i="1" s="1"/>
  <c r="B44" i="1"/>
  <c r="B48" i="1"/>
  <c r="B56" i="1"/>
  <c r="B62" i="1"/>
  <c r="B22" i="1"/>
  <c r="B66" i="1" s="1"/>
  <c r="B49" i="1"/>
  <c r="B53" i="1"/>
  <c r="B45" i="1" l="1"/>
  <c r="B63" i="1" s="1"/>
  <c r="B50" i="1"/>
  <c r="B34" i="1"/>
  <c r="B58" i="1" s="1"/>
</calcChain>
</file>

<file path=xl/sharedStrings.xml><?xml version="1.0" encoding="utf-8"?>
<sst xmlns="http://schemas.openxmlformats.org/spreadsheetml/2006/main" count="528" uniqueCount="127">
  <si>
    <t>CLP</t>
  </si>
  <si>
    <t>LyC</t>
  </si>
  <si>
    <t>CVE</t>
  </si>
  <si>
    <t>Otros Gastos</t>
  </si>
  <si>
    <t>Insumos</t>
  </si>
  <si>
    <t>Gasto FODESAF</t>
  </si>
  <si>
    <t>Ingresos FODESAF</t>
  </si>
  <si>
    <t>Otros insumos</t>
  </si>
  <si>
    <t>Población objetivo</t>
  </si>
  <si>
    <t>Cálculos intermedios</t>
  </si>
  <si>
    <t>Indicadores</t>
  </si>
  <si>
    <t>De Cobertura Potencial</t>
  </si>
  <si>
    <t>Cobertura Programada</t>
  </si>
  <si>
    <t>Cobertura Efectiva</t>
  </si>
  <si>
    <t>De resultado</t>
  </si>
  <si>
    <t>Índice efectividad en beneficiarios (IEB)</t>
  </si>
  <si>
    <t xml:space="preserve">Índice efectividad en gasto (IEG) </t>
  </si>
  <si>
    <t>Índice efectividad total (IET)</t>
  </si>
  <si>
    <t xml:space="preserve">De avance </t>
  </si>
  <si>
    <t xml:space="preserve">Índice avance beneficiarios (IAB) </t>
  </si>
  <si>
    <t>Índice avance gasto (IAG)</t>
  </si>
  <si>
    <t xml:space="preserve">Índice avance total (IAT) </t>
  </si>
  <si>
    <t>Índice transferencia efectiva del gasto (ITG)</t>
  </si>
  <si>
    <t>De expansión</t>
  </si>
  <si>
    <t xml:space="preserve">Índice de crecimiento beneficiarios (ICB) </t>
  </si>
  <si>
    <t xml:space="preserve">Índice de crecimiento del gasto real (ICGR) </t>
  </si>
  <si>
    <t xml:space="preserve">Índice de crecimiento del gasto real por beneficiario (ICGRB) </t>
  </si>
  <si>
    <t>De gasto medio</t>
  </si>
  <si>
    <t xml:space="preserve">Gasto programado por beneficiario (GPB) </t>
  </si>
  <si>
    <t xml:space="preserve">Gasto efectivo por beneficiario (GEB) </t>
  </si>
  <si>
    <t xml:space="preserve">Índice de eficiencia (IE) </t>
  </si>
  <si>
    <t>De giro de recursos</t>
  </si>
  <si>
    <t>Índice de giro efectivo (IGE)</t>
  </si>
  <si>
    <t xml:space="preserve">Índice de uso de recursos (IUR) </t>
  </si>
  <si>
    <t>De composición</t>
  </si>
  <si>
    <t>Notas:</t>
  </si>
  <si>
    <t>CLP= Subsidio para Construcción en Lote Propio</t>
  </si>
  <si>
    <t>LyC= Subsidio para Compra de Lote y Construcción de Vivienda</t>
  </si>
  <si>
    <t>CVE= Subsidio para Compra de Vivienda existente</t>
  </si>
  <si>
    <t>RAMTE= Subsidio para Reparación o Ampliación de Vivienda Propia</t>
  </si>
  <si>
    <t>Fuentes:</t>
  </si>
  <si>
    <t>Beneficiarios: familias</t>
  </si>
  <si>
    <t xml:space="preserve">Beneficiarios: familias </t>
  </si>
  <si>
    <t>Total</t>
  </si>
  <si>
    <t>RAMT</t>
  </si>
  <si>
    <t>Primer Trimestre</t>
  </si>
  <si>
    <t>Indicadores propuestos aplicado a BANHVI. Primer trimestre 2013</t>
  </si>
  <si>
    <t>Programados 1T 2013</t>
  </si>
  <si>
    <t>Efectivos 1T 2013</t>
  </si>
  <si>
    <t>Programados año 2013</t>
  </si>
  <si>
    <t>En transferencias 1T 2013</t>
  </si>
  <si>
    <t>IPC (1T 2013)</t>
  </si>
  <si>
    <t>Gasto efectivo real 1T 2013</t>
  </si>
  <si>
    <t>Gasto efectivo real por beneficiario 1T 2013</t>
  </si>
  <si>
    <t>Indicadores propuestos aplicado a FOSUVI. Segundo trimestre 2013</t>
  </si>
  <si>
    <t>Programados 2T 2013</t>
  </si>
  <si>
    <t>Efectivos 2T 2013</t>
  </si>
  <si>
    <t>En transferencias 2T 2013</t>
  </si>
  <si>
    <t>IPC (2T 2013)</t>
  </si>
  <si>
    <t>Indicadores propuestos aplicado a FOSUVI. Tercer trimestre 2013</t>
  </si>
  <si>
    <t>Programados 3T 2013</t>
  </si>
  <si>
    <t>Efectivos 3T 2013</t>
  </si>
  <si>
    <t>En transferencias 3T 2013</t>
  </si>
  <si>
    <t>IPC (3T 2013)</t>
  </si>
  <si>
    <t>Gasto efectivo real 3T 2013</t>
  </si>
  <si>
    <t>Gasto efectivo real por beneficiario 3T 2013</t>
  </si>
  <si>
    <t>Indicadores propuestos aplicado a FOSUVI. Cuarto trimestre 2013</t>
  </si>
  <si>
    <t>Programados 4T 2013</t>
  </si>
  <si>
    <t>Efectivos 4T 2013</t>
  </si>
  <si>
    <t>En transferencias 4T 2013</t>
  </si>
  <si>
    <t>IPC (4T 2013)</t>
  </si>
  <si>
    <t>Gasto efectivo real 4T 2013</t>
  </si>
  <si>
    <t>Gasto efectivo real por beneficiario 4T 2013</t>
  </si>
  <si>
    <t>Indicadores propuestos aplicado a FOSUVI. Primer Semestre 2013</t>
  </si>
  <si>
    <t>Programados 2S 2013</t>
  </si>
  <si>
    <t>Efectivos 2S 2013</t>
  </si>
  <si>
    <t>En transferencias 2S 2013</t>
  </si>
  <si>
    <t>IPC (2S 2013)</t>
  </si>
  <si>
    <t>Gasto efectivo real 2S 2013</t>
  </si>
  <si>
    <t>Gasto efectivo real por beneficiario 2S 2013</t>
  </si>
  <si>
    <t>Indicadores propuestos aplicado a FOSUVI. Tercer Trimestre Acumulado 2013</t>
  </si>
  <si>
    <t>Programados 3TA 2013</t>
  </si>
  <si>
    <t>Efectivos 3TA 2013</t>
  </si>
  <si>
    <t>En transferencias 3TA 2013</t>
  </si>
  <si>
    <t>IPC (3TA 2013)</t>
  </si>
  <si>
    <t>Gasto efectivo real 3TA 2013</t>
  </si>
  <si>
    <t>Gasto efectivo real por beneficiario 3TA 2013</t>
  </si>
  <si>
    <t>Indicadores propuestos aplicado a FOSUVI. Anual 2013</t>
  </si>
  <si>
    <t>Programados  2013</t>
  </si>
  <si>
    <t>Efectivos  2013</t>
  </si>
  <si>
    <t>En transferencias  2013</t>
  </si>
  <si>
    <t>IPC ( 2013)</t>
  </si>
  <si>
    <t>Gasto efectivo real  2013</t>
  </si>
  <si>
    <t>Gasto efectivo real por beneficiario  2013</t>
  </si>
  <si>
    <t>Informes Trimestrales Fosuvi 2012 y 2013</t>
  </si>
  <si>
    <t>Metas y Modificaciones BANHVI, Desaf 2013</t>
  </si>
  <si>
    <t>Efectivos 1T 2012</t>
  </si>
  <si>
    <t>IPC (1T 2012)</t>
  </si>
  <si>
    <t>Gasto efectivo real 1T 2012</t>
  </si>
  <si>
    <t>Gasto efectivo real por beneficiario 1T 2012</t>
  </si>
  <si>
    <t>Efectivos 2T 2012</t>
  </si>
  <si>
    <t>IPC (2T 2012)</t>
  </si>
  <si>
    <t>Efectivos 3T 2012</t>
  </si>
  <si>
    <t>IPC (3T 2012)</t>
  </si>
  <si>
    <t>Gasto efectivo real 3T 2012</t>
  </si>
  <si>
    <t>Gasto efectivo real por beneficiario 3T 2012</t>
  </si>
  <si>
    <t>Efectivos 4T 2012</t>
  </si>
  <si>
    <t>IPC (4T 2012)</t>
  </si>
  <si>
    <t>Gasto efectivo real 4T 2012</t>
  </si>
  <si>
    <t>Gasto efectivo real por beneficiario 4T 2012</t>
  </si>
  <si>
    <t>Efectivos 2S 2012</t>
  </si>
  <si>
    <t>IPC (2S 2012)</t>
  </si>
  <si>
    <t>Gasto efectivo real 2S 2012</t>
  </si>
  <si>
    <t>Gasto efectivo real por beneficiario 2S 2012</t>
  </si>
  <si>
    <t>Efectivos 3TA 2012</t>
  </si>
  <si>
    <t>IPC (3TA 2012)</t>
  </si>
  <si>
    <t>Gasto efectivo real 3TA 2012</t>
  </si>
  <si>
    <t>Gasto efectivo real por beneficiario 3TA 2012</t>
  </si>
  <si>
    <t>Efectivos  2012</t>
  </si>
  <si>
    <t>IPC ( 2012)</t>
  </si>
  <si>
    <t>Gasto efectivo real  2012</t>
  </si>
  <si>
    <t>Gasto efectivo real por beneficiario  2012</t>
  </si>
  <si>
    <t>Productos: bonos entregados</t>
  </si>
  <si>
    <t>Bonos Entregados</t>
  </si>
  <si>
    <t>Productos: bonos formalizados</t>
  </si>
  <si>
    <t>Bonos Formalizados</t>
  </si>
  <si>
    <t>Fecha de actualización: 11/09/2014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</si>
</sst>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39" fontId="0" fillId="0" borderId="0" xfId="1" applyNumberFormat="1" applyFont="1" applyFill="1"/>
    <xf numFmtId="0" fontId="0" fillId="0" borderId="3" xfId="0" applyFill="1" applyBorder="1"/>
    <xf numFmtId="0" fontId="0" fillId="0" borderId="3" xfId="0" applyFill="1" applyBorder="1" applyAlignment="1">
      <alignment horizontal="left" indent="1"/>
    </xf>
    <xf numFmtId="0" fontId="2" fillId="0" borderId="3" xfId="0" applyFont="1" applyFill="1" applyBorder="1"/>
    <xf numFmtId="39" fontId="0" fillId="0" borderId="0" xfId="1" applyNumberFormat="1" applyFont="1" applyFill="1" applyBorder="1"/>
    <xf numFmtId="0" fontId="0" fillId="0" borderId="3" xfId="0" applyFill="1" applyBorder="1" applyAlignment="1">
      <alignment horizontal="left"/>
    </xf>
    <xf numFmtId="2" fontId="0" fillId="0" borderId="0" xfId="1" applyNumberFormat="1" applyFont="1" applyFill="1"/>
    <xf numFmtId="0" fontId="0" fillId="0" borderId="0" xfId="0" applyFill="1"/>
    <xf numFmtId="0" fontId="0" fillId="0" borderId="5" xfId="0" applyFill="1" applyBorder="1" applyAlignment="1">
      <alignment horizontal="center"/>
    </xf>
    <xf numFmtId="0" fontId="0" fillId="0" borderId="0" xfId="0" applyFill="1" applyBorder="1"/>
    <xf numFmtId="2" fontId="0" fillId="0" borderId="0" xfId="1" applyNumberFormat="1" applyFont="1" applyFill="1" applyBorder="1"/>
    <xf numFmtId="4" fontId="0" fillId="0" borderId="0" xfId="1" applyNumberFormat="1" applyFont="1" applyFill="1" applyBorder="1"/>
    <xf numFmtId="4" fontId="0" fillId="0" borderId="0" xfId="1" applyNumberFormat="1" applyFont="1" applyFill="1"/>
    <xf numFmtId="39" fontId="1" fillId="0" borderId="0" xfId="1" applyNumberFormat="1" applyFont="1" applyFill="1" applyBorder="1"/>
    <xf numFmtId="0" fontId="0" fillId="0" borderId="4" xfId="0" applyFill="1" applyBorder="1"/>
    <xf numFmtId="39" fontId="0" fillId="0" borderId="5" xfId="1" applyNumberFormat="1" applyFont="1" applyFill="1" applyBorder="1"/>
    <xf numFmtId="37" fontId="0" fillId="0" borderId="0" xfId="1" applyNumberFormat="1" applyFont="1" applyFill="1" applyBorder="1"/>
    <xf numFmtId="37" fontId="0" fillId="0" borderId="0" xfId="1" applyNumberFormat="1" applyFont="1" applyFill="1"/>
    <xf numFmtId="37" fontId="0" fillId="0" borderId="0" xfId="1" applyNumberFormat="1" applyFont="1" applyFill="1" applyBorder="1" applyAlignment="1">
      <alignment horizontal="center"/>
    </xf>
    <xf numFmtId="37" fontId="0" fillId="0" borderId="0" xfId="1" applyNumberFormat="1" applyFont="1" applyFill="1" applyAlignment="1">
      <alignment horizontal="center"/>
    </xf>
    <xf numFmtId="43" fontId="0" fillId="0" borderId="0" xfId="1" applyFont="1" applyFill="1" applyBorder="1" applyAlignment="1">
      <alignment horizontal="center"/>
    </xf>
    <xf numFmtId="43" fontId="0" fillId="0" borderId="0" xfId="1" applyFont="1" applyFill="1" applyBorder="1"/>
    <xf numFmtId="0" fontId="4" fillId="0" borderId="0" xfId="0" applyFont="1" applyFill="1"/>
    <xf numFmtId="2" fontId="0" fillId="0" borderId="0" xfId="0" applyNumberFormat="1" applyFill="1"/>
    <xf numFmtId="39" fontId="1" fillId="2" borderId="0" xfId="1" applyNumberFormat="1" applyFont="1" applyFill="1" applyBorder="1"/>
    <xf numFmtId="0" fontId="2" fillId="0" borderId="6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39" fontId="0" fillId="0" borderId="0" xfId="0" applyNumberFormat="1" applyFill="1"/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 i="0" baseline="0"/>
              <a:t>BANHVI 2012: Índice de Avance en Gasto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Primer Trimestre</c:v>
          </c:tx>
          <c:invertIfNegative val="0"/>
          <c:cat>
            <c:strRef>
              <c:f>('I Trimestre'!$B$4,'I Trimestre'!$C$5:$F$5,'I Trimestre'!$G$4:$G$5)</c:f>
              <c:strCache>
                <c:ptCount val="6"/>
                <c:pt idx="0">
                  <c:v>Total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  <c:pt idx="5">
                  <c:v>Otros Gastos</c:v>
                </c:pt>
              </c:strCache>
            </c:strRef>
          </c:cat>
          <c:val>
            <c:numRef>
              <c:f>'I Trimestre'!$B$49:$G$49</c:f>
              <c:numCache>
                <c:formatCode>#,##0.00_);\(#,##0.00\)</c:formatCode>
                <c:ptCount val="6"/>
                <c:pt idx="0">
                  <c:v>23.096756166405736</c:v>
                </c:pt>
                <c:pt idx="1">
                  <c:v>23.564781406112985</c:v>
                </c:pt>
                <c:pt idx="2">
                  <c:v>32.366107154727409</c:v>
                </c:pt>
                <c:pt idx="3">
                  <c:v>19.465671440613878</c:v>
                </c:pt>
                <c:pt idx="4">
                  <c:v>13.895190557205606</c:v>
                </c:pt>
                <c:pt idx="5">
                  <c:v>23.819793303480736</c:v>
                </c:pt>
              </c:numCache>
            </c:numRef>
          </c:val>
        </c:ser>
        <c:ser>
          <c:idx val="1"/>
          <c:order val="1"/>
          <c:tx>
            <c:v>Primer Semestre</c:v>
          </c:tx>
          <c:invertIfNegative val="0"/>
          <c:cat>
            <c:strRef>
              <c:f>('I Trimestre'!$B$4,'I Trimestre'!$C$5:$F$5,'I Trimestre'!$G$4:$G$5)</c:f>
              <c:strCache>
                <c:ptCount val="6"/>
                <c:pt idx="0">
                  <c:v>Total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  <c:pt idx="5">
                  <c:v>Otros Gastos</c:v>
                </c:pt>
              </c:strCache>
            </c:strRef>
          </c:cat>
          <c:val>
            <c:numRef>
              <c:f>'I Semestre'!$B$49:$G$49</c:f>
              <c:numCache>
                <c:formatCode>#,##0.00_);\(#,##0.00\)</c:formatCode>
                <c:ptCount val="6"/>
                <c:pt idx="0">
                  <c:v>42.63011727255472</c:v>
                </c:pt>
                <c:pt idx="1">
                  <c:v>45.205662590550631</c:v>
                </c:pt>
                <c:pt idx="2">
                  <c:v>49.32708395846992</c:v>
                </c:pt>
                <c:pt idx="3">
                  <c:v>38.344099853322952</c:v>
                </c:pt>
                <c:pt idx="4">
                  <c:v>29.571177811969189</c:v>
                </c:pt>
                <c:pt idx="5">
                  <c:v>37.064205481074033</c:v>
                </c:pt>
              </c:numCache>
            </c:numRef>
          </c:val>
        </c:ser>
        <c:ser>
          <c:idx val="2"/>
          <c:order val="2"/>
          <c:tx>
            <c:v>Tercer Trimestre Acumulado</c:v>
          </c:tx>
          <c:invertIfNegative val="0"/>
          <c:cat>
            <c:strRef>
              <c:f>('I Trimestre'!$B$4,'I Trimestre'!$C$5:$F$5,'I Trimestre'!$G$4:$G$5)</c:f>
              <c:strCache>
                <c:ptCount val="6"/>
                <c:pt idx="0">
                  <c:v>Total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  <c:pt idx="5">
                  <c:v>Otros Gastos</c:v>
                </c:pt>
              </c:strCache>
            </c:strRef>
          </c:cat>
          <c:val>
            <c:numRef>
              <c:f>'III Trimestre Acumulado'!$B$49:$G$49</c:f>
              <c:numCache>
                <c:formatCode>#,##0.00_);\(#,##0.00\)</c:formatCode>
                <c:ptCount val="6"/>
                <c:pt idx="0">
                  <c:v>61.304535265555785</c:v>
                </c:pt>
                <c:pt idx="1">
                  <c:v>64.210558312609933</c:v>
                </c:pt>
                <c:pt idx="2">
                  <c:v>82.899373134036153</c:v>
                </c:pt>
                <c:pt idx="3">
                  <c:v>51.260150355019839</c:v>
                </c:pt>
                <c:pt idx="4">
                  <c:v>43.880660997025309</c:v>
                </c:pt>
                <c:pt idx="5">
                  <c:v>48.833011441509569</c:v>
                </c:pt>
              </c:numCache>
            </c:numRef>
          </c:val>
        </c:ser>
        <c:ser>
          <c:idx val="3"/>
          <c:order val="3"/>
          <c:tx>
            <c:v>Anual</c:v>
          </c:tx>
          <c:invertIfNegative val="0"/>
          <c:cat>
            <c:strRef>
              <c:f>('I Trimestre'!$B$4,'I Trimestre'!$C$5:$F$5,'I Trimestre'!$G$4:$G$5)</c:f>
              <c:strCache>
                <c:ptCount val="6"/>
                <c:pt idx="0">
                  <c:v>Total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  <c:pt idx="5">
                  <c:v>Otros Gastos</c:v>
                </c:pt>
              </c:strCache>
            </c:strRef>
          </c:cat>
          <c:val>
            <c:numRef>
              <c:f>Anual!$B$49:$G$49</c:f>
              <c:numCache>
                <c:formatCode>#,##0.00_);\(#,##0.00\)</c:formatCode>
                <c:ptCount val="6"/>
                <c:pt idx="0">
                  <c:v>77.807496750846397</c:v>
                </c:pt>
                <c:pt idx="1">
                  <c:v>83.852849913921006</c:v>
                </c:pt>
                <c:pt idx="2">
                  <c:v>92.430161659610647</c:v>
                </c:pt>
                <c:pt idx="3">
                  <c:v>66.190545241368497</c:v>
                </c:pt>
                <c:pt idx="4">
                  <c:v>59.437005106302166</c:v>
                </c:pt>
                <c:pt idx="5">
                  <c:v>60.203949926062151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0456104"/>
        <c:axId val="390547384"/>
      </c:barChart>
      <c:catAx>
        <c:axId val="390456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0547384"/>
        <c:crosses val="autoZero"/>
        <c:auto val="1"/>
        <c:lblAlgn val="ctr"/>
        <c:lblOffset val="100"/>
        <c:noMultiLvlLbl val="0"/>
      </c:catAx>
      <c:valAx>
        <c:axId val="390547384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crossAx val="390456104"/>
        <c:crosses val="autoZero"/>
        <c:crossBetween val="between"/>
        <c:majorUnit val="25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Resultado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Anual!$H$43:$L$43</c:f>
              <c:numCache>
                <c:formatCode>#,##0.00_);\(#,##0.00\)</c:formatCode>
                <c:ptCount val="5"/>
                <c:pt idx="0">
                  <c:v>86.840731070496076</c:v>
                </c:pt>
                <c:pt idx="1">
                  <c:v>95.979283085729861</c:v>
                </c:pt>
                <c:pt idx="2">
                  <c:v>103.65079365079366</c:v>
                </c:pt>
                <c:pt idx="3">
                  <c:v>49.008042895442358</c:v>
                </c:pt>
                <c:pt idx="4">
                  <c:v>69.649805447470811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Anual!$H$44:$M$44</c:f>
              <c:numCache>
                <c:formatCode>#,##0.00_);\(#,##0.00\)</c:formatCode>
                <c:ptCount val="6"/>
                <c:pt idx="0">
                  <c:v>91.078840714224739</c:v>
                </c:pt>
                <c:pt idx="1">
                  <c:v>100.97217276941342</c:v>
                </c:pt>
                <c:pt idx="2">
                  <c:v>149.15486568395278</c:v>
                </c:pt>
                <c:pt idx="3">
                  <c:v>50.943020799044866</c:v>
                </c:pt>
                <c:pt idx="4">
                  <c:v>72.960998204742992</c:v>
                </c:pt>
                <c:pt idx="5">
                  <c:v>62.730066236608373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Anual!$H$45:$L$45</c:f>
              <c:numCache>
                <c:formatCode>#,##0.00_);\(#,##0.00\)</c:formatCode>
                <c:ptCount val="5"/>
                <c:pt idx="0">
                  <c:v>88.959785892360401</c:v>
                </c:pt>
                <c:pt idx="1">
                  <c:v>98.47572792757164</c:v>
                </c:pt>
                <c:pt idx="2">
                  <c:v>126.40282966737323</c:v>
                </c:pt>
                <c:pt idx="3">
                  <c:v>49.975531847243616</c:v>
                </c:pt>
                <c:pt idx="4">
                  <c:v>71.305401826106902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3646560"/>
        <c:axId val="393646952"/>
      </c:barChart>
      <c:catAx>
        <c:axId val="393646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646952"/>
        <c:crosses val="autoZero"/>
        <c:auto val="1"/>
        <c:lblAlgn val="ctr"/>
        <c:lblOffset val="100"/>
        <c:noMultiLvlLbl val="0"/>
      </c:catAx>
      <c:valAx>
        <c:axId val="393646952"/>
        <c:scaling>
          <c:orientation val="minMax"/>
          <c:max val="150"/>
          <c:min val="0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crossAx val="3936465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Expansión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Anual!$H$56:$L$56</c:f>
              <c:numCache>
                <c:formatCode>0.00</c:formatCode>
                <c:ptCount val="5"/>
                <c:pt idx="0">
                  <c:v>5.6655723816583681</c:v>
                </c:pt>
                <c:pt idx="1">
                  <c:v>12.997432605905001</c:v>
                </c:pt>
                <c:pt idx="2">
                  <c:v>20.036764705882359</c:v>
                </c:pt>
                <c:pt idx="3">
                  <c:v>-27.517842981760509</c:v>
                </c:pt>
                <c:pt idx="4">
                  <c:v>-16.937354988399068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Anual!$H$57:$L$57</c:f>
              <c:numCache>
                <c:formatCode>#,##0.00</c:formatCode>
                <c:ptCount val="5"/>
                <c:pt idx="0">
                  <c:v>7.6979567800033344</c:v>
                </c:pt>
                <c:pt idx="1">
                  <c:v>14.146966564896712</c:v>
                </c:pt>
                <c:pt idx="2">
                  <c:v>42.583759908771725</c:v>
                </c:pt>
                <c:pt idx="3">
                  <c:v>-32.226214081999885</c:v>
                </c:pt>
                <c:pt idx="4">
                  <c:v>16.212624408210075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Anual!$H$58:$L$58</c:f>
              <c:numCache>
                <c:formatCode>#,##0.00_);\(#,##0.00\)</c:formatCode>
                <c:ptCount val="5"/>
                <c:pt idx="0">
                  <c:v>1.9234120939638943</c:v>
                </c:pt>
                <c:pt idx="1">
                  <c:v>1.0173098029588434</c:v>
                </c:pt>
                <c:pt idx="2">
                  <c:v>18.783407948502017</c:v>
                </c:pt>
                <c:pt idx="3">
                  <c:v>-6.4959036733061808</c:v>
                </c:pt>
                <c:pt idx="4">
                  <c:v>39.909612066867425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3647736"/>
        <c:axId val="394255952"/>
      </c:barChart>
      <c:catAx>
        <c:axId val="393647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4255952"/>
        <c:crosses val="autoZero"/>
        <c:auto val="1"/>
        <c:lblAlgn val="ctr"/>
        <c:lblOffset val="100"/>
        <c:noMultiLvlLbl val="0"/>
      </c:catAx>
      <c:valAx>
        <c:axId val="394255952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393647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Gasto Medio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Anual!$H$61:$L$61</c:f>
              <c:numCache>
                <c:formatCode>#,##0.00_);\(#,##0.00\)</c:formatCode>
                <c:ptCount val="5"/>
                <c:pt idx="0">
                  <c:v>7271858.2018276826</c:v>
                </c:pt>
                <c:pt idx="1">
                  <c:v>5842764.6658327812</c:v>
                </c:pt>
                <c:pt idx="2">
                  <c:v>8384848.8149905009</c:v>
                </c:pt>
                <c:pt idx="3">
                  <c:v>10802188.440371148</c:v>
                </c:pt>
                <c:pt idx="4">
                  <c:v>5101987.8492043652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Anual!$H$62:$L$62</c:f>
              <c:numCache>
                <c:formatCode>#,##0.00_);\(#,##0.00\)</c:formatCode>
                <c:ptCount val="5"/>
                <c:pt idx="0">
                  <c:v>7626748.4934349116</c:v>
                </c:pt>
                <c:pt idx="1">
                  <c:v>6146708.1678713439</c:v>
                </c:pt>
                <c:pt idx="2">
                  <c:v>12065908.564035224</c:v>
                </c:pt>
                <c:pt idx="3">
                  <c:v>11228689.779901532</c:v>
                </c:pt>
                <c:pt idx="4">
                  <c:v>5344539.3553491626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4256736"/>
        <c:axId val="394257128"/>
      </c:barChart>
      <c:catAx>
        <c:axId val="3942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4257128"/>
        <c:crosses val="autoZero"/>
        <c:auto val="1"/>
        <c:lblAlgn val="ctr"/>
        <c:lblOffset val="100"/>
        <c:noMultiLvlLbl val="0"/>
      </c:catAx>
      <c:valAx>
        <c:axId val="394257128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crossAx val="394256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BANHVI: Índice de Eficiencia 2013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Anual!$H$63:$L$63</c:f>
              <c:numCache>
                <c:formatCode>#,##0.00_);\(#,##0.00\)</c:formatCode>
                <c:ptCount val="5"/>
                <c:pt idx="0">
                  <c:v>84.82028078296382</c:v>
                </c:pt>
                <c:pt idx="1">
                  <c:v>93.606282885662623</c:v>
                </c:pt>
                <c:pt idx="2">
                  <c:v>87.839934383977024</c:v>
                </c:pt>
                <c:pt idx="3">
                  <c:v>48.077302250167712</c:v>
                </c:pt>
                <c:pt idx="4">
                  <c:v>68.069345084963814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4257912"/>
        <c:axId val="394258304"/>
      </c:barChart>
      <c:catAx>
        <c:axId val="394257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4258304"/>
        <c:crosses val="autoZero"/>
        <c:auto val="1"/>
        <c:lblAlgn val="ctr"/>
        <c:lblOffset val="100"/>
        <c:noMultiLvlLbl val="0"/>
      </c:catAx>
      <c:valAx>
        <c:axId val="394258304"/>
        <c:scaling>
          <c:orientation val="minMax"/>
        </c:scaling>
        <c:delete val="1"/>
        <c:axPos val="l"/>
        <c:numFmt formatCode="#,##0.00_);\(#,##0.00\)" sourceLinked="1"/>
        <c:majorTickMark val="out"/>
        <c:minorTickMark val="none"/>
        <c:tickLblPos val="none"/>
        <c:crossAx val="394257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 Indicadores de Giro de Recursos 2013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</c:f>
              <c:strCache>
                <c:ptCount val="1"/>
                <c:pt idx="0">
                  <c:v>Bonos Formalizados</c:v>
                </c:pt>
              </c:strCache>
            </c:strRef>
          </c:cat>
          <c:val>
            <c:numRef>
              <c:f>Anual!$H$66</c:f>
              <c:numCache>
                <c:formatCode>#,##0.00_);\(#,##0.00\)</c:formatCode>
                <c:ptCount val="1"/>
                <c:pt idx="0">
                  <c:v>107.03728683646301</c:v>
                </c:pt>
              </c:numCache>
            </c:numRef>
          </c:val>
        </c:ser>
        <c:ser>
          <c:idx val="1"/>
          <c:order val="1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</c:f>
              <c:strCache>
                <c:ptCount val="1"/>
                <c:pt idx="0">
                  <c:v>Bonos Formalizados</c:v>
                </c:pt>
              </c:strCache>
            </c:strRef>
          </c:cat>
          <c:val>
            <c:numRef>
              <c:f>Anual!$H$67</c:f>
              <c:numCache>
                <c:formatCode>#,##0.00_);\(#,##0.00\)</c:formatCode>
                <c:ptCount val="1"/>
                <c:pt idx="0">
                  <c:v>85.090759870791217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394259088"/>
        <c:axId val="394259480"/>
      </c:barChart>
      <c:catAx>
        <c:axId val="394259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4259480"/>
        <c:crosses val="autoZero"/>
        <c:auto val="1"/>
        <c:lblAlgn val="ctr"/>
        <c:lblOffset val="100"/>
        <c:noMultiLvlLbl val="0"/>
      </c:catAx>
      <c:valAx>
        <c:axId val="394259480"/>
        <c:scaling>
          <c:orientation val="minMax"/>
        </c:scaling>
        <c:delete val="1"/>
        <c:axPos val="l"/>
        <c:numFmt formatCode="#,##0.00_);\(#,##0.00\)" sourceLinked="1"/>
        <c:majorTickMark val="out"/>
        <c:minorTickMark val="none"/>
        <c:tickLblPos val="none"/>
        <c:crossAx val="394259088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Indicadores de Cobertura </a:t>
            </a:r>
            <a:r>
              <a:rPr lang="es-CR" sz="1400" b="1" baseline="0"/>
              <a:t> Potencial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Anual!$B$39:$F$39</c:f>
              <c:numCache>
                <c:formatCode>#,##0.00_);\(#,##0.00\)</c:formatCode>
                <c:ptCount val="5"/>
                <c:pt idx="0">
                  <c:v>7.9310297223794475</c:v>
                </c:pt>
                <c:pt idx="1">
                  <c:v>7.0655418809344965</c:v>
                </c:pt>
                <c:pt idx="2">
                  <c:v>1.2133818686080777</c:v>
                </c:pt>
                <c:pt idx="3">
                  <c:v>1.7959977658365593</c:v>
                </c:pt>
                <c:pt idx="4">
                  <c:v>2.5053616689413141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Anual!$B$40:$F$40</c:f>
              <c:numCache>
                <c:formatCode>#,##0.00_);\(#,##0.00\)</c:formatCode>
                <c:ptCount val="5"/>
                <c:pt idx="0">
                  <c:v>6.1625964631334815</c:v>
                </c:pt>
                <c:pt idx="1">
                  <c:v>5.8954950790624219</c:v>
                </c:pt>
                <c:pt idx="2">
                  <c:v>0.96300148302228394</c:v>
                </c:pt>
                <c:pt idx="3">
                  <c:v>1.1450087633134955</c:v>
                </c:pt>
                <c:pt idx="4">
                  <c:v>1.5037044258139989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392890640"/>
        <c:axId val="392891032"/>
      </c:barChart>
      <c:catAx>
        <c:axId val="392890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891032"/>
        <c:crosses val="autoZero"/>
        <c:auto val="1"/>
        <c:lblAlgn val="ctr"/>
        <c:lblOffset val="100"/>
        <c:noMultiLvlLbl val="0"/>
      </c:catAx>
      <c:valAx>
        <c:axId val="392891032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spPr>
          <a:ln w="9525">
            <a:noFill/>
          </a:ln>
        </c:spPr>
        <c:crossAx val="39289064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/>
              <a:t>Indicadores de Resultado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Anual!$A$43</c:f>
              <c:strCache>
                <c:ptCount val="1"/>
                <c:pt idx="0">
                  <c:v>Índice efectividad en beneficiarios (IEB)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Anual!$B$43:$F$43</c:f>
              <c:numCache>
                <c:formatCode>#,##0.00_);\(#,##0.00\)</c:formatCode>
                <c:ptCount val="5"/>
                <c:pt idx="0">
                  <c:v>77.702349869451695</c:v>
                </c:pt>
                <c:pt idx="1">
                  <c:v>83.4400981327518</c:v>
                </c:pt>
                <c:pt idx="2">
                  <c:v>79.365079365079367</c:v>
                </c:pt>
                <c:pt idx="3">
                  <c:v>63.753351206434317</c:v>
                </c:pt>
                <c:pt idx="4">
                  <c:v>60.019455252918284</c:v>
                </c:pt>
              </c:numCache>
            </c:numRef>
          </c:val>
        </c:ser>
        <c:ser>
          <c:idx val="1"/>
          <c:order val="1"/>
          <c:tx>
            <c:strRef>
              <c:f>Anual!$A$44</c:f>
              <c:strCache>
                <c:ptCount val="1"/>
                <c:pt idx="0">
                  <c:v>Índice efectividad en gasto (IEG)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Anual!$B$44:$F$44</c:f>
              <c:numCache>
                <c:formatCode>#,##0.00_);\(#,##0.00\)</c:formatCode>
                <c:ptCount val="5"/>
                <c:pt idx="0">
                  <c:v>77.807496750846397</c:v>
                </c:pt>
                <c:pt idx="1">
                  <c:v>83.85284991392102</c:v>
                </c:pt>
                <c:pt idx="2">
                  <c:v>92.430161659610647</c:v>
                </c:pt>
                <c:pt idx="3">
                  <c:v>66.190545241368497</c:v>
                </c:pt>
                <c:pt idx="4">
                  <c:v>59.437005106302166</c:v>
                </c:pt>
              </c:numCache>
            </c:numRef>
          </c:val>
        </c:ser>
        <c:ser>
          <c:idx val="2"/>
          <c:order val="2"/>
          <c:tx>
            <c:strRef>
              <c:f>Anual!$A$45</c:f>
              <c:strCache>
                <c:ptCount val="1"/>
                <c:pt idx="0">
                  <c:v>Índice efectividad total (IET)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Anual!$B$45:$F$45</c:f>
              <c:numCache>
                <c:formatCode>#,##0.00_);\(#,##0.00\)</c:formatCode>
                <c:ptCount val="5"/>
                <c:pt idx="0">
                  <c:v>77.754923310149053</c:v>
                </c:pt>
                <c:pt idx="1">
                  <c:v>83.64647402333641</c:v>
                </c:pt>
                <c:pt idx="2">
                  <c:v>85.897620512345014</c:v>
                </c:pt>
                <c:pt idx="3">
                  <c:v>64.971948223901407</c:v>
                </c:pt>
                <c:pt idx="4">
                  <c:v>59.728230179610222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891816"/>
        <c:axId val="392892208"/>
      </c:barChart>
      <c:catAx>
        <c:axId val="392891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892208"/>
        <c:crosses val="autoZero"/>
        <c:auto val="1"/>
        <c:lblAlgn val="ctr"/>
        <c:lblOffset val="100"/>
        <c:noMultiLvlLbl val="0"/>
      </c:catAx>
      <c:valAx>
        <c:axId val="392892208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crossAx val="3928918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Indicadores de Avance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Anual!$A$48</c:f>
              <c:strCache>
                <c:ptCount val="1"/>
                <c:pt idx="0">
                  <c:v>Índice avance beneficiarios (IAB)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Anual!$B$48:$F$48</c:f>
              <c:numCache>
                <c:formatCode>#,##0.00_);\(#,##0.00\)</c:formatCode>
                <c:ptCount val="5"/>
                <c:pt idx="0">
                  <c:v>77.702349869451695</c:v>
                </c:pt>
                <c:pt idx="1">
                  <c:v>83.4400981327518</c:v>
                </c:pt>
                <c:pt idx="2">
                  <c:v>79.365079365079367</c:v>
                </c:pt>
                <c:pt idx="3">
                  <c:v>63.753351206434317</c:v>
                </c:pt>
                <c:pt idx="4">
                  <c:v>60.019455252918284</c:v>
                </c:pt>
              </c:numCache>
            </c:numRef>
          </c:val>
        </c:ser>
        <c:ser>
          <c:idx val="1"/>
          <c:order val="1"/>
          <c:tx>
            <c:strRef>
              <c:f>Anual!$A$49</c:f>
              <c:strCache>
                <c:ptCount val="1"/>
                <c:pt idx="0">
                  <c:v>Índice avance gasto (IAG)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Anual!$B$49:$F$49</c:f>
              <c:numCache>
                <c:formatCode>#,##0.00_);\(#,##0.00\)</c:formatCode>
                <c:ptCount val="5"/>
                <c:pt idx="0">
                  <c:v>77.807496750846397</c:v>
                </c:pt>
                <c:pt idx="1">
                  <c:v>83.852849913921006</c:v>
                </c:pt>
                <c:pt idx="2">
                  <c:v>92.430161659610647</c:v>
                </c:pt>
                <c:pt idx="3">
                  <c:v>66.190545241368497</c:v>
                </c:pt>
                <c:pt idx="4">
                  <c:v>59.437005106302166</c:v>
                </c:pt>
              </c:numCache>
            </c:numRef>
          </c:val>
        </c:ser>
        <c:ser>
          <c:idx val="2"/>
          <c:order val="2"/>
          <c:tx>
            <c:strRef>
              <c:f>Anual!$A$50</c:f>
              <c:strCache>
                <c:ptCount val="1"/>
                <c:pt idx="0">
                  <c:v>Índice avance total (IAT)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Anual!$B$50:$F$50</c:f>
              <c:numCache>
                <c:formatCode>#,##0.00_);\(#,##0.00\)</c:formatCode>
                <c:ptCount val="5"/>
                <c:pt idx="0">
                  <c:v>77.754923310149053</c:v>
                </c:pt>
                <c:pt idx="1">
                  <c:v>83.646474023336395</c:v>
                </c:pt>
                <c:pt idx="2">
                  <c:v>85.897620512345014</c:v>
                </c:pt>
                <c:pt idx="3">
                  <c:v>64.971948223901407</c:v>
                </c:pt>
                <c:pt idx="4">
                  <c:v>59.728230179610222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2892992"/>
        <c:axId val="392893384"/>
      </c:barChart>
      <c:catAx>
        <c:axId val="392892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2893384"/>
        <c:crosses val="autoZero"/>
        <c:auto val="1"/>
        <c:lblAlgn val="ctr"/>
        <c:lblOffset val="100"/>
        <c:noMultiLvlLbl val="0"/>
      </c:catAx>
      <c:valAx>
        <c:axId val="392893384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crossAx val="3928929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Indicadores de Expansión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Anual!$A$56</c:f>
              <c:strCache>
                <c:ptCount val="1"/>
                <c:pt idx="0">
                  <c:v>Índice de crecimiento beneficiarios (ICB)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Anual!$B$56:$F$56</c:f>
              <c:numCache>
                <c:formatCode>0.00</c:formatCode>
                <c:ptCount val="5"/>
                <c:pt idx="0">
                  <c:v>38.612016767582681</c:v>
                </c:pt>
                <c:pt idx="1">
                  <c:v>35.592469545957918</c:v>
                </c:pt>
                <c:pt idx="2">
                  <c:v>61.81229773462784</c:v>
                </c:pt>
                <c:pt idx="3">
                  <c:v>55.01955671447196</c:v>
                </c:pt>
                <c:pt idx="4">
                  <c:v>14.048059149722736</c:v>
                </c:pt>
              </c:numCache>
            </c:numRef>
          </c:val>
        </c:ser>
        <c:ser>
          <c:idx val="1"/>
          <c:order val="1"/>
          <c:tx>
            <c:strRef>
              <c:f>Anual!$A$57</c:f>
              <c:strCache>
                <c:ptCount val="1"/>
                <c:pt idx="0">
                  <c:v>Índice de crecimiento del gasto real (ICGR)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Anual!$B$57:$F$57</c:f>
              <c:numCache>
                <c:formatCode>#,##0.00</c:formatCode>
                <c:ptCount val="5"/>
                <c:pt idx="0">
                  <c:v>41.560729416136198</c:v>
                </c:pt>
                <c:pt idx="1">
                  <c:v>35.926723642811666</c:v>
                </c:pt>
                <c:pt idx="2">
                  <c:v>65.563691282315318</c:v>
                </c:pt>
                <c:pt idx="3">
                  <c:v>59.435142115580717</c:v>
                </c:pt>
                <c:pt idx="4">
                  <c:v>13.432614974767731</c:v>
                </c:pt>
              </c:numCache>
            </c:numRef>
          </c:val>
        </c:ser>
        <c:ser>
          <c:idx val="2"/>
          <c:order val="2"/>
          <c:tx>
            <c:strRef>
              <c:f>Anual!$A$58</c:f>
              <c:strCache>
                <c:ptCount val="1"/>
                <c:pt idx="0">
                  <c:v>Índice de crecimiento del gasto real por beneficiario (ICGRB)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Anual!$B$58:$F$58</c:f>
              <c:numCache>
                <c:formatCode>#,##0.00_);\(#,##0.00\)</c:formatCode>
                <c:ptCount val="5"/>
                <c:pt idx="0">
                  <c:v>2.1273138630525601</c:v>
                </c:pt>
                <c:pt idx="1">
                  <c:v>0.24651376140063519</c:v>
                </c:pt>
                <c:pt idx="2">
                  <c:v>2.3183612124708874</c:v>
                </c:pt>
                <c:pt idx="3">
                  <c:v>2.8484053849036295</c:v>
                </c:pt>
                <c:pt idx="4">
                  <c:v>-0.53963581628956314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93800224"/>
        <c:axId val="393800616"/>
      </c:barChart>
      <c:catAx>
        <c:axId val="393800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800616"/>
        <c:crosses val="autoZero"/>
        <c:auto val="1"/>
        <c:lblAlgn val="ctr"/>
        <c:lblOffset val="100"/>
        <c:noMultiLvlLbl val="0"/>
      </c:catAx>
      <c:valAx>
        <c:axId val="393800616"/>
        <c:scaling>
          <c:orientation val="minMax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3938002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 b="1"/>
              <a:t>Indicadores</a:t>
            </a:r>
            <a:r>
              <a:rPr lang="es-CR" sz="1400" b="1" baseline="0"/>
              <a:t> de Gasto Medio</a:t>
            </a:r>
            <a:endParaRPr lang="es-CR" sz="1400" b="1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Anual!$A$61</c:f>
              <c:strCache>
                <c:ptCount val="1"/>
                <c:pt idx="0">
                  <c:v>Gasto programado por beneficiario (GPB)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Anual!$B$61:$F$61</c:f>
              <c:numCache>
                <c:formatCode>#,##0.00_);\(#,##0.00\)</c:formatCode>
                <c:ptCount val="5"/>
                <c:pt idx="0">
                  <c:v>7271858.2018269962</c:v>
                </c:pt>
                <c:pt idx="1">
                  <c:v>5842764.6658320837</c:v>
                </c:pt>
                <c:pt idx="2">
                  <c:v>8384848.8149920627</c:v>
                </c:pt>
                <c:pt idx="3">
                  <c:v>10802188.440369973</c:v>
                </c:pt>
                <c:pt idx="4">
                  <c:v>5101987.8492023339</c:v>
                </c:pt>
              </c:numCache>
            </c:numRef>
          </c:val>
        </c:ser>
        <c:ser>
          <c:idx val="1"/>
          <c:order val="1"/>
          <c:tx>
            <c:strRef>
              <c:f>Anual!$A$62</c:f>
              <c:strCache>
                <c:ptCount val="1"/>
                <c:pt idx="0">
                  <c:v>Gasto efectivo por beneficiario (GEB)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Anual!$B$62:$F$62</c:f>
              <c:numCache>
                <c:formatCode>#,##0.00_);\(#,##0.00\)</c:formatCode>
                <c:ptCount val="5"/>
                <c:pt idx="0">
                  <c:v>7281698.4861060586</c:v>
                </c:pt>
                <c:pt idx="1">
                  <c:v>5871666.9751143418</c:v>
                </c:pt>
                <c:pt idx="2">
                  <c:v>9765162.9364100005</c:v>
                </c:pt>
                <c:pt idx="3">
                  <c:v>11215139.739915896</c:v>
                </c:pt>
                <c:pt idx="4">
                  <c:v>5052476.3440032415</c:v>
                </c:pt>
              </c:numCache>
            </c:numRef>
          </c:val>
        </c:ser>
        <c:ser>
          <c:idx val="2"/>
          <c:order val="2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#,##0.00_);\(#,##0.00\)</c:formatCode>
                <c:ptCount val="5"/>
                <c:pt idx="0">
                  <c:v>77.649847475036069</c:v>
                </c:pt>
                <c:pt idx="1">
                  <c:v>83.234738093345968</c:v>
                </c:pt>
                <c:pt idx="2">
                  <c:v>73.755918488376778</c:v>
                </c:pt>
                <c:pt idx="3">
                  <c:v>62.579624001885804</c:v>
                </c:pt>
                <c:pt idx="4">
                  <c:v>60.313534172686865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93801400"/>
        <c:axId val="393801792"/>
      </c:barChart>
      <c:catAx>
        <c:axId val="393801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801792"/>
        <c:crosses val="autoZero"/>
        <c:auto val="1"/>
        <c:lblAlgn val="ctr"/>
        <c:lblOffset val="100"/>
        <c:noMultiLvlLbl val="0"/>
      </c:catAx>
      <c:valAx>
        <c:axId val="393801792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crossAx val="39380140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Índice de Eficiencia e Indicadores de Giro de Recursos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#,##0.00_);\(#,##0.00\)</c:formatCode>
                <c:ptCount val="5"/>
                <c:pt idx="0">
                  <c:v>77.649847475036069</c:v>
                </c:pt>
                <c:pt idx="1">
                  <c:v>83.234738093345968</c:v>
                </c:pt>
                <c:pt idx="2">
                  <c:v>73.755918488376778</c:v>
                </c:pt>
                <c:pt idx="3">
                  <c:v>62.579624001885804</c:v>
                </c:pt>
                <c:pt idx="4">
                  <c:v>60.313534172686865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Anual!$B$66</c:f>
              <c:numCache>
                <c:formatCode>#,##0.00_);\(#,##0.00\)</c:formatCode>
                <c:ptCount val="1"/>
                <c:pt idx="0">
                  <c:v>107.03728683647311</c:v>
                </c:pt>
              </c:numCache>
            </c:numRef>
          </c:val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Anual!$B$67</c:f>
              <c:numCache>
                <c:formatCode>#,##0.00_);\(#,##0.00\)</c:formatCode>
                <c:ptCount val="1"/>
                <c:pt idx="0">
                  <c:v>72.691955346100372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93802576"/>
        <c:axId val="393802968"/>
      </c:barChart>
      <c:catAx>
        <c:axId val="393802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802968"/>
        <c:crosses val="autoZero"/>
        <c:auto val="1"/>
        <c:lblAlgn val="ctr"/>
        <c:lblOffset val="100"/>
        <c:noMultiLvlLbl val="0"/>
      </c:catAx>
      <c:valAx>
        <c:axId val="393802968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crossAx val="3938025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Índice de Eficiencia e Indicadores de Giro de Recursos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Anual!$A$63</c:f>
              <c:strCache>
                <c:ptCount val="1"/>
                <c:pt idx="0">
                  <c:v>Índice de eficiencia (IE)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Anual!$B$63:$F$63</c:f>
              <c:numCache>
                <c:formatCode>#,##0.00_);\(#,##0.00\)</c:formatCode>
                <c:ptCount val="5"/>
                <c:pt idx="0">
                  <c:v>77.649847475036069</c:v>
                </c:pt>
                <c:pt idx="1">
                  <c:v>83.234738093345968</c:v>
                </c:pt>
                <c:pt idx="2">
                  <c:v>73.755918488376778</c:v>
                </c:pt>
                <c:pt idx="3">
                  <c:v>62.579624001885804</c:v>
                </c:pt>
                <c:pt idx="4">
                  <c:v>60.313534172686865</c:v>
                </c:pt>
              </c:numCache>
            </c:numRef>
          </c:val>
        </c:ser>
        <c:ser>
          <c:idx val="1"/>
          <c:order val="1"/>
          <c:tx>
            <c:strRef>
              <c:f>Anual!$A$66</c:f>
              <c:strCache>
                <c:ptCount val="1"/>
                <c:pt idx="0">
                  <c:v>Índice de giro efectivo (IGE)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Anual!$B$66</c:f>
              <c:numCache>
                <c:formatCode>#,##0.00_);\(#,##0.00\)</c:formatCode>
                <c:ptCount val="1"/>
                <c:pt idx="0">
                  <c:v>107.03728683647311</c:v>
                </c:pt>
              </c:numCache>
            </c:numRef>
          </c:val>
        </c:ser>
        <c:ser>
          <c:idx val="2"/>
          <c:order val="2"/>
          <c:tx>
            <c:strRef>
              <c:f>Anual!$A$67</c:f>
              <c:strCache>
                <c:ptCount val="1"/>
                <c:pt idx="0">
                  <c:v>Índice de uso de recursos (IUR) </c:v>
                </c:pt>
              </c:strCache>
            </c:strRef>
          </c:tx>
          <c:invertIfNegative val="0"/>
          <c:cat>
            <c:strRef>
              <c:f>Anual!$B$5:$F$5</c:f>
              <c:strCache>
                <c:ptCount val="5"/>
                <c:pt idx="0">
                  <c:v>Bonos Entregados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Anual!$B$67</c:f>
              <c:numCache>
                <c:formatCode>#,##0.00_);\(#,##0.00\)</c:formatCode>
                <c:ptCount val="1"/>
                <c:pt idx="0">
                  <c:v>72.691955346100372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93644208"/>
        <c:axId val="393644600"/>
      </c:barChart>
      <c:catAx>
        <c:axId val="393644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644600"/>
        <c:crosses val="autoZero"/>
        <c:auto val="1"/>
        <c:lblAlgn val="ctr"/>
        <c:lblOffset val="100"/>
        <c:noMultiLvlLbl val="0"/>
      </c:catAx>
      <c:valAx>
        <c:axId val="393644600"/>
        <c:scaling>
          <c:orientation val="minMax"/>
        </c:scaling>
        <c:delete val="0"/>
        <c:axPos val="l"/>
        <c:majorGridlines/>
        <c:numFmt formatCode="#,##0_);\(#,##0\)" sourceLinked="0"/>
        <c:majorTickMark val="none"/>
        <c:minorTickMark val="none"/>
        <c:tickLblPos val="nextTo"/>
        <c:spPr>
          <a:ln w="9525">
            <a:noFill/>
          </a:ln>
        </c:spPr>
        <c:crossAx val="3936442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CR" sz="1400"/>
              <a:t>BANHVI:</a:t>
            </a:r>
            <a:r>
              <a:rPr lang="es-CR" sz="1400" baseline="0"/>
              <a:t> Indicadores de Cobertura Potencial 2013</a:t>
            </a:r>
            <a:endParaRPr lang="es-CR" sz="1400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Anual!$A$39</c:f>
              <c:strCache>
                <c:ptCount val="1"/>
                <c:pt idx="0">
                  <c:v>Cobertura Programada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Anual!$H$39:$L$39</c:f>
              <c:numCache>
                <c:formatCode>#,##0.00_);\(#,##0.00\)</c:formatCode>
                <c:ptCount val="5"/>
                <c:pt idx="0">
                  <c:v>7.9310297223794475</c:v>
                </c:pt>
                <c:pt idx="1">
                  <c:v>7.0655418809344965</c:v>
                </c:pt>
                <c:pt idx="2">
                  <c:v>1.2133818686080777</c:v>
                </c:pt>
                <c:pt idx="3">
                  <c:v>1.7959977658365593</c:v>
                </c:pt>
                <c:pt idx="4">
                  <c:v>2.5053616689413141</c:v>
                </c:pt>
              </c:numCache>
            </c:numRef>
          </c:val>
        </c:ser>
        <c:ser>
          <c:idx val="1"/>
          <c:order val="1"/>
          <c:tx>
            <c:strRef>
              <c:f>Anual!$A$40</c:f>
              <c:strCache>
                <c:ptCount val="1"/>
                <c:pt idx="0">
                  <c:v>Cobertura Efectiva</c:v>
                </c:pt>
              </c:strCache>
            </c:strRef>
          </c:tx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Anual!$H$5:$L$5</c:f>
              <c:strCache>
                <c:ptCount val="5"/>
                <c:pt idx="0">
                  <c:v>Bonos Formalizados</c:v>
                </c:pt>
                <c:pt idx="1">
                  <c:v>CLP</c:v>
                </c:pt>
                <c:pt idx="2">
                  <c:v>LyC</c:v>
                </c:pt>
                <c:pt idx="3">
                  <c:v>CVE</c:v>
                </c:pt>
                <c:pt idx="4">
                  <c:v>RAMT</c:v>
                </c:pt>
              </c:strCache>
            </c:strRef>
          </c:cat>
          <c:val>
            <c:numRef>
              <c:f>Anual!$H$40:$L$40</c:f>
              <c:numCache>
                <c:formatCode>#,##0.00_);\(#,##0.00\)</c:formatCode>
                <c:ptCount val="5"/>
                <c:pt idx="0">
                  <c:v>6.8873641923326474</c:v>
                </c:pt>
                <c:pt idx="1">
                  <c:v>6.7814564434429219</c:v>
                </c:pt>
                <c:pt idx="2">
                  <c:v>1.2576799368271028</c:v>
                </c:pt>
                <c:pt idx="3">
                  <c:v>0.88018335548236748</c:v>
                </c:pt>
                <c:pt idx="4">
                  <c:v>1.7449795281731333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393645384"/>
        <c:axId val="393645776"/>
      </c:barChart>
      <c:catAx>
        <c:axId val="393645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393645776"/>
        <c:crosses val="autoZero"/>
        <c:auto val="1"/>
        <c:lblAlgn val="ctr"/>
        <c:lblOffset val="100"/>
        <c:noMultiLvlLbl val="0"/>
      </c:catAx>
      <c:valAx>
        <c:axId val="393645776"/>
        <c:scaling>
          <c:orientation val="minMax"/>
        </c:scaling>
        <c:delete val="1"/>
        <c:axPos val="l"/>
        <c:numFmt formatCode="#,##0.00_);\(#,##0.00\)" sourceLinked="1"/>
        <c:majorTickMark val="out"/>
        <c:minorTickMark val="none"/>
        <c:tickLblPos val="none"/>
        <c:crossAx val="3936453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9.xml"/><Relationship Id="rId13" Type="http://schemas.openxmlformats.org/officeDocument/2006/relationships/chart" Target="../charts/chart14.xml"/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12" Type="http://schemas.openxmlformats.org/officeDocument/2006/relationships/chart" Target="../charts/chart13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11" Type="http://schemas.openxmlformats.org/officeDocument/2006/relationships/chart" Target="../charts/chart12.xml"/><Relationship Id="rId5" Type="http://schemas.openxmlformats.org/officeDocument/2006/relationships/chart" Target="../charts/chart6.xml"/><Relationship Id="rId10" Type="http://schemas.openxmlformats.org/officeDocument/2006/relationships/chart" Target="../charts/chart11.xml"/><Relationship Id="rId4" Type="http://schemas.openxmlformats.org/officeDocument/2006/relationships/chart" Target="../charts/chart5.xml"/><Relationship Id="rId9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1012032</xdr:colOff>
      <xdr:row>175</xdr:row>
      <xdr:rowOff>178593</xdr:rowOff>
    </xdr:from>
    <xdr:to>
      <xdr:col>5</xdr:col>
      <xdr:colOff>750095</xdr:colOff>
      <xdr:row>190</xdr:row>
      <xdr:rowOff>59531</xdr:rowOff>
    </xdr:to>
    <xdr:graphicFrame macro="">
      <xdr:nvGraphicFramePr>
        <xdr:cNvPr id="16" name="1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709613</xdr:colOff>
      <xdr:row>0</xdr:row>
      <xdr:rowOff>138114</xdr:rowOff>
    </xdr:from>
    <xdr:to>
      <xdr:col>30</xdr:col>
      <xdr:colOff>690562</xdr:colOff>
      <xdr:row>16</xdr:row>
      <xdr:rowOff>7145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619126</xdr:colOff>
      <xdr:row>16</xdr:row>
      <xdr:rowOff>71437</xdr:rowOff>
    </xdr:from>
    <xdr:to>
      <xdr:col>30</xdr:col>
      <xdr:colOff>683419</xdr:colOff>
      <xdr:row>32</xdr:row>
      <xdr:rowOff>79771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733425</xdr:colOff>
      <xdr:row>32</xdr:row>
      <xdr:rowOff>188119</xdr:rowOff>
    </xdr:from>
    <xdr:to>
      <xdr:col>31</xdr:col>
      <xdr:colOff>119062</xdr:colOff>
      <xdr:row>49</xdr:row>
      <xdr:rowOff>9525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42863</xdr:colOff>
      <xdr:row>49</xdr:row>
      <xdr:rowOff>103582</xdr:rowOff>
    </xdr:from>
    <xdr:to>
      <xdr:col>31</xdr:col>
      <xdr:colOff>190500</xdr:colOff>
      <xdr:row>64</xdr:row>
      <xdr:rowOff>183355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23</xdr:col>
      <xdr:colOff>33338</xdr:colOff>
      <xdr:row>67</xdr:row>
      <xdr:rowOff>63102</xdr:rowOff>
    </xdr:from>
    <xdr:to>
      <xdr:col>31</xdr:col>
      <xdr:colOff>180975</xdr:colOff>
      <xdr:row>84</xdr:row>
      <xdr:rowOff>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702469</xdr:colOff>
      <xdr:row>73</xdr:row>
      <xdr:rowOff>170259</xdr:rowOff>
    </xdr:from>
    <xdr:to>
      <xdr:col>6</xdr:col>
      <xdr:colOff>547688</xdr:colOff>
      <xdr:row>88</xdr:row>
      <xdr:rowOff>55959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454819</xdr:colOff>
      <xdr:row>71</xdr:row>
      <xdr:rowOff>55959</xdr:rowOff>
    </xdr:from>
    <xdr:to>
      <xdr:col>11</xdr:col>
      <xdr:colOff>185738</xdr:colOff>
      <xdr:row>85</xdr:row>
      <xdr:rowOff>132159</xdr:rowOff>
    </xdr:to>
    <xdr:graphicFrame macro="">
      <xdr:nvGraphicFramePr>
        <xdr:cNvPr id="8" name="7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13</xdr:col>
      <xdr:colOff>409575</xdr:colOff>
      <xdr:row>5</xdr:row>
      <xdr:rowOff>180975</xdr:rowOff>
    </xdr:from>
    <xdr:to>
      <xdr:col>19</xdr:col>
      <xdr:colOff>619125</xdr:colOff>
      <xdr:row>20</xdr:row>
      <xdr:rowOff>57150</xdr:rowOff>
    </xdr:to>
    <xdr:graphicFrame macro="">
      <xdr:nvGraphicFramePr>
        <xdr:cNvPr id="9" name="8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571499</xdr:colOff>
      <xdr:row>21</xdr:row>
      <xdr:rowOff>57150</xdr:rowOff>
    </xdr:from>
    <xdr:to>
      <xdr:col>20</xdr:col>
      <xdr:colOff>314324</xdr:colOff>
      <xdr:row>35</xdr:row>
      <xdr:rowOff>133350</xdr:rowOff>
    </xdr:to>
    <xdr:graphicFrame macro="">
      <xdr:nvGraphicFramePr>
        <xdr:cNvPr id="10" name="9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14</xdr:col>
      <xdr:colOff>247650</xdr:colOff>
      <xdr:row>36</xdr:row>
      <xdr:rowOff>123825</xdr:rowOff>
    </xdr:from>
    <xdr:to>
      <xdr:col>20</xdr:col>
      <xdr:colOff>247650</xdr:colOff>
      <xdr:row>51</xdr:row>
      <xdr:rowOff>9525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152400</xdr:colOff>
      <xdr:row>51</xdr:row>
      <xdr:rowOff>104775</xdr:rowOff>
    </xdr:from>
    <xdr:to>
      <xdr:col>20</xdr:col>
      <xdr:colOff>152400</xdr:colOff>
      <xdr:row>65</xdr:row>
      <xdr:rowOff>180975</xdr:rowOff>
    </xdr:to>
    <xdr:graphicFrame macro="">
      <xdr:nvGraphicFramePr>
        <xdr:cNvPr id="12" name="1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14</xdr:col>
      <xdr:colOff>38100</xdr:colOff>
      <xdr:row>66</xdr:row>
      <xdr:rowOff>180975</xdr:rowOff>
    </xdr:from>
    <xdr:to>
      <xdr:col>20</xdr:col>
      <xdr:colOff>38100</xdr:colOff>
      <xdr:row>81</xdr:row>
      <xdr:rowOff>47625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0</xdr:colOff>
      <xdr:row>83</xdr:row>
      <xdr:rowOff>0</xdr:rowOff>
    </xdr:from>
    <xdr:to>
      <xdr:col>20</xdr:col>
      <xdr:colOff>0</xdr:colOff>
      <xdr:row>97</xdr:row>
      <xdr:rowOff>76200</xdr:rowOff>
    </xdr:to>
    <xdr:graphicFrame macro="">
      <xdr:nvGraphicFramePr>
        <xdr:cNvPr id="14" name="1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64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O130" sqref="O130:T132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4" t="s">
        <v>46</v>
      </c>
      <c r="B2" s="34"/>
      <c r="C2" s="34"/>
      <c r="D2" s="34"/>
      <c r="E2" s="34"/>
      <c r="F2" s="34"/>
      <c r="G2" s="34"/>
    </row>
    <row r="4" spans="1:13" x14ac:dyDescent="0.25">
      <c r="A4" s="31"/>
      <c r="B4" s="26" t="s">
        <v>43</v>
      </c>
      <c r="C4" s="33" t="s">
        <v>122</v>
      </c>
      <c r="D4" s="33"/>
      <c r="E4" s="33"/>
      <c r="F4" s="33"/>
      <c r="G4" s="29" t="s">
        <v>3</v>
      </c>
      <c r="H4" s="26" t="s">
        <v>43</v>
      </c>
      <c r="I4" s="33" t="s">
        <v>124</v>
      </c>
      <c r="J4" s="33"/>
      <c r="K4" s="33"/>
      <c r="L4" s="33"/>
      <c r="M4" s="29" t="s">
        <v>3</v>
      </c>
    </row>
    <row r="5" spans="1:13" ht="15.75" thickBot="1" x14ac:dyDescent="0.3">
      <c r="A5" s="32"/>
      <c r="B5" s="27" t="s">
        <v>123</v>
      </c>
      <c r="C5" s="9" t="s">
        <v>0</v>
      </c>
      <c r="D5" s="9" t="s">
        <v>1</v>
      </c>
      <c r="E5" s="9" t="s">
        <v>2</v>
      </c>
      <c r="F5" s="9" t="s">
        <v>44</v>
      </c>
      <c r="G5" s="30"/>
      <c r="H5" s="27" t="s">
        <v>125</v>
      </c>
      <c r="I5" s="9" t="s">
        <v>0</v>
      </c>
      <c r="J5" s="9" t="s">
        <v>1</v>
      </c>
      <c r="K5" s="9" t="s">
        <v>2</v>
      </c>
      <c r="L5" s="9" t="s">
        <v>44</v>
      </c>
      <c r="M5" s="30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41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96</v>
      </c>
      <c r="B9" s="17">
        <f>SUM(C9:F9)</f>
        <v>1649</v>
      </c>
      <c r="C9" s="18">
        <v>1110</v>
      </c>
      <c r="D9" s="18">
        <v>236</v>
      </c>
      <c r="E9" s="18">
        <v>159</v>
      </c>
      <c r="F9" s="18">
        <v>144</v>
      </c>
      <c r="G9" s="18"/>
      <c r="H9" s="17">
        <f>SUM(I9:L9)</f>
        <v>1357</v>
      </c>
      <c r="I9" s="18">
        <v>919</v>
      </c>
      <c r="J9" s="18">
        <v>133</v>
      </c>
      <c r="K9" s="18">
        <v>214</v>
      </c>
      <c r="L9" s="18">
        <v>91</v>
      </c>
      <c r="M9" s="18"/>
    </row>
    <row r="10" spans="1:13" x14ac:dyDescent="0.25">
      <c r="A10" s="3" t="s">
        <v>47</v>
      </c>
      <c r="B10" s="17">
        <f t="shared" ref="B10:B12" si="0">SUM(C10:F10)</f>
        <v>2670</v>
      </c>
      <c r="C10" s="18">
        <v>1681</v>
      </c>
      <c r="D10" s="18">
        <v>373</v>
      </c>
      <c r="E10" s="18">
        <v>260</v>
      </c>
      <c r="F10" s="17">
        <v>356</v>
      </c>
      <c r="G10" s="18"/>
      <c r="H10" s="17">
        <f t="shared" ref="H10:H12" si="1">SUM(I10:L10)</f>
        <v>2670</v>
      </c>
      <c r="I10" s="18">
        <v>1681</v>
      </c>
      <c r="J10" s="18">
        <v>373</v>
      </c>
      <c r="K10" s="18">
        <v>260</v>
      </c>
      <c r="L10" s="17">
        <v>356</v>
      </c>
      <c r="M10" s="18"/>
    </row>
    <row r="11" spans="1:13" x14ac:dyDescent="0.25">
      <c r="A11" s="3" t="s">
        <v>48</v>
      </c>
      <c r="B11" s="17">
        <f t="shared" si="0"/>
        <v>2685</v>
      </c>
      <c r="C11" s="18">
        <v>1788</v>
      </c>
      <c r="D11" s="18">
        <v>376</v>
      </c>
      <c r="E11" s="18">
        <v>361</v>
      </c>
      <c r="F11" s="18">
        <v>160</v>
      </c>
      <c r="G11" s="18"/>
      <c r="H11" s="17">
        <f t="shared" si="1"/>
        <v>1887</v>
      </c>
      <c r="I11" s="18">
        <v>1360</v>
      </c>
      <c r="J11" s="18">
        <v>171</v>
      </c>
      <c r="K11" s="18">
        <v>209</v>
      </c>
      <c r="L11" s="18">
        <v>147</v>
      </c>
      <c r="M11" s="18"/>
    </row>
    <row r="12" spans="1:13" x14ac:dyDescent="0.25">
      <c r="A12" s="3" t="s">
        <v>49</v>
      </c>
      <c r="B12" s="17">
        <f t="shared" si="0"/>
        <v>11490</v>
      </c>
      <c r="C12" s="18">
        <v>7337</v>
      </c>
      <c r="D12" s="18">
        <v>1260</v>
      </c>
      <c r="E12" s="18">
        <v>1865</v>
      </c>
      <c r="F12" s="17">
        <v>1028</v>
      </c>
      <c r="G12" s="18"/>
      <c r="H12" s="17">
        <f t="shared" si="1"/>
        <v>11490</v>
      </c>
      <c r="I12" s="18">
        <v>7337</v>
      </c>
      <c r="J12" s="18">
        <v>1260</v>
      </c>
      <c r="K12" s="18">
        <v>1865</v>
      </c>
      <c r="L12" s="17">
        <v>1028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96</v>
      </c>
      <c r="B15" s="18">
        <f>SUM(C15:G15)</f>
        <v>11164624220.21232</v>
      </c>
      <c r="C15" s="17">
        <v>6139857488.2700005</v>
      </c>
      <c r="D15" s="17">
        <v>2145390452.6999998</v>
      </c>
      <c r="E15" s="17">
        <v>1479604858.6199999</v>
      </c>
      <c r="F15" s="17">
        <v>674357000</v>
      </c>
      <c r="G15" s="17">
        <v>725414420.62232077</v>
      </c>
      <c r="H15" s="18">
        <f>SUM(I15:M15)</f>
        <v>9042991119.2863503</v>
      </c>
      <c r="I15" s="17">
        <v>5139479223.6799994</v>
      </c>
      <c r="J15" s="17">
        <v>898037772.1500001</v>
      </c>
      <c r="K15" s="17">
        <v>2022708749.3499999</v>
      </c>
      <c r="L15" s="17">
        <v>418400753.15999997</v>
      </c>
      <c r="M15" s="17">
        <v>564364620.94634938</v>
      </c>
    </row>
    <row r="16" spans="1:13" x14ac:dyDescent="0.25">
      <c r="A16" s="3" t="s">
        <v>47</v>
      </c>
      <c r="B16" s="18">
        <f>SUM(C16:G16)</f>
        <v>18628559440.863602</v>
      </c>
      <c r="C16" s="18">
        <v>9821687403.2600002</v>
      </c>
      <c r="D16" s="18">
        <v>3127548607.9899998</v>
      </c>
      <c r="E16" s="18">
        <v>2808568994.5</v>
      </c>
      <c r="F16" s="17">
        <v>1816307674.3099999</v>
      </c>
      <c r="G16" s="17">
        <v>1054446760.8036002</v>
      </c>
      <c r="H16" s="18">
        <f>SUM(I16:M16)</f>
        <v>20369728564.81609</v>
      </c>
      <c r="I16" s="18">
        <v>10699347146.717352</v>
      </c>
      <c r="J16" s="18">
        <v>3370513611.114337</v>
      </c>
      <c r="K16" s="18">
        <v>3155611433.7754717</v>
      </c>
      <c r="L16" s="17">
        <v>1991252869.5400951</v>
      </c>
      <c r="M16" s="17">
        <v>1153003503.6688354</v>
      </c>
    </row>
    <row r="17" spans="1:13" x14ac:dyDescent="0.25">
      <c r="A17" s="3" t="s">
        <v>48</v>
      </c>
      <c r="B17" s="18">
        <f t="shared" ref="B17:B18" si="2">SUM(C17:G17)</f>
        <v>19298182979.315289</v>
      </c>
      <c r="C17" s="17">
        <v>10101836352.209999</v>
      </c>
      <c r="D17" s="17">
        <v>3419449931.8000002</v>
      </c>
      <c r="E17" s="17">
        <v>3921570021.52</v>
      </c>
      <c r="F17" s="17">
        <v>728781000</v>
      </c>
      <c r="G17" s="17">
        <v>1126545673.7852912</v>
      </c>
      <c r="H17" s="18">
        <f t="shared" ref="H17:H18" si="3">SUM(I17:M17)</f>
        <v>13616593015.111368</v>
      </c>
      <c r="I17" s="17">
        <v>8259838575.9099998</v>
      </c>
      <c r="J17" s="17">
        <v>1539407069.95</v>
      </c>
      <c r="K17" s="17">
        <v>2352057276.9200001</v>
      </c>
      <c r="L17" s="17">
        <v>751972274.18000007</v>
      </c>
      <c r="M17" s="17">
        <v>713317818.15136778</v>
      </c>
    </row>
    <row r="18" spans="1:13" x14ac:dyDescent="0.25">
      <c r="A18" s="3" t="s">
        <v>49</v>
      </c>
      <c r="B18" s="18">
        <f t="shared" si="2"/>
        <v>83553650738.992187</v>
      </c>
      <c r="C18" s="18">
        <v>42868364353.210007</v>
      </c>
      <c r="D18" s="18">
        <v>10564909506.889999</v>
      </c>
      <c r="E18" s="18">
        <v>20146081441.289997</v>
      </c>
      <c r="F18" s="17">
        <v>5244843508.9799995</v>
      </c>
      <c r="G18" s="17">
        <v>4729451928.6221991</v>
      </c>
      <c r="H18" s="18">
        <f t="shared" si="3"/>
        <v>83553650739.000061</v>
      </c>
      <c r="I18" s="18">
        <v>42868364353.215111</v>
      </c>
      <c r="J18" s="18">
        <v>10564909506.888027</v>
      </c>
      <c r="K18" s="18">
        <v>20146081441.292194</v>
      </c>
      <c r="L18" s="17">
        <v>5244843508.9820881</v>
      </c>
      <c r="M18" s="17">
        <v>4729451928.6226454</v>
      </c>
    </row>
    <row r="19" spans="1:13" x14ac:dyDescent="0.25">
      <c r="A19" s="3" t="s">
        <v>50</v>
      </c>
      <c r="B19" s="18">
        <f>SUM(C19:F19)</f>
        <v>18171637305.529999</v>
      </c>
      <c r="C19" s="18">
        <f>C17</f>
        <v>10101836352.209999</v>
      </c>
      <c r="D19" s="18">
        <f t="shared" ref="D19:F19" si="4">D17</f>
        <v>3419449931.8000002</v>
      </c>
      <c r="E19" s="18">
        <f t="shared" si="4"/>
        <v>3921570021.52</v>
      </c>
      <c r="F19" s="18">
        <f t="shared" si="4"/>
        <v>728781000</v>
      </c>
      <c r="G19" s="18"/>
      <c r="H19" s="18">
        <f>SUM(I19:L19)</f>
        <v>12903275196.960001</v>
      </c>
      <c r="I19" s="18">
        <f>I17</f>
        <v>8259838575.9099998</v>
      </c>
      <c r="J19" s="18">
        <f t="shared" ref="J19:L19" si="5">J17</f>
        <v>1539407069.95</v>
      </c>
      <c r="K19" s="18">
        <f t="shared" si="5"/>
        <v>2352057276.9200001</v>
      </c>
      <c r="L19" s="18">
        <f t="shared" si="5"/>
        <v>751972274.18000007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47</v>
      </c>
      <c r="B22" s="18">
        <f>B16</f>
        <v>18628559440.863602</v>
      </c>
      <c r="C22" s="18"/>
      <c r="D22" s="18"/>
      <c r="E22" s="18"/>
      <c r="F22" s="17"/>
      <c r="G22" s="17"/>
      <c r="H22" s="18">
        <f>H16</f>
        <v>20369728564.81609</v>
      </c>
      <c r="I22" s="18"/>
      <c r="J22" s="18"/>
      <c r="K22" s="18"/>
      <c r="L22" s="17"/>
      <c r="M22" s="17"/>
    </row>
    <row r="23" spans="1:13" x14ac:dyDescent="0.25">
      <c r="A23" s="3" t="s">
        <v>48</v>
      </c>
      <c r="B23" s="18">
        <v>17737633257.220001</v>
      </c>
      <c r="C23" s="18"/>
      <c r="D23" s="18"/>
      <c r="E23" s="18"/>
      <c r="F23" s="17"/>
      <c r="G23" s="17"/>
      <c r="H23" s="18">
        <v>17737633257.220001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9"/>
      <c r="C25" s="20"/>
      <c r="D25" s="20"/>
      <c r="E25" s="20"/>
      <c r="F25" s="20"/>
      <c r="G25" s="20"/>
      <c r="H25" s="19"/>
      <c r="I25" s="20"/>
      <c r="J25" s="20"/>
      <c r="K25" s="20"/>
      <c r="L25" s="20"/>
      <c r="M25" s="20"/>
    </row>
    <row r="26" spans="1:13" x14ac:dyDescent="0.25">
      <c r="A26" s="3" t="s">
        <v>97</v>
      </c>
      <c r="B26" s="21">
        <v>1.5060713566999999</v>
      </c>
      <c r="C26" s="21">
        <v>1.5060713566999999</v>
      </c>
      <c r="D26" s="21">
        <v>1.5060713566999999</v>
      </c>
      <c r="E26" s="21">
        <v>1.5060713566999999</v>
      </c>
      <c r="F26" s="21">
        <v>1.5060713566999999</v>
      </c>
      <c r="G26" s="21">
        <v>1.5060713566999999</v>
      </c>
      <c r="H26" s="21">
        <v>1.5060713566999999</v>
      </c>
      <c r="I26" s="21">
        <v>1.5060713566999999</v>
      </c>
      <c r="J26" s="21">
        <v>1.5060713566999999</v>
      </c>
      <c r="K26" s="21">
        <v>1.5060713566999999</v>
      </c>
      <c r="L26" s="21">
        <v>1.5060713566999999</v>
      </c>
      <c r="M26" s="21">
        <v>1.5060713566999999</v>
      </c>
    </row>
    <row r="27" spans="1:13" x14ac:dyDescent="0.25">
      <c r="A27" s="3" t="s">
        <v>51</v>
      </c>
      <c r="B27" s="21">
        <v>1.5987436681</v>
      </c>
      <c r="C27" s="21">
        <v>1.5987436681</v>
      </c>
      <c r="D27" s="21">
        <v>1.5987436681</v>
      </c>
      <c r="E27" s="21">
        <v>1.5987436681</v>
      </c>
      <c r="F27" s="21">
        <v>1.5987436681</v>
      </c>
      <c r="G27" s="21">
        <v>1.5987436681</v>
      </c>
      <c r="H27" s="21">
        <v>1.5987436681</v>
      </c>
      <c r="I27" s="21">
        <v>1.5987436681</v>
      </c>
      <c r="J27" s="21">
        <v>1.5987436681</v>
      </c>
      <c r="K27" s="21">
        <v>1.5987436681</v>
      </c>
      <c r="L27" s="21">
        <v>1.5987436681</v>
      </c>
      <c r="M27" s="21">
        <v>1.5987436681</v>
      </c>
    </row>
    <row r="28" spans="1:13" x14ac:dyDescent="0.25">
      <c r="A28" s="3" t="s">
        <v>8</v>
      </c>
      <c r="B28" s="19">
        <f>+C28+F28</f>
        <v>144874</v>
      </c>
      <c r="C28" s="20">
        <v>103842</v>
      </c>
      <c r="D28" s="20">
        <v>103842</v>
      </c>
      <c r="E28" s="20">
        <v>103842</v>
      </c>
      <c r="F28" s="20">
        <v>41032</v>
      </c>
      <c r="G28" s="20"/>
      <c r="H28" s="19">
        <f>+I28+L28</f>
        <v>144874</v>
      </c>
      <c r="I28" s="20">
        <v>103842</v>
      </c>
      <c r="J28" s="20">
        <v>103842</v>
      </c>
      <c r="K28" s="20">
        <v>103842</v>
      </c>
      <c r="L28" s="20">
        <v>41032</v>
      </c>
      <c r="M28" s="20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98</v>
      </c>
      <c r="B31" s="17">
        <f t="shared" ref="B31:F31" si="6">B15/B26</f>
        <v>7413077853.5457163</v>
      </c>
      <c r="C31" s="18">
        <f t="shared" si="6"/>
        <v>4076737440.7300558</v>
      </c>
      <c r="D31" s="18">
        <f t="shared" si="6"/>
        <v>1424494558.7444355</v>
      </c>
      <c r="E31" s="18">
        <f t="shared" si="6"/>
        <v>982426796.73691452</v>
      </c>
      <c r="F31" s="18">
        <f t="shared" si="6"/>
        <v>447758996.94261813</v>
      </c>
      <c r="G31" s="18">
        <f t="shared" ref="G31:L31" si="7">G15/G26</f>
        <v>481660060.39169288</v>
      </c>
      <c r="H31" s="17">
        <f t="shared" si="7"/>
        <v>6004357681.3655968</v>
      </c>
      <c r="I31" s="18">
        <f t="shared" si="7"/>
        <v>3412507117.1536474</v>
      </c>
      <c r="J31" s="18">
        <f t="shared" si="7"/>
        <v>596278368.98626018</v>
      </c>
      <c r="K31" s="18">
        <f t="shared" si="7"/>
        <v>1343036463.9441922</v>
      </c>
      <c r="L31" s="18">
        <f t="shared" si="7"/>
        <v>277809382.20402181</v>
      </c>
      <c r="M31" s="18">
        <f t="shared" ref="M31" si="8">M15/M26</f>
        <v>374726349.07747424</v>
      </c>
    </row>
    <row r="32" spans="1:13" x14ac:dyDescent="0.25">
      <c r="A32" s="2" t="s">
        <v>52</v>
      </c>
      <c r="B32" s="17">
        <f t="shared" ref="B32:F32" si="9">B17/B27</f>
        <v>12070842477.362171</v>
      </c>
      <c r="C32" s="18">
        <f t="shared" si="9"/>
        <v>6318609139.0218649</v>
      </c>
      <c r="D32" s="18">
        <f t="shared" si="9"/>
        <v>2138835637.0247819</v>
      </c>
      <c r="E32" s="18">
        <f t="shared" si="9"/>
        <v>2452907304.5089984</v>
      </c>
      <c r="F32" s="18">
        <f t="shared" si="9"/>
        <v>455846058.71565861</v>
      </c>
      <c r="G32" s="18">
        <f t="shared" ref="G32:L32" si="10">G17/G27</f>
        <v>704644338.09086823</v>
      </c>
      <c r="H32" s="17">
        <f t="shared" si="10"/>
        <v>8517058291.9610739</v>
      </c>
      <c r="I32" s="18">
        <f t="shared" si="10"/>
        <v>5166455849.5022945</v>
      </c>
      <c r="J32" s="18">
        <f t="shared" si="10"/>
        <v>962885483.5619036</v>
      </c>
      <c r="K32" s="18">
        <f t="shared" si="10"/>
        <v>1471190988.1809027</v>
      </c>
      <c r="L32" s="18">
        <f t="shared" si="10"/>
        <v>470351995.24741125</v>
      </c>
      <c r="M32" s="18">
        <f t="shared" ref="M32" si="11">M17/M27</f>
        <v>446173975.46856171</v>
      </c>
    </row>
    <row r="33" spans="1:13" x14ac:dyDescent="0.25">
      <c r="A33" s="2" t="s">
        <v>99</v>
      </c>
      <c r="B33" s="17">
        <f t="shared" ref="B33:F33" si="12">B31/B9</f>
        <v>4495499.0015437938</v>
      </c>
      <c r="C33" s="18">
        <f t="shared" si="12"/>
        <v>3672736.4330901406</v>
      </c>
      <c r="D33" s="18">
        <f t="shared" si="12"/>
        <v>6035993.892984896</v>
      </c>
      <c r="E33" s="18">
        <f t="shared" si="12"/>
        <v>6178784.8851378271</v>
      </c>
      <c r="F33" s="18">
        <f t="shared" si="12"/>
        <v>3109437.4787681815</v>
      </c>
      <c r="G33" s="18"/>
      <c r="H33" s="17">
        <f t="shared" ref="H33:L33" si="13">H31/H9</f>
        <v>4424729.315671037</v>
      </c>
      <c r="I33" s="18">
        <f t="shared" si="13"/>
        <v>3713283.0436927611</v>
      </c>
      <c r="J33" s="18">
        <f t="shared" si="13"/>
        <v>4483296.0074154902</v>
      </c>
      <c r="K33" s="18">
        <f t="shared" si="13"/>
        <v>6275871.3268420193</v>
      </c>
      <c r="L33" s="18">
        <f t="shared" si="13"/>
        <v>3052850.3538903496</v>
      </c>
      <c r="M33" s="18"/>
    </row>
    <row r="34" spans="1:13" x14ac:dyDescent="0.25">
      <c r="A34" s="2" t="s">
        <v>53</v>
      </c>
      <c r="B34" s="17">
        <f>B32/B11</f>
        <v>4495658.2783471774</v>
      </c>
      <c r="C34" s="18">
        <f t="shared" ref="C34:F34" si="14">C32/C11</f>
        <v>3533897.7287594322</v>
      </c>
      <c r="D34" s="18">
        <f t="shared" si="14"/>
        <v>5688392.651661654</v>
      </c>
      <c r="E34" s="18">
        <f t="shared" si="14"/>
        <v>6794757.0762022119</v>
      </c>
      <c r="F34" s="18">
        <f t="shared" si="14"/>
        <v>2849037.8669728665</v>
      </c>
      <c r="G34" s="18"/>
      <c r="H34" s="17">
        <f>H32/H11</f>
        <v>4513544.404854835</v>
      </c>
      <c r="I34" s="18">
        <f t="shared" ref="I34:L34" si="15">I32/I11</f>
        <v>3798864.5952222752</v>
      </c>
      <c r="J34" s="18">
        <f t="shared" si="15"/>
        <v>5630909.260595927</v>
      </c>
      <c r="K34" s="18">
        <f t="shared" si="15"/>
        <v>7039191.3310091039</v>
      </c>
      <c r="L34" s="18">
        <f t="shared" si="15"/>
        <v>3199673.4370572194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>B10/B28*100</f>
        <v>1.8429807971064514</v>
      </c>
      <c r="C39" s="1">
        <f>C10/C28*100</f>
        <v>1.6188054929604592</v>
      </c>
      <c r="D39" s="1">
        <f t="shared" ref="D39:F39" si="16">D10/D28*100</f>
        <v>0.35919955316731189</v>
      </c>
      <c r="E39" s="1">
        <f t="shared" si="16"/>
        <v>0.25038038558579379</v>
      </c>
      <c r="F39" s="1">
        <f t="shared" si="16"/>
        <v>0.86761551959446281</v>
      </c>
      <c r="G39" s="1"/>
      <c r="H39" s="5">
        <f>H10/H28*100</f>
        <v>1.8429807971064514</v>
      </c>
      <c r="I39" s="1">
        <f>I10/I28*100</f>
        <v>1.6188054929604592</v>
      </c>
      <c r="J39" s="1">
        <f t="shared" ref="J39:L39" si="17">J10/J28*100</f>
        <v>0.35919955316731189</v>
      </c>
      <c r="K39" s="1">
        <f t="shared" si="17"/>
        <v>0.25038038558579379</v>
      </c>
      <c r="L39" s="1">
        <f t="shared" si="17"/>
        <v>0.86761551959446281</v>
      </c>
      <c r="M39" s="1"/>
    </row>
    <row r="40" spans="1:13" x14ac:dyDescent="0.25">
      <c r="A40" s="2" t="s">
        <v>13</v>
      </c>
      <c r="B40" s="5">
        <f>B11/B28*100</f>
        <v>1.8533346218092963</v>
      </c>
      <c r="C40" s="1">
        <f t="shared" ref="C40:F40" si="18">C11/C28*100</f>
        <v>1.7218466516438435</v>
      </c>
      <c r="D40" s="1">
        <f t="shared" si="18"/>
        <v>0.3620885576163787</v>
      </c>
      <c r="E40" s="1">
        <f t="shared" si="18"/>
        <v>0.34764353537104448</v>
      </c>
      <c r="F40" s="1">
        <f t="shared" si="18"/>
        <v>0.38993955936829788</v>
      </c>
      <c r="G40" s="1"/>
      <c r="H40" s="5">
        <f>H11/H28*100</f>
        <v>1.3025111476179301</v>
      </c>
      <c r="I40" s="1">
        <f t="shared" ref="I40:L40" si="19">I11/I28*100</f>
        <v>1.3096820169103061</v>
      </c>
      <c r="J40" s="1">
        <f t="shared" si="19"/>
        <v>0.16467325359681054</v>
      </c>
      <c r="K40" s="1">
        <f t="shared" si="19"/>
        <v>0.20126730995165734</v>
      </c>
      <c r="L40" s="1">
        <f t="shared" si="19"/>
        <v>0.35825697016962371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>B11/B10*100</f>
        <v>100.56179775280899</v>
      </c>
      <c r="C43" s="1">
        <f t="shared" ref="C43:F43" si="20">C11/C10*100</f>
        <v>106.36525877453897</v>
      </c>
      <c r="D43" s="1">
        <f t="shared" si="20"/>
        <v>100.80428954423593</v>
      </c>
      <c r="E43" s="1">
        <f t="shared" si="20"/>
        <v>138.84615384615384</v>
      </c>
      <c r="F43" s="1">
        <f t="shared" si="20"/>
        <v>44.943820224719097</v>
      </c>
      <c r="G43" s="1"/>
      <c r="H43" s="5">
        <f>H11/H10*100</f>
        <v>70.674157303370791</v>
      </c>
      <c r="I43" s="1">
        <f t="shared" ref="I43:L43" si="21">I11/I10*100</f>
        <v>80.904223676383097</v>
      </c>
      <c r="J43" s="1">
        <f t="shared" si="21"/>
        <v>45.844504021447719</v>
      </c>
      <c r="K43" s="1">
        <f t="shared" si="21"/>
        <v>80.384615384615387</v>
      </c>
      <c r="L43" s="1">
        <f t="shared" si="21"/>
        <v>41.292134831460672</v>
      </c>
      <c r="M43" s="1"/>
    </row>
    <row r="44" spans="1:13" x14ac:dyDescent="0.25">
      <c r="A44" s="2" t="s">
        <v>16</v>
      </c>
      <c r="B44" s="5">
        <f>B17/B16*100</f>
        <v>103.59460719749913</v>
      </c>
      <c r="C44" s="5">
        <f t="shared" ref="C44:G44" si="22">C17/C16*100</f>
        <v>102.85235049180055</v>
      </c>
      <c r="D44" s="5">
        <f t="shared" si="22"/>
        <v>109.33323060317193</v>
      </c>
      <c r="E44" s="5">
        <f t="shared" si="22"/>
        <v>139.62875860267565</v>
      </c>
      <c r="F44" s="5">
        <f t="shared" si="22"/>
        <v>40.12431430577189</v>
      </c>
      <c r="G44" s="5">
        <f t="shared" si="22"/>
        <v>106.83760581015432</v>
      </c>
      <c r="H44" s="5">
        <f>H17/H16*100</f>
        <v>66.847199125818619</v>
      </c>
      <c r="I44" s="5">
        <f t="shared" ref="I44:M44" si="23">I17/I16*100</f>
        <v>77.199463319069778</v>
      </c>
      <c r="J44" s="5">
        <f t="shared" si="23"/>
        <v>45.672774169306841</v>
      </c>
      <c r="K44" s="5">
        <f t="shared" si="23"/>
        <v>74.535706511429566</v>
      </c>
      <c r="L44" s="5">
        <f t="shared" si="23"/>
        <v>37.763776046870305</v>
      </c>
      <c r="M44" s="5">
        <f t="shared" si="23"/>
        <v>61.86605815867896</v>
      </c>
    </row>
    <row r="45" spans="1:13" x14ac:dyDescent="0.25">
      <c r="A45" s="2" t="s">
        <v>17</v>
      </c>
      <c r="B45" s="5">
        <f t="shared" ref="B45:F45" si="24">AVERAGE(B43:B44)</f>
        <v>102.07820247515406</v>
      </c>
      <c r="C45" s="1">
        <f t="shared" si="24"/>
        <v>104.60880463316977</v>
      </c>
      <c r="D45" s="1">
        <f t="shared" si="24"/>
        <v>105.06876007370393</v>
      </c>
      <c r="E45" s="1">
        <f t="shared" si="24"/>
        <v>139.23745622441476</v>
      </c>
      <c r="F45" s="1">
        <f t="shared" si="24"/>
        <v>42.534067265245497</v>
      </c>
      <c r="G45" s="1"/>
      <c r="H45" s="5">
        <f t="shared" ref="H45:L45" si="25">AVERAGE(H43:H44)</f>
        <v>68.760678214594705</v>
      </c>
      <c r="I45" s="1">
        <f t="shared" si="25"/>
        <v>79.051843497726438</v>
      </c>
      <c r="J45" s="1">
        <f t="shared" si="25"/>
        <v>45.758639095377276</v>
      </c>
      <c r="K45" s="1">
        <f t="shared" si="25"/>
        <v>77.460160948022477</v>
      </c>
      <c r="L45" s="1">
        <f t="shared" si="25"/>
        <v>39.527955439165488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26">B11/B12*100</f>
        <v>23.368146214099216</v>
      </c>
      <c r="C48" s="1">
        <f t="shared" si="26"/>
        <v>24.369633365135616</v>
      </c>
      <c r="D48" s="1">
        <f t="shared" si="26"/>
        <v>29.841269841269842</v>
      </c>
      <c r="E48" s="1">
        <f t="shared" si="26"/>
        <v>19.35656836461126</v>
      </c>
      <c r="F48" s="1">
        <f t="shared" si="26"/>
        <v>15.56420233463035</v>
      </c>
      <c r="G48" s="1"/>
      <c r="H48" s="5">
        <f t="shared" ref="H48:L48" si="27">H11/H12*100</f>
        <v>16.422976501305484</v>
      </c>
      <c r="I48" s="1">
        <f t="shared" si="27"/>
        <v>18.536186452228431</v>
      </c>
      <c r="J48" s="1">
        <f t="shared" si="27"/>
        <v>13.571428571428571</v>
      </c>
      <c r="K48" s="1">
        <f t="shared" si="27"/>
        <v>11.206434316353887</v>
      </c>
      <c r="L48" s="1">
        <f t="shared" si="27"/>
        <v>14.299610894941633</v>
      </c>
      <c r="M48" s="1"/>
    </row>
    <row r="49" spans="1:13" x14ac:dyDescent="0.25">
      <c r="A49" s="2" t="s">
        <v>20</v>
      </c>
      <c r="B49" s="5">
        <f t="shared" ref="B49:G49" si="28">B17/B18*100</f>
        <v>23.096756166405736</v>
      </c>
      <c r="C49" s="5">
        <f t="shared" si="28"/>
        <v>23.564781406112985</v>
      </c>
      <c r="D49" s="5">
        <f t="shared" si="28"/>
        <v>32.366107154727409</v>
      </c>
      <c r="E49" s="5">
        <f t="shared" si="28"/>
        <v>19.465671440613878</v>
      </c>
      <c r="F49" s="5">
        <f t="shared" si="28"/>
        <v>13.895190557205606</v>
      </c>
      <c r="G49" s="5">
        <f t="shared" si="28"/>
        <v>23.819793303480736</v>
      </c>
      <c r="H49" s="5">
        <f t="shared" ref="H49:M49" si="29">H17/H18*100</f>
        <v>16.296825925232248</v>
      </c>
      <c r="I49" s="5">
        <f t="shared" si="29"/>
        <v>19.267911665238319</v>
      </c>
      <c r="J49" s="5">
        <f t="shared" si="29"/>
        <v>14.570944208716123</v>
      </c>
      <c r="K49" s="5">
        <f t="shared" si="29"/>
        <v>11.675011260994566</v>
      </c>
      <c r="L49" s="5">
        <f t="shared" si="29"/>
        <v>14.33736341021816</v>
      </c>
      <c r="M49" s="5">
        <f t="shared" si="29"/>
        <v>15.082462596445225</v>
      </c>
    </row>
    <row r="50" spans="1:13" x14ac:dyDescent="0.25">
      <c r="A50" s="2" t="s">
        <v>21</v>
      </c>
      <c r="B50" s="5">
        <f t="shared" ref="B50:F50" si="30">(B48+B49)/2</f>
        <v>23.232451190252476</v>
      </c>
      <c r="C50" s="1">
        <f t="shared" si="30"/>
        <v>23.967207385624299</v>
      </c>
      <c r="D50" s="1">
        <f t="shared" si="30"/>
        <v>31.103688497998625</v>
      </c>
      <c r="E50" s="1">
        <f t="shared" si="30"/>
        <v>19.411119902612569</v>
      </c>
      <c r="F50" s="1">
        <f t="shared" si="30"/>
        <v>14.729696445917977</v>
      </c>
      <c r="G50" s="1"/>
      <c r="H50" s="5">
        <f t="shared" ref="H50:L50" si="31">(H48+H49)/2</f>
        <v>16.359901213268866</v>
      </c>
      <c r="I50" s="1">
        <f t="shared" si="31"/>
        <v>18.902049058733375</v>
      </c>
      <c r="J50" s="1">
        <f t="shared" si="31"/>
        <v>14.071186390072347</v>
      </c>
      <c r="K50" s="1">
        <f t="shared" si="31"/>
        <v>11.440722788674226</v>
      </c>
      <c r="L50" s="1">
        <f t="shared" si="31"/>
        <v>14.318487152579896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94.162426198400269</v>
      </c>
      <c r="C53" s="5"/>
      <c r="D53" s="5"/>
      <c r="E53" s="5"/>
      <c r="F53" s="5"/>
      <c r="G53" s="5"/>
      <c r="H53" s="5">
        <f>H19/H17*100</f>
        <v>94.76140751684548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62.825955124317765</v>
      </c>
      <c r="C56" s="7">
        <f t="shared" ref="C56:F56" si="32">((C11/C9)-1)*100</f>
        <v>61.081081081081081</v>
      </c>
      <c r="D56" s="7">
        <f t="shared" si="32"/>
        <v>59.322033898305079</v>
      </c>
      <c r="E56" s="7">
        <f t="shared" si="32"/>
        <v>127.04402515723272</v>
      </c>
      <c r="F56" s="7">
        <f t="shared" si="32"/>
        <v>11.111111111111116</v>
      </c>
      <c r="G56" s="1"/>
      <c r="H56" s="11">
        <f>((H11/H9)-1)*100</f>
        <v>39.056742815033154</v>
      </c>
      <c r="I56" s="7">
        <f t="shared" ref="I56:L56" si="33">((I11/I9)-1)*100</f>
        <v>47.986942328618063</v>
      </c>
      <c r="J56" s="7">
        <f t="shared" si="33"/>
        <v>28.57142857142858</v>
      </c>
      <c r="K56" s="7">
        <f t="shared" si="33"/>
        <v>-2.3364485981308358</v>
      </c>
      <c r="L56" s="7">
        <f t="shared" si="33"/>
        <v>61.53846153846154</v>
      </c>
      <c r="M56" s="1"/>
    </row>
    <row r="57" spans="1:13" x14ac:dyDescent="0.25">
      <c r="A57" s="2" t="s">
        <v>25</v>
      </c>
      <c r="B57" s="12">
        <f>((B32/B31)-1)*100</f>
        <v>62.831724094043075</v>
      </c>
      <c r="C57" s="12">
        <f t="shared" ref="C57:F57" si="34">((C32/C31)-1)*100</f>
        <v>54.991809771549541</v>
      </c>
      <c r="D57" s="12">
        <f t="shared" si="34"/>
        <v>50.146985391785151</v>
      </c>
      <c r="E57" s="12">
        <f t="shared" si="34"/>
        <v>149.67837936182292</v>
      </c>
      <c r="F57" s="12">
        <f t="shared" si="34"/>
        <v>1.8061193249628626</v>
      </c>
      <c r="G57" s="13"/>
      <c r="H57" s="12">
        <f>((H32/H31)-1)*100</f>
        <v>41.847950171149748</v>
      </c>
      <c r="I57" s="12">
        <f t="shared" ref="I57:L57" si="35">((I32/I31)-1)*100</f>
        <v>51.397657854897183</v>
      </c>
      <c r="J57" s="12">
        <f t="shared" si="35"/>
        <v>61.482544671026119</v>
      </c>
      <c r="K57" s="12">
        <f t="shared" si="35"/>
        <v>9.5421477880317518</v>
      </c>
      <c r="L57" s="12">
        <f t="shared" si="35"/>
        <v>69.307455175141314</v>
      </c>
      <c r="M57" s="13"/>
    </row>
    <row r="58" spans="1:13" x14ac:dyDescent="0.25">
      <c r="A58" s="2" t="s">
        <v>26</v>
      </c>
      <c r="B58" s="5">
        <f>((B34/B33)-1)*100</f>
        <v>3.5430283340964763E-3</v>
      </c>
      <c r="C58" s="1">
        <f t="shared" ref="C58:F58" si="36">((C34/C33)-1)*100</f>
        <v>-3.7802523230313412</v>
      </c>
      <c r="D58" s="1">
        <f t="shared" si="36"/>
        <v>-5.7588070413263415</v>
      </c>
      <c r="E58" s="1">
        <f t="shared" si="36"/>
        <v>9.9691476967585846</v>
      </c>
      <c r="F58" s="1">
        <f t="shared" si="36"/>
        <v>-8.3744926075334227</v>
      </c>
      <c r="G58" s="1"/>
      <c r="H58" s="5">
        <f>((H34/H33)-1)*100</f>
        <v>2.0072434458135557</v>
      </c>
      <c r="I58" s="1">
        <f t="shared" ref="I58:L58" si="37">((I34/I33)-1)*100</f>
        <v>2.3047408593018348</v>
      </c>
      <c r="J58" s="1">
        <f t="shared" si="37"/>
        <v>25.597534744131423</v>
      </c>
      <c r="K58" s="1">
        <f t="shared" si="37"/>
        <v>12.162773333199972</v>
      </c>
      <c r="L58" s="1">
        <f t="shared" si="37"/>
        <v>4.809377013182714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38">B16/B10</f>
        <v>6976988.5546305627</v>
      </c>
      <c r="C61" s="1">
        <f t="shared" si="38"/>
        <v>5842764.6658298634</v>
      </c>
      <c r="D61" s="1">
        <f t="shared" si="38"/>
        <v>8384848.814986595</v>
      </c>
      <c r="E61" s="1">
        <f t="shared" si="38"/>
        <v>10802188.440384615</v>
      </c>
      <c r="F61" s="1">
        <f t="shared" si="38"/>
        <v>5101987.8491853932</v>
      </c>
      <c r="G61" s="1"/>
      <c r="H61" s="5">
        <f t="shared" ref="H61:L61" si="39">H16/H10</f>
        <v>7629111.8220284982</v>
      </c>
      <c r="I61" s="1">
        <f t="shared" si="39"/>
        <v>6364870.4025683235</v>
      </c>
      <c r="J61" s="1">
        <f t="shared" si="39"/>
        <v>9036229.5204137713</v>
      </c>
      <c r="K61" s="1">
        <f t="shared" si="39"/>
        <v>12136967.052982584</v>
      </c>
      <c r="L61" s="1">
        <f t="shared" si="39"/>
        <v>5593406.9369103797</v>
      </c>
      <c r="M61" s="1"/>
    </row>
    <row r="62" spans="1:13" x14ac:dyDescent="0.25">
      <c r="A62" s="2" t="s">
        <v>29</v>
      </c>
      <c r="B62" s="5">
        <f t="shared" si="38"/>
        <v>7187405.2064488968</v>
      </c>
      <c r="C62" s="5">
        <f t="shared" si="38"/>
        <v>5649796.6175671136</v>
      </c>
      <c r="D62" s="5">
        <f t="shared" si="38"/>
        <v>9094281.7335106395</v>
      </c>
      <c r="E62" s="5">
        <f t="shared" si="38"/>
        <v>10863074.851855956</v>
      </c>
      <c r="F62" s="5">
        <f t="shared" si="38"/>
        <v>4554881.25</v>
      </c>
      <c r="G62" s="1"/>
      <c r="H62" s="5">
        <f t="shared" ref="H62:L62" si="40">H17/H11</f>
        <v>7216000.5379498508</v>
      </c>
      <c r="I62" s="5">
        <f t="shared" si="40"/>
        <v>6073410.7175808819</v>
      </c>
      <c r="J62" s="5">
        <f t="shared" si="40"/>
        <v>9002380.5260233916</v>
      </c>
      <c r="K62" s="5">
        <f t="shared" si="40"/>
        <v>11253862.568995215</v>
      </c>
      <c r="L62" s="5">
        <f t="shared" si="40"/>
        <v>5115457.647482994</v>
      </c>
      <c r="M62" s="1"/>
    </row>
    <row r="63" spans="1:13" x14ac:dyDescent="0.25">
      <c r="A63" s="2" t="s">
        <v>30</v>
      </c>
      <c r="B63" s="5">
        <f>(B61/B62)*B45</f>
        <v>99.089786910496045</v>
      </c>
      <c r="C63" s="1">
        <f>(C61/C62)*C45</f>
        <v>108.18170437232084</v>
      </c>
      <c r="D63" s="1">
        <f t="shared" ref="D63:E63" si="41">(D61/D62)*D45</f>
        <v>96.872484733989296</v>
      </c>
      <c r="E63" s="1">
        <f t="shared" si="41"/>
        <v>138.4570446772685</v>
      </c>
      <c r="F63" s="1">
        <f>(F61/F62)*F45</f>
        <v>47.643019093794528</v>
      </c>
      <c r="G63" s="1"/>
      <c r="H63" s="5">
        <f>(H61/H62)*H45</f>
        <v>72.697181811283784</v>
      </c>
      <c r="I63" s="1">
        <f>(I61/I62)*I45</f>
        <v>82.845498574737476</v>
      </c>
      <c r="J63" s="1">
        <f t="shared" ref="J63:K63" si="42">(J61/J62)*J45</f>
        <v>45.930691800056159</v>
      </c>
      <c r="K63" s="1">
        <f t="shared" si="42"/>
        <v>83.5385553698667</v>
      </c>
      <c r="L63" s="1">
        <f>(L61/L62)*L45</f>
        <v>43.221145670925551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3">(B23/B22)*100</f>
        <v>95.217417715675509</v>
      </c>
      <c r="C66" s="1"/>
      <c r="D66" s="1"/>
      <c r="E66" s="1"/>
      <c r="F66" s="1"/>
      <c r="G66" s="1"/>
      <c r="H66" s="14">
        <f t="shared" ref="H66" si="44">(H23/H22)*100</f>
        <v>87.078397735046835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45">(B17/B23)*100</f>
        <v>108.79795911588191</v>
      </c>
      <c r="C67" s="1"/>
      <c r="D67" s="1"/>
      <c r="E67" s="1"/>
      <c r="F67" s="1"/>
      <c r="G67" s="1"/>
      <c r="H67" s="14">
        <f t="shared" ref="H67" si="46">(H17/H23)*100</f>
        <v>76.766684808802282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94</v>
      </c>
    </row>
    <row r="72" spans="1:13" x14ac:dyDescent="0.25">
      <c r="A72" s="10" t="s">
        <v>95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3" spans="1:1" x14ac:dyDescent="0.25">
      <c r="A83" s="8" t="s">
        <v>126</v>
      </c>
    </row>
    <row r="131" spans="15:19" x14ac:dyDescent="0.25">
      <c r="O131" s="2"/>
      <c r="P131" s="28"/>
      <c r="Q131" s="28"/>
      <c r="R131" s="28"/>
      <c r="S131" s="28"/>
    </row>
    <row r="132" spans="15:19" x14ac:dyDescent="0.25">
      <c r="O132" s="2"/>
      <c r="P132" s="28"/>
      <c r="Q132" s="28"/>
      <c r="R132" s="28"/>
      <c r="S132" s="28"/>
    </row>
    <row r="162" spans="3:13" x14ac:dyDescent="0.25">
      <c r="D162" s="8" t="s">
        <v>45</v>
      </c>
    </row>
    <row r="163" spans="3:13" x14ac:dyDescent="0.25">
      <c r="C163" s="2" t="s">
        <v>32</v>
      </c>
      <c r="D163" s="24">
        <v>89.13766437952205</v>
      </c>
      <c r="E163" s="24"/>
      <c r="F163" s="24"/>
      <c r="G163" s="24"/>
      <c r="I163" s="2"/>
      <c r="J163" s="24"/>
      <c r="K163" s="24"/>
      <c r="L163" s="24"/>
      <c r="M163" s="24"/>
    </row>
    <row r="164" spans="3:13" x14ac:dyDescent="0.25">
      <c r="C164" s="2" t="s">
        <v>33</v>
      </c>
      <c r="D164" s="24">
        <v>68.70888595469647</v>
      </c>
      <c r="E164" s="24"/>
      <c r="F164" s="24"/>
      <c r="G164" s="24"/>
      <c r="I164" s="2"/>
      <c r="J164" s="24"/>
      <c r="K164" s="24"/>
      <c r="L164" s="24"/>
      <c r="M164" s="24"/>
    </row>
  </sheetData>
  <mergeCells count="6">
    <mergeCell ref="M4:M5"/>
    <mergeCell ref="A4:A5"/>
    <mergeCell ref="C4:F4"/>
    <mergeCell ref="A2:G2"/>
    <mergeCell ref="G4:G5"/>
    <mergeCell ref="I4:L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83" sqref="A83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4" t="s">
        <v>54</v>
      </c>
      <c r="B2" s="34"/>
      <c r="C2" s="34"/>
      <c r="D2" s="34"/>
      <c r="E2" s="34"/>
      <c r="F2" s="34"/>
      <c r="G2" s="34"/>
    </row>
    <row r="4" spans="1:13" x14ac:dyDescent="0.25">
      <c r="A4" s="31"/>
      <c r="B4" s="26" t="s">
        <v>43</v>
      </c>
      <c r="C4" s="33" t="s">
        <v>122</v>
      </c>
      <c r="D4" s="33"/>
      <c r="E4" s="33"/>
      <c r="F4" s="33"/>
      <c r="G4" s="29" t="s">
        <v>3</v>
      </c>
      <c r="H4" s="26" t="s">
        <v>43</v>
      </c>
      <c r="I4" s="33" t="s">
        <v>124</v>
      </c>
      <c r="J4" s="33"/>
      <c r="K4" s="33"/>
      <c r="L4" s="33"/>
      <c r="M4" s="29" t="s">
        <v>3</v>
      </c>
    </row>
    <row r="5" spans="1:13" ht="15.75" thickBot="1" x14ac:dyDescent="0.3">
      <c r="A5" s="32"/>
      <c r="B5" s="27" t="s">
        <v>123</v>
      </c>
      <c r="C5" s="9" t="s">
        <v>0</v>
      </c>
      <c r="D5" s="9" t="s">
        <v>1</v>
      </c>
      <c r="E5" s="9" t="s">
        <v>2</v>
      </c>
      <c r="F5" s="9" t="s">
        <v>44</v>
      </c>
      <c r="G5" s="30"/>
      <c r="H5" s="27" t="s">
        <v>125</v>
      </c>
      <c r="I5" s="9" t="s">
        <v>0</v>
      </c>
      <c r="J5" s="9" t="s">
        <v>1</v>
      </c>
      <c r="K5" s="9" t="s">
        <v>2</v>
      </c>
      <c r="L5" s="9" t="s">
        <v>44</v>
      </c>
      <c r="M5" s="30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100</v>
      </c>
      <c r="B9" s="17">
        <f>SUM(C9:F9)</f>
        <v>1517</v>
      </c>
      <c r="C9" s="18">
        <v>978</v>
      </c>
      <c r="D9" s="18">
        <v>126</v>
      </c>
      <c r="E9" s="18">
        <v>300</v>
      </c>
      <c r="F9" s="18">
        <v>113</v>
      </c>
      <c r="G9" s="18"/>
      <c r="H9" s="17">
        <f>SUM(I9:L9)</f>
        <v>2380</v>
      </c>
      <c r="I9" s="18">
        <v>1635</v>
      </c>
      <c r="J9" s="18">
        <v>225</v>
      </c>
      <c r="K9" s="18">
        <v>319</v>
      </c>
      <c r="L9" s="18">
        <v>201</v>
      </c>
      <c r="M9" s="18"/>
    </row>
    <row r="10" spans="1:13" x14ac:dyDescent="0.25">
      <c r="A10" s="3" t="s">
        <v>55</v>
      </c>
      <c r="B10" s="17">
        <f t="shared" ref="B10:B12" si="0">SUM(C10:F10)</f>
        <v>3191</v>
      </c>
      <c r="C10" s="18">
        <v>2032</v>
      </c>
      <c r="D10" s="18">
        <v>290</v>
      </c>
      <c r="E10" s="18">
        <v>643</v>
      </c>
      <c r="F10" s="17">
        <v>226</v>
      </c>
      <c r="G10" s="18"/>
      <c r="H10" s="17">
        <f t="shared" ref="H10:H12" si="1">SUM(I10:L10)</f>
        <v>3191</v>
      </c>
      <c r="I10" s="18">
        <v>2032</v>
      </c>
      <c r="J10" s="18">
        <v>290</v>
      </c>
      <c r="K10" s="18">
        <v>643</v>
      </c>
      <c r="L10" s="17">
        <v>226</v>
      </c>
      <c r="M10" s="18"/>
    </row>
    <row r="11" spans="1:13" x14ac:dyDescent="0.25">
      <c r="A11" s="3" t="s">
        <v>56</v>
      </c>
      <c r="B11" s="17">
        <f t="shared" si="0"/>
        <v>2241</v>
      </c>
      <c r="C11" s="18">
        <v>1594</v>
      </c>
      <c r="D11" s="18">
        <v>196</v>
      </c>
      <c r="E11" s="18">
        <v>289</v>
      </c>
      <c r="F11" s="18">
        <v>162</v>
      </c>
      <c r="G11" s="18"/>
      <c r="H11" s="17">
        <f t="shared" si="1"/>
        <v>2392</v>
      </c>
      <c r="I11" s="18">
        <v>1606</v>
      </c>
      <c r="J11" s="18">
        <v>391</v>
      </c>
      <c r="K11" s="18">
        <v>240</v>
      </c>
      <c r="L11" s="18">
        <v>155</v>
      </c>
      <c r="M11" s="18"/>
    </row>
    <row r="12" spans="1:13" x14ac:dyDescent="0.25">
      <c r="A12" s="3" t="s">
        <v>49</v>
      </c>
      <c r="B12" s="17">
        <f t="shared" si="0"/>
        <v>11490</v>
      </c>
      <c r="C12" s="18">
        <v>7337</v>
      </c>
      <c r="D12" s="18">
        <v>1260</v>
      </c>
      <c r="E12" s="18">
        <v>1865</v>
      </c>
      <c r="F12" s="17">
        <v>1028</v>
      </c>
      <c r="G12" s="18"/>
      <c r="H12" s="17">
        <f t="shared" si="1"/>
        <v>11490</v>
      </c>
      <c r="I12" s="18">
        <v>7337</v>
      </c>
      <c r="J12" s="18">
        <v>1260</v>
      </c>
      <c r="K12" s="18">
        <v>1865</v>
      </c>
      <c r="L12" s="17">
        <v>1028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100</v>
      </c>
      <c r="B15" s="18">
        <f>SUM(C15:G15)</f>
        <v>10609459765.197168</v>
      </c>
      <c r="C15" s="17">
        <v>5305115432.6499996</v>
      </c>
      <c r="D15" s="17">
        <v>1028421723.3099999</v>
      </c>
      <c r="E15" s="17">
        <v>3292016632.6800003</v>
      </c>
      <c r="F15" s="17">
        <v>537910000</v>
      </c>
      <c r="G15" s="17">
        <v>445995976.5571698</v>
      </c>
      <c r="H15" s="18">
        <f>SUM(I15:M15)</f>
        <v>16349091080.584801</v>
      </c>
      <c r="I15" s="17">
        <v>9254754808.0299988</v>
      </c>
      <c r="J15" s="17">
        <v>1882494022.8</v>
      </c>
      <c r="K15" s="17">
        <v>3414389372.54</v>
      </c>
      <c r="L15" s="17">
        <v>1003249571.04</v>
      </c>
      <c r="M15" s="17">
        <v>794203306.17480004</v>
      </c>
    </row>
    <row r="16" spans="1:13" x14ac:dyDescent="0.25">
      <c r="A16" s="3" t="s">
        <v>55</v>
      </c>
      <c r="B16" s="18">
        <f>SUM(C16:G16)</f>
        <v>23747138001.114601</v>
      </c>
      <c r="C16" s="18">
        <v>11872497800.969999</v>
      </c>
      <c r="D16" s="18">
        <v>2431606156.3499999</v>
      </c>
      <c r="E16" s="18">
        <v>6945807167.1599998</v>
      </c>
      <c r="F16" s="17">
        <v>1153049253.9300001</v>
      </c>
      <c r="G16" s="17">
        <v>1344177622.7046003</v>
      </c>
      <c r="H16" s="18">
        <f>SUM(I16:M16)</f>
        <v>24410527316.628712</v>
      </c>
      <c r="I16" s="18">
        <v>12182667120.267616</v>
      </c>
      <c r="J16" s="18">
        <v>2496871455.8719463</v>
      </c>
      <c r="K16" s="18">
        <v>7202164349.0554237</v>
      </c>
      <c r="L16" s="17">
        <v>1147096430.1151206</v>
      </c>
      <c r="M16" s="17">
        <v>1381727961.3186064</v>
      </c>
    </row>
    <row r="17" spans="1:13" x14ac:dyDescent="0.25">
      <c r="A17" s="3" t="s">
        <v>56</v>
      </c>
      <c r="B17" s="18">
        <f t="shared" ref="B17:B18" si="2">SUM(C17:G17)</f>
        <v>16320836316.217859</v>
      </c>
      <c r="C17" s="17">
        <v>9277091795.3899994</v>
      </c>
      <c r="D17" s="17">
        <v>1791911850.8</v>
      </c>
      <c r="E17" s="17">
        <v>3803263562.8600001</v>
      </c>
      <c r="F17" s="17">
        <v>822181000</v>
      </c>
      <c r="G17" s="17">
        <v>626388107.16785967</v>
      </c>
      <c r="H17" s="18">
        <f t="shared" ref="H17:H18" si="3">SUM(I17:M17)</f>
        <v>19364718262.201683</v>
      </c>
      <c r="I17" s="17">
        <v>9656208308.6300011</v>
      </c>
      <c r="J17" s="17">
        <v>4990813577.8000002</v>
      </c>
      <c r="K17" s="17">
        <v>3215692527.6700001</v>
      </c>
      <c r="L17" s="17">
        <v>828672000</v>
      </c>
      <c r="M17" s="17">
        <v>673331848.10168386</v>
      </c>
    </row>
    <row r="18" spans="1:13" x14ac:dyDescent="0.25">
      <c r="A18" s="3" t="s">
        <v>49</v>
      </c>
      <c r="B18" s="18">
        <f t="shared" si="2"/>
        <v>83553650738.992187</v>
      </c>
      <c r="C18" s="18">
        <v>42868364353.210007</v>
      </c>
      <c r="D18" s="18">
        <v>10564909506.889999</v>
      </c>
      <c r="E18" s="18">
        <v>20146081441.289997</v>
      </c>
      <c r="F18" s="17">
        <v>5244843508.9799995</v>
      </c>
      <c r="G18" s="17">
        <v>4729451928.6221991</v>
      </c>
      <c r="H18" s="18">
        <f t="shared" si="3"/>
        <v>83553650739.000061</v>
      </c>
      <c r="I18" s="18">
        <v>42868364353.215111</v>
      </c>
      <c r="J18" s="18">
        <v>10564909506.888027</v>
      </c>
      <c r="K18" s="18">
        <v>20146081441.292194</v>
      </c>
      <c r="L18" s="17">
        <v>5244843508.9820881</v>
      </c>
      <c r="M18" s="17">
        <v>4729451928.6226454</v>
      </c>
    </row>
    <row r="19" spans="1:13" x14ac:dyDescent="0.25">
      <c r="A19" s="3" t="s">
        <v>57</v>
      </c>
      <c r="B19" s="18">
        <f>SUM(C19:F19)</f>
        <v>15694448209.049999</v>
      </c>
      <c r="C19" s="18">
        <f>C17</f>
        <v>9277091795.3899994</v>
      </c>
      <c r="D19" s="18">
        <f t="shared" ref="D19:F19" si="4">D17</f>
        <v>1791911850.8</v>
      </c>
      <c r="E19" s="18">
        <f t="shared" si="4"/>
        <v>3803263562.8600001</v>
      </c>
      <c r="F19" s="18">
        <f t="shared" si="4"/>
        <v>822181000</v>
      </c>
      <c r="G19" s="18"/>
      <c r="H19" s="18">
        <f>SUM(I19:L19)</f>
        <v>18691386414.099998</v>
      </c>
      <c r="I19" s="18">
        <f>I17</f>
        <v>9656208308.6300011</v>
      </c>
      <c r="J19" s="18">
        <f t="shared" ref="J19:L19" si="5">J17</f>
        <v>4990813577.8000002</v>
      </c>
      <c r="K19" s="18">
        <f t="shared" si="5"/>
        <v>3215692527.6700001</v>
      </c>
      <c r="L19" s="18">
        <f t="shared" si="5"/>
        <v>828672000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55</v>
      </c>
      <c r="B22" s="18">
        <f>B16</f>
        <v>23747138001.114601</v>
      </c>
      <c r="C22" s="18"/>
      <c r="D22" s="18"/>
      <c r="E22" s="18"/>
      <c r="F22" s="17"/>
      <c r="G22" s="17"/>
      <c r="H22" s="18">
        <f>H16</f>
        <v>24410527316.628712</v>
      </c>
      <c r="I22" s="18"/>
      <c r="J22" s="18"/>
      <c r="K22" s="18"/>
      <c r="L22" s="17"/>
      <c r="M22" s="17"/>
    </row>
    <row r="23" spans="1:13" x14ac:dyDescent="0.25">
      <c r="A23" s="3" t="s">
        <v>56</v>
      </c>
      <c r="B23" s="18">
        <v>27373600015.029999</v>
      </c>
      <c r="C23" s="18"/>
      <c r="D23" s="18"/>
      <c r="E23" s="18"/>
      <c r="F23" s="17"/>
      <c r="G23" s="17"/>
      <c r="H23" s="18">
        <v>27373600015.029999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101</v>
      </c>
      <c r="B26" s="22">
        <v>1.5319088546000001</v>
      </c>
      <c r="C26" s="22">
        <v>1.5319088546000001</v>
      </c>
      <c r="D26" s="22">
        <v>1.5319088546000001</v>
      </c>
      <c r="E26" s="22">
        <v>1.5319088546000001</v>
      </c>
      <c r="F26" s="22">
        <v>1.5319088546000001</v>
      </c>
      <c r="G26" s="22">
        <v>1.5319088546000001</v>
      </c>
      <c r="H26" s="22">
        <v>1.5319088546000001</v>
      </c>
      <c r="I26" s="22">
        <v>1.5319088546000001</v>
      </c>
      <c r="J26" s="22">
        <v>1.5319088546000001</v>
      </c>
      <c r="K26" s="22">
        <v>1.5319088546000001</v>
      </c>
      <c r="L26" s="22">
        <v>1.5319088546000001</v>
      </c>
      <c r="M26" s="22">
        <v>1.5319088546000001</v>
      </c>
    </row>
    <row r="27" spans="1:13" x14ac:dyDescent="0.25">
      <c r="A27" s="3" t="s">
        <v>58</v>
      </c>
      <c r="B27" s="22">
        <v>1.6173</v>
      </c>
      <c r="C27" s="22">
        <v>1.6173</v>
      </c>
      <c r="D27" s="22">
        <v>1.6173</v>
      </c>
      <c r="E27" s="22">
        <v>1.6173</v>
      </c>
      <c r="F27" s="22">
        <v>1.6173</v>
      </c>
      <c r="G27" s="22">
        <v>1.6173</v>
      </c>
      <c r="H27" s="22">
        <v>1.6173</v>
      </c>
      <c r="I27" s="22">
        <v>1.6173</v>
      </c>
      <c r="J27" s="22">
        <v>1.6173</v>
      </c>
      <c r="K27" s="22">
        <v>1.6173</v>
      </c>
      <c r="L27" s="22">
        <v>1.6173</v>
      </c>
      <c r="M27" s="22">
        <v>1.6173</v>
      </c>
    </row>
    <row r="28" spans="1:13" x14ac:dyDescent="0.25">
      <c r="A28" s="3" t="s">
        <v>8</v>
      </c>
      <c r="B28" s="19">
        <f>+C28+F28</f>
        <v>144874</v>
      </c>
      <c r="C28" s="20">
        <v>103842</v>
      </c>
      <c r="D28" s="20">
        <v>103842</v>
      </c>
      <c r="E28" s="20">
        <v>103842</v>
      </c>
      <c r="F28" s="20">
        <v>41032</v>
      </c>
      <c r="G28" s="18"/>
      <c r="H28" s="19">
        <f>+I28+L28</f>
        <v>144874</v>
      </c>
      <c r="I28" s="20">
        <v>103842</v>
      </c>
      <c r="J28" s="20">
        <v>103842</v>
      </c>
      <c r="K28" s="20">
        <v>103842</v>
      </c>
      <c r="L28" s="20">
        <v>41032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98</v>
      </c>
      <c r="B31" s="17">
        <f t="shared" ref="B31:F31" si="6">B15/B26</f>
        <v>6925646870.7907734</v>
      </c>
      <c r="C31" s="18">
        <f t="shared" si="6"/>
        <v>3463075114.8933263</v>
      </c>
      <c r="D31" s="18">
        <f t="shared" si="6"/>
        <v>671333493.64870226</v>
      </c>
      <c r="E31" s="18">
        <f t="shared" si="6"/>
        <v>2148963773.3960261</v>
      </c>
      <c r="F31" s="18">
        <f t="shared" si="6"/>
        <v>351137078.67460221</v>
      </c>
      <c r="G31" s="18">
        <f t="shared" ref="G31:L31" si="7">G15/G26</f>
        <v>291137410.1781171</v>
      </c>
      <c r="H31" s="17">
        <f t="shared" si="7"/>
        <v>10672365416.187731</v>
      </c>
      <c r="I31" s="18">
        <f t="shared" si="7"/>
        <v>6041322093.178009</v>
      </c>
      <c r="J31" s="18">
        <f t="shared" si="7"/>
        <v>1228855109.1974344</v>
      </c>
      <c r="K31" s="18">
        <f t="shared" si="7"/>
        <v>2228846293.4901814</v>
      </c>
      <c r="L31" s="18">
        <f t="shared" si="7"/>
        <v>654901607.25127506</v>
      </c>
      <c r="M31" s="18">
        <f t="shared" ref="M31" si="8">M15/M26</f>
        <v>518440313.07082957</v>
      </c>
    </row>
    <row r="32" spans="1:13" x14ac:dyDescent="0.25">
      <c r="A32" s="2" t="s">
        <v>52</v>
      </c>
      <c r="B32" s="17">
        <f t="shared" ref="B32:F32" si="9">B17/B27</f>
        <v>10091409334.210016</v>
      </c>
      <c r="C32" s="18">
        <f t="shared" si="9"/>
        <v>5736160140.5985279</v>
      </c>
      <c r="D32" s="18">
        <f t="shared" si="9"/>
        <v>1107965034.811105</v>
      </c>
      <c r="E32" s="18">
        <f t="shared" si="9"/>
        <v>2351612912.174612</v>
      </c>
      <c r="F32" s="18">
        <f t="shared" si="9"/>
        <v>508366413.15773201</v>
      </c>
      <c r="G32" s="18">
        <f t="shared" ref="G32:L32" si="10">G17/G27</f>
        <v>387304833.46803916</v>
      </c>
      <c r="H32" s="17">
        <f t="shared" si="10"/>
        <v>11973485600.817217</v>
      </c>
      <c r="I32" s="18">
        <f t="shared" si="10"/>
        <v>5970573368.3484831</v>
      </c>
      <c r="J32" s="18">
        <f t="shared" si="10"/>
        <v>3085892275.8919187</v>
      </c>
      <c r="K32" s="18">
        <f t="shared" si="10"/>
        <v>1988309236.1775801</v>
      </c>
      <c r="L32" s="18">
        <f t="shared" si="10"/>
        <v>512379892.41328138</v>
      </c>
      <c r="M32" s="18">
        <f t="shared" ref="M32" si="11">M17/M27</f>
        <v>416330827.98595428</v>
      </c>
    </row>
    <row r="33" spans="1:13" x14ac:dyDescent="0.25">
      <c r="A33" s="2" t="s">
        <v>99</v>
      </c>
      <c r="B33" s="17">
        <f>B31/B9</f>
        <v>4565357.1989392042</v>
      </c>
      <c r="C33" s="18">
        <f>C31/C9</f>
        <v>3540976.6000954257</v>
      </c>
      <c r="D33" s="18">
        <f>D31/D9</f>
        <v>5328043.6003865255</v>
      </c>
      <c r="E33" s="18">
        <f>E31/E9</f>
        <v>7163212.5779867535</v>
      </c>
      <c r="F33" s="18">
        <f>F31/F9</f>
        <v>3107407.7758814357</v>
      </c>
      <c r="G33" s="18"/>
      <c r="H33" s="17">
        <f>H31/H9</f>
        <v>4484187.1496587107</v>
      </c>
      <c r="I33" s="18">
        <f>I31/I9</f>
        <v>3694998.2221272225</v>
      </c>
      <c r="J33" s="18">
        <f>J31/J9</f>
        <v>5461578.2630997086</v>
      </c>
      <c r="K33" s="18">
        <f>K31/K9</f>
        <v>6986978.9764582487</v>
      </c>
      <c r="L33" s="18">
        <f>L31/L9</f>
        <v>3258216.951498881</v>
      </c>
      <c r="M33" s="18"/>
    </row>
    <row r="34" spans="1:13" x14ac:dyDescent="0.25">
      <c r="A34" s="2" t="s">
        <v>53</v>
      </c>
      <c r="B34" s="17">
        <f>B32/B11</f>
        <v>4503083.1477956343</v>
      </c>
      <c r="C34" s="18">
        <f t="shared" ref="C34:F34" si="12">C32/C11</f>
        <v>3598594.818443242</v>
      </c>
      <c r="D34" s="18">
        <f t="shared" si="12"/>
        <v>5652882.830668903</v>
      </c>
      <c r="E34" s="18">
        <f t="shared" si="12"/>
        <v>8137068.9002581732</v>
      </c>
      <c r="F34" s="18">
        <f t="shared" si="12"/>
        <v>3138064.278751432</v>
      </c>
      <c r="G34" s="18"/>
      <c r="H34" s="17">
        <f>H32/H11</f>
        <v>5005637.7929837862</v>
      </c>
      <c r="I34" s="18">
        <f t="shared" ref="I34:L34" si="13">I32/I11</f>
        <v>3717667.1035793792</v>
      </c>
      <c r="J34" s="18">
        <f t="shared" si="13"/>
        <v>7892307.6109767742</v>
      </c>
      <c r="K34" s="18">
        <f t="shared" si="13"/>
        <v>8284621.8174065836</v>
      </c>
      <c r="L34" s="18">
        <f t="shared" si="13"/>
        <v>3305676.7252469766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>B10/B28*100</f>
        <v>2.2026036417852755</v>
      </c>
      <c r="C39" s="1">
        <f>C10/C28*100</f>
        <v>1.9568190135012808</v>
      </c>
      <c r="D39" s="1">
        <f t="shared" ref="D39:F39" si="14">D10/D28*100</f>
        <v>0.27927043007646235</v>
      </c>
      <c r="E39" s="1">
        <f t="shared" si="14"/>
        <v>0.61920995358332853</v>
      </c>
      <c r="F39" s="1">
        <f t="shared" si="14"/>
        <v>0.55078962760772077</v>
      </c>
      <c r="G39" s="1"/>
      <c r="H39" s="5">
        <f>H10/H28*100</f>
        <v>2.2026036417852755</v>
      </c>
      <c r="I39" s="1">
        <f>I10/I28*100</f>
        <v>1.9568190135012808</v>
      </c>
      <c r="J39" s="1">
        <f t="shared" ref="J39:L39" si="15">J10/J28*100</f>
        <v>0.27927043007646235</v>
      </c>
      <c r="K39" s="1">
        <f t="shared" si="15"/>
        <v>0.61920995358332853</v>
      </c>
      <c r="L39" s="1">
        <f t="shared" si="15"/>
        <v>0.55078962760772077</v>
      </c>
      <c r="M39" s="1"/>
    </row>
    <row r="40" spans="1:13" x14ac:dyDescent="0.25">
      <c r="A40" s="2" t="s">
        <v>13</v>
      </c>
      <c r="B40" s="5">
        <f t="shared" ref="B40:F40" si="16">B11/B28*100</f>
        <v>1.5468614106050775</v>
      </c>
      <c r="C40" s="1">
        <f t="shared" si="16"/>
        <v>1.5350243639375205</v>
      </c>
      <c r="D40" s="1">
        <f t="shared" si="16"/>
        <v>0.18874829067236765</v>
      </c>
      <c r="E40" s="1">
        <f t="shared" si="16"/>
        <v>0.27830742859344004</v>
      </c>
      <c r="F40" s="1">
        <f t="shared" si="16"/>
        <v>0.3948138038604016</v>
      </c>
      <c r="G40" s="1"/>
      <c r="H40" s="5">
        <f t="shared" ref="H40:L40" si="17">H11/H28*100</f>
        <v>1.6510899126137193</v>
      </c>
      <c r="I40" s="1">
        <f t="shared" si="17"/>
        <v>1.5465803817337878</v>
      </c>
      <c r="J40" s="1">
        <f t="shared" si="17"/>
        <v>0.37653357986171299</v>
      </c>
      <c r="K40" s="1">
        <f t="shared" si="17"/>
        <v>0.2311203559253481</v>
      </c>
      <c r="L40" s="1">
        <f t="shared" si="17"/>
        <v>0.37775394813803859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18">B11/B10*100</f>
        <v>70.228768411156366</v>
      </c>
      <c r="C43" s="1">
        <f t="shared" si="18"/>
        <v>78.444881889763778</v>
      </c>
      <c r="D43" s="1">
        <f t="shared" si="18"/>
        <v>67.58620689655173</v>
      </c>
      <c r="E43" s="1">
        <f t="shared" si="18"/>
        <v>44.94556765163297</v>
      </c>
      <c r="F43" s="1">
        <f t="shared" si="18"/>
        <v>71.681415929203538</v>
      </c>
      <c r="G43" s="1"/>
      <c r="H43" s="5">
        <f t="shared" ref="H43:L43" si="19">H11/H10*100</f>
        <v>74.960827326856787</v>
      </c>
      <c r="I43" s="1">
        <f t="shared" si="19"/>
        <v>79.035433070866148</v>
      </c>
      <c r="J43" s="1">
        <f t="shared" si="19"/>
        <v>134.82758620689654</v>
      </c>
      <c r="K43" s="1">
        <f t="shared" si="19"/>
        <v>37.325038880248833</v>
      </c>
      <c r="L43" s="1">
        <f t="shared" si="19"/>
        <v>68.584070796460168</v>
      </c>
      <c r="M43" s="1"/>
    </row>
    <row r="44" spans="1:13" x14ac:dyDescent="0.25">
      <c r="A44" s="2" t="s">
        <v>16</v>
      </c>
      <c r="B44" s="5">
        <f t="shared" ref="B44:G44" si="20">B17/B16*100</f>
        <v>68.727592838563623</v>
      </c>
      <c r="C44" s="5">
        <f t="shared" si="20"/>
        <v>78.139343134955539</v>
      </c>
      <c r="D44" s="5">
        <f t="shared" si="20"/>
        <v>73.692519905845984</v>
      </c>
      <c r="E44" s="5">
        <f t="shared" si="20"/>
        <v>54.756250372770964</v>
      </c>
      <c r="F44" s="5">
        <f t="shared" si="20"/>
        <v>71.304933175900004</v>
      </c>
      <c r="G44" s="5">
        <f t="shared" si="20"/>
        <v>46.600099316302654</v>
      </c>
      <c r="H44" s="5">
        <f t="shared" ref="H44:M44" si="21">H17/H16*100</f>
        <v>79.329372983312112</v>
      </c>
      <c r="I44" s="5">
        <f t="shared" si="21"/>
        <v>79.261857960195854</v>
      </c>
      <c r="J44" s="5">
        <f t="shared" si="21"/>
        <v>199.88267982570736</v>
      </c>
      <c r="K44" s="5">
        <f t="shared" si="21"/>
        <v>44.648974555707596</v>
      </c>
      <c r="L44" s="5">
        <f t="shared" si="21"/>
        <v>72.240831567825197</v>
      </c>
      <c r="M44" s="5">
        <f t="shared" si="21"/>
        <v>48.731144404077334</v>
      </c>
    </row>
    <row r="45" spans="1:13" x14ac:dyDescent="0.25">
      <c r="A45" s="2" t="s">
        <v>17</v>
      </c>
      <c r="B45" s="5">
        <f t="shared" ref="B45:F45" si="22">AVERAGE(B43:B44)</f>
        <v>69.478180624859988</v>
      </c>
      <c r="C45" s="1">
        <f t="shared" si="22"/>
        <v>78.292112512359665</v>
      </c>
      <c r="D45" s="1">
        <f t="shared" si="22"/>
        <v>70.639363401198864</v>
      </c>
      <c r="E45" s="1">
        <f t="shared" si="22"/>
        <v>49.850909012201967</v>
      </c>
      <c r="F45" s="1">
        <f t="shared" si="22"/>
        <v>71.493174552551778</v>
      </c>
      <c r="G45" s="1"/>
      <c r="H45" s="5">
        <f t="shared" ref="H45:L45" si="23">AVERAGE(H43:H44)</f>
        <v>77.14510015508445</v>
      </c>
      <c r="I45" s="1">
        <f t="shared" si="23"/>
        <v>79.148645515531001</v>
      </c>
      <c r="J45" s="1">
        <f t="shared" si="23"/>
        <v>167.35513301630195</v>
      </c>
      <c r="K45" s="1">
        <f t="shared" si="23"/>
        <v>40.987006717978218</v>
      </c>
      <c r="L45" s="1">
        <f t="shared" si="23"/>
        <v>70.412451182142689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24">B11/B12*100</f>
        <v>19.503916449086162</v>
      </c>
      <c r="C48" s="1">
        <f t="shared" si="24"/>
        <v>21.725500885920678</v>
      </c>
      <c r="D48" s="1">
        <f t="shared" si="24"/>
        <v>15.555555555555555</v>
      </c>
      <c r="E48" s="1">
        <f t="shared" si="24"/>
        <v>15.495978552278819</v>
      </c>
      <c r="F48" s="1">
        <f t="shared" si="24"/>
        <v>15.758754863813229</v>
      </c>
      <c r="G48" s="1"/>
      <c r="H48" s="5">
        <f t="shared" ref="H48:L48" si="25">H11/H12*100</f>
        <v>20.81810269799826</v>
      </c>
      <c r="I48" s="1">
        <f t="shared" si="25"/>
        <v>21.88905547226387</v>
      </c>
      <c r="J48" s="1">
        <f t="shared" si="25"/>
        <v>31.031746031746032</v>
      </c>
      <c r="K48" s="1">
        <f t="shared" si="25"/>
        <v>12.868632707774799</v>
      </c>
      <c r="L48" s="1">
        <f t="shared" si="25"/>
        <v>15.077821011673151</v>
      </c>
      <c r="M48" s="1"/>
    </row>
    <row r="49" spans="1:13" x14ac:dyDescent="0.25">
      <c r="A49" s="2" t="s">
        <v>20</v>
      </c>
      <c r="B49" s="5">
        <f t="shared" ref="B49:G49" si="26">B17/B18*100</f>
        <v>19.53336110614898</v>
      </c>
      <c r="C49" s="5">
        <f t="shared" si="26"/>
        <v>21.640881184437646</v>
      </c>
      <c r="D49" s="5">
        <f t="shared" si="26"/>
        <v>16.960976803742508</v>
      </c>
      <c r="E49" s="5">
        <f t="shared" si="26"/>
        <v>18.878428412709074</v>
      </c>
      <c r="F49" s="5">
        <f t="shared" si="26"/>
        <v>15.675987254763587</v>
      </c>
      <c r="G49" s="5">
        <f t="shared" si="26"/>
        <v>13.244412177593299</v>
      </c>
      <c r="H49" s="5">
        <f t="shared" ref="H49:M49" si="27">H17/H18*100</f>
        <v>23.176387974586582</v>
      </c>
      <c r="I49" s="5">
        <f t="shared" si="27"/>
        <v>22.525254822104703</v>
      </c>
      <c r="J49" s="5">
        <f t="shared" si="27"/>
        <v>47.23952982792828</v>
      </c>
      <c r="K49" s="5">
        <f t="shared" si="27"/>
        <v>15.96187594615294</v>
      </c>
      <c r="L49" s="5">
        <f t="shared" si="27"/>
        <v>15.799746905333837</v>
      </c>
      <c r="M49" s="5">
        <f t="shared" si="27"/>
        <v>14.236995285366561</v>
      </c>
    </row>
    <row r="50" spans="1:13" x14ac:dyDescent="0.25">
      <c r="A50" s="2" t="s">
        <v>21</v>
      </c>
      <c r="B50" s="5">
        <f t="shared" ref="B50:F50" si="28">(B48+B49)/2</f>
        <v>19.518638777617571</v>
      </c>
      <c r="C50" s="1">
        <f t="shared" si="28"/>
        <v>21.683191035179163</v>
      </c>
      <c r="D50" s="1">
        <f t="shared" si="28"/>
        <v>16.258266179649031</v>
      </c>
      <c r="E50" s="1">
        <f t="shared" si="28"/>
        <v>17.187203482493945</v>
      </c>
      <c r="F50" s="1">
        <f t="shared" si="28"/>
        <v>15.717371059288407</v>
      </c>
      <c r="G50" s="1"/>
      <c r="H50" s="5">
        <f t="shared" ref="H50:L50" si="29">(H48+H49)/2</f>
        <v>21.997245336292423</v>
      </c>
      <c r="I50" s="1">
        <f t="shared" si="29"/>
        <v>22.207155147184288</v>
      </c>
      <c r="J50" s="1">
        <f t="shared" si="29"/>
        <v>39.135637929837159</v>
      </c>
      <c r="K50" s="1">
        <f t="shared" si="29"/>
        <v>14.415254326963868</v>
      </c>
      <c r="L50" s="1">
        <f t="shared" si="29"/>
        <v>15.438783958503494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 t="shared" ref="B53" si="30">B19/B17*100</f>
        <v>96.162034254669763</v>
      </c>
      <c r="C53" s="5"/>
      <c r="D53" s="5"/>
      <c r="E53" s="5"/>
      <c r="F53" s="5"/>
      <c r="G53" s="5"/>
      <c r="H53" s="5">
        <f t="shared" ref="H53" si="31">H19/H17*100</f>
        <v>96.522893651306191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 t="shared" ref="B56:F56" si="32">((B11/B9)-1)*100</f>
        <v>47.725774555042854</v>
      </c>
      <c r="C56" s="7">
        <f t="shared" si="32"/>
        <v>62.98568507157465</v>
      </c>
      <c r="D56" s="7">
        <f t="shared" si="32"/>
        <v>55.555555555555557</v>
      </c>
      <c r="E56" s="7">
        <f t="shared" si="32"/>
        <v>-3.6666666666666625</v>
      </c>
      <c r="F56" s="7">
        <f t="shared" si="32"/>
        <v>43.362831858407077</v>
      </c>
      <c r="G56" s="1"/>
      <c r="H56" s="11">
        <f t="shared" ref="H56:L56" si="33">((H11/H9)-1)*100</f>
        <v>0.50420168067226712</v>
      </c>
      <c r="I56" s="7">
        <f t="shared" si="33"/>
        <v>-1.7737003058103995</v>
      </c>
      <c r="J56" s="7">
        <f t="shared" si="33"/>
        <v>73.777777777777786</v>
      </c>
      <c r="K56" s="7">
        <f t="shared" si="33"/>
        <v>-24.764890282131656</v>
      </c>
      <c r="L56" s="7">
        <f t="shared" si="33"/>
        <v>-22.885572139303477</v>
      </c>
      <c r="M56" s="1"/>
    </row>
    <row r="57" spans="1:13" x14ac:dyDescent="0.25">
      <c r="A57" s="2" t="s">
        <v>25</v>
      </c>
      <c r="B57" s="12">
        <f>((B32/B31)-1)*100</f>
        <v>45.710711540477014</v>
      </c>
      <c r="C57" s="12">
        <f t="shared" ref="C57:F57" si="34">((C32/C31)-1)*100</f>
        <v>65.637762690435309</v>
      </c>
      <c r="D57" s="12">
        <f t="shared" si="34"/>
        <v>65.03943945792237</v>
      </c>
      <c r="E57" s="12">
        <f t="shared" si="34"/>
        <v>9.43008631822293</v>
      </c>
      <c r="F57" s="12">
        <f t="shared" si="34"/>
        <v>44.777195013584368</v>
      </c>
      <c r="G57" s="13"/>
      <c r="H57" s="12">
        <f>((H32/H31)-1)*100</f>
        <v>12.191488333560629</v>
      </c>
      <c r="I57" s="12">
        <f t="shared" ref="I57:L57" si="35">((I32/I31)-1)*100</f>
        <v>-1.1710801665320347</v>
      </c>
      <c r="J57" s="12">
        <f t="shared" si="35"/>
        <v>151.11929411330811</v>
      </c>
      <c r="K57" s="12">
        <f t="shared" si="35"/>
        <v>-10.791998443999518</v>
      </c>
      <c r="L57" s="12">
        <f t="shared" si="35"/>
        <v>-21.762309522521971</v>
      </c>
      <c r="M57" s="13"/>
    </row>
    <row r="58" spans="1:13" x14ac:dyDescent="0.25">
      <c r="A58" s="2" t="s">
        <v>26</v>
      </c>
      <c r="B58" s="5">
        <f>((B34/B33)-1)*100</f>
        <v>-1.3640564895566087</v>
      </c>
      <c r="C58" s="1">
        <f t="shared" ref="C58:F58" si="36">((C34/C33)-1)*100</f>
        <v>1.6271843859759993</v>
      </c>
      <c r="D58" s="1">
        <f t="shared" si="36"/>
        <v>6.096782508664389</v>
      </c>
      <c r="E58" s="1">
        <f t="shared" si="36"/>
        <v>13.595245313034198</v>
      </c>
      <c r="F58" s="1">
        <f t="shared" si="36"/>
        <v>0.98656195391995105</v>
      </c>
      <c r="G58" s="1"/>
      <c r="H58" s="5">
        <f>((H34/H33)-1)*100</f>
        <v>11.628654780047775</v>
      </c>
      <c r="I58" s="1">
        <f t="shared" ref="I58:L58" si="37">((I34/I33)-1)*100</f>
        <v>0.61350182298887113</v>
      </c>
      <c r="J58" s="1">
        <f t="shared" si="37"/>
        <v>44.505987661110801</v>
      </c>
      <c r="K58" s="1">
        <f t="shared" si="37"/>
        <v>18.572302068183966</v>
      </c>
      <c r="L58" s="1">
        <f t="shared" si="37"/>
        <v>1.4566179740198804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38">B16/B10</f>
        <v>7441911.0000359137</v>
      </c>
      <c r="C61" s="1">
        <f t="shared" si="38"/>
        <v>5842764.6658316925</v>
      </c>
      <c r="D61" s="1">
        <f t="shared" si="38"/>
        <v>8384848.8149999995</v>
      </c>
      <c r="E61" s="1">
        <f t="shared" si="38"/>
        <v>10802188.440373249</v>
      </c>
      <c r="F61" s="1">
        <f t="shared" si="38"/>
        <v>5101987.8492477881</v>
      </c>
      <c r="G61" s="1"/>
      <c r="H61" s="5">
        <f t="shared" ref="H61:L61" si="39">H16/H10</f>
        <v>7649804.8626225982</v>
      </c>
      <c r="I61" s="1">
        <f t="shared" si="39"/>
        <v>5995407.0473757954</v>
      </c>
      <c r="J61" s="1">
        <f t="shared" si="39"/>
        <v>8609901.5719722286</v>
      </c>
      <c r="K61" s="1">
        <f t="shared" si="39"/>
        <v>11200877.681268156</v>
      </c>
      <c r="L61" s="1">
        <f t="shared" si="39"/>
        <v>5075647.9208633658</v>
      </c>
      <c r="M61" s="1"/>
    </row>
    <row r="62" spans="1:13" x14ac:dyDescent="0.25">
      <c r="A62" s="2" t="s">
        <v>29</v>
      </c>
      <c r="B62" s="5">
        <f t="shared" si="38"/>
        <v>7282836.3749298789</v>
      </c>
      <c r="C62" s="5">
        <f t="shared" si="38"/>
        <v>5820007.3998682555</v>
      </c>
      <c r="D62" s="5">
        <f t="shared" si="38"/>
        <v>9142407.4020408168</v>
      </c>
      <c r="E62" s="5">
        <f t="shared" si="38"/>
        <v>13160081.532387543</v>
      </c>
      <c r="F62" s="5">
        <f t="shared" si="38"/>
        <v>5075191.3580246912</v>
      </c>
      <c r="G62" s="1"/>
      <c r="H62" s="5">
        <f t="shared" ref="H62:L62" si="40">H17/H11</f>
        <v>8095618.0025926773</v>
      </c>
      <c r="I62" s="5">
        <f t="shared" si="40"/>
        <v>6012583.00661893</v>
      </c>
      <c r="J62" s="5">
        <f t="shared" si="40"/>
        <v>12764229.099232737</v>
      </c>
      <c r="K62" s="5">
        <f t="shared" si="40"/>
        <v>13398718.865291666</v>
      </c>
      <c r="L62" s="5">
        <f t="shared" si="40"/>
        <v>5346270.9677419355</v>
      </c>
      <c r="M62" s="1"/>
    </row>
    <row r="63" spans="1:13" x14ac:dyDescent="0.25">
      <c r="A63" s="2" t="s">
        <v>30</v>
      </c>
      <c r="B63" s="5">
        <f>(B61/B62)*B45</f>
        <v>70.995750836102772</v>
      </c>
      <c r="C63" s="1">
        <f>(C61/C62)*C45</f>
        <v>78.598248622654538</v>
      </c>
      <c r="D63" s="1">
        <f t="shared" ref="D63:E63" si="41">(D61/D62)*D45</f>
        <v>64.786041188087964</v>
      </c>
      <c r="E63" s="1">
        <f t="shared" si="41"/>
        <v>40.919116781186879</v>
      </c>
      <c r="F63" s="1">
        <f>(F61/F62)*F45</f>
        <v>71.870651201068625</v>
      </c>
      <c r="G63" s="1"/>
      <c r="H63" s="5">
        <f>(H61/H62)*H45</f>
        <v>72.896839018945116</v>
      </c>
      <c r="I63" s="1">
        <f>(I61/I62)*I45</f>
        <v>78.92254403667782</v>
      </c>
      <c r="J63" s="1">
        <f t="shared" ref="J63:K63" si="42">(J61/J62)*J45</f>
        <v>112.88666253422961</v>
      </c>
      <c r="K63" s="1">
        <f t="shared" si="42"/>
        <v>34.263757108795538</v>
      </c>
      <c r="L63" s="1">
        <f>(L61/L62)*L45</f>
        <v>66.848241251131981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3">(B23/B22)*100</f>
        <v>115.27115399651606</v>
      </c>
      <c r="C66" s="1"/>
      <c r="D66" s="1"/>
      <c r="E66" s="1"/>
      <c r="F66" s="1"/>
      <c r="G66" s="1"/>
      <c r="H66" s="14">
        <f t="shared" ref="H66" si="44">(H23/H22)*100</f>
        <v>112.13850344143449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45">(B17/B23)*100</f>
        <v>59.622542549232072</v>
      </c>
      <c r="C67" s="1"/>
      <c r="D67" s="1"/>
      <c r="E67" s="1"/>
      <c r="F67" s="1"/>
      <c r="G67" s="1"/>
      <c r="H67" s="14">
        <f t="shared" ref="H67" si="46">(H17/H23)*100</f>
        <v>70.742314681185931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94</v>
      </c>
    </row>
    <row r="72" spans="1:13" x14ac:dyDescent="0.25">
      <c r="A72" s="10" t="s">
        <v>95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3" spans="1:1" x14ac:dyDescent="0.25">
      <c r="A83" s="8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>
      <pane xSplit="1" ySplit="5" topLeftCell="H6" activePane="bottomRight" state="frozen"/>
      <selection pane="topRight" activeCell="B1" sqref="B1"/>
      <selection pane="bottomLeft" activeCell="A6" sqref="A6"/>
      <selection pane="bottomRight" activeCell="A83" sqref="A83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4" t="s">
        <v>59</v>
      </c>
      <c r="B2" s="34"/>
      <c r="C2" s="34"/>
      <c r="D2" s="34"/>
      <c r="E2" s="34"/>
      <c r="F2" s="34"/>
      <c r="G2" s="34"/>
    </row>
    <row r="4" spans="1:13" x14ac:dyDescent="0.25">
      <c r="A4" s="31"/>
      <c r="B4" s="26" t="s">
        <v>43</v>
      </c>
      <c r="C4" s="33" t="s">
        <v>122</v>
      </c>
      <c r="D4" s="33"/>
      <c r="E4" s="33"/>
      <c r="F4" s="33"/>
      <c r="G4" s="29" t="s">
        <v>3</v>
      </c>
      <c r="H4" s="26" t="s">
        <v>43</v>
      </c>
      <c r="I4" s="33" t="s">
        <v>124</v>
      </c>
      <c r="J4" s="33"/>
      <c r="K4" s="33"/>
      <c r="L4" s="33"/>
      <c r="M4" s="29" t="s">
        <v>3</v>
      </c>
    </row>
    <row r="5" spans="1:13" ht="15.75" thickBot="1" x14ac:dyDescent="0.3">
      <c r="A5" s="32"/>
      <c r="B5" s="27" t="s">
        <v>123</v>
      </c>
      <c r="C5" s="9" t="s">
        <v>0</v>
      </c>
      <c r="D5" s="9" t="s">
        <v>1</v>
      </c>
      <c r="E5" s="9" t="s">
        <v>2</v>
      </c>
      <c r="F5" s="9" t="s">
        <v>44</v>
      </c>
      <c r="G5" s="30"/>
      <c r="H5" s="27" t="s">
        <v>125</v>
      </c>
      <c r="I5" s="9" t="s">
        <v>0</v>
      </c>
      <c r="J5" s="9" t="s">
        <v>1</v>
      </c>
      <c r="K5" s="9" t="s">
        <v>2</v>
      </c>
      <c r="L5" s="9" t="s">
        <v>44</v>
      </c>
      <c r="M5" s="30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102</v>
      </c>
      <c r="B9" s="17">
        <f>SUM(C9:F9)</f>
        <v>1610</v>
      </c>
      <c r="C9" s="18">
        <v>1262</v>
      </c>
      <c r="D9" s="18">
        <v>107</v>
      </c>
      <c r="E9" s="18">
        <v>99</v>
      </c>
      <c r="F9" s="18">
        <v>142</v>
      </c>
      <c r="G9" s="18"/>
      <c r="H9" s="17">
        <f>SUM(I9:L9)</f>
        <v>2757</v>
      </c>
      <c r="I9" s="18">
        <v>1610</v>
      </c>
      <c r="J9" s="18">
        <v>419</v>
      </c>
      <c r="K9" s="18">
        <v>341</v>
      </c>
      <c r="L9" s="18">
        <v>387</v>
      </c>
      <c r="M9" s="18"/>
    </row>
    <row r="10" spans="1:13" x14ac:dyDescent="0.25">
      <c r="A10" s="3" t="s">
        <v>60</v>
      </c>
      <c r="B10" s="17">
        <f t="shared" ref="B10" si="0">SUM(C10:F10)</f>
        <v>3214</v>
      </c>
      <c r="C10" s="18">
        <v>2132</v>
      </c>
      <c r="D10" s="18">
        <v>304</v>
      </c>
      <c r="E10" s="18">
        <v>519</v>
      </c>
      <c r="F10" s="17">
        <v>259</v>
      </c>
      <c r="G10" s="18"/>
      <c r="H10" s="17">
        <f t="shared" ref="H10" si="1">SUM(I10:L10)</f>
        <v>3214</v>
      </c>
      <c r="I10" s="18">
        <v>2132</v>
      </c>
      <c r="J10" s="18">
        <v>304</v>
      </c>
      <c r="K10" s="18">
        <v>519</v>
      </c>
      <c r="L10" s="17">
        <v>259</v>
      </c>
      <c r="M10" s="18"/>
    </row>
    <row r="11" spans="1:13" x14ac:dyDescent="0.25">
      <c r="A11" s="3" t="s">
        <v>61</v>
      </c>
      <c r="B11" s="17">
        <f>SUM(C11:F11)</f>
        <v>2045</v>
      </c>
      <c r="C11" s="18">
        <v>1349</v>
      </c>
      <c r="D11" s="18">
        <v>306</v>
      </c>
      <c r="E11" s="18">
        <v>247</v>
      </c>
      <c r="F11" s="18">
        <v>143</v>
      </c>
      <c r="G11" s="18"/>
      <c r="H11" s="17">
        <f>SUM(I11:L11)</f>
        <v>2512</v>
      </c>
      <c r="I11" s="18">
        <v>1805</v>
      </c>
      <c r="J11" s="18">
        <v>324</v>
      </c>
      <c r="K11" s="18">
        <v>186</v>
      </c>
      <c r="L11" s="18">
        <v>197</v>
      </c>
      <c r="M11" s="18"/>
    </row>
    <row r="12" spans="1:13" x14ac:dyDescent="0.25">
      <c r="A12" s="3" t="s">
        <v>49</v>
      </c>
      <c r="B12" s="17">
        <f>SUM(C12:F12)</f>
        <v>11490</v>
      </c>
      <c r="C12" s="18">
        <v>7337</v>
      </c>
      <c r="D12" s="18">
        <v>1260</v>
      </c>
      <c r="E12" s="18">
        <v>1865</v>
      </c>
      <c r="F12" s="17">
        <v>1028</v>
      </c>
      <c r="G12" s="18"/>
      <c r="H12" s="17">
        <f>SUM(I12:L12)</f>
        <v>11490</v>
      </c>
      <c r="I12" s="18">
        <v>7337</v>
      </c>
      <c r="J12" s="18">
        <v>1260</v>
      </c>
      <c r="K12" s="18">
        <v>1865</v>
      </c>
      <c r="L12" s="17">
        <v>1028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102</v>
      </c>
      <c r="B15" s="18">
        <f>SUM(C15:G15)</f>
        <v>10236057756.43969</v>
      </c>
      <c r="C15" s="17">
        <v>7062036921.5900002</v>
      </c>
      <c r="D15" s="17">
        <v>911921867.98999989</v>
      </c>
      <c r="E15" s="17">
        <v>923208124.69999993</v>
      </c>
      <c r="F15" s="17">
        <v>693367000</v>
      </c>
      <c r="G15" s="17">
        <v>645523842.15968835</v>
      </c>
      <c r="H15" s="18">
        <f>SUM(I15:M15)</f>
        <v>20015322243.644802</v>
      </c>
      <c r="I15" s="17">
        <v>9227636548.9699993</v>
      </c>
      <c r="J15" s="17">
        <v>4696430263.7600002</v>
      </c>
      <c r="K15" s="17">
        <v>4496506124.7399998</v>
      </c>
      <c r="L15" s="17">
        <v>800546000</v>
      </c>
      <c r="M15" s="17">
        <v>794203306.17480004</v>
      </c>
    </row>
    <row r="16" spans="1:13" x14ac:dyDescent="0.25">
      <c r="A16" s="3" t="s">
        <v>60</v>
      </c>
      <c r="B16" s="18">
        <f>SUM(C16:G16)</f>
        <v>23249530098.458599</v>
      </c>
      <c r="C16" s="18">
        <v>12456774267.559999</v>
      </c>
      <c r="D16" s="18">
        <v>2548994039.7600002</v>
      </c>
      <c r="E16" s="18">
        <v>5606335800.5500002</v>
      </c>
      <c r="F16" s="17">
        <v>1321414852.9400001</v>
      </c>
      <c r="G16" s="17">
        <v>1316011137.6485999</v>
      </c>
      <c r="H16" s="18">
        <f>SUM(I16:M16)</f>
        <v>22453113704.815819</v>
      </c>
      <c r="I16" s="18">
        <v>12050917588.168457</v>
      </c>
      <c r="J16" s="18">
        <v>2463152749.1427937</v>
      </c>
      <c r="K16" s="18">
        <v>5426364257.7337856</v>
      </c>
      <c r="L16" s="17">
        <v>1241748145.3472445</v>
      </c>
      <c r="M16" s="17">
        <v>1270930964.4235368</v>
      </c>
    </row>
    <row r="17" spans="1:13" x14ac:dyDescent="0.25">
      <c r="A17" s="3" t="s">
        <v>61</v>
      </c>
      <c r="B17" s="18">
        <f t="shared" ref="B17:B18" si="2">SUM(C17:G17)</f>
        <v>15603157987.411621</v>
      </c>
      <c r="C17" s="17">
        <v>8147087943.0799999</v>
      </c>
      <c r="D17" s="17">
        <v>3546881970.79</v>
      </c>
      <c r="E17" s="17">
        <v>2602078053.0700002</v>
      </c>
      <c r="F17" s="17">
        <v>750510000</v>
      </c>
      <c r="G17" s="17">
        <v>556600020.47162294</v>
      </c>
      <c r="H17" s="18">
        <f t="shared" ref="H17:H18" si="3">SUM(I17:M17)</f>
        <v>18282803667.625385</v>
      </c>
      <c r="I17" s="17">
        <v>10918773342.93</v>
      </c>
      <c r="J17" s="17">
        <v>3827726675.8600001</v>
      </c>
      <c r="K17" s="17">
        <v>1782926927.29</v>
      </c>
      <c r="L17" s="17">
        <v>1056842904.25</v>
      </c>
      <c r="M17" s="17">
        <v>696533817.29538405</v>
      </c>
    </row>
    <row r="18" spans="1:13" x14ac:dyDescent="0.25">
      <c r="A18" s="3" t="s">
        <v>49</v>
      </c>
      <c r="B18" s="18">
        <f t="shared" si="2"/>
        <v>83553650738.992187</v>
      </c>
      <c r="C18" s="18">
        <v>42868364353.210007</v>
      </c>
      <c r="D18" s="18">
        <v>10564909506.889999</v>
      </c>
      <c r="E18" s="18">
        <v>20146081441.289997</v>
      </c>
      <c r="F18" s="17">
        <v>5244843508.9799995</v>
      </c>
      <c r="G18" s="17">
        <v>4729451928.6221991</v>
      </c>
      <c r="H18" s="18">
        <f t="shared" si="3"/>
        <v>83553650739.000061</v>
      </c>
      <c r="I18" s="18">
        <v>42868364353.215111</v>
      </c>
      <c r="J18" s="18">
        <v>10564909506.888027</v>
      </c>
      <c r="K18" s="18">
        <v>20146081441.292194</v>
      </c>
      <c r="L18" s="17">
        <v>5244843508.9820881</v>
      </c>
      <c r="M18" s="17">
        <v>4729451928.6226454</v>
      </c>
    </row>
    <row r="19" spans="1:13" x14ac:dyDescent="0.25">
      <c r="A19" s="3" t="s">
        <v>62</v>
      </c>
      <c r="B19" s="18">
        <f>SUM(C19:F19)</f>
        <v>15046557966.939999</v>
      </c>
      <c r="C19" s="18">
        <f>C17</f>
        <v>8147087943.0799999</v>
      </c>
      <c r="D19" s="18">
        <f t="shared" ref="D19:F19" si="4">D17</f>
        <v>3546881970.79</v>
      </c>
      <c r="E19" s="18">
        <f t="shared" si="4"/>
        <v>2602078053.0700002</v>
      </c>
      <c r="F19" s="18">
        <f t="shared" si="4"/>
        <v>750510000</v>
      </c>
      <c r="G19" s="18"/>
      <c r="H19" s="18">
        <f>SUM(I19:L19)</f>
        <v>17586269850.330002</v>
      </c>
      <c r="I19" s="18">
        <f>I17</f>
        <v>10918773342.93</v>
      </c>
      <c r="J19" s="18">
        <f t="shared" ref="J19:L19" si="5">J17</f>
        <v>3827726675.8600001</v>
      </c>
      <c r="K19" s="18">
        <f t="shared" si="5"/>
        <v>1782926927.29</v>
      </c>
      <c r="L19" s="18">
        <f t="shared" si="5"/>
        <v>1056842904.25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60</v>
      </c>
      <c r="B22" s="18">
        <f t="shared" ref="B22" si="6">B16</f>
        <v>23249530098.458599</v>
      </c>
      <c r="C22" s="18"/>
      <c r="D22" s="18"/>
      <c r="E22" s="18"/>
      <c r="F22" s="17"/>
      <c r="G22" s="17"/>
      <c r="H22" s="18">
        <f t="shared" ref="H22" si="7">H16</f>
        <v>22453113704.815819</v>
      </c>
      <c r="I22" s="18"/>
      <c r="J22" s="18"/>
      <c r="K22" s="18"/>
      <c r="L22" s="17"/>
      <c r="M22" s="17"/>
    </row>
    <row r="23" spans="1:13" x14ac:dyDescent="0.25">
      <c r="A23" s="3" t="s">
        <v>61</v>
      </c>
      <c r="B23" s="18">
        <v>22206980552.550003</v>
      </c>
      <c r="C23" s="18"/>
      <c r="D23" s="18"/>
      <c r="E23" s="18"/>
      <c r="F23" s="17"/>
      <c r="G23" s="17"/>
      <c r="H23" s="18">
        <v>22206980552.550003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103</v>
      </c>
      <c r="B26" s="22">
        <v>1.5396358920333333</v>
      </c>
      <c r="C26" s="22">
        <v>1.5396358920333333</v>
      </c>
      <c r="D26" s="22">
        <v>1.5396358920333333</v>
      </c>
      <c r="E26" s="22">
        <v>1.5396358920333333</v>
      </c>
      <c r="F26" s="22">
        <v>1.5396358920333333</v>
      </c>
      <c r="G26" s="22">
        <v>1.5396358920333333</v>
      </c>
      <c r="H26" s="22">
        <v>1.5396358920333333</v>
      </c>
      <c r="I26" s="22">
        <v>1.5396358920333333</v>
      </c>
      <c r="J26" s="22">
        <v>1.5396358920333333</v>
      </c>
      <c r="K26" s="22">
        <v>1.5396358920333333</v>
      </c>
      <c r="L26" s="22">
        <v>1.5396358920333333</v>
      </c>
      <c r="M26" s="22">
        <v>1.5396358920333333</v>
      </c>
    </row>
    <row r="27" spans="1:13" x14ac:dyDescent="0.25">
      <c r="A27" s="3" t="s">
        <v>63</v>
      </c>
      <c r="B27" s="22">
        <v>1.6242666666666665</v>
      </c>
      <c r="C27" s="22">
        <v>1.6242666666666665</v>
      </c>
      <c r="D27" s="22">
        <v>1.6242666666666665</v>
      </c>
      <c r="E27" s="22">
        <v>1.6242666666666665</v>
      </c>
      <c r="F27" s="22">
        <v>1.6242666666666665</v>
      </c>
      <c r="G27" s="22">
        <v>1.6242666666666665</v>
      </c>
      <c r="H27" s="22">
        <v>1.6242666666666665</v>
      </c>
      <c r="I27" s="22">
        <v>1.6242666666666665</v>
      </c>
      <c r="J27" s="22">
        <v>1.6242666666666665</v>
      </c>
      <c r="K27" s="22">
        <v>1.6242666666666665</v>
      </c>
      <c r="L27" s="22">
        <v>1.6242666666666665</v>
      </c>
      <c r="M27" s="22">
        <v>1.6242666666666665</v>
      </c>
    </row>
    <row r="28" spans="1:13" x14ac:dyDescent="0.25">
      <c r="A28" s="3" t="s">
        <v>8</v>
      </c>
      <c r="B28" s="19">
        <f>+C28+F28</f>
        <v>144874</v>
      </c>
      <c r="C28" s="20">
        <v>103842</v>
      </c>
      <c r="D28" s="20">
        <v>103842</v>
      </c>
      <c r="E28" s="20">
        <v>103842</v>
      </c>
      <c r="F28" s="20">
        <v>41032</v>
      </c>
      <c r="G28" s="18"/>
      <c r="H28" s="19">
        <f>+I28+L28</f>
        <v>144874</v>
      </c>
      <c r="I28" s="20">
        <v>103842</v>
      </c>
      <c r="J28" s="20">
        <v>103842</v>
      </c>
      <c r="K28" s="20">
        <v>103842</v>
      </c>
      <c r="L28" s="20">
        <v>41032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104</v>
      </c>
      <c r="B31" s="17">
        <f t="shared" ref="B31:F31" si="8">B15/B26</f>
        <v>6648362648.2111645</v>
      </c>
      <c r="C31" s="18">
        <f t="shared" si="8"/>
        <v>4586822740.4490166</v>
      </c>
      <c r="D31" s="18">
        <f t="shared" si="8"/>
        <v>592297096.15671694</v>
      </c>
      <c r="E31" s="18">
        <f t="shared" si="8"/>
        <v>599627567.45087123</v>
      </c>
      <c r="F31" s="18">
        <f t="shared" si="8"/>
        <v>450344788.39298749</v>
      </c>
      <c r="G31" s="18">
        <f t="shared" ref="G31:L31" si="9">G15/G26</f>
        <v>419270455.76157087</v>
      </c>
      <c r="H31" s="17">
        <f t="shared" si="9"/>
        <v>13000036143.098351</v>
      </c>
      <c r="I31" s="18">
        <f t="shared" si="9"/>
        <v>5993388824.4079857</v>
      </c>
      <c r="J31" s="18">
        <f t="shared" si="9"/>
        <v>3050351247.3703241</v>
      </c>
      <c r="K31" s="18">
        <f t="shared" si="9"/>
        <v>2920499676.5836959</v>
      </c>
      <c r="L31" s="18">
        <f t="shared" si="9"/>
        <v>519958000.55216438</v>
      </c>
      <c r="M31" s="18">
        <f t="shared" ref="M31" si="10">M15/M26</f>
        <v>515838394.18417859</v>
      </c>
    </row>
    <row r="32" spans="1:13" x14ac:dyDescent="0.25">
      <c r="A32" s="2" t="s">
        <v>64</v>
      </c>
      <c r="B32" s="17">
        <f t="shared" ref="B32" si="11">B17/B27</f>
        <v>9606278517.9434547</v>
      </c>
      <c r="C32" s="18">
        <f>C17/C27</f>
        <v>5015856146.2075195</v>
      </c>
      <c r="D32" s="18">
        <f t="shared" ref="D32:F32" si="12">D17/D27</f>
        <v>2183682053.9258742</v>
      </c>
      <c r="E32" s="18">
        <f t="shared" si="12"/>
        <v>1602001756.5280745</v>
      </c>
      <c r="F32" s="18">
        <f t="shared" si="12"/>
        <v>462060827.45033658</v>
      </c>
      <c r="G32" s="18">
        <f t="shared" ref="G32:H32" si="13">G17/G27</f>
        <v>342677733.83165097</v>
      </c>
      <c r="H32" s="17">
        <f t="shared" si="13"/>
        <v>11256035750.056673</v>
      </c>
      <c r="I32" s="18">
        <f>I17/I27</f>
        <v>6722278777.8669357</v>
      </c>
      <c r="J32" s="18">
        <f t="shared" ref="J32:M32" si="14">J17/J27</f>
        <v>2356587593.904942</v>
      </c>
      <c r="K32" s="18">
        <f t="shared" si="14"/>
        <v>1097681165.2171237</v>
      </c>
      <c r="L32" s="18">
        <f t="shared" si="14"/>
        <v>650658494.65399778</v>
      </c>
      <c r="M32" s="18">
        <f t="shared" si="14"/>
        <v>428829718.41367435</v>
      </c>
    </row>
    <row r="33" spans="1:13" x14ac:dyDescent="0.25">
      <c r="A33" s="2" t="s">
        <v>105</v>
      </c>
      <c r="B33" s="17">
        <f t="shared" ref="B33:F33" si="15">B31/B9</f>
        <v>4129417.7939199777</v>
      </c>
      <c r="C33" s="18">
        <f t="shared" si="15"/>
        <v>3634566.3553478736</v>
      </c>
      <c r="D33" s="18">
        <f t="shared" si="15"/>
        <v>5535486.8799693175</v>
      </c>
      <c r="E33" s="18">
        <f t="shared" si="15"/>
        <v>6056844.1156653659</v>
      </c>
      <c r="F33" s="18">
        <f t="shared" si="15"/>
        <v>3171442.1717816018</v>
      </c>
      <c r="G33" s="18"/>
      <c r="H33" s="17">
        <f t="shared" ref="H33:L33" si="16">H31/H9</f>
        <v>4715283.3308300143</v>
      </c>
      <c r="I33" s="18">
        <f t="shared" si="16"/>
        <v>3722601.7542906743</v>
      </c>
      <c r="J33" s="18">
        <f t="shared" si="16"/>
        <v>7280074.5760628264</v>
      </c>
      <c r="K33" s="18">
        <f t="shared" si="16"/>
        <v>8564515.1805973481</v>
      </c>
      <c r="L33" s="18">
        <f t="shared" si="16"/>
        <v>1343560.7249409931</v>
      </c>
      <c r="M33" s="18"/>
    </row>
    <row r="34" spans="1:13" x14ac:dyDescent="0.25">
      <c r="A34" s="2" t="s">
        <v>65</v>
      </c>
      <c r="B34" s="17">
        <f t="shared" ref="B34:F34" si="17">B32/B11</f>
        <v>4697446.7080408093</v>
      </c>
      <c r="C34" s="18">
        <f t="shared" si="17"/>
        <v>3718203.2217994956</v>
      </c>
      <c r="D34" s="18">
        <f t="shared" si="17"/>
        <v>7136215.8625028571</v>
      </c>
      <c r="E34" s="18">
        <f t="shared" si="17"/>
        <v>6485837.0709638642</v>
      </c>
      <c r="F34" s="18">
        <f t="shared" si="17"/>
        <v>3231194.597554801</v>
      </c>
      <c r="G34" s="18"/>
      <c r="H34" s="17">
        <f t="shared" ref="H34:L34" si="18">H32/H11</f>
        <v>4480905.9514556816</v>
      </c>
      <c r="I34" s="18">
        <f t="shared" si="18"/>
        <v>3724254.1705633993</v>
      </c>
      <c r="J34" s="18">
        <f t="shared" si="18"/>
        <v>7273418.499706611</v>
      </c>
      <c r="K34" s="18">
        <f t="shared" si="18"/>
        <v>5901511.6409522779</v>
      </c>
      <c r="L34" s="18">
        <f t="shared" si="18"/>
        <v>3302834.9982436434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9">B10/B28*100</f>
        <v>2.2184795063296381</v>
      </c>
      <c r="C39" s="1">
        <f>C10/C28*100</f>
        <v>2.0531191618035094</v>
      </c>
      <c r="D39" s="1">
        <f t="shared" si="19"/>
        <v>0.29275245083877427</v>
      </c>
      <c r="E39" s="1">
        <f t="shared" si="19"/>
        <v>0.49979776968856532</v>
      </c>
      <c r="F39" s="1">
        <f t="shared" si="19"/>
        <v>0.63121466172743224</v>
      </c>
      <c r="G39" s="1"/>
      <c r="H39" s="5">
        <f t="shared" ref="H39" si="20">H10/H28*100</f>
        <v>2.2184795063296381</v>
      </c>
      <c r="I39" s="1">
        <f>I10/I28*100</f>
        <v>2.0531191618035094</v>
      </c>
      <c r="J39" s="1">
        <f t="shared" ref="J39:L39" si="21">J10/J28*100</f>
        <v>0.29275245083877427</v>
      </c>
      <c r="K39" s="1">
        <f t="shared" si="21"/>
        <v>0.49979776968856532</v>
      </c>
      <c r="L39" s="1">
        <f t="shared" si="21"/>
        <v>0.63121466172743224</v>
      </c>
      <c r="M39" s="1"/>
    </row>
    <row r="40" spans="1:13" x14ac:dyDescent="0.25">
      <c r="A40" s="2" t="s">
        <v>13</v>
      </c>
      <c r="B40" s="1">
        <f t="shared" ref="B40:F40" si="22">B11/B28*100</f>
        <v>1.4115714344878998</v>
      </c>
      <c r="C40" s="1">
        <f t="shared" si="22"/>
        <v>1.299089000597061</v>
      </c>
      <c r="D40" s="1">
        <f t="shared" si="22"/>
        <v>0.29467845380481883</v>
      </c>
      <c r="E40" s="1">
        <f t="shared" si="22"/>
        <v>0.23786136630650412</v>
      </c>
      <c r="F40" s="1">
        <f t="shared" si="22"/>
        <v>0.34850848118541627</v>
      </c>
      <c r="G40" s="1"/>
      <c r="H40" s="1">
        <f t="shared" ref="H40:L40" si="23">H11/H28*100</f>
        <v>1.7339205102364814</v>
      </c>
      <c r="I40" s="1">
        <f t="shared" si="23"/>
        <v>1.7382176768552224</v>
      </c>
      <c r="J40" s="1">
        <f t="shared" si="23"/>
        <v>0.31201248049921998</v>
      </c>
      <c r="K40" s="1">
        <f t="shared" si="23"/>
        <v>0.17911827584214479</v>
      </c>
      <c r="L40" s="1">
        <f t="shared" si="23"/>
        <v>0.48011308247221679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4">B11/B10*100</f>
        <v>63.62787803360299</v>
      </c>
      <c r="C43" s="1">
        <f t="shared" si="24"/>
        <v>63.273921200750472</v>
      </c>
      <c r="D43" s="1">
        <f t="shared" si="24"/>
        <v>100.6578947368421</v>
      </c>
      <c r="E43" s="1">
        <f t="shared" si="24"/>
        <v>47.591522157996145</v>
      </c>
      <c r="F43" s="1">
        <f t="shared" si="24"/>
        <v>55.212355212355213</v>
      </c>
      <c r="G43" s="1"/>
      <c r="H43" s="5">
        <f t="shared" ref="H43:L43" si="25">H11/H10*100</f>
        <v>78.158058494088365</v>
      </c>
      <c r="I43" s="1">
        <f t="shared" si="25"/>
        <v>84.66228893058161</v>
      </c>
      <c r="J43" s="1">
        <f t="shared" si="25"/>
        <v>106.57894736842107</v>
      </c>
      <c r="K43" s="1">
        <f t="shared" si="25"/>
        <v>35.838150289017342</v>
      </c>
      <c r="L43" s="1">
        <f t="shared" si="25"/>
        <v>76.061776061776072</v>
      </c>
      <c r="M43" s="1"/>
    </row>
    <row r="44" spans="1:13" x14ac:dyDescent="0.25">
      <c r="A44" s="2" t="s">
        <v>16</v>
      </c>
      <c r="B44" s="5">
        <f>B17/B16*100</f>
        <v>67.111713317793388</v>
      </c>
      <c r="C44" s="5">
        <f>C17/C16*100</f>
        <v>65.40287050313411</v>
      </c>
      <c r="D44" s="5">
        <f t="shared" ref="D44:G44" si="26">D17/D16*100</f>
        <v>139.14830381964941</v>
      </c>
      <c r="E44" s="5">
        <f t="shared" si="26"/>
        <v>46.413167987809928</v>
      </c>
      <c r="F44" s="5">
        <f t="shared" si="26"/>
        <v>56.79594098175901</v>
      </c>
      <c r="G44" s="5">
        <f t="shared" si="26"/>
        <v>42.294476433241691</v>
      </c>
      <c r="H44" s="5">
        <f>H17/H16*100</f>
        <v>81.426584784559424</v>
      </c>
      <c r="I44" s="5">
        <f>I17/I16*100</f>
        <v>90.605327461952015</v>
      </c>
      <c r="J44" s="5">
        <f t="shared" ref="J44:M44" si="27">J17/J16*100</f>
        <v>155.39948455052553</v>
      </c>
      <c r="K44" s="5">
        <f t="shared" si="27"/>
        <v>32.85674979796886</v>
      </c>
      <c r="L44" s="5">
        <f t="shared" si="27"/>
        <v>85.109279865641568</v>
      </c>
      <c r="M44" s="5">
        <f t="shared" si="27"/>
        <v>54.805008044737882</v>
      </c>
    </row>
    <row r="45" spans="1:13" x14ac:dyDescent="0.25">
      <c r="A45" s="2" t="s">
        <v>17</v>
      </c>
      <c r="B45" s="5">
        <f t="shared" ref="B45:F45" si="28">AVERAGE(B43:B44)</f>
        <v>65.369795675698185</v>
      </c>
      <c r="C45" s="1">
        <f t="shared" si="28"/>
        <v>64.338395851942295</v>
      </c>
      <c r="D45" s="1">
        <f t="shared" si="28"/>
        <v>119.90309927824575</v>
      </c>
      <c r="E45" s="1">
        <f t="shared" si="28"/>
        <v>47.00234507290304</v>
      </c>
      <c r="F45" s="1">
        <f t="shared" si="28"/>
        <v>56.004148097057111</v>
      </c>
      <c r="G45" s="1"/>
      <c r="H45" s="5">
        <f t="shared" ref="H45:L45" si="29">AVERAGE(H43:H44)</f>
        <v>79.792321639323887</v>
      </c>
      <c r="I45" s="1">
        <f t="shared" si="29"/>
        <v>87.633808196266813</v>
      </c>
      <c r="J45" s="1">
        <f t="shared" si="29"/>
        <v>130.98921595947331</v>
      </c>
      <c r="K45" s="1">
        <f t="shared" si="29"/>
        <v>34.347450043493097</v>
      </c>
      <c r="L45" s="1">
        <f t="shared" si="29"/>
        <v>80.585527963708813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30">B11/B12*100</f>
        <v>17.798085291557879</v>
      </c>
      <c r="C48" s="1">
        <f t="shared" si="30"/>
        <v>18.386261414747171</v>
      </c>
      <c r="D48" s="1">
        <f t="shared" si="30"/>
        <v>24.285714285714285</v>
      </c>
      <c r="E48" s="1">
        <f t="shared" si="30"/>
        <v>13.24396782841823</v>
      </c>
      <c r="F48" s="1">
        <f t="shared" si="30"/>
        <v>13.910505836575876</v>
      </c>
      <c r="G48" s="1"/>
      <c r="H48" s="5">
        <f t="shared" ref="H48:L48" si="31">H11/H12*100</f>
        <v>21.862489120974761</v>
      </c>
      <c r="I48" s="1">
        <f t="shared" si="31"/>
        <v>24.601335695788471</v>
      </c>
      <c r="J48" s="1">
        <f t="shared" si="31"/>
        <v>25.714285714285712</v>
      </c>
      <c r="K48" s="1">
        <f t="shared" si="31"/>
        <v>9.9731903485254687</v>
      </c>
      <c r="L48" s="1">
        <f t="shared" si="31"/>
        <v>19.163424124513622</v>
      </c>
      <c r="M48" s="1"/>
    </row>
    <row r="49" spans="1:13" x14ac:dyDescent="0.25">
      <c r="A49" s="2" t="s">
        <v>20</v>
      </c>
      <c r="B49" s="5">
        <f>B17/B18*100</f>
        <v>18.674417993001061</v>
      </c>
      <c r="C49" s="5">
        <f t="shared" ref="C49:G49" si="32">C17/C18*100</f>
        <v>19.004895722059295</v>
      </c>
      <c r="D49" s="5">
        <f t="shared" si="32"/>
        <v>33.57228917556624</v>
      </c>
      <c r="E49" s="5">
        <f t="shared" si="32"/>
        <v>12.916050501696889</v>
      </c>
      <c r="F49" s="5">
        <f t="shared" si="32"/>
        <v>14.309483185056113</v>
      </c>
      <c r="G49" s="5">
        <f t="shared" si="32"/>
        <v>11.76880596043554</v>
      </c>
      <c r="H49" s="5">
        <f>H17/H18*100</f>
        <v>21.881513860760105</v>
      </c>
      <c r="I49" s="5">
        <f t="shared" ref="I49:M49" si="33">I17/I18*100</f>
        <v>25.470468742321156</v>
      </c>
      <c r="J49" s="5">
        <f t="shared" si="33"/>
        <v>36.230567553507477</v>
      </c>
      <c r="K49" s="5">
        <f t="shared" si="33"/>
        <v>8.8499936450948891</v>
      </c>
      <c r="L49" s="5">
        <f t="shared" si="33"/>
        <v>20.150132266865491</v>
      </c>
      <c r="M49" s="5">
        <f t="shared" si="33"/>
        <v>14.727580020001071</v>
      </c>
    </row>
    <row r="50" spans="1:13" x14ac:dyDescent="0.25">
      <c r="A50" s="2" t="s">
        <v>21</v>
      </c>
      <c r="B50" s="5">
        <f t="shared" ref="B50:F50" si="34">(B48+B49)/2</f>
        <v>18.23625164227947</v>
      </c>
      <c r="C50" s="1">
        <f t="shared" si="34"/>
        <v>18.695578568403235</v>
      </c>
      <c r="D50" s="1">
        <f t="shared" si="34"/>
        <v>28.929001730640262</v>
      </c>
      <c r="E50" s="1">
        <f t="shared" si="34"/>
        <v>13.080009165057559</v>
      </c>
      <c r="F50" s="1">
        <f t="shared" si="34"/>
        <v>14.109994510815994</v>
      </c>
      <c r="G50" s="1"/>
      <c r="H50" s="5">
        <f t="shared" ref="H50:L50" si="35">(H48+H49)/2</f>
        <v>21.872001490867433</v>
      </c>
      <c r="I50" s="1">
        <f t="shared" si="35"/>
        <v>25.035902219054812</v>
      </c>
      <c r="J50" s="1">
        <f t="shared" si="35"/>
        <v>30.972426633896596</v>
      </c>
      <c r="K50" s="1">
        <f t="shared" si="35"/>
        <v>9.4115919968101789</v>
      </c>
      <c r="L50" s="1">
        <f t="shared" si="35"/>
        <v>19.656778195689554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96.432773282686242</v>
      </c>
      <c r="C53" s="5"/>
      <c r="D53" s="5"/>
      <c r="E53" s="5"/>
      <c r="F53" s="5"/>
      <c r="G53" s="5"/>
      <c r="H53" s="5">
        <f>H19/H17*100</f>
        <v>96.190224267797703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27.018633540372662</v>
      </c>
      <c r="C56" s="7">
        <f t="shared" ref="C56:F56" si="36">((C11/C9)-1)*100</f>
        <v>6.8938193343898613</v>
      </c>
      <c r="D56" s="7">
        <f t="shared" si="36"/>
        <v>185.98130841121497</v>
      </c>
      <c r="E56" s="7">
        <f t="shared" si="36"/>
        <v>149.49494949494948</v>
      </c>
      <c r="F56" s="7">
        <f t="shared" si="36"/>
        <v>0.70422535211267512</v>
      </c>
      <c r="G56" s="1"/>
      <c r="H56" s="11">
        <f>((H11/H9)-1)*100</f>
        <v>-8.8864708015959355</v>
      </c>
      <c r="I56" s="7">
        <f t="shared" ref="I56:L56" si="37">((I11/I9)-1)*100</f>
        <v>12.11180124223603</v>
      </c>
      <c r="J56" s="7">
        <f t="shared" si="37"/>
        <v>-22.673031026252989</v>
      </c>
      <c r="K56" s="7">
        <f t="shared" si="37"/>
        <v>-45.45454545454546</v>
      </c>
      <c r="L56" s="7">
        <f t="shared" si="37"/>
        <v>-49.095607235142111</v>
      </c>
      <c r="M56" s="1"/>
    </row>
    <row r="57" spans="1:13" x14ac:dyDescent="0.25">
      <c r="A57" s="2" t="s">
        <v>25</v>
      </c>
      <c r="B57" s="12">
        <f>((B32/B31)-1)*100</f>
        <v>44.490892363222081</v>
      </c>
      <c r="C57" s="12">
        <f t="shared" ref="C57:F57" si="38">((C32/C31)-1)*100</f>
        <v>9.3536077157519326</v>
      </c>
      <c r="D57" s="12">
        <f t="shared" si="38"/>
        <v>268.68018906310658</v>
      </c>
      <c r="E57" s="12">
        <f t="shared" si="38"/>
        <v>167.16612835838808</v>
      </c>
      <c r="F57" s="12">
        <f t="shared" si="38"/>
        <v>2.6015709206176574</v>
      </c>
      <c r="G57" s="13"/>
      <c r="H57" s="12">
        <f>((H32/H31)-1)*100</f>
        <v>-13.415350340910848</v>
      </c>
      <c r="I57" s="12">
        <f t="shared" ref="I57:L57" si="39">((I32/I31)-1)*100</f>
        <v>12.16156626599223</v>
      </c>
      <c r="J57" s="12">
        <f t="shared" si="39"/>
        <v>-22.743730056119549</v>
      </c>
      <c r="K57" s="12">
        <f t="shared" si="39"/>
        <v>-62.414610964752612</v>
      </c>
      <c r="L57" s="12">
        <f t="shared" si="39"/>
        <v>25.13674065271374</v>
      </c>
      <c r="M57" s="13"/>
    </row>
    <row r="58" spans="1:13" x14ac:dyDescent="0.25">
      <c r="A58" s="2" t="s">
        <v>26</v>
      </c>
      <c r="B58" s="5">
        <f>((B34/B33)-1)*100</f>
        <v>13.755665870311763</v>
      </c>
      <c r="C58" s="1">
        <f t="shared" ref="C58:F58" si="40">((C34/C33)-1)*100</f>
        <v>2.3011511766337422</v>
      </c>
      <c r="D58" s="1">
        <f t="shared" si="40"/>
        <v>28.917582450171263</v>
      </c>
      <c r="E58" s="1">
        <f t="shared" si="40"/>
        <v>7.0827801922284106</v>
      </c>
      <c r="F58" s="1">
        <f t="shared" si="40"/>
        <v>1.8840774176762665</v>
      </c>
      <c r="G58" s="1"/>
      <c r="H58" s="5">
        <f>((H34/H33)-1)*100</f>
        <v>-4.9705895262305733</v>
      </c>
      <c r="I58" s="1">
        <f t="shared" ref="I58:L58" si="41">((I34/I33)-1)*100</f>
        <v>4.4388746951518065E-2</v>
      </c>
      <c r="J58" s="1">
        <f t="shared" si="41"/>
        <v>-9.1428683685479406E-2</v>
      </c>
      <c r="K58" s="1">
        <f t="shared" si="41"/>
        <v>-31.093453435379793</v>
      </c>
      <c r="L58" s="1">
        <f t="shared" si="41"/>
        <v>145.82699813502646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2">B16/B10</f>
        <v>7233830.1488670195</v>
      </c>
      <c r="C61" s="1">
        <f t="shared" si="42"/>
        <v>5842764.6658348963</v>
      </c>
      <c r="D61" s="1">
        <f t="shared" si="42"/>
        <v>8384848.8150000004</v>
      </c>
      <c r="E61" s="1">
        <f t="shared" si="42"/>
        <v>10802188.440366089</v>
      </c>
      <c r="F61" s="1">
        <f t="shared" si="42"/>
        <v>5101987.8491891893</v>
      </c>
      <c r="G61" s="1"/>
      <c r="H61" s="5">
        <f t="shared" ref="H61:L61" si="43">H16/H10</f>
        <v>6986034.1334212255</v>
      </c>
      <c r="I61" s="1">
        <f t="shared" si="43"/>
        <v>5652400.3696850175</v>
      </c>
      <c r="J61" s="1">
        <f t="shared" si="43"/>
        <v>8102476.1484960318</v>
      </c>
      <c r="K61" s="1">
        <f t="shared" si="43"/>
        <v>10455422.461914809</v>
      </c>
      <c r="L61" s="1">
        <f t="shared" si="43"/>
        <v>4794394.3835800942</v>
      </c>
      <c r="M61" s="1"/>
    </row>
    <row r="62" spans="1:13" x14ac:dyDescent="0.25">
      <c r="A62" s="2" t="s">
        <v>29</v>
      </c>
      <c r="B62" s="5">
        <f t="shared" si="42"/>
        <v>7629906.1063137511</v>
      </c>
      <c r="C62" s="5">
        <f t="shared" si="42"/>
        <v>6039353.5530615272</v>
      </c>
      <c r="D62" s="5">
        <f t="shared" si="42"/>
        <v>11591117.551601307</v>
      </c>
      <c r="E62" s="5">
        <f t="shared" si="42"/>
        <v>10534728.959797572</v>
      </c>
      <c r="F62" s="5">
        <f t="shared" si="42"/>
        <v>5248321.6783216782</v>
      </c>
      <c r="G62" s="1"/>
      <c r="H62" s="5">
        <f t="shared" ref="H62:L62" si="44">H17/H11</f>
        <v>7278186.1734177489</v>
      </c>
      <c r="I62" s="5">
        <f t="shared" si="44"/>
        <v>6049181.9074404435</v>
      </c>
      <c r="J62" s="5">
        <f t="shared" si="44"/>
        <v>11813971.221790124</v>
      </c>
      <c r="K62" s="5">
        <f t="shared" si="44"/>
        <v>9585628.6413440853</v>
      </c>
      <c r="L62" s="5">
        <f t="shared" si="44"/>
        <v>5364684.7931472082</v>
      </c>
      <c r="M62" s="1"/>
    </row>
    <row r="63" spans="1:13" x14ac:dyDescent="0.25">
      <c r="A63" s="2" t="s">
        <v>30</v>
      </c>
      <c r="B63" s="5">
        <f>(B61/B62)*B45</f>
        <v>61.976385055753042</v>
      </c>
      <c r="C63" s="1">
        <f>(C61/C62)*C45</f>
        <v>62.244096597004969</v>
      </c>
      <c r="D63" s="1">
        <f t="shared" ref="D63:E63" si="45">(D61/D62)*D45</f>
        <v>86.736188760257633</v>
      </c>
      <c r="E63" s="1">
        <f t="shared" si="45"/>
        <v>48.195657482427279</v>
      </c>
      <c r="F63" s="1">
        <f>(F61/F62)*F45</f>
        <v>54.442639115586658</v>
      </c>
      <c r="G63" s="1"/>
      <c r="H63" s="5">
        <f>(H61/H62)*H45</f>
        <v>76.589395939493869</v>
      </c>
      <c r="I63" s="1">
        <f>(I61/I62)*I45</f>
        <v>81.885679324045242</v>
      </c>
      <c r="J63" s="1">
        <f t="shared" ref="J63:K63" si="46">(J61/J62)*J45</f>
        <v>89.83744569008762</v>
      </c>
      <c r="K63" s="1">
        <f t="shared" si="46"/>
        <v>37.464115722709614</v>
      </c>
      <c r="L63" s="1">
        <f>(L61/L62)*L45</f>
        <v>72.018919575773182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7">(B23/B22)*100</f>
        <v>95.515825302732821</v>
      </c>
      <c r="C66" s="1"/>
      <c r="D66" s="1"/>
      <c r="E66" s="1"/>
      <c r="F66" s="1"/>
      <c r="G66" s="1"/>
      <c r="H66" s="14">
        <f t="shared" ref="H66" si="48">(H23/H22)*100</f>
        <v>98.903790558843411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49">(B17/B23)*100</f>
        <v>70.262402177949085</v>
      </c>
      <c r="C67" s="1"/>
      <c r="D67" s="1"/>
      <c r="E67" s="1"/>
      <c r="F67" s="1"/>
      <c r="G67" s="1"/>
      <c r="H67" s="14">
        <f t="shared" ref="H67" si="50">(H17/H23)*100</f>
        <v>82.329083975921208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94</v>
      </c>
    </row>
    <row r="72" spans="1:13" x14ac:dyDescent="0.25">
      <c r="A72" s="10" t="s">
        <v>95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3" spans="1:1" x14ac:dyDescent="0.25">
      <c r="A83" s="8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83" sqref="A83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4" t="s">
        <v>66</v>
      </c>
      <c r="B2" s="34"/>
      <c r="C2" s="34"/>
      <c r="D2" s="34"/>
      <c r="E2" s="34"/>
      <c r="F2" s="34"/>
      <c r="G2" s="34"/>
    </row>
    <row r="4" spans="1:13" x14ac:dyDescent="0.25">
      <c r="A4" s="31"/>
      <c r="B4" s="26" t="s">
        <v>43</v>
      </c>
      <c r="C4" s="33" t="s">
        <v>122</v>
      </c>
      <c r="D4" s="33"/>
      <c r="E4" s="33"/>
      <c r="F4" s="33"/>
      <c r="G4" s="29" t="s">
        <v>3</v>
      </c>
      <c r="H4" s="26" t="s">
        <v>43</v>
      </c>
      <c r="I4" s="33" t="s">
        <v>124</v>
      </c>
      <c r="J4" s="33"/>
      <c r="K4" s="33"/>
      <c r="L4" s="33"/>
      <c r="M4" s="29" t="s">
        <v>3</v>
      </c>
    </row>
    <row r="5" spans="1:13" ht="15.75" thickBot="1" x14ac:dyDescent="0.3">
      <c r="A5" s="32"/>
      <c r="B5" s="27" t="s">
        <v>123</v>
      </c>
      <c r="C5" s="9" t="s">
        <v>0</v>
      </c>
      <c r="D5" s="9" t="s">
        <v>1</v>
      </c>
      <c r="E5" s="9" t="s">
        <v>2</v>
      </c>
      <c r="F5" s="9" t="s">
        <v>44</v>
      </c>
      <c r="G5" s="30"/>
      <c r="H5" s="27" t="s">
        <v>125</v>
      </c>
      <c r="I5" s="9" t="s">
        <v>0</v>
      </c>
      <c r="J5" s="9" t="s">
        <v>1</v>
      </c>
      <c r="K5" s="9" t="s">
        <v>2</v>
      </c>
      <c r="L5" s="9" t="s">
        <v>44</v>
      </c>
      <c r="M5" s="30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106</v>
      </c>
      <c r="B9" s="17">
        <f>SUM(C9:F9)</f>
        <v>1665</v>
      </c>
      <c r="C9" s="18">
        <v>1165</v>
      </c>
      <c r="D9" s="18">
        <v>149</v>
      </c>
      <c r="E9" s="18">
        <v>209</v>
      </c>
      <c r="F9" s="18">
        <v>142</v>
      </c>
      <c r="G9" s="18"/>
      <c r="H9" s="17">
        <f>SUM(I9:L9)</f>
        <v>2949</v>
      </c>
      <c r="I9" s="18">
        <v>2068</v>
      </c>
      <c r="J9" s="18">
        <v>311</v>
      </c>
      <c r="K9" s="18">
        <v>387</v>
      </c>
      <c r="L9" s="18">
        <v>183</v>
      </c>
      <c r="M9" s="18"/>
    </row>
    <row r="10" spans="1:13" x14ac:dyDescent="0.25">
      <c r="A10" s="3" t="s">
        <v>67</v>
      </c>
      <c r="B10" s="17">
        <f t="shared" ref="B10" si="0">SUM(C10:F10)</f>
        <v>2415</v>
      </c>
      <c r="C10" s="18">
        <v>1492</v>
      </c>
      <c r="D10" s="18">
        <v>293</v>
      </c>
      <c r="E10" s="18">
        <v>443</v>
      </c>
      <c r="F10" s="17">
        <v>187</v>
      </c>
      <c r="G10" s="18"/>
      <c r="H10" s="17">
        <f t="shared" ref="H10" si="1">SUM(I10:L10)</f>
        <v>2415</v>
      </c>
      <c r="I10" s="18">
        <v>1492</v>
      </c>
      <c r="J10" s="18">
        <v>293</v>
      </c>
      <c r="K10" s="18">
        <v>443</v>
      </c>
      <c r="L10" s="17">
        <v>187</v>
      </c>
      <c r="M10" s="18"/>
    </row>
    <row r="11" spans="1:13" x14ac:dyDescent="0.25">
      <c r="A11" s="3" t="s">
        <v>68</v>
      </c>
      <c r="B11" s="17">
        <f>SUM(C11:F11)</f>
        <v>1957</v>
      </c>
      <c r="C11" s="18">
        <v>1391</v>
      </c>
      <c r="D11" s="18">
        <v>122</v>
      </c>
      <c r="E11" s="18">
        <v>292</v>
      </c>
      <c r="F11" s="18">
        <v>152</v>
      </c>
      <c r="G11" s="18"/>
      <c r="H11" s="17">
        <f>SUM(I11:L11)</f>
        <v>3187</v>
      </c>
      <c r="I11" s="18">
        <v>2271</v>
      </c>
      <c r="J11" s="18">
        <v>420</v>
      </c>
      <c r="K11" s="18">
        <v>279</v>
      </c>
      <c r="L11" s="18">
        <v>217</v>
      </c>
      <c r="M11" s="18"/>
    </row>
    <row r="12" spans="1:13" x14ac:dyDescent="0.25">
      <c r="A12" s="3" t="s">
        <v>49</v>
      </c>
      <c r="B12" s="17">
        <f>SUM(C12:F12)</f>
        <v>11490</v>
      </c>
      <c r="C12" s="18">
        <v>7337</v>
      </c>
      <c r="D12" s="18">
        <v>1260</v>
      </c>
      <c r="E12" s="18">
        <v>1865</v>
      </c>
      <c r="F12" s="17">
        <v>1028</v>
      </c>
      <c r="G12" s="18"/>
      <c r="H12" s="17">
        <f>SUM(I12:L12)</f>
        <v>11490</v>
      </c>
      <c r="I12" s="18">
        <v>7337</v>
      </c>
      <c r="J12" s="18">
        <v>1260</v>
      </c>
      <c r="K12" s="18">
        <v>1865</v>
      </c>
      <c r="L12" s="17">
        <v>1028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106</v>
      </c>
      <c r="B15" s="18">
        <f>SUM(C15:G15)</f>
        <v>11592545785.475569</v>
      </c>
      <c r="C15" s="17">
        <v>6601391886.7700005</v>
      </c>
      <c r="D15" s="17">
        <v>1514208488.0999999</v>
      </c>
      <c r="E15" s="17">
        <v>2246105861.6099997</v>
      </c>
      <c r="F15" s="17">
        <v>703646000</v>
      </c>
      <c r="G15" s="17">
        <v>527193548.99556887</v>
      </c>
      <c r="H15" s="18">
        <f>SUM(I15:M15)</f>
        <v>21680563437.280514</v>
      </c>
      <c r="I15" s="17">
        <v>12381521247.66</v>
      </c>
      <c r="J15" s="17">
        <v>3016101915.3000002</v>
      </c>
      <c r="K15" s="17">
        <v>4443873677.71</v>
      </c>
      <c r="L15" s="17">
        <v>904165000</v>
      </c>
      <c r="M15" s="17">
        <v>934901596.61051619</v>
      </c>
    </row>
    <row r="16" spans="1:13" x14ac:dyDescent="0.25">
      <c r="A16" s="3" t="s">
        <v>67</v>
      </c>
      <c r="B16" s="18">
        <f>SUM(C16:G16)</f>
        <v>17928423198.555397</v>
      </c>
      <c r="C16" s="18">
        <v>8717404881.4200001</v>
      </c>
      <c r="D16" s="18">
        <v>2456760702.79</v>
      </c>
      <c r="E16" s="18">
        <v>4785369479.0799999</v>
      </c>
      <c r="F16" s="17">
        <v>954071727.79999995</v>
      </c>
      <c r="G16" s="17">
        <v>1014816407.4653999</v>
      </c>
      <c r="H16" s="18">
        <f>SUM(I16:M16)</f>
        <v>16320281152.73945</v>
      </c>
      <c r="I16" s="18">
        <v>7935432498.0616941</v>
      </c>
      <c r="J16" s="18">
        <v>2234371690.7589531</v>
      </c>
      <c r="K16" s="18">
        <v>4361941400.7275095</v>
      </c>
      <c r="L16" s="17">
        <v>864746063.97962701</v>
      </c>
      <c r="M16" s="17">
        <v>923789499.21166694</v>
      </c>
    </row>
    <row r="17" spans="1:13" x14ac:dyDescent="0.25">
      <c r="A17" s="3" t="s">
        <v>68</v>
      </c>
      <c r="B17" s="18">
        <f t="shared" ref="B17:B18" si="2">SUM(C17:G17)</f>
        <v>13788826801.010115</v>
      </c>
      <c r="C17" s="17">
        <v>8420329130.9700003</v>
      </c>
      <c r="D17" s="17">
        <v>1006919183.02</v>
      </c>
      <c r="E17" s="17">
        <v>3007889513.3099999</v>
      </c>
      <c r="F17" s="17">
        <v>815905904.25</v>
      </c>
      <c r="G17" s="17">
        <v>537783069.46011543</v>
      </c>
      <c r="H17" s="18">
        <f t="shared" ref="H17:H18" si="3">SUM(I17:M17)</f>
        <v>24835581522.555103</v>
      </c>
      <c r="I17" s="17">
        <v>14450298690.68</v>
      </c>
      <c r="J17" s="17">
        <v>5400129261.0200005</v>
      </c>
      <c r="K17" s="17">
        <v>2912345726.9499998</v>
      </c>
      <c r="L17" s="17">
        <v>1189203000</v>
      </c>
      <c r="M17" s="17">
        <v>883604843.90510178</v>
      </c>
    </row>
    <row r="18" spans="1:13" x14ac:dyDescent="0.25">
      <c r="A18" s="3" t="s">
        <v>49</v>
      </c>
      <c r="B18" s="18">
        <f t="shared" si="2"/>
        <v>83553650738.992187</v>
      </c>
      <c r="C18" s="18">
        <v>42868364353.210007</v>
      </c>
      <c r="D18" s="18">
        <v>10564909506.889999</v>
      </c>
      <c r="E18" s="18">
        <v>20146081441.289997</v>
      </c>
      <c r="F18" s="17">
        <v>5244843508.9799995</v>
      </c>
      <c r="G18" s="17">
        <v>4729451928.6221991</v>
      </c>
      <c r="H18" s="18">
        <f t="shared" si="3"/>
        <v>83553650739.000061</v>
      </c>
      <c r="I18" s="18">
        <v>42868364353.215111</v>
      </c>
      <c r="J18" s="18">
        <v>10564909506.888027</v>
      </c>
      <c r="K18" s="18">
        <v>20146081441.292194</v>
      </c>
      <c r="L18" s="17">
        <v>5244843508.9820881</v>
      </c>
      <c r="M18" s="17">
        <v>4729451928.6226454</v>
      </c>
    </row>
    <row r="19" spans="1:13" x14ac:dyDescent="0.25">
      <c r="A19" s="3" t="s">
        <v>69</v>
      </c>
      <c r="B19" s="18">
        <f>SUM(C19:F19)</f>
        <v>13251043731.549999</v>
      </c>
      <c r="C19" s="18">
        <f>C17</f>
        <v>8420329130.9700003</v>
      </c>
      <c r="D19" s="18">
        <f t="shared" ref="D19:F19" si="4">D17</f>
        <v>1006919183.02</v>
      </c>
      <c r="E19" s="18">
        <f t="shared" si="4"/>
        <v>3007889513.3099999</v>
      </c>
      <c r="F19" s="18">
        <f t="shared" si="4"/>
        <v>815905904.25</v>
      </c>
      <c r="G19" s="18"/>
      <c r="H19" s="18">
        <f>SUM(I19:L19)</f>
        <v>23951976678.650002</v>
      </c>
      <c r="I19" s="18">
        <f>I17</f>
        <v>14450298690.68</v>
      </c>
      <c r="J19" s="18">
        <f t="shared" ref="J19:L19" si="5">J17</f>
        <v>5400129261.0200005</v>
      </c>
      <c r="K19" s="18">
        <f t="shared" si="5"/>
        <v>2912345726.9499998</v>
      </c>
      <c r="L19" s="18">
        <f t="shared" si="5"/>
        <v>1189203000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67</v>
      </c>
      <c r="B22" s="18">
        <f t="shared" ref="B22" si="6">B16</f>
        <v>17928423198.555397</v>
      </c>
      <c r="C22" s="18"/>
      <c r="D22" s="18"/>
      <c r="E22" s="18"/>
      <c r="F22" s="17"/>
      <c r="G22" s="17"/>
      <c r="H22" s="18">
        <f t="shared" ref="H22" si="7">H16</f>
        <v>16320281152.73945</v>
      </c>
      <c r="I22" s="18"/>
      <c r="J22" s="18"/>
      <c r="K22" s="18"/>
      <c r="L22" s="17"/>
      <c r="M22" s="17"/>
    </row>
    <row r="23" spans="1:13" x14ac:dyDescent="0.25">
      <c r="A23" s="3" t="s">
        <v>68</v>
      </c>
      <c r="B23" s="18">
        <v>22115346979.040001</v>
      </c>
      <c r="C23" s="18"/>
      <c r="D23" s="18"/>
      <c r="E23" s="18"/>
      <c r="F23" s="17"/>
      <c r="G23" s="17"/>
      <c r="H23" s="18">
        <v>22115346979.040001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107</v>
      </c>
      <c r="B26" s="5">
        <v>1.56</v>
      </c>
      <c r="C26" s="5">
        <v>1.56</v>
      </c>
      <c r="D26" s="5">
        <v>1.56</v>
      </c>
      <c r="E26" s="5">
        <v>1.56</v>
      </c>
      <c r="F26" s="5">
        <v>1.56</v>
      </c>
      <c r="G26" s="5">
        <v>1.56</v>
      </c>
      <c r="H26" s="5">
        <v>1.56</v>
      </c>
      <c r="I26" s="5">
        <v>1.56</v>
      </c>
      <c r="J26" s="5">
        <v>1.56</v>
      </c>
      <c r="K26" s="5">
        <v>1.56</v>
      </c>
      <c r="L26" s="5">
        <v>1.56</v>
      </c>
      <c r="M26" s="5">
        <v>1.56</v>
      </c>
    </row>
    <row r="27" spans="1:13" x14ac:dyDescent="0.25">
      <c r="A27" s="3" t="s">
        <v>70</v>
      </c>
      <c r="B27" s="5">
        <v>1.6181333333333334</v>
      </c>
      <c r="C27" s="5">
        <v>1.6181333333333334</v>
      </c>
      <c r="D27" s="5">
        <v>1.6181333333333334</v>
      </c>
      <c r="E27" s="5">
        <v>1.6181333333333334</v>
      </c>
      <c r="F27" s="5">
        <v>1.6181333333333334</v>
      </c>
      <c r="G27" s="5">
        <v>1.6181333333333334</v>
      </c>
      <c r="H27" s="5">
        <v>1.6181333333333334</v>
      </c>
      <c r="I27" s="5">
        <v>1.6181333333333334</v>
      </c>
      <c r="J27" s="5">
        <v>1.6181333333333334</v>
      </c>
      <c r="K27" s="5">
        <v>1.6181333333333334</v>
      </c>
      <c r="L27" s="5">
        <v>1.6181333333333334</v>
      </c>
      <c r="M27" s="5">
        <v>1.6181333333333334</v>
      </c>
    </row>
    <row r="28" spans="1:13" x14ac:dyDescent="0.25">
      <c r="A28" s="3" t="s">
        <v>8</v>
      </c>
      <c r="B28" s="19">
        <f>+C28+F28</f>
        <v>144874</v>
      </c>
      <c r="C28" s="20">
        <v>103842</v>
      </c>
      <c r="D28" s="20">
        <v>103842</v>
      </c>
      <c r="E28" s="20">
        <v>103842</v>
      </c>
      <c r="F28" s="20">
        <v>41032</v>
      </c>
      <c r="G28" s="18"/>
      <c r="H28" s="19">
        <f>+I28+L28</f>
        <v>144874</v>
      </c>
      <c r="I28" s="20">
        <v>103842</v>
      </c>
      <c r="J28" s="20">
        <v>103842</v>
      </c>
      <c r="K28" s="20">
        <v>103842</v>
      </c>
      <c r="L28" s="20">
        <v>41032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108</v>
      </c>
      <c r="B31" s="17">
        <f t="shared" ref="B31:F31" si="8">B15/B26</f>
        <v>7431119093.2535696</v>
      </c>
      <c r="C31" s="18">
        <f t="shared" si="8"/>
        <v>4231661465.8782053</v>
      </c>
      <c r="D31" s="18">
        <f t="shared" si="8"/>
        <v>970646466.73076916</v>
      </c>
      <c r="E31" s="18">
        <f t="shared" si="8"/>
        <v>1439811449.7499998</v>
      </c>
      <c r="F31" s="18">
        <f t="shared" si="8"/>
        <v>451055128.20512819</v>
      </c>
      <c r="G31" s="18">
        <f t="shared" ref="G31:L31" si="9">G15/G26</f>
        <v>337944582.68946719</v>
      </c>
      <c r="H31" s="17">
        <f t="shared" si="9"/>
        <v>13897797075.179815</v>
      </c>
      <c r="I31" s="18">
        <f t="shared" si="9"/>
        <v>7936872594.6538458</v>
      </c>
      <c r="J31" s="18">
        <f t="shared" si="9"/>
        <v>1933398663.6538463</v>
      </c>
      <c r="K31" s="18">
        <f t="shared" si="9"/>
        <v>2848636972.8910255</v>
      </c>
      <c r="L31" s="18">
        <f t="shared" si="9"/>
        <v>579592948.71794868</v>
      </c>
      <c r="M31" s="18">
        <f t="shared" ref="M31" si="10">M15/M26</f>
        <v>599295895.26315141</v>
      </c>
    </row>
    <row r="32" spans="1:13" x14ac:dyDescent="0.25">
      <c r="A32" s="2" t="s">
        <v>71</v>
      </c>
      <c r="B32" s="17">
        <f t="shared" ref="B32" si="11">B17/B27</f>
        <v>8521440425.8055248</v>
      </c>
      <c r="C32" s="18">
        <f>C17/C27</f>
        <v>5203730099.0668259</v>
      </c>
      <c r="D32" s="18">
        <f t="shared" ref="D32:F32" si="12">D17/D27</f>
        <v>622272072.56509554</v>
      </c>
      <c r="E32" s="18">
        <f t="shared" si="12"/>
        <v>1858863822.4971159</v>
      </c>
      <c r="F32" s="18">
        <f t="shared" si="12"/>
        <v>504226621.7761206</v>
      </c>
      <c r="G32" s="18">
        <f t="shared" ref="G32:H32" si="13">G17/G27</f>
        <v>332347809.90036798</v>
      </c>
      <c r="H32" s="17">
        <f t="shared" si="13"/>
        <v>15348291151.875681</v>
      </c>
      <c r="I32" s="18">
        <f>I17/I27</f>
        <v>8930227437.3846397</v>
      </c>
      <c r="J32" s="18">
        <f t="shared" ref="J32:M32" si="14">J17/J27</f>
        <v>3337258524.8558011</v>
      </c>
      <c r="K32" s="18">
        <f t="shared" si="14"/>
        <v>1799818140.4190011</v>
      </c>
      <c r="L32" s="18">
        <f t="shared" si="14"/>
        <v>734922750.49439681</v>
      </c>
      <c r="M32" s="18">
        <f t="shared" si="14"/>
        <v>546064298.7218411</v>
      </c>
    </row>
    <row r="33" spans="1:13" x14ac:dyDescent="0.25">
      <c r="A33" s="2" t="s">
        <v>109</v>
      </c>
      <c r="B33" s="17">
        <f t="shared" ref="B33:F33" si="15">B31/B9</f>
        <v>4463134.5905426843</v>
      </c>
      <c r="C33" s="18">
        <f t="shared" si="15"/>
        <v>3632327.4385220646</v>
      </c>
      <c r="D33" s="18">
        <f t="shared" si="15"/>
        <v>6514405.8169850279</v>
      </c>
      <c r="E33" s="18">
        <f t="shared" si="15"/>
        <v>6889049.998803827</v>
      </c>
      <c r="F33" s="18">
        <f t="shared" si="15"/>
        <v>3176444.5648248466</v>
      </c>
      <c r="G33" s="18"/>
      <c r="H33" s="17">
        <f t="shared" ref="H33:L33" si="16">H31/H9</f>
        <v>4712715.1831738949</v>
      </c>
      <c r="I33" s="18">
        <f t="shared" si="16"/>
        <v>3837946.1289428654</v>
      </c>
      <c r="J33" s="18">
        <f t="shared" si="16"/>
        <v>6216715.9603017569</v>
      </c>
      <c r="K33" s="18">
        <f t="shared" si="16"/>
        <v>7360819.0513979988</v>
      </c>
      <c r="L33" s="18">
        <f t="shared" si="16"/>
        <v>3167174.5831581894</v>
      </c>
      <c r="M33" s="18"/>
    </row>
    <row r="34" spans="1:13" x14ac:dyDescent="0.25">
      <c r="A34" s="2" t="s">
        <v>72</v>
      </c>
      <c r="B34" s="17">
        <f t="shared" ref="B34:F34" si="17">B32/B11</f>
        <v>4354338.4904473815</v>
      </c>
      <c r="C34" s="18">
        <f t="shared" si="17"/>
        <v>3740999.3523125993</v>
      </c>
      <c r="D34" s="18">
        <f t="shared" si="17"/>
        <v>5100590.7587302914</v>
      </c>
      <c r="E34" s="18">
        <f t="shared" si="17"/>
        <v>6365971.9948531361</v>
      </c>
      <c r="F34" s="18">
        <f t="shared" si="17"/>
        <v>3317280.4064218462</v>
      </c>
      <c r="G34" s="18"/>
      <c r="H34" s="17">
        <f t="shared" ref="H34:L34" si="18">H32/H11</f>
        <v>4815905.6014671102</v>
      </c>
      <c r="I34" s="18">
        <f t="shared" si="18"/>
        <v>3932288.6117942049</v>
      </c>
      <c r="J34" s="18">
        <f t="shared" si="18"/>
        <v>7945853.6306090504</v>
      </c>
      <c r="K34" s="18">
        <f t="shared" si="18"/>
        <v>6450961.076770613</v>
      </c>
      <c r="L34" s="18">
        <f t="shared" si="18"/>
        <v>3386740.7856884645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9">B10/B28*100</f>
        <v>1.6669657771580821</v>
      </c>
      <c r="C39" s="1">
        <f>C10/C28*100</f>
        <v>1.4367982126692476</v>
      </c>
      <c r="D39" s="1">
        <f t="shared" si="19"/>
        <v>0.28215943452552916</v>
      </c>
      <c r="E39" s="1">
        <f t="shared" si="19"/>
        <v>0.42660965697887177</v>
      </c>
      <c r="F39" s="1">
        <f t="shared" si="19"/>
        <v>0.4557418600116982</v>
      </c>
      <c r="G39" s="1"/>
      <c r="H39" s="5">
        <f t="shared" ref="H39" si="20">H10/H28*100</f>
        <v>1.6669657771580821</v>
      </c>
      <c r="I39" s="1">
        <f>I10/I28*100</f>
        <v>1.4367982126692476</v>
      </c>
      <c r="J39" s="1">
        <f t="shared" ref="J39:L39" si="21">J10/J28*100</f>
        <v>0.28215943452552916</v>
      </c>
      <c r="K39" s="1">
        <f t="shared" si="21"/>
        <v>0.42660965697887177</v>
      </c>
      <c r="L39" s="1">
        <f t="shared" si="21"/>
        <v>0.4557418600116982</v>
      </c>
      <c r="M39" s="1"/>
    </row>
    <row r="40" spans="1:13" x14ac:dyDescent="0.25">
      <c r="A40" s="2" t="s">
        <v>13</v>
      </c>
      <c r="B40" s="5">
        <f t="shared" ref="B40:F40" si="22">B11/B28*100</f>
        <v>1.3508289962312079</v>
      </c>
      <c r="C40" s="1">
        <f t="shared" si="22"/>
        <v>1.3395350628839968</v>
      </c>
      <c r="D40" s="1">
        <f t="shared" si="22"/>
        <v>0.11748618092871863</v>
      </c>
      <c r="E40" s="1">
        <f t="shared" si="22"/>
        <v>0.28119643304250691</v>
      </c>
      <c r="F40" s="1">
        <f t="shared" si="22"/>
        <v>0.37044258139988301</v>
      </c>
      <c r="G40" s="1"/>
      <c r="H40" s="5">
        <f t="shared" ref="H40:L40" si="23">H11/H28*100</f>
        <v>2.1998426218645166</v>
      </c>
      <c r="I40" s="1">
        <f t="shared" si="23"/>
        <v>2.1869763679436067</v>
      </c>
      <c r="J40" s="1">
        <f t="shared" si="23"/>
        <v>0.40446062286935919</v>
      </c>
      <c r="K40" s="1">
        <f t="shared" si="23"/>
        <v>0.26867741376321719</v>
      </c>
      <c r="L40" s="1">
        <f t="shared" si="23"/>
        <v>0.52885552739325403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4">B11/B10*100</f>
        <v>81.0351966873706</v>
      </c>
      <c r="C43" s="1">
        <f t="shared" si="24"/>
        <v>93.230563002680967</v>
      </c>
      <c r="D43" s="1">
        <f t="shared" si="24"/>
        <v>41.638225255972692</v>
      </c>
      <c r="E43" s="1">
        <f t="shared" si="24"/>
        <v>65.914221218961615</v>
      </c>
      <c r="F43" s="1">
        <f t="shared" si="24"/>
        <v>81.283422459893046</v>
      </c>
      <c r="G43" s="1"/>
      <c r="H43" s="5">
        <f t="shared" ref="H43:L43" si="25">H11/H10*100</f>
        <v>131.96687370600415</v>
      </c>
      <c r="I43" s="1">
        <f t="shared" si="25"/>
        <v>152.21179624664879</v>
      </c>
      <c r="J43" s="1">
        <f t="shared" si="25"/>
        <v>143.34470989761093</v>
      </c>
      <c r="K43" s="1">
        <f t="shared" si="25"/>
        <v>62.979683972911957</v>
      </c>
      <c r="L43" s="1">
        <f t="shared" si="25"/>
        <v>116.04278074866311</v>
      </c>
      <c r="M43" s="1"/>
    </row>
    <row r="44" spans="1:13" x14ac:dyDescent="0.25">
      <c r="A44" s="2" t="s">
        <v>16</v>
      </c>
      <c r="B44" s="5">
        <f>B17/B16*100</f>
        <v>76.910426802738371</v>
      </c>
      <c r="C44" s="5">
        <f>C17/C16*100</f>
        <v>96.592153806195498</v>
      </c>
      <c r="D44" s="5">
        <f t="shared" ref="D44:G44" si="26">D17/D16*100</f>
        <v>40.985643488863218</v>
      </c>
      <c r="E44" s="5">
        <f t="shared" si="26"/>
        <v>62.855951383889277</v>
      </c>
      <c r="F44" s="5">
        <f t="shared" si="26"/>
        <v>85.518298098131737</v>
      </c>
      <c r="G44" s="5">
        <f t="shared" si="26"/>
        <v>52.993139005633502</v>
      </c>
      <c r="H44" s="5">
        <f>H17/H16*100</f>
        <v>152.17618673429723</v>
      </c>
      <c r="I44" s="5">
        <f>I17/I16*100</f>
        <v>182.09843879599032</v>
      </c>
      <c r="J44" s="5">
        <f t="shared" ref="J44:M44" si="27">J17/J16*100</f>
        <v>241.68446473584387</v>
      </c>
      <c r="K44" s="5">
        <f t="shared" si="27"/>
        <v>66.767190555660889</v>
      </c>
      <c r="L44" s="5">
        <f t="shared" si="27"/>
        <v>137.52048717367936</v>
      </c>
      <c r="M44" s="5">
        <f t="shared" si="27"/>
        <v>95.650020341121277</v>
      </c>
    </row>
    <row r="45" spans="1:13" x14ac:dyDescent="0.25">
      <c r="A45" s="2" t="s">
        <v>17</v>
      </c>
      <c r="B45" s="5">
        <f t="shared" ref="B45:F45" si="28">AVERAGE(B43:B44)</f>
        <v>78.972811745054486</v>
      </c>
      <c r="C45" s="1">
        <f t="shared" si="28"/>
        <v>94.911358404438232</v>
      </c>
      <c r="D45" s="1">
        <f t="shared" si="28"/>
        <v>41.311934372417952</v>
      </c>
      <c r="E45" s="1">
        <f t="shared" si="28"/>
        <v>64.385086301425446</v>
      </c>
      <c r="F45" s="1">
        <f t="shared" si="28"/>
        <v>83.400860279012392</v>
      </c>
      <c r="G45" s="1"/>
      <c r="H45" s="5">
        <f t="shared" ref="H45:L45" si="29">AVERAGE(H43:H44)</f>
        <v>142.07153022015069</v>
      </c>
      <c r="I45" s="1">
        <f t="shared" si="29"/>
        <v>167.15511752131954</v>
      </c>
      <c r="J45" s="1">
        <f t="shared" si="29"/>
        <v>192.51458731672739</v>
      </c>
      <c r="K45" s="1">
        <f t="shared" si="29"/>
        <v>64.873437264286423</v>
      </c>
      <c r="L45" s="1">
        <f t="shared" si="29"/>
        <v>126.78163396117122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30">B11/B12*100</f>
        <v>17.032201914708441</v>
      </c>
      <c r="C48" s="1">
        <f t="shared" si="30"/>
        <v>18.958702466948342</v>
      </c>
      <c r="D48" s="1">
        <f t="shared" si="30"/>
        <v>9.6825396825396837</v>
      </c>
      <c r="E48" s="1">
        <f t="shared" si="30"/>
        <v>15.656836461126005</v>
      </c>
      <c r="F48" s="1">
        <f t="shared" si="30"/>
        <v>14.785992217898833</v>
      </c>
      <c r="G48" s="1"/>
      <c r="H48" s="5">
        <f t="shared" ref="H48:L48" si="31">H11/H12*100</f>
        <v>27.737162750217582</v>
      </c>
      <c r="I48" s="1">
        <f t="shared" si="31"/>
        <v>30.952705465449093</v>
      </c>
      <c r="J48" s="1">
        <f t="shared" si="31"/>
        <v>33.333333333333329</v>
      </c>
      <c r="K48" s="1">
        <f t="shared" si="31"/>
        <v>14.959785522788206</v>
      </c>
      <c r="L48" s="1">
        <f t="shared" si="31"/>
        <v>21.108949416342412</v>
      </c>
      <c r="M48" s="1"/>
    </row>
    <row r="49" spans="1:13" x14ac:dyDescent="0.25">
      <c r="A49" s="2" t="s">
        <v>20</v>
      </c>
      <c r="B49" s="5">
        <f>B17/B18*100</f>
        <v>16.502961485290609</v>
      </c>
      <c r="C49" s="5">
        <f t="shared" ref="C49:G49" si="32">C17/C18*100</f>
        <v>19.642291601311076</v>
      </c>
      <c r="D49" s="5">
        <f t="shared" si="32"/>
        <v>9.5307885255744846</v>
      </c>
      <c r="E49" s="5">
        <f t="shared" si="32"/>
        <v>14.930394886348669</v>
      </c>
      <c r="F49" s="5">
        <f t="shared" si="32"/>
        <v>15.556344109276862</v>
      </c>
      <c r="G49" s="5">
        <f t="shared" si="32"/>
        <v>11.370938484552571</v>
      </c>
      <c r="H49" s="5">
        <f>H17/H18*100</f>
        <v>29.724112953645822</v>
      </c>
      <c r="I49" s="5">
        <f t="shared" ref="I49:M49" si="33">I17/I18*100</f>
        <v>33.708537539749244</v>
      </c>
      <c r="J49" s="5">
        <f t="shared" si="33"/>
        <v>51.113824093800964</v>
      </c>
      <c r="K49" s="5">
        <f t="shared" si="33"/>
        <v>14.456139946802471</v>
      </c>
      <c r="L49" s="5">
        <f t="shared" si="33"/>
        <v>22.673755622325494</v>
      </c>
      <c r="M49" s="5">
        <f t="shared" si="33"/>
        <v>18.683028334795516</v>
      </c>
    </row>
    <row r="50" spans="1:13" x14ac:dyDescent="0.25">
      <c r="A50" s="2" t="s">
        <v>21</v>
      </c>
      <c r="B50" s="5">
        <f t="shared" ref="B50:F50" si="34">(B48+B49)/2</f>
        <v>16.767581699999525</v>
      </c>
      <c r="C50" s="1">
        <f t="shared" si="34"/>
        <v>19.300497034129709</v>
      </c>
      <c r="D50" s="1">
        <f t="shared" si="34"/>
        <v>9.606664104057085</v>
      </c>
      <c r="E50" s="1">
        <f t="shared" si="34"/>
        <v>15.293615673737337</v>
      </c>
      <c r="F50" s="1">
        <f t="shared" si="34"/>
        <v>15.171168163587847</v>
      </c>
      <c r="G50" s="1"/>
      <c r="H50" s="5">
        <f t="shared" ref="H50:L50" si="35">(H48+H49)/2</f>
        <v>28.730637851931704</v>
      </c>
      <c r="I50" s="1">
        <f t="shared" si="35"/>
        <v>32.330621502599172</v>
      </c>
      <c r="J50" s="1">
        <f t="shared" si="35"/>
        <v>42.22357871356715</v>
      </c>
      <c r="K50" s="1">
        <f t="shared" si="35"/>
        <v>14.707962734795338</v>
      </c>
      <c r="L50" s="1">
        <f t="shared" si="35"/>
        <v>21.891352519333953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96.099863482071441</v>
      </c>
      <c r="C53" s="5"/>
      <c r="D53" s="5"/>
      <c r="E53" s="5"/>
      <c r="F53" s="5"/>
      <c r="G53" s="5"/>
      <c r="H53" s="5">
        <f>H19/H17*100</f>
        <v>96.442181782203761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17.537537537537528</v>
      </c>
      <c r="C56" s="7">
        <f t="shared" ref="C56:F56" si="36">((C11/C9)-1)*100</f>
        <v>19.399141630901283</v>
      </c>
      <c r="D56" s="7">
        <f t="shared" si="36"/>
        <v>-18.120805369127513</v>
      </c>
      <c r="E56" s="7">
        <f t="shared" si="36"/>
        <v>39.71291866028708</v>
      </c>
      <c r="F56" s="7">
        <f t="shared" si="36"/>
        <v>7.0422535211267512</v>
      </c>
      <c r="G56" s="1"/>
      <c r="H56" s="11">
        <f>((H11/H9)-1)*100</f>
        <v>8.0705323838589305</v>
      </c>
      <c r="I56" s="7">
        <f t="shared" ref="I56:L56" si="37">((I11/I9)-1)*100</f>
        <v>9.8162475822050297</v>
      </c>
      <c r="J56" s="7">
        <f t="shared" si="37"/>
        <v>35.048231511254023</v>
      </c>
      <c r="K56" s="7">
        <f t="shared" si="37"/>
        <v>-27.906976744186053</v>
      </c>
      <c r="L56" s="7">
        <f t="shared" si="37"/>
        <v>18.579234972677593</v>
      </c>
      <c r="M56" s="1"/>
    </row>
    <row r="57" spans="1:13" x14ac:dyDescent="0.25">
      <c r="A57" s="2" t="s">
        <v>25</v>
      </c>
      <c r="B57" s="12">
        <f>((B32/B31)-1)*100</f>
        <v>14.672370592765983</v>
      </c>
      <c r="C57" s="12">
        <f t="shared" ref="C57:F57" si="38">((C32/C31)-1)*100</f>
        <v>22.971323226747884</v>
      </c>
      <c r="D57" s="12">
        <f t="shared" si="38"/>
        <v>-35.890966083566155</v>
      </c>
      <c r="E57" s="12">
        <f t="shared" si="38"/>
        <v>29.104670116345986</v>
      </c>
      <c r="F57" s="12">
        <f t="shared" si="38"/>
        <v>11.788247211061842</v>
      </c>
      <c r="G57" s="13"/>
      <c r="H57" s="12">
        <f>((H32/H31)-1)*100</f>
        <v>10.436863258611794</v>
      </c>
      <c r="I57" s="12">
        <f t="shared" ref="I57:L57" si="39">((I32/I31)-1)*100</f>
        <v>12.515695960647054</v>
      </c>
      <c r="J57" s="12">
        <f t="shared" si="39"/>
        <v>72.610987459195869</v>
      </c>
      <c r="K57" s="12">
        <f t="shared" si="39"/>
        <v>-36.818269314520577</v>
      </c>
      <c r="L57" s="12">
        <f t="shared" si="39"/>
        <v>26.799808748542485</v>
      </c>
      <c r="M57" s="13"/>
    </row>
    <row r="58" spans="1:13" x14ac:dyDescent="0.25">
      <c r="A58" s="2" t="s">
        <v>26</v>
      </c>
      <c r="B58" s="5">
        <f>((B34/B33)-1)*100</f>
        <v>-2.4376611972634632</v>
      </c>
      <c r="C58" s="1">
        <f t="shared" ref="C58:F58" si="40">((C34/C33)-1)*100</f>
        <v>2.9917983890447752</v>
      </c>
      <c r="D58" s="1">
        <f t="shared" si="40"/>
        <v>-21.702901200420964</v>
      </c>
      <c r="E58" s="1">
        <f t="shared" si="40"/>
        <v>-7.5928902249441492</v>
      </c>
      <c r="F58" s="1">
        <f t="shared" si="40"/>
        <v>4.4337572629656652</v>
      </c>
      <c r="G58" s="1"/>
      <c r="H58" s="5">
        <f>((H34/H33)-1)*100</f>
        <v>2.1896171162993916</v>
      </c>
      <c r="I58" s="1">
        <f t="shared" ref="I58:L58" si="41">((I34/I33)-1)*100</f>
        <v>2.4581502627116114</v>
      </c>
      <c r="J58" s="1">
        <f t="shared" si="41"/>
        <v>27.814326428118829</v>
      </c>
      <c r="K58" s="1">
        <f t="shared" si="41"/>
        <v>-12.360825178205969</v>
      </c>
      <c r="L58" s="1">
        <f t="shared" si="41"/>
        <v>6.9325576082178486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2">B16/B10</f>
        <v>7423777.7219691081</v>
      </c>
      <c r="C61" s="1">
        <f t="shared" si="42"/>
        <v>5842764.6658310993</v>
      </c>
      <c r="D61" s="1">
        <f t="shared" si="42"/>
        <v>8384848.8149829349</v>
      </c>
      <c r="E61" s="1">
        <f t="shared" si="42"/>
        <v>10802188.440361174</v>
      </c>
      <c r="F61" s="1">
        <f t="shared" si="42"/>
        <v>5101987.8491978608</v>
      </c>
      <c r="G61" s="1"/>
      <c r="H61" s="5">
        <f t="shared" ref="H61:L61" si="43">H16/H10</f>
        <v>6757880.3945090892</v>
      </c>
      <c r="I61" s="1">
        <f t="shared" si="43"/>
        <v>5318654.4893174898</v>
      </c>
      <c r="J61" s="1">
        <f t="shared" si="43"/>
        <v>7625841.947982775</v>
      </c>
      <c r="K61" s="1">
        <f t="shared" si="43"/>
        <v>9846368.8504006993</v>
      </c>
      <c r="L61" s="1">
        <f t="shared" si="43"/>
        <v>4624310.5025648503</v>
      </c>
      <c r="M61" s="1"/>
    </row>
    <row r="62" spans="1:13" x14ac:dyDescent="0.25">
      <c r="A62" s="2" t="s">
        <v>29</v>
      </c>
      <c r="B62" s="5">
        <f t="shared" si="42"/>
        <v>7045900.2560092565</v>
      </c>
      <c r="C62" s="5">
        <f t="shared" si="42"/>
        <v>6053435.7519554282</v>
      </c>
      <c r="D62" s="5">
        <f t="shared" si="42"/>
        <v>8253435.9263934428</v>
      </c>
      <c r="E62" s="5">
        <f t="shared" si="42"/>
        <v>10300991.483938357</v>
      </c>
      <c r="F62" s="5">
        <f t="shared" si="42"/>
        <v>5367802.0016447371</v>
      </c>
      <c r="G62" s="1"/>
      <c r="H62" s="5">
        <f t="shared" ref="H62:L62" si="44">H17/H11</f>
        <v>7792777.3839206472</v>
      </c>
      <c r="I62" s="5">
        <f t="shared" si="44"/>
        <v>6362967.2790312637</v>
      </c>
      <c r="J62" s="5">
        <f t="shared" si="44"/>
        <v>12857450.621476192</v>
      </c>
      <c r="K62" s="5">
        <f t="shared" si="44"/>
        <v>10438515.150358422</v>
      </c>
      <c r="L62" s="5">
        <f t="shared" si="44"/>
        <v>5480198.1566820275</v>
      </c>
      <c r="M62" s="1"/>
    </row>
    <row r="63" spans="1:13" x14ac:dyDescent="0.25">
      <c r="A63" s="2" t="s">
        <v>30</v>
      </c>
      <c r="B63" s="5">
        <f>(B61/B62)*B45</f>
        <v>83.20818904215632</v>
      </c>
      <c r="C63" s="1">
        <f>(C61/C62)*C45</f>
        <v>91.608262480088257</v>
      </c>
      <c r="D63" s="1">
        <f t="shared" ref="D63:E63" si="45">(D61/D62)*D45</f>
        <v>41.969711409462356</v>
      </c>
      <c r="E63" s="1">
        <f t="shared" si="45"/>
        <v>67.517756524831682</v>
      </c>
      <c r="F63" s="1">
        <f>(F61/F62)*F45</f>
        <v>79.270840397203557</v>
      </c>
      <c r="G63" s="1"/>
      <c r="H63" s="5">
        <f>(H61/H62)*H45</f>
        <v>123.20413652181374</v>
      </c>
      <c r="I63" s="1">
        <f>(I61/I62)*I45</f>
        <v>139.72102593501182</v>
      </c>
      <c r="J63" s="1">
        <f t="shared" ref="J63:K63" si="46">(J61/J62)*J45</f>
        <v>114.1817191276087</v>
      </c>
      <c r="K63" s="1">
        <f t="shared" si="46"/>
        <v>61.193357742605826</v>
      </c>
      <c r="L63" s="1">
        <f>(L61/L62)*L45</f>
        <v>106.9811026347881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7">(B23/B22)*100</f>
        <v>123.35355281451616</v>
      </c>
      <c r="C66" s="1"/>
      <c r="D66" s="1"/>
      <c r="E66" s="1"/>
      <c r="F66" s="1"/>
      <c r="G66" s="1"/>
      <c r="H66" s="14">
        <f t="shared" ref="H66" si="48">(H23/H22)*100</f>
        <v>135.50837005848894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49">(B17/B23)*100</f>
        <v>62.34958381651704</v>
      </c>
      <c r="C67" s="1"/>
      <c r="D67" s="1"/>
      <c r="E67" s="1"/>
      <c r="F67" s="1"/>
      <c r="G67" s="1"/>
      <c r="H67" s="14">
        <f t="shared" ref="H67" si="50">(H17/H23)*100</f>
        <v>112.30021191208633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94</v>
      </c>
    </row>
    <row r="72" spans="1:13" x14ac:dyDescent="0.25">
      <c r="A72" s="10" t="s">
        <v>95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3" spans="1:1" x14ac:dyDescent="0.25">
      <c r="A83" s="8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opLeftCell="A58" workbookViewId="0">
      <selection activeCell="A83" sqref="A83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1" spans="1:13" x14ac:dyDescent="0.25">
      <c r="E1" s="23"/>
      <c r="K1" s="23"/>
    </row>
    <row r="2" spans="1:13" ht="15.75" x14ac:dyDescent="0.25">
      <c r="A2" s="34" t="s">
        <v>73</v>
      </c>
      <c r="B2" s="34"/>
      <c r="C2" s="34"/>
      <c r="D2" s="34"/>
      <c r="E2" s="34"/>
      <c r="F2" s="34"/>
      <c r="G2" s="34"/>
    </row>
    <row r="4" spans="1:13" x14ac:dyDescent="0.25">
      <c r="A4" s="31"/>
      <c r="B4" s="26" t="s">
        <v>43</v>
      </c>
      <c r="C4" s="33" t="s">
        <v>122</v>
      </c>
      <c r="D4" s="33"/>
      <c r="E4" s="33"/>
      <c r="F4" s="33"/>
      <c r="G4" s="29" t="s">
        <v>3</v>
      </c>
      <c r="H4" s="26" t="s">
        <v>43</v>
      </c>
      <c r="I4" s="33" t="s">
        <v>124</v>
      </c>
      <c r="J4" s="33"/>
      <c r="K4" s="33"/>
      <c r="L4" s="33"/>
      <c r="M4" s="29" t="s">
        <v>3</v>
      </c>
    </row>
    <row r="5" spans="1:13" ht="15.75" thickBot="1" x14ac:dyDescent="0.3">
      <c r="A5" s="32"/>
      <c r="B5" s="27" t="s">
        <v>123</v>
      </c>
      <c r="C5" s="9" t="s">
        <v>0</v>
      </c>
      <c r="D5" s="9" t="s">
        <v>1</v>
      </c>
      <c r="E5" s="9" t="s">
        <v>2</v>
      </c>
      <c r="F5" s="9" t="s">
        <v>44</v>
      </c>
      <c r="G5" s="30"/>
      <c r="H5" s="27" t="s">
        <v>125</v>
      </c>
      <c r="I5" s="9" t="s">
        <v>0</v>
      </c>
      <c r="J5" s="9" t="s">
        <v>1</v>
      </c>
      <c r="K5" s="9" t="s">
        <v>2</v>
      </c>
      <c r="L5" s="9" t="s">
        <v>44</v>
      </c>
      <c r="M5" s="30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110</v>
      </c>
      <c r="B9" s="17">
        <f>SUM(C9:F9)</f>
        <v>3166</v>
      </c>
      <c r="C9" s="18">
        <f>+'I Trimestre'!C9+'II Trimestre'!C9</f>
        <v>2088</v>
      </c>
      <c r="D9" s="18">
        <f>+'I Trimestre'!D9+'II Trimestre'!D9</f>
        <v>362</v>
      </c>
      <c r="E9" s="18">
        <f>+'I Trimestre'!E9+'II Trimestre'!E9</f>
        <v>459</v>
      </c>
      <c r="F9" s="18">
        <f>+'I Trimestre'!F9+'II Trimestre'!F9</f>
        <v>257</v>
      </c>
      <c r="G9" s="18"/>
      <c r="H9" s="17">
        <f>SUM(I9:L9)</f>
        <v>3737</v>
      </c>
      <c r="I9" s="18">
        <f>+'I Trimestre'!I9+'II Trimestre'!I9</f>
        <v>2554</v>
      </c>
      <c r="J9" s="18">
        <f>+'I Trimestre'!J9+'II Trimestre'!J9</f>
        <v>358</v>
      </c>
      <c r="K9" s="18">
        <f>+'I Trimestre'!K9+'II Trimestre'!K9</f>
        <v>533</v>
      </c>
      <c r="L9" s="18">
        <f>+'I Trimestre'!L9+'II Trimestre'!L9</f>
        <v>292</v>
      </c>
      <c r="M9" s="18"/>
    </row>
    <row r="10" spans="1:13" x14ac:dyDescent="0.25">
      <c r="A10" s="3" t="s">
        <v>74</v>
      </c>
      <c r="B10" s="17">
        <f t="shared" ref="B10" si="0">SUM(C10:F10)</f>
        <v>5861</v>
      </c>
      <c r="C10" s="18">
        <f>+'I Trimestre'!C10+'II Trimestre'!C10</f>
        <v>3713</v>
      </c>
      <c r="D10" s="18">
        <f>+'I Trimestre'!D10+'II Trimestre'!D10</f>
        <v>663</v>
      </c>
      <c r="E10" s="18">
        <f>+'I Trimestre'!E10+'II Trimestre'!E10</f>
        <v>903</v>
      </c>
      <c r="F10" s="18">
        <f>+'I Trimestre'!F10+'II Trimestre'!F10</f>
        <v>582</v>
      </c>
      <c r="G10" s="18"/>
      <c r="H10" s="17">
        <f t="shared" ref="H10" si="1">SUM(I10:L10)</f>
        <v>5861</v>
      </c>
      <c r="I10" s="18">
        <f>+'I Trimestre'!I10+'II Trimestre'!I10</f>
        <v>3713</v>
      </c>
      <c r="J10" s="18">
        <f>+'I Trimestre'!J10+'II Trimestre'!J10</f>
        <v>663</v>
      </c>
      <c r="K10" s="18">
        <f>+'I Trimestre'!K10+'II Trimestre'!K10</f>
        <v>903</v>
      </c>
      <c r="L10" s="18">
        <f>+'I Trimestre'!L10+'II Trimestre'!L10</f>
        <v>582</v>
      </c>
      <c r="M10" s="18"/>
    </row>
    <row r="11" spans="1:13" x14ac:dyDescent="0.25">
      <c r="A11" s="3" t="s">
        <v>75</v>
      </c>
      <c r="B11" s="17">
        <f>SUM(C11:F11)</f>
        <v>4926</v>
      </c>
      <c r="C11" s="18">
        <f>+'I Trimestre'!C11+'II Trimestre'!C11</f>
        <v>3382</v>
      </c>
      <c r="D11" s="18">
        <f>+'I Trimestre'!D11+'II Trimestre'!D11</f>
        <v>572</v>
      </c>
      <c r="E11" s="18">
        <f>+'I Trimestre'!E11+'II Trimestre'!E11</f>
        <v>650</v>
      </c>
      <c r="F11" s="18">
        <f>+'I Trimestre'!F11+'II Trimestre'!F11</f>
        <v>322</v>
      </c>
      <c r="G11" s="18"/>
      <c r="H11" s="17">
        <f>SUM(I11:L11)</f>
        <v>4279</v>
      </c>
      <c r="I11" s="18">
        <f>+'I Trimestre'!I11+'II Trimestre'!I11</f>
        <v>2966</v>
      </c>
      <c r="J11" s="18">
        <f>+'I Trimestre'!J11+'II Trimestre'!J11</f>
        <v>562</v>
      </c>
      <c r="K11" s="18">
        <f>+'I Trimestre'!K11+'II Trimestre'!K11</f>
        <v>449</v>
      </c>
      <c r="L11" s="18">
        <f>+'I Trimestre'!L11+'II Trimestre'!L11</f>
        <v>302</v>
      </c>
      <c r="M11" s="18"/>
    </row>
    <row r="12" spans="1:13" x14ac:dyDescent="0.25">
      <c r="A12" s="3" t="s">
        <v>49</v>
      </c>
      <c r="B12" s="17">
        <f>SUM(C12:F12)</f>
        <v>11490</v>
      </c>
      <c r="C12" s="18">
        <f>+'II Trimestre'!C12</f>
        <v>7337</v>
      </c>
      <c r="D12" s="18">
        <f>+'II Trimestre'!D12</f>
        <v>1260</v>
      </c>
      <c r="E12" s="18">
        <f>+'II Trimestre'!E12</f>
        <v>1865</v>
      </c>
      <c r="F12" s="18">
        <f>+'II Trimestre'!F12</f>
        <v>1028</v>
      </c>
      <c r="G12" s="18"/>
      <c r="H12" s="17">
        <f>SUM(I12:L12)</f>
        <v>11490</v>
      </c>
      <c r="I12" s="18">
        <f>+'II Trimestre'!I12</f>
        <v>7337</v>
      </c>
      <c r="J12" s="18">
        <f>+'II Trimestre'!J12</f>
        <v>1260</v>
      </c>
      <c r="K12" s="18">
        <f>+'II Trimestre'!K12</f>
        <v>1865</v>
      </c>
      <c r="L12" s="18">
        <f>+'II Trimestre'!L12</f>
        <v>1028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110</v>
      </c>
      <c r="B15" s="18">
        <f>SUM(C15:G15)</f>
        <v>21774083985.409489</v>
      </c>
      <c r="C15" s="18">
        <f>+'I Trimestre'!C15+'II Trimestre'!C15</f>
        <v>11444972920.92</v>
      </c>
      <c r="D15" s="18">
        <f>+'I Trimestre'!D15+'II Trimestre'!D15</f>
        <v>3173812176.0099998</v>
      </c>
      <c r="E15" s="18">
        <f>+'I Trimestre'!E15+'II Trimestre'!E15</f>
        <v>4771621491.3000002</v>
      </c>
      <c r="F15" s="18">
        <f>+'I Trimestre'!F15+'II Trimestre'!F15</f>
        <v>1212267000</v>
      </c>
      <c r="G15" s="18">
        <f>+'I Trimestre'!G15+'II Trimestre'!G15</f>
        <v>1171410397.1794906</v>
      </c>
      <c r="H15" s="18">
        <f>SUM(I15:M15)</f>
        <v>25392082199.871151</v>
      </c>
      <c r="I15" s="18">
        <f>+'I Trimestre'!I15+'II Trimestre'!I15</f>
        <v>14394234031.709999</v>
      </c>
      <c r="J15" s="18">
        <f>+'I Trimestre'!J15+'II Trimestre'!J15</f>
        <v>2780531794.9499998</v>
      </c>
      <c r="K15" s="18">
        <f>+'I Trimestre'!K15+'II Trimestre'!K15</f>
        <v>5437098121.8899994</v>
      </c>
      <c r="L15" s="18">
        <f>+'I Trimestre'!L15+'II Trimestre'!L15</f>
        <v>1421650324.1999998</v>
      </c>
      <c r="M15" s="18">
        <f>+'I Trimestre'!M15+'II Trimestre'!M15</f>
        <v>1358567927.1211495</v>
      </c>
    </row>
    <row r="16" spans="1:13" x14ac:dyDescent="0.25">
      <c r="A16" s="3" t="s">
        <v>74</v>
      </c>
      <c r="B16" s="18">
        <f>SUM(C16:G16)</f>
        <v>42375697441.978195</v>
      </c>
      <c r="C16" s="18">
        <f>+'I Trimestre'!C16+'II Trimestre'!C16</f>
        <v>21694185204.23</v>
      </c>
      <c r="D16" s="18">
        <f>+'I Trimestre'!D16+'II Trimestre'!D16</f>
        <v>5559154764.3400002</v>
      </c>
      <c r="E16" s="18">
        <f>+'I Trimestre'!E16+'II Trimestre'!E16</f>
        <v>9754376161.6599998</v>
      </c>
      <c r="F16" s="18">
        <f>+'I Trimestre'!F16+'II Trimestre'!F16</f>
        <v>2969356928.2399998</v>
      </c>
      <c r="G16" s="18">
        <f>+'I Trimestre'!G16+'II Trimestre'!G16</f>
        <v>2398624383.5082006</v>
      </c>
      <c r="H16" s="18">
        <f>SUM(I16:M16)</f>
        <v>44780255881.444801</v>
      </c>
      <c r="I16" s="18">
        <f>+'I Trimestre'!I16+'II Trimestre'!I16</f>
        <v>22882014266.98497</v>
      </c>
      <c r="J16" s="18">
        <f>+'I Trimestre'!J16+'II Trimestre'!J16</f>
        <v>5867385066.9862833</v>
      </c>
      <c r="K16" s="18">
        <f>+'I Trimestre'!K16+'II Trimestre'!K16</f>
        <v>10357775782.830894</v>
      </c>
      <c r="L16" s="18">
        <f>+'I Trimestre'!L16+'II Trimestre'!L16</f>
        <v>3138349299.6552157</v>
      </c>
      <c r="M16" s="18">
        <f>+'I Trimestre'!M16+'II Trimestre'!M16</f>
        <v>2534731464.987442</v>
      </c>
    </row>
    <row r="17" spans="1:13" x14ac:dyDescent="0.25">
      <c r="A17" s="3" t="s">
        <v>75</v>
      </c>
      <c r="B17" s="18">
        <f>SUM(C17:G17)</f>
        <v>35619019295.53315</v>
      </c>
      <c r="C17" s="18">
        <f>+'I Trimestre'!C17+'II Trimestre'!C17</f>
        <v>19378928147.599998</v>
      </c>
      <c r="D17" s="18">
        <f>+'I Trimestre'!D17+'II Trimestre'!D17</f>
        <v>5211361782.6000004</v>
      </c>
      <c r="E17" s="18">
        <f>+'I Trimestre'!E17+'II Trimestre'!E17</f>
        <v>7724833584.3800001</v>
      </c>
      <c r="F17" s="18">
        <f>+'I Trimestre'!F17+'II Trimestre'!F17</f>
        <v>1550962000</v>
      </c>
      <c r="G17" s="18">
        <f>+'I Trimestre'!G17+'II Trimestre'!G17</f>
        <v>1752933780.9531507</v>
      </c>
      <c r="H17" s="18">
        <f>SUM(I17:M17)</f>
        <v>32981311277.313053</v>
      </c>
      <c r="I17" s="18">
        <f>+'I Trimestre'!I17+'II Trimestre'!I17</f>
        <v>17916046884.540001</v>
      </c>
      <c r="J17" s="18">
        <f>+'I Trimestre'!J17+'II Trimestre'!J17</f>
        <v>6530220647.75</v>
      </c>
      <c r="K17" s="18">
        <f>+'I Trimestre'!K17+'II Trimestre'!K17</f>
        <v>5567749804.5900002</v>
      </c>
      <c r="L17" s="18">
        <f>+'I Trimestre'!L17+'II Trimestre'!L17</f>
        <v>1580644274.1800001</v>
      </c>
      <c r="M17" s="18">
        <f>+'I Trimestre'!M17+'II Trimestre'!M17</f>
        <v>1386649666.2530518</v>
      </c>
    </row>
    <row r="18" spans="1:13" x14ac:dyDescent="0.25">
      <c r="A18" s="3" t="s">
        <v>49</v>
      </c>
      <c r="B18" s="18">
        <f t="shared" ref="B18" si="2">SUM(C18:G18)</f>
        <v>83553650738.992187</v>
      </c>
      <c r="C18" s="18">
        <f>+'II Trimestre'!C18</f>
        <v>42868364353.210007</v>
      </c>
      <c r="D18" s="18">
        <f>+'II Trimestre'!D18</f>
        <v>10564909506.889999</v>
      </c>
      <c r="E18" s="18">
        <f>+'II Trimestre'!E18</f>
        <v>20146081441.289997</v>
      </c>
      <c r="F18" s="18">
        <f>+'II Trimestre'!F18</f>
        <v>5244843508.9799995</v>
      </c>
      <c r="G18" s="18">
        <f>+'II Trimestre'!G18</f>
        <v>4729451928.6221991</v>
      </c>
      <c r="H18" s="18">
        <f t="shared" ref="H18" si="3">SUM(I18:M18)</f>
        <v>83553650739.000061</v>
      </c>
      <c r="I18" s="18">
        <f>+'II Trimestre'!I18</f>
        <v>42868364353.215111</v>
      </c>
      <c r="J18" s="18">
        <f>+'II Trimestre'!J18</f>
        <v>10564909506.888027</v>
      </c>
      <c r="K18" s="18">
        <f>+'II Trimestre'!K18</f>
        <v>20146081441.292194</v>
      </c>
      <c r="L18" s="18">
        <f>+'II Trimestre'!L18</f>
        <v>5244843508.9820881</v>
      </c>
      <c r="M18" s="18">
        <f>+'II Trimestre'!M18</f>
        <v>4729451928.6226454</v>
      </c>
    </row>
    <row r="19" spans="1:13" x14ac:dyDescent="0.25">
      <c r="A19" s="3" t="s">
        <v>76</v>
      </c>
      <c r="B19" s="18">
        <f>SUM(C19:F19)</f>
        <v>33866085514.579998</v>
      </c>
      <c r="C19" s="18">
        <f t="shared" ref="C19:F19" si="4">+C17</f>
        <v>19378928147.599998</v>
      </c>
      <c r="D19" s="18">
        <f t="shared" si="4"/>
        <v>5211361782.6000004</v>
      </c>
      <c r="E19" s="18">
        <f t="shared" si="4"/>
        <v>7724833584.3800001</v>
      </c>
      <c r="F19" s="18">
        <f t="shared" si="4"/>
        <v>1550962000</v>
      </c>
      <c r="G19" s="18"/>
      <c r="H19" s="18">
        <f>SUM(I19:L19)</f>
        <v>31594661611.060001</v>
      </c>
      <c r="I19" s="18">
        <f t="shared" ref="I19:L19" si="5">+I17</f>
        <v>17916046884.540001</v>
      </c>
      <c r="J19" s="18">
        <f t="shared" si="5"/>
        <v>6530220647.75</v>
      </c>
      <c r="K19" s="18">
        <f t="shared" si="5"/>
        <v>5567749804.5900002</v>
      </c>
      <c r="L19" s="18">
        <f t="shared" si="5"/>
        <v>1580644274.1800001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74</v>
      </c>
      <c r="B22" s="18">
        <f t="shared" ref="B22" si="6">B16</f>
        <v>42375697441.978195</v>
      </c>
      <c r="C22" s="18"/>
      <c r="D22" s="18"/>
      <c r="E22" s="18"/>
      <c r="F22" s="17"/>
      <c r="G22" s="17"/>
      <c r="H22" s="18">
        <f t="shared" ref="H22" si="7">H16</f>
        <v>44780255881.444801</v>
      </c>
      <c r="I22" s="18"/>
      <c r="J22" s="18"/>
      <c r="K22" s="18"/>
      <c r="L22" s="17"/>
      <c r="M22" s="17"/>
    </row>
    <row r="23" spans="1:13" x14ac:dyDescent="0.25">
      <c r="A23" s="3" t="s">
        <v>75</v>
      </c>
      <c r="B23" s="18">
        <f>'I Trimestre'!B23+'II Trimestre'!B23</f>
        <v>45111233272.25</v>
      </c>
      <c r="C23" s="18"/>
      <c r="D23" s="18"/>
      <c r="E23" s="18"/>
      <c r="F23" s="17"/>
      <c r="G23" s="17"/>
      <c r="H23" s="18">
        <f>'I Trimestre'!H23+'II Trimestre'!H23</f>
        <v>45111233272.25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111</v>
      </c>
      <c r="B26" s="22">
        <v>1.5164078580333333</v>
      </c>
      <c r="C26" s="22">
        <v>1.5164078580333333</v>
      </c>
      <c r="D26" s="22">
        <v>1.5164078580333333</v>
      </c>
      <c r="E26" s="22">
        <v>1.5164078580333333</v>
      </c>
      <c r="F26" s="22">
        <v>1.5164078580333333</v>
      </c>
      <c r="G26" s="22">
        <v>1.5164078580333333</v>
      </c>
      <c r="H26" s="22">
        <v>1.5164078580333333</v>
      </c>
      <c r="I26" s="22">
        <v>1.5164078580333333</v>
      </c>
      <c r="J26" s="22">
        <v>1.5164078580333333</v>
      </c>
      <c r="K26" s="22">
        <v>1.5164078580333333</v>
      </c>
      <c r="L26" s="22">
        <v>1.5164078580333333</v>
      </c>
      <c r="M26" s="22">
        <v>1.5164078580333333</v>
      </c>
    </row>
    <row r="27" spans="1:13" x14ac:dyDescent="0.25">
      <c r="A27" s="3" t="s">
        <v>77</v>
      </c>
      <c r="B27" s="22">
        <v>1.6071376151833332</v>
      </c>
      <c r="C27" s="22">
        <v>1.6071376151833332</v>
      </c>
      <c r="D27" s="22">
        <v>1.6071376151833332</v>
      </c>
      <c r="E27" s="22">
        <v>1.6071376151833332</v>
      </c>
      <c r="F27" s="22">
        <v>1.6071376151833332</v>
      </c>
      <c r="G27" s="22">
        <v>1.6071376151833332</v>
      </c>
      <c r="H27" s="22">
        <v>1.6071376151833332</v>
      </c>
      <c r="I27" s="22">
        <v>1.6071376151833332</v>
      </c>
      <c r="J27" s="22">
        <v>1.6071376151833332</v>
      </c>
      <c r="K27" s="22">
        <v>1.6071376151833332</v>
      </c>
      <c r="L27" s="22">
        <v>1.6071376151833332</v>
      </c>
      <c r="M27" s="22">
        <v>1.6071376151833332</v>
      </c>
    </row>
    <row r="28" spans="1:13" x14ac:dyDescent="0.25">
      <c r="A28" s="3" t="s">
        <v>8</v>
      </c>
      <c r="B28" s="19">
        <f>+C28+F28</f>
        <v>144874</v>
      </c>
      <c r="C28" s="20">
        <v>103842</v>
      </c>
      <c r="D28" s="20">
        <v>103842</v>
      </c>
      <c r="E28" s="20">
        <v>103842</v>
      </c>
      <c r="F28" s="20">
        <v>41032</v>
      </c>
      <c r="G28" s="18"/>
      <c r="H28" s="19">
        <f>+I28+L28</f>
        <v>144874</v>
      </c>
      <c r="I28" s="20">
        <v>103842</v>
      </c>
      <c r="J28" s="20">
        <v>103842</v>
      </c>
      <c r="K28" s="20">
        <v>103842</v>
      </c>
      <c r="L28" s="20">
        <v>41032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112</v>
      </c>
      <c r="B31" s="17">
        <f t="shared" ref="B31:F31" si="8">B15/B26</f>
        <v>14358989153.253819</v>
      </c>
      <c r="C31" s="18">
        <f t="shared" si="8"/>
        <v>7547423907.2878895</v>
      </c>
      <c r="D31" s="18">
        <f t="shared" si="8"/>
        <v>2092980565.3514581</v>
      </c>
      <c r="E31" s="18">
        <f t="shared" si="8"/>
        <v>3146661016.0464568</v>
      </c>
      <c r="F31" s="18">
        <f t="shared" si="8"/>
        <v>799433340.82442629</v>
      </c>
      <c r="G31" s="18">
        <f t="shared" ref="G31:L31" si="9">G15/G26</f>
        <v>772490323.74358809</v>
      </c>
      <c r="H31" s="17">
        <f t="shared" si="9"/>
        <v>16744889618.814537</v>
      </c>
      <c r="I31" s="18">
        <f t="shared" si="9"/>
        <v>9492323556.2615948</v>
      </c>
      <c r="J31" s="18">
        <f t="shared" si="9"/>
        <v>1833630563.3209655</v>
      </c>
      <c r="K31" s="18">
        <f t="shared" si="9"/>
        <v>3585511703.2573977</v>
      </c>
      <c r="L31" s="18">
        <f t="shared" si="9"/>
        <v>937511841.99465513</v>
      </c>
      <c r="M31" s="18">
        <f t="shared" ref="M31" si="10">M15/M26</f>
        <v>895911953.97992051</v>
      </c>
    </row>
    <row r="32" spans="1:13" x14ac:dyDescent="0.25">
      <c r="A32" s="2" t="s">
        <v>78</v>
      </c>
      <c r="B32" s="17">
        <f t="shared" ref="B32" si="11">B17/B27</f>
        <v>22163017627.75301</v>
      </c>
      <c r="C32" s="18">
        <f>C17/C27</f>
        <v>12058039065.552803</v>
      </c>
      <c r="D32" s="18">
        <f t="shared" ref="D32:F32" si="12">D17/D27</f>
        <v>3242635685.5604539</v>
      </c>
      <c r="E32" s="18">
        <f t="shared" si="12"/>
        <v>4806578796.6133785</v>
      </c>
      <c r="F32" s="18">
        <f t="shared" si="12"/>
        <v>965046169.87828696</v>
      </c>
      <c r="G32" s="18">
        <f t="shared" ref="G32:H32" si="13">G17/G27</f>
        <v>1090717910.1480901</v>
      </c>
      <c r="H32" s="17">
        <f t="shared" si="13"/>
        <v>20521771729.890556</v>
      </c>
      <c r="I32" s="18">
        <f>I17/I27</f>
        <v>11147798866.30694</v>
      </c>
      <c r="J32" s="18">
        <f t="shared" ref="J32:M32" si="14">J17/J27</f>
        <v>4063261656.0375071</v>
      </c>
      <c r="K32" s="18">
        <f t="shared" si="14"/>
        <v>3464388955.8610468</v>
      </c>
      <c r="L32" s="18">
        <f t="shared" si="14"/>
        <v>983515200.71894348</v>
      </c>
      <c r="M32" s="18">
        <f t="shared" si="14"/>
        <v>862807050.9661181</v>
      </c>
    </row>
    <row r="33" spans="1:13" x14ac:dyDescent="0.25">
      <c r="A33" s="2" t="s">
        <v>113</v>
      </c>
      <c r="B33" s="17">
        <f t="shared" ref="B33:F33" si="15">B31/B9</f>
        <v>4535372.4425943838</v>
      </c>
      <c r="C33" s="18">
        <f t="shared" si="15"/>
        <v>3614666.6222643149</v>
      </c>
      <c r="D33" s="18">
        <f t="shared" si="15"/>
        <v>5781714.2689266801</v>
      </c>
      <c r="E33" s="18">
        <f t="shared" si="15"/>
        <v>6855470.6231948948</v>
      </c>
      <c r="F33" s="18">
        <f t="shared" si="15"/>
        <v>3110635.567410219</v>
      </c>
      <c r="G33" s="18"/>
      <c r="H33" s="17">
        <f t="shared" ref="H33:L33" si="16">H31/H9</f>
        <v>4480837.4682404436</v>
      </c>
      <c r="I33" s="18">
        <f t="shared" si="16"/>
        <v>3716649.7871032087</v>
      </c>
      <c r="J33" s="18">
        <f t="shared" si="16"/>
        <v>5121873.081902138</v>
      </c>
      <c r="K33" s="18">
        <f t="shared" si="16"/>
        <v>6727038.8428844232</v>
      </c>
      <c r="L33" s="18">
        <f t="shared" si="16"/>
        <v>3210656.9931323808</v>
      </c>
      <c r="M33" s="18"/>
    </row>
    <row r="34" spans="1:13" x14ac:dyDescent="0.25">
      <c r="A34" s="2" t="s">
        <v>79</v>
      </c>
      <c r="B34" s="17">
        <f t="shared" ref="B34:F34" si="17">B32/B11</f>
        <v>4499191.5606481954</v>
      </c>
      <c r="C34" s="18">
        <f t="shared" si="17"/>
        <v>3565357.5001634546</v>
      </c>
      <c r="D34" s="18">
        <f t="shared" si="17"/>
        <v>5668943.5062245699</v>
      </c>
      <c r="E34" s="18">
        <f t="shared" si="17"/>
        <v>7394736.6101744287</v>
      </c>
      <c r="F34" s="18">
        <f t="shared" si="17"/>
        <v>2997037.794653065</v>
      </c>
      <c r="G34" s="18"/>
      <c r="H34" s="17">
        <f t="shared" ref="H34:L34" si="18">H32/H11</f>
        <v>4795927.0226432709</v>
      </c>
      <c r="I34" s="18">
        <f t="shared" si="18"/>
        <v>3758529.6245134659</v>
      </c>
      <c r="J34" s="18">
        <f t="shared" si="18"/>
        <v>7230002.9466859559</v>
      </c>
      <c r="K34" s="18">
        <f t="shared" si="18"/>
        <v>7715788.320403222</v>
      </c>
      <c r="L34" s="18">
        <f t="shared" si="18"/>
        <v>3256672.8500627265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9">B10/B28*100</f>
        <v>4.0455844388917264</v>
      </c>
      <c r="C39" s="1">
        <f>C10/C28*100</f>
        <v>3.57562450646174</v>
      </c>
      <c r="D39" s="1">
        <f t="shared" si="19"/>
        <v>0.63846998324377413</v>
      </c>
      <c r="E39" s="1">
        <f t="shared" si="19"/>
        <v>0.86959033916912221</v>
      </c>
      <c r="F39" s="1">
        <f t="shared" si="19"/>
        <v>1.4184051472021837</v>
      </c>
      <c r="G39" s="1"/>
      <c r="H39" s="5">
        <f t="shared" ref="H39" si="20">H10/H28*100</f>
        <v>4.0455844388917264</v>
      </c>
      <c r="I39" s="1">
        <f>I10/I28*100</f>
        <v>3.57562450646174</v>
      </c>
      <c r="J39" s="1">
        <f t="shared" ref="J39:L39" si="21">J10/J28*100</f>
        <v>0.63846998324377413</v>
      </c>
      <c r="K39" s="1">
        <f t="shared" si="21"/>
        <v>0.86959033916912221</v>
      </c>
      <c r="L39" s="1">
        <f t="shared" si="21"/>
        <v>1.4184051472021837</v>
      </c>
      <c r="M39" s="1"/>
    </row>
    <row r="40" spans="1:13" x14ac:dyDescent="0.25">
      <c r="A40" s="2" t="s">
        <v>13</v>
      </c>
      <c r="B40" s="5">
        <f t="shared" ref="B40:F40" si="22">B11/B28*100</f>
        <v>3.4001960324143736</v>
      </c>
      <c r="C40" s="1">
        <f t="shared" si="22"/>
        <v>3.256871015581364</v>
      </c>
      <c r="D40" s="1">
        <f t="shared" si="22"/>
        <v>0.55083684828874635</v>
      </c>
      <c r="E40" s="1">
        <f t="shared" si="22"/>
        <v>0.62595096396448446</v>
      </c>
      <c r="F40" s="1">
        <f t="shared" si="22"/>
        <v>0.7847533632286996</v>
      </c>
      <c r="G40" s="1"/>
      <c r="H40" s="5">
        <f t="shared" ref="H40:L40" si="23">H11/H28*100</f>
        <v>2.9536010602316498</v>
      </c>
      <c r="I40" s="1">
        <f t="shared" si="23"/>
        <v>2.8562623986440938</v>
      </c>
      <c r="J40" s="1">
        <f t="shared" si="23"/>
        <v>0.5412068334585235</v>
      </c>
      <c r="K40" s="1">
        <f t="shared" si="23"/>
        <v>0.4323876658770055</v>
      </c>
      <c r="L40" s="1">
        <f t="shared" si="23"/>
        <v>0.7360109183076623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4">B11/B10*100</f>
        <v>84.047090940112611</v>
      </c>
      <c r="C43" s="1">
        <f t="shared" si="24"/>
        <v>91.085375706975498</v>
      </c>
      <c r="D43" s="1">
        <f t="shared" si="24"/>
        <v>86.274509803921575</v>
      </c>
      <c r="E43" s="1">
        <f t="shared" si="24"/>
        <v>71.98228128460687</v>
      </c>
      <c r="F43" s="1">
        <f t="shared" si="24"/>
        <v>55.326460481099659</v>
      </c>
      <c r="G43" s="1"/>
      <c r="H43" s="5">
        <f t="shared" ref="H43:L43" si="25">H11/H10*100</f>
        <v>73.008019109367012</v>
      </c>
      <c r="I43" s="1">
        <f t="shared" si="25"/>
        <v>79.881497441422027</v>
      </c>
      <c r="J43" s="1">
        <f t="shared" si="25"/>
        <v>84.766214177978881</v>
      </c>
      <c r="K43" s="1">
        <f t="shared" si="25"/>
        <v>49.72314507198228</v>
      </c>
      <c r="L43" s="1">
        <f t="shared" si="25"/>
        <v>51.890034364261176</v>
      </c>
      <c r="M43" s="1"/>
    </row>
    <row r="44" spans="1:13" x14ac:dyDescent="0.25">
      <c r="A44" s="2" t="s">
        <v>16</v>
      </c>
      <c r="B44" s="5">
        <f>B17/B16*100</f>
        <v>84.055299253312711</v>
      </c>
      <c r="C44" s="5">
        <f>C17/C16*100</f>
        <v>89.327752875555959</v>
      </c>
      <c r="D44" s="5">
        <f t="shared" ref="D44:G44" si="26">D17/D16*100</f>
        <v>93.743779468580939</v>
      </c>
      <c r="E44" s="5">
        <f t="shared" si="26"/>
        <v>79.193517415729715</v>
      </c>
      <c r="F44" s="5">
        <f t="shared" si="26"/>
        <v>52.232252217630425</v>
      </c>
      <c r="G44" s="5">
        <f t="shared" si="26"/>
        <v>73.080795517859684</v>
      </c>
      <c r="H44" s="5">
        <f>H17/H16*100</f>
        <v>73.651457831394907</v>
      </c>
      <c r="I44" s="5">
        <f>I17/I16*100</f>
        <v>78.297507708444826</v>
      </c>
      <c r="J44" s="5">
        <f t="shared" ref="J44:M44" si="27">J17/J16*100</f>
        <v>111.29695039947624</v>
      </c>
      <c r="K44" s="5">
        <f t="shared" si="27"/>
        <v>53.754299391372541</v>
      </c>
      <c r="L44" s="5">
        <f t="shared" si="27"/>
        <v>50.365466787067078</v>
      </c>
      <c r="M44" s="5">
        <f t="shared" si="27"/>
        <v>54.705979130610658</v>
      </c>
    </row>
    <row r="45" spans="1:13" x14ac:dyDescent="0.25">
      <c r="A45" s="2" t="s">
        <v>17</v>
      </c>
      <c r="B45" s="5">
        <f t="shared" ref="B45:F45" si="28">AVERAGE(B43:B44)</f>
        <v>84.051195096712661</v>
      </c>
      <c r="C45" s="1">
        <f t="shared" si="28"/>
        <v>90.206564291265721</v>
      </c>
      <c r="D45" s="1">
        <f t="shared" si="28"/>
        <v>90.00914463625125</v>
      </c>
      <c r="E45" s="1">
        <f t="shared" si="28"/>
        <v>75.5878993501683</v>
      </c>
      <c r="F45" s="1">
        <f t="shared" si="28"/>
        <v>53.779356349365045</v>
      </c>
      <c r="G45" s="1"/>
      <c r="H45" s="5">
        <f t="shared" ref="H45:L45" si="29">AVERAGE(H43:H44)</f>
        <v>73.32973847038096</v>
      </c>
      <c r="I45" s="1">
        <f t="shared" si="29"/>
        <v>79.08950257493342</v>
      </c>
      <c r="J45" s="1">
        <f t="shared" si="29"/>
        <v>98.031582288727563</v>
      </c>
      <c r="K45" s="1">
        <f t="shared" si="29"/>
        <v>51.738722231677414</v>
      </c>
      <c r="L45" s="1">
        <f t="shared" si="29"/>
        <v>51.127750575664123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30">B11/B12*100</f>
        <v>42.872062663185382</v>
      </c>
      <c r="C48" s="1">
        <f t="shared" si="30"/>
        <v>46.095134251056294</v>
      </c>
      <c r="D48" s="1">
        <f t="shared" si="30"/>
        <v>45.396825396825399</v>
      </c>
      <c r="E48" s="1">
        <f t="shared" si="30"/>
        <v>34.852546916890084</v>
      </c>
      <c r="F48" s="1">
        <f t="shared" si="30"/>
        <v>31.322957198443579</v>
      </c>
      <c r="G48" s="1"/>
      <c r="H48" s="5">
        <f t="shared" ref="H48:L48" si="31">H11/H12*100</f>
        <v>37.241079199303748</v>
      </c>
      <c r="I48" s="1">
        <f t="shared" si="31"/>
        <v>40.425241924492298</v>
      </c>
      <c r="J48" s="1">
        <f t="shared" si="31"/>
        <v>44.603174603174608</v>
      </c>
      <c r="K48" s="1">
        <f t="shared" si="31"/>
        <v>24.075067024128685</v>
      </c>
      <c r="L48" s="1">
        <f t="shared" si="31"/>
        <v>29.377431906614788</v>
      </c>
      <c r="M48" s="1"/>
    </row>
    <row r="49" spans="1:13" x14ac:dyDescent="0.25">
      <c r="A49" s="2" t="s">
        <v>20</v>
      </c>
      <c r="B49" s="5">
        <f>B17/B18*100</f>
        <v>42.63011727255472</v>
      </c>
      <c r="C49" s="5">
        <f t="shared" ref="C49:G49" si="32">C17/C18*100</f>
        <v>45.205662590550631</v>
      </c>
      <c r="D49" s="5">
        <f t="shared" si="32"/>
        <v>49.32708395846992</v>
      </c>
      <c r="E49" s="5">
        <f t="shared" si="32"/>
        <v>38.344099853322952</v>
      </c>
      <c r="F49" s="5">
        <f t="shared" si="32"/>
        <v>29.571177811969189</v>
      </c>
      <c r="G49" s="5">
        <f t="shared" si="32"/>
        <v>37.064205481074033</v>
      </c>
      <c r="H49" s="5">
        <f>H17/H18*100</f>
        <v>39.47321389981883</v>
      </c>
      <c r="I49" s="5">
        <f t="shared" ref="I49:M49" si="33">I17/I18*100</f>
        <v>41.793166487343022</v>
      </c>
      <c r="J49" s="5">
        <f t="shared" si="33"/>
        <v>61.810474036644401</v>
      </c>
      <c r="K49" s="5">
        <f t="shared" si="33"/>
        <v>27.636887207147502</v>
      </c>
      <c r="L49" s="5">
        <f t="shared" si="33"/>
        <v>30.137110315551997</v>
      </c>
      <c r="M49" s="5">
        <f t="shared" si="33"/>
        <v>29.31945788181179</v>
      </c>
    </row>
    <row r="50" spans="1:13" x14ac:dyDescent="0.25">
      <c r="A50" s="2" t="s">
        <v>21</v>
      </c>
      <c r="B50" s="5">
        <f t="shared" ref="B50:F50" si="34">(B48+B49)/2</f>
        <v>42.751089967870051</v>
      </c>
      <c r="C50" s="1">
        <f t="shared" si="34"/>
        <v>45.650398420803462</v>
      </c>
      <c r="D50" s="1">
        <f t="shared" si="34"/>
        <v>47.36195467764766</v>
      </c>
      <c r="E50" s="1">
        <f t="shared" si="34"/>
        <v>36.598323385106518</v>
      </c>
      <c r="F50" s="1">
        <f t="shared" si="34"/>
        <v>30.447067505206384</v>
      </c>
      <c r="G50" s="1"/>
      <c r="H50" s="5">
        <f t="shared" ref="H50:L50" si="35">(H48+H49)/2</f>
        <v>38.357146549561293</v>
      </c>
      <c r="I50" s="1">
        <f t="shared" si="35"/>
        <v>41.109204205917663</v>
      </c>
      <c r="J50" s="1">
        <f t="shared" si="35"/>
        <v>53.206824319909501</v>
      </c>
      <c r="K50" s="1">
        <f t="shared" si="35"/>
        <v>25.855977115638094</v>
      </c>
      <c r="L50" s="1">
        <f t="shared" si="35"/>
        <v>29.757271111083391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95.078657931570348</v>
      </c>
      <c r="C53" s="5"/>
      <c r="D53" s="5"/>
      <c r="E53" s="5"/>
      <c r="F53" s="5"/>
      <c r="G53" s="5"/>
      <c r="H53" s="5">
        <f>H19/H17*100</f>
        <v>95.795650286327799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55.590650663297538</v>
      </c>
      <c r="C56" s="7">
        <f t="shared" ref="C56:F56" si="36">((C11/C9)-1)*100</f>
        <v>61.973180076628353</v>
      </c>
      <c r="D56" s="7">
        <f t="shared" si="36"/>
        <v>58.011049723756905</v>
      </c>
      <c r="E56" s="7">
        <f t="shared" si="36"/>
        <v>41.612200435729839</v>
      </c>
      <c r="F56" s="7">
        <f t="shared" si="36"/>
        <v>25.291828793774318</v>
      </c>
      <c r="G56" s="1"/>
      <c r="H56" s="11">
        <f>((H11/H9)-1)*100</f>
        <v>14.5036125234145</v>
      </c>
      <c r="I56" s="7">
        <f t="shared" ref="I56:L56" si="37">((I11/I9)-1)*100</f>
        <v>16.131558339859041</v>
      </c>
      <c r="J56" s="7">
        <f t="shared" si="37"/>
        <v>56.983240223463682</v>
      </c>
      <c r="K56" s="7">
        <f t="shared" si="37"/>
        <v>-15.75984990619137</v>
      </c>
      <c r="L56" s="7">
        <f t="shared" si="37"/>
        <v>3.4246575342465668</v>
      </c>
      <c r="M56" s="1"/>
    </row>
    <row r="57" spans="1:13" x14ac:dyDescent="0.25">
      <c r="A57" s="2" t="s">
        <v>25</v>
      </c>
      <c r="B57" s="12">
        <f>((B32/B31)-1)*100</f>
        <v>54.349428021754306</v>
      </c>
      <c r="C57" s="12">
        <f t="shared" ref="C57:F57" si="38">((C32/C31)-1)*100</f>
        <v>59.763638741815008</v>
      </c>
      <c r="D57" s="12">
        <f t="shared" si="38"/>
        <v>54.929087218540083</v>
      </c>
      <c r="E57" s="12">
        <f t="shared" si="38"/>
        <v>52.751719111214697</v>
      </c>
      <c r="F57" s="12">
        <f t="shared" si="38"/>
        <v>20.716277467621037</v>
      </c>
      <c r="G57" s="13"/>
      <c r="H57" s="12">
        <f>((H32/H31)-1)*100</f>
        <v>22.555431520028169</v>
      </c>
      <c r="I57" s="12">
        <f t="shared" ref="I57:L57" si="39">((I32/I31)-1)*100</f>
        <v>17.440148349697935</v>
      </c>
      <c r="J57" s="12">
        <f t="shared" si="39"/>
        <v>121.59652752942569</v>
      </c>
      <c r="K57" s="12">
        <f t="shared" si="39"/>
        <v>-3.3781160799534415</v>
      </c>
      <c r="L57" s="12">
        <f t="shared" si="39"/>
        <v>4.9069629484798094</v>
      </c>
      <c r="M57" s="13"/>
    </row>
    <row r="58" spans="1:13" x14ac:dyDescent="0.25">
      <c r="A58" s="2" t="s">
        <v>26</v>
      </c>
      <c r="B58" s="5">
        <f>((B34/B33)-1)*100</f>
        <v>-0.79774885974946974</v>
      </c>
      <c r="C58" s="1">
        <f t="shared" ref="C58:F58" si="40">((C34/C33)-1)*100</f>
        <v>-1.3641402445565443</v>
      </c>
      <c r="D58" s="1">
        <f t="shared" si="40"/>
        <v>-1.9504727742805761</v>
      </c>
      <c r="E58" s="1">
        <f t="shared" si="40"/>
        <v>7.8662139569962486</v>
      </c>
      <c r="F58" s="1">
        <f t="shared" si="40"/>
        <v>-3.6519151888863233</v>
      </c>
      <c r="G58" s="1"/>
      <c r="H58" s="5">
        <f>((H34/H33)-1)*100</f>
        <v>7.0319344684144136</v>
      </c>
      <c r="I58" s="1">
        <f t="shared" ref="I58:L58" si="41">((I34/I33)-1)*100</f>
        <v>1.1268168864222883</v>
      </c>
      <c r="J58" s="1">
        <f t="shared" si="41"/>
        <v>41.15935383547049</v>
      </c>
      <c r="K58" s="1">
        <f t="shared" si="41"/>
        <v>14.698138372794677</v>
      </c>
      <c r="L58" s="1">
        <f t="shared" si="41"/>
        <v>1.4332224534970184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2">B16/B10</f>
        <v>7230113.8785153041</v>
      </c>
      <c r="C61" s="1">
        <f t="shared" si="42"/>
        <v>5842764.6658308646</v>
      </c>
      <c r="D61" s="1">
        <f t="shared" si="42"/>
        <v>8384848.8149924586</v>
      </c>
      <c r="E61" s="1">
        <f t="shared" si="42"/>
        <v>10802188.440376522</v>
      </c>
      <c r="F61" s="1">
        <f t="shared" si="42"/>
        <v>5101987.8492096215</v>
      </c>
      <c r="G61" s="1"/>
      <c r="H61" s="5">
        <f t="shared" ref="H61:L61" si="43">H16/H10</f>
        <v>7640378.0722478759</v>
      </c>
      <c r="I61" s="1">
        <f t="shared" si="43"/>
        <v>6162675.5364893535</v>
      </c>
      <c r="J61" s="1">
        <f t="shared" si="43"/>
        <v>8849751.2322568372</v>
      </c>
      <c r="K61" s="1">
        <f t="shared" si="43"/>
        <v>11470405.07511727</v>
      </c>
      <c r="L61" s="1">
        <f t="shared" si="43"/>
        <v>5392352.7485484807</v>
      </c>
      <c r="M61" s="1"/>
    </row>
    <row r="62" spans="1:13" x14ac:dyDescent="0.25">
      <c r="A62" s="2" t="s">
        <v>29</v>
      </c>
      <c r="B62" s="5">
        <f t="shared" si="42"/>
        <v>7230819.9950331198</v>
      </c>
      <c r="C62" s="5">
        <f t="shared" si="42"/>
        <v>5730020.1500887042</v>
      </c>
      <c r="D62" s="5">
        <f t="shared" si="42"/>
        <v>9110772.3472027984</v>
      </c>
      <c r="E62" s="5">
        <f t="shared" si="42"/>
        <v>11884359.360584615</v>
      </c>
      <c r="F62" s="5">
        <f t="shared" si="42"/>
        <v>4816652.1739130439</v>
      </c>
      <c r="G62" s="1"/>
      <c r="H62" s="5">
        <f t="shared" ref="H62:L62" si="44">H17/H11</f>
        <v>7707714.71776421</v>
      </c>
      <c r="I62" s="5">
        <f t="shared" si="44"/>
        <v>6040474.3373364806</v>
      </c>
      <c r="J62" s="5">
        <f t="shared" si="44"/>
        <v>11619609.693505337</v>
      </c>
      <c r="K62" s="5">
        <f t="shared" si="44"/>
        <v>12400333.64051225</v>
      </c>
      <c r="L62" s="5">
        <f t="shared" si="44"/>
        <v>5233921.4376821192</v>
      </c>
      <c r="M62" s="1"/>
    </row>
    <row r="63" spans="1:13" x14ac:dyDescent="0.25">
      <c r="A63" s="2" t="s">
        <v>30</v>
      </c>
      <c r="B63" s="5">
        <f>(B61/B62)*B45</f>
        <v>84.042987184298752</v>
      </c>
      <c r="C63" s="1">
        <f>(C61/C62)*C45</f>
        <v>91.981478714145254</v>
      </c>
      <c r="D63" s="1">
        <f t="shared" ref="D63:E63" si="45">(D61/D62)*D45</f>
        <v>82.837441325539118</v>
      </c>
      <c r="E63" s="1">
        <f t="shared" si="45"/>
        <v>68.70498508323179</v>
      </c>
      <c r="F63" s="1">
        <f t="shared" ref="F63" si="46">F61/F62*F45</f>
        <v>56.965214162405957</v>
      </c>
      <c r="G63" s="1"/>
      <c r="H63" s="5">
        <f>(H61/H62)*H45</f>
        <v>72.689110374246923</v>
      </c>
      <c r="I63" s="1">
        <f>(I61/I62)*I45</f>
        <v>80.689514679168724</v>
      </c>
      <c r="J63" s="1">
        <f t="shared" ref="J63:K63" si="47">(J61/J62)*J45</f>
        <v>74.663017006902166</v>
      </c>
      <c r="K63" s="1">
        <f t="shared" si="47"/>
        <v>47.858720520829444</v>
      </c>
      <c r="L63" s="1">
        <f t="shared" ref="L63" si="48">L61/L62*L45</f>
        <v>52.675392557263699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9">(B23/B22)*100</f>
        <v>106.45543553357999</v>
      </c>
      <c r="C66" s="1"/>
      <c r="D66" s="1"/>
      <c r="E66" s="1"/>
      <c r="F66" s="1"/>
      <c r="G66" s="1"/>
      <c r="H66" s="14">
        <f t="shared" ref="H66" si="50">(H23/H22)*100</f>
        <v>100.7391145590625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51">(B17/B23)*100</f>
        <v>78.95820333833359</v>
      </c>
      <c r="C67" s="1"/>
      <c r="D67" s="1"/>
      <c r="E67" s="1"/>
      <c r="F67" s="1"/>
      <c r="G67" s="1"/>
      <c r="H67" s="14">
        <f t="shared" ref="H67" si="52">(H17/H23)*100</f>
        <v>73.111083171386895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94</v>
      </c>
    </row>
    <row r="72" spans="1:13" x14ac:dyDescent="0.25">
      <c r="A72" s="10" t="s">
        <v>95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3" spans="1:1" x14ac:dyDescent="0.25">
      <c r="A83" s="8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workbookViewId="0">
      <selection activeCell="A83" sqref="A83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4" t="s">
        <v>80</v>
      </c>
      <c r="B2" s="34"/>
      <c r="C2" s="34"/>
      <c r="D2" s="34"/>
      <c r="E2" s="34"/>
      <c r="F2" s="34"/>
      <c r="G2" s="34"/>
    </row>
    <row r="4" spans="1:13" x14ac:dyDescent="0.25">
      <c r="A4" s="31"/>
      <c r="B4" s="26" t="s">
        <v>43</v>
      </c>
      <c r="C4" s="33" t="s">
        <v>122</v>
      </c>
      <c r="D4" s="33"/>
      <c r="E4" s="33"/>
      <c r="F4" s="33"/>
      <c r="G4" s="29" t="s">
        <v>3</v>
      </c>
      <c r="H4" s="26" t="s">
        <v>43</v>
      </c>
      <c r="I4" s="33" t="s">
        <v>124</v>
      </c>
      <c r="J4" s="33"/>
      <c r="K4" s="33"/>
      <c r="L4" s="33"/>
      <c r="M4" s="29" t="s">
        <v>3</v>
      </c>
    </row>
    <row r="5" spans="1:13" ht="15.75" thickBot="1" x14ac:dyDescent="0.3">
      <c r="A5" s="32"/>
      <c r="B5" s="27" t="s">
        <v>123</v>
      </c>
      <c r="C5" s="9" t="s">
        <v>0</v>
      </c>
      <c r="D5" s="9" t="s">
        <v>1</v>
      </c>
      <c r="E5" s="9" t="s">
        <v>2</v>
      </c>
      <c r="F5" s="9" t="s">
        <v>44</v>
      </c>
      <c r="G5" s="30"/>
      <c r="H5" s="27" t="s">
        <v>125</v>
      </c>
      <c r="I5" s="9" t="s">
        <v>0</v>
      </c>
      <c r="J5" s="9" t="s">
        <v>1</v>
      </c>
      <c r="K5" s="9" t="s">
        <v>2</v>
      </c>
      <c r="L5" s="9" t="s">
        <v>44</v>
      </c>
      <c r="M5" s="30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114</v>
      </c>
      <c r="B9" s="17">
        <f>SUM(C9:F9)</f>
        <v>4776</v>
      </c>
      <c r="C9" s="18">
        <f>+'I Trimestre'!C9+'II Trimestre'!C9+'III Trimestre'!C9</f>
        <v>3350</v>
      </c>
      <c r="D9" s="18">
        <f>+'I Trimestre'!D9+'II Trimestre'!D9+'III Trimestre'!D9</f>
        <v>469</v>
      </c>
      <c r="E9" s="18">
        <f>+'I Trimestre'!E9+'II Trimestre'!E9+'III Trimestre'!E9</f>
        <v>558</v>
      </c>
      <c r="F9" s="18">
        <f>+'I Trimestre'!F9+'II Trimestre'!F9+'III Trimestre'!F9</f>
        <v>399</v>
      </c>
      <c r="G9" s="18"/>
      <c r="H9" s="17">
        <f>SUM(I9:L9)</f>
        <v>6494</v>
      </c>
      <c r="I9" s="18">
        <f>+'I Trimestre'!I9+'II Trimestre'!I9+'III Trimestre'!I9</f>
        <v>4164</v>
      </c>
      <c r="J9" s="18">
        <f>+'I Trimestre'!J9+'II Trimestre'!J9+'III Trimestre'!J9</f>
        <v>777</v>
      </c>
      <c r="K9" s="18">
        <f>+'I Trimestre'!K9+'II Trimestre'!K9+'III Trimestre'!K9</f>
        <v>874</v>
      </c>
      <c r="L9" s="18">
        <f>+'I Trimestre'!L9+'II Trimestre'!L9+'III Trimestre'!L9</f>
        <v>679</v>
      </c>
      <c r="M9" s="18"/>
    </row>
    <row r="10" spans="1:13" x14ac:dyDescent="0.25">
      <c r="A10" s="3" t="s">
        <v>81</v>
      </c>
      <c r="B10" s="17">
        <f t="shared" ref="B10" si="0">SUM(C10:F10)</f>
        <v>9075</v>
      </c>
      <c r="C10" s="18">
        <f>+'I Trimestre'!C10+'II Trimestre'!C10+'III Trimestre'!C10</f>
        <v>5845</v>
      </c>
      <c r="D10" s="18">
        <f>+'I Trimestre'!D10+'II Trimestre'!D10+'III Trimestre'!D10</f>
        <v>967</v>
      </c>
      <c r="E10" s="18">
        <f>+'I Trimestre'!E10+'II Trimestre'!E10+'III Trimestre'!E10</f>
        <v>1422</v>
      </c>
      <c r="F10" s="18">
        <f>+'I Trimestre'!F10+'II Trimestre'!F10+'III Trimestre'!F10</f>
        <v>841</v>
      </c>
      <c r="G10" s="18"/>
      <c r="H10" s="17">
        <f t="shared" ref="H10" si="1">SUM(I10:L10)</f>
        <v>9075</v>
      </c>
      <c r="I10" s="18">
        <f>+'I Trimestre'!I10+'II Trimestre'!I10+'III Trimestre'!I10</f>
        <v>5845</v>
      </c>
      <c r="J10" s="18">
        <f>+'I Trimestre'!J10+'II Trimestre'!J10+'III Trimestre'!J10</f>
        <v>967</v>
      </c>
      <c r="K10" s="18">
        <f>+'I Trimestre'!K10+'II Trimestre'!K10+'III Trimestre'!K10</f>
        <v>1422</v>
      </c>
      <c r="L10" s="18">
        <f>+'I Trimestre'!L10+'II Trimestre'!L10+'III Trimestre'!L10</f>
        <v>841</v>
      </c>
      <c r="M10" s="18"/>
    </row>
    <row r="11" spans="1:13" x14ac:dyDescent="0.25">
      <c r="A11" s="3" t="s">
        <v>82</v>
      </c>
      <c r="B11" s="17">
        <f>SUM(C11:F11)</f>
        <v>6971</v>
      </c>
      <c r="C11" s="18">
        <f>+'I Trimestre'!C11+'II Trimestre'!C11+'III Trimestre'!C11</f>
        <v>4731</v>
      </c>
      <c r="D11" s="18">
        <f>+'I Trimestre'!D11+'II Trimestre'!D11+'III Trimestre'!D11</f>
        <v>878</v>
      </c>
      <c r="E11" s="18">
        <f>+'I Trimestre'!E11+'II Trimestre'!E11+'III Trimestre'!E11</f>
        <v>897</v>
      </c>
      <c r="F11" s="18">
        <f>+'I Trimestre'!F11+'II Trimestre'!F11+'III Trimestre'!F11</f>
        <v>465</v>
      </c>
      <c r="G11" s="18"/>
      <c r="H11" s="17">
        <f>SUM(I11:L11)</f>
        <v>6791</v>
      </c>
      <c r="I11" s="18">
        <f>+'I Trimestre'!I11+'II Trimestre'!I11+'III Trimestre'!I11</f>
        <v>4771</v>
      </c>
      <c r="J11" s="18">
        <f>+'I Trimestre'!J11+'II Trimestre'!J11+'III Trimestre'!J11</f>
        <v>886</v>
      </c>
      <c r="K11" s="18">
        <f>+'I Trimestre'!K11+'II Trimestre'!K11+'III Trimestre'!K11</f>
        <v>635</v>
      </c>
      <c r="L11" s="18">
        <f>+'I Trimestre'!L11+'II Trimestre'!L11+'III Trimestre'!L11</f>
        <v>499</v>
      </c>
      <c r="M11" s="18"/>
    </row>
    <row r="12" spans="1:13" x14ac:dyDescent="0.25">
      <c r="A12" s="3" t="s">
        <v>49</v>
      </c>
      <c r="B12" s="17">
        <f>SUM(C12:F12)</f>
        <v>11490</v>
      </c>
      <c r="C12" s="18">
        <f>+'III Trimestre'!C12</f>
        <v>7337</v>
      </c>
      <c r="D12" s="18">
        <f>+'III Trimestre'!D12</f>
        <v>1260</v>
      </c>
      <c r="E12" s="18">
        <f>+'III Trimestre'!E12</f>
        <v>1865</v>
      </c>
      <c r="F12" s="18">
        <f>+'III Trimestre'!F12</f>
        <v>1028</v>
      </c>
      <c r="G12" s="18"/>
      <c r="H12" s="17">
        <f>SUM(I12:L12)</f>
        <v>11490</v>
      </c>
      <c r="I12" s="18">
        <f>+'III Trimestre'!I12</f>
        <v>7337</v>
      </c>
      <c r="J12" s="18">
        <f>+'III Trimestre'!J12</f>
        <v>1260</v>
      </c>
      <c r="K12" s="18">
        <f>+'III Trimestre'!K12</f>
        <v>1865</v>
      </c>
      <c r="L12" s="18">
        <f>+'III Trimestre'!L12</f>
        <v>1028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114</v>
      </c>
      <c r="B15" s="18">
        <f>SUM(C15:G15)</f>
        <v>32010141741.849182</v>
      </c>
      <c r="C15" s="18">
        <f>+'I Trimestre'!C15+'II Trimestre'!C15+'III Trimestre'!C15</f>
        <v>18507009842.510002</v>
      </c>
      <c r="D15" s="18">
        <f>+'I Trimestre'!D15+'II Trimestre'!D15+'III Trimestre'!D15</f>
        <v>4085734043.9999995</v>
      </c>
      <c r="E15" s="18">
        <f>+'I Trimestre'!E15+'II Trimestre'!E15+'III Trimestre'!E15</f>
        <v>5694829616</v>
      </c>
      <c r="F15" s="18">
        <f>+'I Trimestre'!F15+'II Trimestre'!F15+'III Trimestre'!F15</f>
        <v>1905634000</v>
      </c>
      <c r="G15" s="18">
        <f>+'I Trimestre'!G15+'II Trimestre'!G15+'III Trimestre'!G15</f>
        <v>1816934239.339179</v>
      </c>
      <c r="H15" s="18">
        <f>SUM(I15:M15)</f>
        <v>45407404443.515945</v>
      </c>
      <c r="I15" s="18">
        <f>+'I Trimestre'!I15+'II Trimestre'!I15+'III Trimestre'!I15</f>
        <v>23621870580.68</v>
      </c>
      <c r="J15" s="18">
        <f>+'I Trimestre'!J15+'II Trimestre'!J15+'III Trimestre'!J15</f>
        <v>7476962058.71</v>
      </c>
      <c r="K15" s="18">
        <f>+'I Trimestre'!K15+'II Trimestre'!K15+'III Trimestre'!K15</f>
        <v>9933604246.6299992</v>
      </c>
      <c r="L15" s="18">
        <f>+'I Trimestre'!L15+'II Trimestre'!L15+'III Trimestre'!L15</f>
        <v>2222196324.1999998</v>
      </c>
      <c r="M15" s="18">
        <f>+'I Trimestre'!M15+'II Trimestre'!M15+'III Trimestre'!M15</f>
        <v>2152771233.2959495</v>
      </c>
    </row>
    <row r="16" spans="1:13" x14ac:dyDescent="0.25">
      <c r="A16" s="3" t="s">
        <v>81</v>
      </c>
      <c r="B16" s="18">
        <f>SUM(C16:G16)</f>
        <v>65625227540.436798</v>
      </c>
      <c r="C16" s="18">
        <f>+'I Trimestre'!C16+'II Trimestre'!C16+'III Trimestre'!C16</f>
        <v>34150959471.790001</v>
      </c>
      <c r="D16" s="18">
        <f>+'I Trimestre'!D16+'II Trimestre'!D16+'III Trimestre'!D16</f>
        <v>8108148804.1000004</v>
      </c>
      <c r="E16" s="18">
        <f>+'I Trimestre'!E16+'II Trimestre'!E16+'III Trimestre'!E16</f>
        <v>15360711962.209999</v>
      </c>
      <c r="F16" s="18">
        <f>+'I Trimestre'!F16+'II Trimestre'!F16+'III Trimestre'!F16</f>
        <v>4290771781.1799998</v>
      </c>
      <c r="G16" s="18">
        <f>+'I Trimestre'!G16+'II Trimestre'!G16+'III Trimestre'!G16</f>
        <v>3714635521.1568003</v>
      </c>
      <c r="H16" s="18">
        <f>SUM(I16:M16)</f>
        <v>67233369586.26062</v>
      </c>
      <c r="I16" s="18">
        <f>+'I Trimestre'!I16+'II Trimestre'!I16+'III Trimestre'!I16</f>
        <v>34932931855.153427</v>
      </c>
      <c r="J16" s="18">
        <f>+'I Trimestre'!J16+'II Trimestre'!J16+'III Trimestre'!J16</f>
        <v>8330537816.129077</v>
      </c>
      <c r="K16" s="18">
        <f>+'I Trimestre'!K16+'II Trimestre'!K16+'III Trimestre'!K16</f>
        <v>15784140040.56468</v>
      </c>
      <c r="L16" s="18">
        <f>+'I Trimestre'!L16+'II Trimestre'!L16+'III Trimestre'!L16</f>
        <v>4380097445.0024605</v>
      </c>
      <c r="M16" s="18">
        <f>+'I Trimestre'!M16+'II Trimestre'!M16+'III Trimestre'!M16</f>
        <v>3805662429.4109788</v>
      </c>
    </row>
    <row r="17" spans="1:13" x14ac:dyDescent="0.25">
      <c r="A17" s="3" t="s">
        <v>82</v>
      </c>
      <c r="B17" s="18">
        <f>SUM(C17:G17)</f>
        <v>51222177282.944778</v>
      </c>
      <c r="C17" s="18">
        <f>+'I Trimestre'!C17+'II Trimestre'!C17+'III Trimestre'!C17</f>
        <v>27526016090.68</v>
      </c>
      <c r="D17" s="18">
        <f>+'I Trimestre'!D17+'II Trimestre'!D17+'III Trimestre'!D17</f>
        <v>8758243753.3899994</v>
      </c>
      <c r="E17" s="18">
        <f>+'I Trimestre'!E17+'II Trimestre'!E17+'III Trimestre'!E17</f>
        <v>10326911637.450001</v>
      </c>
      <c r="F17" s="18">
        <f>+'I Trimestre'!F17+'II Trimestre'!F17+'III Trimestre'!F17</f>
        <v>2301472000</v>
      </c>
      <c r="G17" s="18">
        <f>+'I Trimestre'!G17+'II Trimestre'!G17+'III Trimestre'!G17</f>
        <v>2309533801.4247737</v>
      </c>
      <c r="H17" s="18">
        <f>SUM(I17:M17)</f>
        <v>51264114944.938438</v>
      </c>
      <c r="I17" s="18">
        <f>+'I Trimestre'!I17+'II Trimestre'!I17+'III Trimestre'!I17</f>
        <v>28834820227.470001</v>
      </c>
      <c r="J17" s="18">
        <f>+'I Trimestre'!J17+'II Trimestre'!J17+'III Trimestre'!J17</f>
        <v>10357947323.610001</v>
      </c>
      <c r="K17" s="18">
        <f>+'I Trimestre'!K17+'II Trimestre'!K17+'III Trimestre'!K17</f>
        <v>7350676731.8800001</v>
      </c>
      <c r="L17" s="18">
        <f>+'I Trimestre'!L17+'II Trimestre'!L17+'III Trimestre'!L17</f>
        <v>2637487178.4300003</v>
      </c>
      <c r="M17" s="18">
        <f>+'I Trimestre'!M17+'II Trimestre'!M17+'III Trimestre'!M17</f>
        <v>2083183483.5484357</v>
      </c>
    </row>
    <row r="18" spans="1:13" x14ac:dyDescent="0.25">
      <c r="A18" s="3" t="s">
        <v>49</v>
      </c>
      <c r="B18" s="18">
        <f t="shared" ref="B18" si="2">SUM(C18:G18)</f>
        <v>83553650738.992187</v>
      </c>
      <c r="C18" s="18">
        <f>+'III Trimestre'!C18</f>
        <v>42868364353.210007</v>
      </c>
      <c r="D18" s="18">
        <f>+'III Trimestre'!D18</f>
        <v>10564909506.889999</v>
      </c>
      <c r="E18" s="18">
        <f>+'III Trimestre'!E18</f>
        <v>20146081441.289997</v>
      </c>
      <c r="F18" s="18">
        <f>+'III Trimestre'!F18</f>
        <v>5244843508.9799995</v>
      </c>
      <c r="G18" s="18">
        <f>+'III Trimestre'!G18</f>
        <v>4729451928.6221991</v>
      </c>
      <c r="H18" s="18">
        <f t="shared" ref="H18" si="3">SUM(I18:M18)</f>
        <v>83553650739.000061</v>
      </c>
      <c r="I18" s="18">
        <f>+'III Trimestre'!I18</f>
        <v>42868364353.215111</v>
      </c>
      <c r="J18" s="18">
        <f>+'III Trimestre'!J18</f>
        <v>10564909506.888027</v>
      </c>
      <c r="K18" s="18">
        <f>+'III Trimestre'!K18</f>
        <v>20146081441.292194</v>
      </c>
      <c r="L18" s="18">
        <f>+'III Trimestre'!L18</f>
        <v>5244843508.9820881</v>
      </c>
      <c r="M18" s="18">
        <f>+'III Trimestre'!M18</f>
        <v>4729451928.6226454</v>
      </c>
    </row>
    <row r="19" spans="1:13" x14ac:dyDescent="0.25">
      <c r="A19" s="3" t="s">
        <v>83</v>
      </c>
      <c r="B19" s="18">
        <f>SUM(C19:F19)</f>
        <v>48912643481.520004</v>
      </c>
      <c r="C19" s="18">
        <f>+C17</f>
        <v>27526016090.68</v>
      </c>
      <c r="D19" s="18">
        <f t="shared" ref="D19:F19" si="4">+D17</f>
        <v>8758243753.3899994</v>
      </c>
      <c r="E19" s="18">
        <f t="shared" si="4"/>
        <v>10326911637.450001</v>
      </c>
      <c r="F19" s="18">
        <f t="shared" si="4"/>
        <v>2301472000</v>
      </c>
      <c r="G19" s="18"/>
      <c r="H19" s="18">
        <f>SUM(I19:L19)</f>
        <v>49180931461.389999</v>
      </c>
      <c r="I19" s="18">
        <f>+I17</f>
        <v>28834820227.470001</v>
      </c>
      <c r="J19" s="18">
        <f t="shared" ref="J19:L19" si="5">+J17</f>
        <v>10357947323.610001</v>
      </c>
      <c r="K19" s="18">
        <f t="shared" si="5"/>
        <v>7350676731.8800001</v>
      </c>
      <c r="L19" s="18">
        <f t="shared" si="5"/>
        <v>2637487178.4300003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81</v>
      </c>
      <c r="B22" s="18">
        <f t="shared" ref="B22" si="6">B16</f>
        <v>65625227540.436798</v>
      </c>
      <c r="C22" s="18"/>
      <c r="D22" s="18"/>
      <c r="E22" s="18"/>
      <c r="F22" s="17"/>
      <c r="G22" s="17"/>
      <c r="H22" s="18">
        <f t="shared" ref="H22" si="7">H16</f>
        <v>67233369586.26062</v>
      </c>
      <c r="I22" s="18"/>
      <c r="J22" s="18"/>
      <c r="K22" s="18"/>
      <c r="L22" s="17"/>
      <c r="M22" s="17"/>
    </row>
    <row r="23" spans="1:13" x14ac:dyDescent="0.25">
      <c r="A23" s="3" t="s">
        <v>82</v>
      </c>
      <c r="B23" s="18">
        <f>'I Trimestre'!B23+'II Trimestre'!B23+'III Trimestre'!B23</f>
        <v>67318213824.800003</v>
      </c>
      <c r="C23" s="18"/>
      <c r="D23" s="18"/>
      <c r="E23" s="18"/>
      <c r="F23" s="17"/>
      <c r="G23" s="17"/>
      <c r="H23" s="18">
        <f>'I Trimestre'!H23+'II Trimestre'!H23+'III Trimestre'!H23</f>
        <v>67318213824.800003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115</v>
      </c>
      <c r="B26" s="22">
        <v>1.523505238688889</v>
      </c>
      <c r="C26" s="22">
        <v>1.523505238688889</v>
      </c>
      <c r="D26" s="22">
        <v>1.523505238688889</v>
      </c>
      <c r="E26" s="22">
        <v>1.523505238688889</v>
      </c>
      <c r="F26" s="22">
        <v>1.523505238688889</v>
      </c>
      <c r="G26" s="22">
        <v>1.523505238688889</v>
      </c>
      <c r="H26" s="22">
        <v>1.523505238688889</v>
      </c>
      <c r="I26" s="22">
        <v>1.523505238688889</v>
      </c>
      <c r="J26" s="22">
        <v>1.523505238688889</v>
      </c>
      <c r="K26" s="22">
        <v>1.523505238688889</v>
      </c>
      <c r="L26" s="22">
        <v>1.523505238688889</v>
      </c>
      <c r="M26" s="22">
        <v>1.523505238688889</v>
      </c>
    </row>
    <row r="27" spans="1:13" x14ac:dyDescent="0.25">
      <c r="A27" s="3" t="s">
        <v>84</v>
      </c>
      <c r="B27" s="22">
        <v>1.6128472990111107</v>
      </c>
      <c r="C27" s="22">
        <v>1.6128472990111107</v>
      </c>
      <c r="D27" s="22">
        <v>1.6128472990111107</v>
      </c>
      <c r="E27" s="22">
        <v>1.6128472990111107</v>
      </c>
      <c r="F27" s="22">
        <v>1.6128472990111107</v>
      </c>
      <c r="G27" s="22">
        <v>1.6128472990111107</v>
      </c>
      <c r="H27" s="22">
        <v>1.6128472990111107</v>
      </c>
      <c r="I27" s="22">
        <v>1.6128472990111107</v>
      </c>
      <c r="J27" s="22">
        <v>1.6128472990111107</v>
      </c>
      <c r="K27" s="22">
        <v>1.6128472990111107</v>
      </c>
      <c r="L27" s="22">
        <v>1.6128472990111107</v>
      </c>
      <c r="M27" s="22">
        <v>1.6128472990111107</v>
      </c>
    </row>
    <row r="28" spans="1:13" x14ac:dyDescent="0.25">
      <c r="A28" s="3" t="s">
        <v>8</v>
      </c>
      <c r="B28" s="19">
        <f>+C28+F28</f>
        <v>144874</v>
      </c>
      <c r="C28" s="20">
        <v>103842</v>
      </c>
      <c r="D28" s="20">
        <v>103842</v>
      </c>
      <c r="E28" s="20">
        <v>103842</v>
      </c>
      <c r="F28" s="20">
        <v>41032</v>
      </c>
      <c r="G28" s="18"/>
      <c r="H28" s="19">
        <f>+I28+L28</f>
        <v>144874</v>
      </c>
      <c r="I28" s="20">
        <v>103842</v>
      </c>
      <c r="J28" s="20">
        <v>103842</v>
      </c>
      <c r="K28" s="20">
        <v>103842</v>
      </c>
      <c r="L28" s="20">
        <v>41032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116</v>
      </c>
      <c r="B31" s="17">
        <f t="shared" ref="B31:F31" si="8">B15/B26</f>
        <v>21010851114.234921</v>
      </c>
      <c r="C31" s="18">
        <f t="shared" si="8"/>
        <v>12147650938.461439</v>
      </c>
      <c r="D31" s="18">
        <f t="shared" si="8"/>
        <v>2681798486.9655814</v>
      </c>
      <c r="E31" s="18">
        <f t="shared" si="8"/>
        <v>3737978361.5978274</v>
      </c>
      <c r="F31" s="18">
        <f t="shared" si="8"/>
        <v>1250822085.5479083</v>
      </c>
      <c r="G31" s="18">
        <f t="shared" ref="G31:L31" si="9">G15/G26</f>
        <v>1192601241.662163</v>
      </c>
      <c r="H31" s="17">
        <f t="shared" si="9"/>
        <v>29804560752.671276</v>
      </c>
      <c r="I31" s="18">
        <f t="shared" si="9"/>
        <v>15504948706.975704</v>
      </c>
      <c r="J31" s="18">
        <f t="shared" si="9"/>
        <v>4907736362.7213955</v>
      </c>
      <c r="K31" s="18">
        <f t="shared" si="9"/>
        <v>6520229792.6974926</v>
      </c>
      <c r="L31" s="18">
        <f t="shared" si="9"/>
        <v>1458607602.8937035</v>
      </c>
      <c r="M31" s="18">
        <f t="shared" ref="M31" si="10">M15/M26</f>
        <v>1413038287.3829823</v>
      </c>
    </row>
    <row r="32" spans="1:13" x14ac:dyDescent="0.25">
      <c r="A32" s="2" t="s">
        <v>85</v>
      </c>
      <c r="B32" s="17">
        <f t="shared" ref="B32" si="11">B17/B27</f>
        <v>31758851141.301949</v>
      </c>
      <c r="C32" s="18">
        <f>C17/C27</f>
        <v>17066721758.195644</v>
      </c>
      <c r="D32" s="18">
        <f t="shared" ref="D32:F32" si="12">D17/D27</f>
        <v>5430299420.6332893</v>
      </c>
      <c r="E32" s="18">
        <f t="shared" si="12"/>
        <v>6402907233.5501118</v>
      </c>
      <c r="F32" s="18">
        <f t="shared" si="12"/>
        <v>1426962119.3594134</v>
      </c>
      <c r="G32" s="18">
        <f t="shared" ref="G32:H32" si="13">G17/G27</f>
        <v>1431960609.5634871</v>
      </c>
      <c r="H32" s="17">
        <f t="shared" si="13"/>
        <v>31784853393.356049</v>
      </c>
      <c r="I32" s="18">
        <f>I17/I27</f>
        <v>17878208460.992908</v>
      </c>
      <c r="J32" s="18">
        <f t="shared" ref="J32:M32" si="14">J17/J27</f>
        <v>6422150026.2057018</v>
      </c>
      <c r="K32" s="18">
        <f t="shared" si="14"/>
        <v>4557577606.0058136</v>
      </c>
      <c r="L32" s="18">
        <f t="shared" si="14"/>
        <v>1635298753.9782159</v>
      </c>
      <c r="M32" s="18">
        <f t="shared" si="14"/>
        <v>1291618546.1734061</v>
      </c>
    </row>
    <row r="33" spans="1:13" x14ac:dyDescent="0.25">
      <c r="A33" s="2" t="s">
        <v>117</v>
      </c>
      <c r="B33" s="17">
        <f t="shared" ref="B33:F33" si="15">B31/B9</f>
        <v>4399256.9334662734</v>
      </c>
      <c r="C33" s="18">
        <f t="shared" si="15"/>
        <v>3626164.4592422205</v>
      </c>
      <c r="D33" s="18">
        <f t="shared" si="15"/>
        <v>5718120.4412912186</v>
      </c>
      <c r="E33" s="18">
        <f t="shared" si="15"/>
        <v>6698885.9526842786</v>
      </c>
      <c r="F33" s="18">
        <f t="shared" si="15"/>
        <v>3134892.4449822265</v>
      </c>
      <c r="G33" s="18"/>
      <c r="H33" s="17">
        <f t="shared" ref="H33:L33" si="16">H31/H9</f>
        <v>4589553.5498415884</v>
      </c>
      <c r="I33" s="18">
        <f t="shared" si="16"/>
        <v>3723570.7749701501</v>
      </c>
      <c r="J33" s="18">
        <f t="shared" si="16"/>
        <v>6316263.0150854513</v>
      </c>
      <c r="K33" s="18">
        <f t="shared" si="16"/>
        <v>7460217.1541161239</v>
      </c>
      <c r="L33" s="18">
        <f t="shared" si="16"/>
        <v>2148170.2546299021</v>
      </c>
      <c r="M33" s="18"/>
    </row>
    <row r="34" spans="1:13" x14ac:dyDescent="0.25">
      <c r="A34" s="2" t="s">
        <v>86</v>
      </c>
      <c r="B34" s="17">
        <f t="shared" ref="B34:F34" si="17">B32/B11</f>
        <v>4555852.9825422391</v>
      </c>
      <c r="C34" s="18">
        <f t="shared" si="17"/>
        <v>3607423.7493543955</v>
      </c>
      <c r="D34" s="18">
        <f t="shared" si="17"/>
        <v>6184851.2763477098</v>
      </c>
      <c r="E34" s="18">
        <f t="shared" si="17"/>
        <v>7138135.1544594336</v>
      </c>
      <c r="F34" s="18">
        <f t="shared" si="17"/>
        <v>3068735.7405578783</v>
      </c>
      <c r="G34" s="18"/>
      <c r="H34" s="17">
        <f t="shared" ref="H34:L34" si="18">H32/H11</f>
        <v>4680437.8432272198</v>
      </c>
      <c r="I34" s="18">
        <f t="shared" si="18"/>
        <v>3747266.4977977173</v>
      </c>
      <c r="J34" s="18">
        <f t="shared" si="18"/>
        <v>7248476.327545939</v>
      </c>
      <c r="K34" s="18">
        <f t="shared" si="18"/>
        <v>7177287.5685130926</v>
      </c>
      <c r="L34" s="18">
        <f t="shared" si="18"/>
        <v>3277151.8115795911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9">B10/B28*100</f>
        <v>6.2640639452213653</v>
      </c>
      <c r="C39" s="1">
        <f>C10/C28*100</f>
        <v>5.6287436682652494</v>
      </c>
      <c r="D39" s="1">
        <f t="shared" si="19"/>
        <v>0.93122243408254846</v>
      </c>
      <c r="E39" s="1">
        <f t="shared" si="19"/>
        <v>1.3693881088576876</v>
      </c>
      <c r="F39" s="1">
        <f t="shared" si="19"/>
        <v>2.0496198089296156</v>
      </c>
      <c r="G39" s="1"/>
      <c r="H39" s="5">
        <f t="shared" ref="H39" si="20">H10/H28*100</f>
        <v>6.2640639452213653</v>
      </c>
      <c r="I39" s="1">
        <f>I10/I28*100</f>
        <v>5.6287436682652494</v>
      </c>
      <c r="J39" s="1">
        <f t="shared" ref="J39:L39" si="21">J10/J28*100</f>
        <v>0.93122243408254846</v>
      </c>
      <c r="K39" s="1">
        <f t="shared" si="21"/>
        <v>1.3693881088576876</v>
      </c>
      <c r="L39" s="1">
        <f t="shared" si="21"/>
        <v>2.0496198089296156</v>
      </c>
      <c r="M39" s="1"/>
    </row>
    <row r="40" spans="1:13" x14ac:dyDescent="0.25">
      <c r="A40" s="2" t="s">
        <v>13</v>
      </c>
      <c r="B40" s="5">
        <f t="shared" ref="B40:F40" si="22">B11/B28*100</f>
        <v>4.8117674669022739</v>
      </c>
      <c r="C40" s="1">
        <f t="shared" si="22"/>
        <v>4.5559600161784255</v>
      </c>
      <c r="D40" s="1">
        <f t="shared" si="22"/>
        <v>0.84551530209356529</v>
      </c>
      <c r="E40" s="1">
        <f t="shared" si="22"/>
        <v>0.86381233027098858</v>
      </c>
      <c r="F40" s="1">
        <f t="shared" si="22"/>
        <v>1.1332618444141158</v>
      </c>
      <c r="G40" s="1"/>
      <c r="H40" s="5">
        <f t="shared" ref="H40:L40" si="23">H11/H28*100</f>
        <v>4.6875215704681308</v>
      </c>
      <c r="I40" s="1">
        <f t="shared" si="23"/>
        <v>4.5944800754993169</v>
      </c>
      <c r="J40" s="1">
        <f t="shared" si="23"/>
        <v>0.85321931395774353</v>
      </c>
      <c r="K40" s="1">
        <f t="shared" si="23"/>
        <v>0.61150594171915029</v>
      </c>
      <c r="L40" s="1">
        <f t="shared" si="23"/>
        <v>1.216124000779879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4">B11/B10*100</f>
        <v>76.815426997245183</v>
      </c>
      <c r="C43" s="1">
        <f t="shared" si="24"/>
        <v>80.940975192472195</v>
      </c>
      <c r="D43" s="1">
        <f t="shared" si="24"/>
        <v>90.796277145811786</v>
      </c>
      <c r="E43" s="1">
        <f t="shared" si="24"/>
        <v>63.080168776371302</v>
      </c>
      <c r="F43" s="1">
        <f t="shared" si="24"/>
        <v>55.291319857312729</v>
      </c>
      <c r="G43" s="1"/>
      <c r="H43" s="5">
        <f t="shared" ref="H43:L43" si="25">H11/H10*100</f>
        <v>74.831955922865006</v>
      </c>
      <c r="I43" s="1">
        <f t="shared" si="25"/>
        <v>81.625320786997435</v>
      </c>
      <c r="J43" s="1">
        <f t="shared" si="25"/>
        <v>91.623578076525334</v>
      </c>
      <c r="K43" s="1">
        <f t="shared" si="25"/>
        <v>44.655414908579466</v>
      </c>
      <c r="L43" s="1">
        <f t="shared" si="25"/>
        <v>59.33412604042806</v>
      </c>
      <c r="M43" s="1"/>
    </row>
    <row r="44" spans="1:13" x14ac:dyDescent="0.25">
      <c r="A44" s="2" t="s">
        <v>16</v>
      </c>
      <c r="B44" s="5">
        <f>B17/B16*100</f>
        <v>78.052570943670744</v>
      </c>
      <c r="C44" s="5">
        <f>C17/C16*100</f>
        <v>80.601003650915118</v>
      </c>
      <c r="D44" s="5">
        <f t="shared" ref="D44:G44" si="26">D17/D16*100</f>
        <v>108.01779746520278</v>
      </c>
      <c r="E44" s="5">
        <f t="shared" si="26"/>
        <v>67.229381443099683</v>
      </c>
      <c r="F44" s="5">
        <f t="shared" si="26"/>
        <v>53.637716414902748</v>
      </c>
      <c r="G44" s="5">
        <f t="shared" si="26"/>
        <v>62.173900730522966</v>
      </c>
      <c r="H44" s="5">
        <f>H17/H16*100</f>
        <v>76.248022760731075</v>
      </c>
      <c r="I44" s="5">
        <f>I17/I16*100</f>
        <v>82.543372961168131</v>
      </c>
      <c r="J44" s="5">
        <f t="shared" ref="J44:M44" si="27">J17/J16*100</f>
        <v>124.3370782562871</v>
      </c>
      <c r="K44" s="5">
        <f t="shared" si="27"/>
        <v>46.570017200740885</v>
      </c>
      <c r="L44" s="5">
        <f t="shared" si="27"/>
        <v>60.215262595111483</v>
      </c>
      <c r="M44" s="5">
        <f t="shared" si="27"/>
        <v>54.739050617026486</v>
      </c>
    </row>
    <row r="45" spans="1:13" x14ac:dyDescent="0.25">
      <c r="A45" s="2" t="s">
        <v>17</v>
      </c>
      <c r="B45" s="5">
        <f t="shared" ref="B45:F45" si="28">AVERAGE(B43:B44)</f>
        <v>77.433998970457964</v>
      </c>
      <c r="C45" s="1">
        <f t="shared" si="28"/>
        <v>80.770989421693656</v>
      </c>
      <c r="D45" s="1">
        <f t="shared" si="28"/>
        <v>99.407037305507288</v>
      </c>
      <c r="E45" s="1">
        <f t="shared" si="28"/>
        <v>65.154775109735496</v>
      </c>
      <c r="F45" s="1">
        <f t="shared" si="28"/>
        <v>54.464518136107742</v>
      </c>
      <c r="G45" s="1"/>
      <c r="H45" s="5">
        <f t="shared" ref="H45:L45" si="29">AVERAGE(H43:H44)</f>
        <v>75.539989341798048</v>
      </c>
      <c r="I45" s="1">
        <f t="shared" si="29"/>
        <v>82.084346874082783</v>
      </c>
      <c r="J45" s="1">
        <f t="shared" si="29"/>
        <v>107.98032816640622</v>
      </c>
      <c r="K45" s="1">
        <f t="shared" si="29"/>
        <v>45.612716054660176</v>
      </c>
      <c r="L45" s="1">
        <f t="shared" si="29"/>
        <v>59.774694317769772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30">B11/B12*100</f>
        <v>60.670147954743257</v>
      </c>
      <c r="C48" s="1">
        <f t="shared" si="30"/>
        <v>64.481395665803461</v>
      </c>
      <c r="D48" s="1">
        <f t="shared" si="30"/>
        <v>69.682539682539684</v>
      </c>
      <c r="E48" s="1">
        <f t="shared" si="30"/>
        <v>48.096514745308312</v>
      </c>
      <c r="F48" s="1">
        <f t="shared" si="30"/>
        <v>45.233463035019454</v>
      </c>
      <c r="G48" s="1"/>
      <c r="H48" s="5">
        <f t="shared" ref="H48:L48" si="31">H11/H12*100</f>
        <v>59.103568320278498</v>
      </c>
      <c r="I48" s="1">
        <f t="shared" si="31"/>
        <v>65.026577620280761</v>
      </c>
      <c r="J48" s="1">
        <f t="shared" si="31"/>
        <v>70.317460317460316</v>
      </c>
      <c r="K48" s="1">
        <f t="shared" si="31"/>
        <v>34.048257372654156</v>
      </c>
      <c r="L48" s="1">
        <f t="shared" si="31"/>
        <v>48.540856031128406</v>
      </c>
      <c r="M48" s="1"/>
    </row>
    <row r="49" spans="1:13" x14ac:dyDescent="0.25">
      <c r="A49" s="2" t="s">
        <v>20</v>
      </c>
      <c r="B49" s="5">
        <f>B17/B18*100</f>
        <v>61.304535265555785</v>
      </c>
      <c r="C49" s="5">
        <f t="shared" ref="C49:G49" si="32">C17/C18*100</f>
        <v>64.210558312609933</v>
      </c>
      <c r="D49" s="5">
        <f t="shared" si="32"/>
        <v>82.899373134036153</v>
      </c>
      <c r="E49" s="5">
        <f t="shared" si="32"/>
        <v>51.260150355019839</v>
      </c>
      <c r="F49" s="5">
        <f t="shared" si="32"/>
        <v>43.880660997025309</v>
      </c>
      <c r="G49" s="5">
        <f t="shared" si="32"/>
        <v>48.833011441509569</v>
      </c>
      <c r="H49" s="5">
        <f>H17/H18*100</f>
        <v>61.354727760578939</v>
      </c>
      <c r="I49" s="5">
        <f t="shared" ref="I49:M49" si="33">I17/I18*100</f>
        <v>67.263635229664189</v>
      </c>
      <c r="J49" s="5">
        <f t="shared" si="33"/>
        <v>98.041041590151877</v>
      </c>
      <c r="K49" s="5">
        <f t="shared" si="33"/>
        <v>36.486880852242393</v>
      </c>
      <c r="L49" s="5">
        <f t="shared" si="33"/>
        <v>50.287242582417491</v>
      </c>
      <c r="M49" s="5">
        <f t="shared" si="33"/>
        <v>44.047037901812857</v>
      </c>
    </row>
    <row r="50" spans="1:13" x14ac:dyDescent="0.25">
      <c r="A50" s="2" t="s">
        <v>21</v>
      </c>
      <c r="B50" s="5">
        <f t="shared" ref="B50:F50" si="34">(B48+B49)/2</f>
        <v>60.987341610149521</v>
      </c>
      <c r="C50" s="1">
        <f t="shared" si="34"/>
        <v>64.34597698920669</v>
      </c>
      <c r="D50" s="1">
        <f t="shared" si="34"/>
        <v>76.290956408287911</v>
      </c>
      <c r="E50" s="1">
        <f t="shared" si="34"/>
        <v>49.678332550164072</v>
      </c>
      <c r="F50" s="1">
        <f t="shared" si="34"/>
        <v>44.557062016022385</v>
      </c>
      <c r="G50" s="1"/>
      <c r="H50" s="5">
        <f t="shared" ref="H50:L50" si="35">(H48+H49)/2</f>
        <v>60.229148040428719</v>
      </c>
      <c r="I50" s="1">
        <f t="shared" si="35"/>
        <v>66.145106424972482</v>
      </c>
      <c r="J50" s="1">
        <f t="shared" si="35"/>
        <v>84.179250953806104</v>
      </c>
      <c r="K50" s="1">
        <f t="shared" si="35"/>
        <v>35.267569112448271</v>
      </c>
      <c r="L50" s="1">
        <f t="shared" si="35"/>
        <v>49.414049306772952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95.491144804979285</v>
      </c>
      <c r="C53" s="5"/>
      <c r="D53" s="5"/>
      <c r="E53" s="5"/>
      <c r="F53" s="5"/>
      <c r="G53" s="5"/>
      <c r="H53" s="5">
        <f>H19/H17*100</f>
        <v>95.936370917968759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45.95896147403684</v>
      </c>
      <c r="C56" s="7">
        <f t="shared" ref="C56:F56" si="36">((C11/C9)-1)*100</f>
        <v>41.223880597014919</v>
      </c>
      <c r="D56" s="7">
        <f t="shared" si="36"/>
        <v>87.206823027718556</v>
      </c>
      <c r="E56" s="7">
        <f t="shared" si="36"/>
        <v>60.752688172043001</v>
      </c>
      <c r="F56" s="7">
        <f t="shared" si="36"/>
        <v>16.541353383458656</v>
      </c>
      <c r="G56" s="1"/>
      <c r="H56" s="11">
        <f>((H11/H9)-1)*100</f>
        <v>4.5734524176162639</v>
      </c>
      <c r="I56" s="7">
        <f t="shared" ref="I56:L56" si="37">((I11/I9)-1)*100</f>
        <v>14.577329490874158</v>
      </c>
      <c r="J56" s="7">
        <f t="shared" si="37"/>
        <v>14.028314028314037</v>
      </c>
      <c r="K56" s="7">
        <f t="shared" si="37"/>
        <v>-27.345537757437064</v>
      </c>
      <c r="L56" s="7">
        <f t="shared" si="37"/>
        <v>-26.509572901325473</v>
      </c>
      <c r="M56" s="1"/>
    </row>
    <row r="57" spans="1:13" x14ac:dyDescent="0.25">
      <c r="A57" s="2" t="s">
        <v>25</v>
      </c>
      <c r="B57" s="12">
        <f>((B32/B31)-1)*100</f>
        <v>51.154519960332422</v>
      </c>
      <c r="C57" s="12">
        <f t="shared" ref="C57:F57" si="38">((C32/C31)-1)*100</f>
        <v>40.494008633057007</v>
      </c>
      <c r="D57" s="12">
        <f t="shared" si="38"/>
        <v>102.4872281428423</v>
      </c>
      <c r="E57" s="12">
        <f t="shared" si="38"/>
        <v>71.293319922085914</v>
      </c>
      <c r="F57" s="12">
        <f t="shared" si="38"/>
        <v>14.081941456474123</v>
      </c>
      <c r="G57" s="13"/>
      <c r="H57" s="12">
        <f>((H32/H31)-1)*100</f>
        <v>6.6442604442921827</v>
      </c>
      <c r="I57" s="12">
        <f t="shared" ref="I57:L57" si="39">((I32/I31)-1)*100</f>
        <v>15.306466334515957</v>
      </c>
      <c r="J57" s="12">
        <f t="shared" si="39"/>
        <v>30.857681659259839</v>
      </c>
      <c r="K57" s="12">
        <f t="shared" si="39"/>
        <v>-30.100966516391871</v>
      </c>
      <c r="L57" s="12">
        <f t="shared" si="39"/>
        <v>12.113686418059144</v>
      </c>
      <c r="M57" s="13"/>
    </row>
    <row r="58" spans="1:13" x14ac:dyDescent="0.25">
      <c r="A58" s="2" t="s">
        <v>26</v>
      </c>
      <c r="B58" s="5">
        <f>((B34/B33)-1)*100</f>
        <v>3.5596022565697272</v>
      </c>
      <c r="C58" s="1">
        <f t="shared" ref="C58:F58" si="40">((C34/C33)-1)*100</f>
        <v>-0.51681908248975006</v>
      </c>
      <c r="D58" s="1">
        <f t="shared" si="40"/>
        <v>8.1623120717460473</v>
      </c>
      <c r="E58" s="1">
        <f t="shared" si="40"/>
        <v>6.5570485134046175</v>
      </c>
      <c r="F58" s="1">
        <f t="shared" si="40"/>
        <v>-2.1103341050899505</v>
      </c>
      <c r="G58" s="1"/>
      <c r="H58" s="5">
        <f>((H34/H33)-1)*100</f>
        <v>1.980242574765656</v>
      </c>
      <c r="I58" s="1">
        <f t="shared" ref="I58:L58" si="41">((I34/I33)-1)*100</f>
        <v>0.63637095303383795</v>
      </c>
      <c r="J58" s="1">
        <f t="shared" si="41"/>
        <v>14.758937527364434</v>
      </c>
      <c r="K58" s="1">
        <f t="shared" si="41"/>
        <v>-3.7925113942149369</v>
      </c>
      <c r="L58" s="1">
        <f t="shared" si="41"/>
        <v>52.555497150024344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2">B16/B10</f>
        <v>7231430.0320040546</v>
      </c>
      <c r="C61" s="1">
        <f t="shared" si="42"/>
        <v>5842764.6658323351</v>
      </c>
      <c r="D61" s="1">
        <f t="shared" si="42"/>
        <v>8384848.8149948297</v>
      </c>
      <c r="E61" s="1">
        <f t="shared" si="42"/>
        <v>10802188.440372715</v>
      </c>
      <c r="F61" s="1">
        <f t="shared" si="42"/>
        <v>5101987.8492033295</v>
      </c>
      <c r="G61" s="1"/>
      <c r="H61" s="5">
        <f t="shared" ref="H61:L61" si="43">H16/H10</f>
        <v>7408635.7670810604</v>
      </c>
      <c r="I61" s="1">
        <f t="shared" si="43"/>
        <v>5976549.5047311252</v>
      </c>
      <c r="J61" s="1">
        <f t="shared" si="43"/>
        <v>8614827.1107849814</v>
      </c>
      <c r="K61" s="1">
        <f t="shared" si="43"/>
        <v>11099957.834433671</v>
      </c>
      <c r="L61" s="1">
        <f t="shared" si="43"/>
        <v>5208201.480383425</v>
      </c>
      <c r="M61" s="1"/>
    </row>
    <row r="62" spans="1:13" x14ac:dyDescent="0.25">
      <c r="A62" s="2" t="s">
        <v>29</v>
      </c>
      <c r="B62" s="5">
        <f t="shared" si="42"/>
        <v>7347895.1775849629</v>
      </c>
      <c r="C62" s="5">
        <f t="shared" si="42"/>
        <v>5818223.6505347705</v>
      </c>
      <c r="D62" s="5">
        <f t="shared" si="42"/>
        <v>9975220.6758428235</v>
      </c>
      <c r="E62" s="5">
        <f t="shared" si="42"/>
        <v>11512722.003846155</v>
      </c>
      <c r="F62" s="5">
        <f t="shared" si="42"/>
        <v>4949402.1505376343</v>
      </c>
      <c r="G62" s="1"/>
      <c r="H62" s="5">
        <f t="shared" ref="H62:L62" si="44">H17/H11</f>
        <v>7548831.5336384093</v>
      </c>
      <c r="I62" s="5">
        <f t="shared" si="44"/>
        <v>6043768.6496478729</v>
      </c>
      <c r="J62" s="5">
        <f t="shared" si="44"/>
        <v>11690685.466828443</v>
      </c>
      <c r="K62" s="5">
        <f t="shared" si="44"/>
        <v>11575868.869102363</v>
      </c>
      <c r="L62" s="5">
        <f t="shared" si="44"/>
        <v>5285545.4477555119</v>
      </c>
      <c r="M62" s="1"/>
    </row>
    <row r="63" spans="1:13" x14ac:dyDescent="0.25">
      <c r="A63" s="2" t="s">
        <v>30</v>
      </c>
      <c r="B63" s="5">
        <f>(B61/B62)*B45</f>
        <v>76.20665947458204</v>
      </c>
      <c r="C63" s="1">
        <f>(C61/C62)*C45</f>
        <v>81.111677955867663</v>
      </c>
      <c r="D63" s="1">
        <f t="shared" ref="D63:E63" si="45">(D61/D62)*D45</f>
        <v>83.558349838992868</v>
      </c>
      <c r="E63" s="1">
        <f t="shared" si="45"/>
        <v>61.133601444587939</v>
      </c>
      <c r="F63" s="1">
        <f t="shared" ref="F63" si="46">F61/F62*F45</f>
        <v>56.143611145631262</v>
      </c>
      <c r="G63" s="1"/>
      <c r="H63" s="5">
        <f>(H61/H62)*H45</f>
        <v>74.137071994349583</v>
      </c>
      <c r="I63" s="1">
        <f>(I61/I62)*I45</f>
        <v>81.171400014634898</v>
      </c>
      <c r="J63" s="1">
        <f t="shared" ref="J63:K63" si="47">(J61/J62)*J45</f>
        <v>79.570343514833894</v>
      </c>
      <c r="K63" s="1">
        <f t="shared" si="47"/>
        <v>43.737470650873405</v>
      </c>
      <c r="L63" s="1">
        <f t="shared" ref="L63" si="48">L61/L62*L45</f>
        <v>58.90000464710328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14">
        <f t="shared" ref="B66" si="49">(B23/B22)*100</f>
        <v>102.57977967896572</v>
      </c>
      <c r="C66" s="1"/>
      <c r="D66" s="1"/>
      <c r="E66" s="1"/>
      <c r="F66" s="1"/>
      <c r="G66" s="1"/>
      <c r="H66" s="14">
        <f t="shared" ref="H66" si="50">(H23/H22)*100</f>
        <v>100.12619364321837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14">
        <f t="shared" ref="B67" si="51">(B17/B23)*100</f>
        <v>76.08962622842877</v>
      </c>
      <c r="C67" s="1"/>
      <c r="D67" s="1"/>
      <c r="E67" s="1"/>
      <c r="F67" s="1"/>
      <c r="G67" s="1"/>
      <c r="H67" s="14">
        <f t="shared" ref="H67" si="52">(H17/H23)*100</f>
        <v>76.151923873614066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94</v>
      </c>
    </row>
    <row r="72" spans="1:13" x14ac:dyDescent="0.25">
      <c r="A72" s="10" t="s">
        <v>95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3" spans="1:1" x14ac:dyDescent="0.25">
      <c r="A83" s="8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83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62" sqref="J62"/>
    </sheetView>
  </sheetViews>
  <sheetFormatPr baseColWidth="10" defaultColWidth="11.42578125" defaultRowHeight="15" x14ac:dyDescent="0.25"/>
  <cols>
    <col min="1" max="1" width="62" style="8" customWidth="1"/>
    <col min="2" max="2" width="19" style="8" customWidth="1"/>
    <col min="3" max="3" width="18.140625" style="8" bestFit="1" customWidth="1"/>
    <col min="4" max="4" width="17.140625" style="8" bestFit="1" customWidth="1"/>
    <col min="5" max="5" width="18.140625" style="8" bestFit="1" customWidth="1"/>
    <col min="6" max="6" width="17.28515625" style="8" bestFit="1" customWidth="1"/>
    <col min="7" max="7" width="17.140625" style="8" bestFit="1" customWidth="1"/>
    <col min="8" max="8" width="19" style="8" customWidth="1"/>
    <col min="9" max="9" width="18.140625" style="8" bestFit="1" customWidth="1"/>
    <col min="10" max="10" width="17.140625" style="8" bestFit="1" customWidth="1"/>
    <col min="11" max="11" width="18.140625" style="8" bestFit="1" customWidth="1"/>
    <col min="12" max="12" width="17.28515625" style="8" bestFit="1" customWidth="1"/>
    <col min="13" max="13" width="17.140625" style="8" bestFit="1" customWidth="1"/>
    <col min="14" max="16384" width="11.42578125" style="8"/>
  </cols>
  <sheetData>
    <row r="2" spans="1:13" ht="15.75" x14ac:dyDescent="0.25">
      <c r="A2" s="34" t="s">
        <v>87</v>
      </c>
      <c r="B2" s="34"/>
      <c r="C2" s="34"/>
      <c r="D2" s="34"/>
      <c r="E2" s="34"/>
      <c r="F2" s="34"/>
      <c r="G2" s="34"/>
    </row>
    <row r="4" spans="1:13" x14ac:dyDescent="0.25">
      <c r="A4" s="31"/>
      <c r="B4" s="26" t="s">
        <v>43</v>
      </c>
      <c r="C4" s="33" t="s">
        <v>122</v>
      </c>
      <c r="D4" s="33"/>
      <c r="E4" s="33"/>
      <c r="F4" s="33"/>
      <c r="G4" s="29" t="s">
        <v>3</v>
      </c>
      <c r="H4" s="26" t="s">
        <v>43</v>
      </c>
      <c r="I4" s="33" t="s">
        <v>124</v>
      </c>
      <c r="J4" s="33"/>
      <c r="K4" s="33"/>
      <c r="L4" s="33"/>
      <c r="M4" s="29" t="s">
        <v>3</v>
      </c>
    </row>
    <row r="5" spans="1:13" ht="15.75" thickBot="1" x14ac:dyDescent="0.3">
      <c r="A5" s="32"/>
      <c r="B5" s="27" t="s">
        <v>123</v>
      </c>
      <c r="C5" s="9" t="s">
        <v>0</v>
      </c>
      <c r="D5" s="9" t="s">
        <v>1</v>
      </c>
      <c r="E5" s="9" t="s">
        <v>2</v>
      </c>
      <c r="F5" s="9" t="s">
        <v>44</v>
      </c>
      <c r="G5" s="30"/>
      <c r="H5" s="27" t="s">
        <v>125</v>
      </c>
      <c r="I5" s="9" t="s">
        <v>0</v>
      </c>
      <c r="J5" s="9" t="s">
        <v>1</v>
      </c>
      <c r="K5" s="9" t="s">
        <v>2</v>
      </c>
      <c r="L5" s="9" t="s">
        <v>44</v>
      </c>
      <c r="M5" s="30"/>
    </row>
    <row r="6" spans="1:13" ht="15.75" thickTop="1" x14ac:dyDescent="0.25">
      <c r="A6" s="4" t="s">
        <v>4</v>
      </c>
      <c r="B6" s="10"/>
      <c r="H6" s="10"/>
    </row>
    <row r="7" spans="1:13" x14ac:dyDescent="0.25">
      <c r="A7" s="2"/>
      <c r="B7" s="5"/>
      <c r="C7" s="1"/>
      <c r="D7" s="1"/>
      <c r="E7" s="1"/>
      <c r="F7" s="1"/>
      <c r="G7" s="1"/>
      <c r="H7" s="5"/>
      <c r="I7" s="1"/>
      <c r="J7" s="1"/>
      <c r="K7" s="1"/>
      <c r="L7" s="1"/>
      <c r="M7" s="1"/>
    </row>
    <row r="8" spans="1:13" x14ac:dyDescent="0.25">
      <c r="A8" s="2" t="s">
        <v>42</v>
      </c>
      <c r="B8" s="5"/>
      <c r="C8" s="1"/>
      <c r="D8" s="1"/>
      <c r="E8" s="1"/>
      <c r="F8" s="1"/>
      <c r="G8" s="1"/>
      <c r="H8" s="5"/>
      <c r="I8" s="1"/>
      <c r="J8" s="1"/>
      <c r="K8" s="1"/>
      <c r="L8" s="1"/>
      <c r="M8" s="1"/>
    </row>
    <row r="9" spans="1:13" x14ac:dyDescent="0.25">
      <c r="A9" s="3" t="s">
        <v>118</v>
      </c>
      <c r="B9" s="17">
        <f>SUM(C9:F9)</f>
        <v>6441</v>
      </c>
      <c r="C9" s="18">
        <f>+'I Trimestre'!C9+'II Trimestre'!C9+'III Trimestre'!C9+'IV Trimestre'!C9</f>
        <v>4515</v>
      </c>
      <c r="D9" s="18">
        <f>+'I Trimestre'!D9+'II Trimestre'!D9+'III Trimestre'!D9+'IV Trimestre'!D9</f>
        <v>618</v>
      </c>
      <c r="E9" s="18">
        <f>+'I Trimestre'!E9+'II Trimestre'!E9+'III Trimestre'!E9+'IV Trimestre'!E9</f>
        <v>767</v>
      </c>
      <c r="F9" s="18">
        <f>+'I Trimestre'!F9+'II Trimestre'!F9+'III Trimestre'!F9+'IV Trimestre'!F9</f>
        <v>541</v>
      </c>
      <c r="G9" s="18"/>
      <c r="H9" s="17">
        <f>SUM(I9:L9)</f>
        <v>9443</v>
      </c>
      <c r="I9" s="18">
        <f>+'I Trimestre'!I9+'II Trimestre'!I9+'III Trimestre'!I9+'IV Trimestre'!I9</f>
        <v>6232</v>
      </c>
      <c r="J9" s="18">
        <f>+'I Trimestre'!J9+'II Trimestre'!J9+'III Trimestre'!J9+'IV Trimestre'!J9</f>
        <v>1088</v>
      </c>
      <c r="K9" s="18">
        <f>+'I Trimestre'!K9+'II Trimestre'!K9+'III Trimestre'!K9+'IV Trimestre'!K9</f>
        <v>1261</v>
      </c>
      <c r="L9" s="18">
        <f>+'I Trimestre'!L9+'II Trimestre'!L9+'III Trimestre'!L9+'IV Trimestre'!L9</f>
        <v>862</v>
      </c>
      <c r="M9" s="18"/>
    </row>
    <row r="10" spans="1:13" x14ac:dyDescent="0.25">
      <c r="A10" s="3" t="s">
        <v>88</v>
      </c>
      <c r="B10" s="17">
        <f t="shared" ref="B10" si="0">SUM(C10:F10)</f>
        <v>11490</v>
      </c>
      <c r="C10" s="18">
        <f>+'I Trimestre'!C10+'II Trimestre'!C10+'III Trimestre'!C10+'IV Trimestre'!C10</f>
        <v>7337</v>
      </c>
      <c r="D10" s="18">
        <f>+'I Trimestre'!D10+'II Trimestre'!D10+'III Trimestre'!D10+'IV Trimestre'!D10</f>
        <v>1260</v>
      </c>
      <c r="E10" s="18">
        <f>+'I Trimestre'!E10+'II Trimestre'!E10+'III Trimestre'!E10+'IV Trimestre'!E10</f>
        <v>1865</v>
      </c>
      <c r="F10" s="18">
        <f>+'I Trimestre'!F10+'II Trimestre'!F10+'III Trimestre'!F10+'IV Trimestre'!F10</f>
        <v>1028</v>
      </c>
      <c r="G10" s="18"/>
      <c r="H10" s="17">
        <f t="shared" ref="H10" si="1">SUM(I10:L10)</f>
        <v>11490</v>
      </c>
      <c r="I10" s="18">
        <f>+'I Trimestre'!I10+'II Trimestre'!I10+'III Trimestre'!I10+'IV Trimestre'!I10</f>
        <v>7337</v>
      </c>
      <c r="J10" s="18">
        <f>+'I Trimestre'!J10+'II Trimestre'!J10+'III Trimestre'!J10+'IV Trimestre'!J10</f>
        <v>1260</v>
      </c>
      <c r="K10" s="18">
        <f>+'I Trimestre'!K10+'II Trimestre'!K10+'III Trimestre'!K10+'IV Trimestre'!K10</f>
        <v>1865</v>
      </c>
      <c r="L10" s="18">
        <f>+'I Trimestre'!L10+'II Trimestre'!L10+'III Trimestre'!L10+'IV Trimestre'!L10</f>
        <v>1028</v>
      </c>
      <c r="M10" s="18"/>
    </row>
    <row r="11" spans="1:13" x14ac:dyDescent="0.25">
      <c r="A11" s="3" t="s">
        <v>89</v>
      </c>
      <c r="B11" s="17">
        <f>SUM(C11:F11)</f>
        <v>8928</v>
      </c>
      <c r="C11" s="18">
        <f>+'I Trimestre'!C11+'II Trimestre'!C11+'III Trimestre'!C11+'IV Trimestre'!C11</f>
        <v>6122</v>
      </c>
      <c r="D11" s="18">
        <f>+'I Trimestre'!D11+'II Trimestre'!D11+'III Trimestre'!D11+'IV Trimestre'!D11</f>
        <v>1000</v>
      </c>
      <c r="E11" s="18">
        <f>+'I Trimestre'!E11+'II Trimestre'!E11+'III Trimestre'!E11+'IV Trimestre'!E11</f>
        <v>1189</v>
      </c>
      <c r="F11" s="18">
        <f>+'I Trimestre'!F11+'II Trimestre'!F11+'III Trimestre'!F11+'IV Trimestre'!F11</f>
        <v>617</v>
      </c>
      <c r="G11" s="18"/>
      <c r="H11" s="17">
        <f>SUM(I11:L11)</f>
        <v>9978</v>
      </c>
      <c r="I11" s="18">
        <f>+'I Trimestre'!I11+'II Trimestre'!I11+'III Trimestre'!I11+'IV Trimestre'!I11</f>
        <v>7042</v>
      </c>
      <c r="J11" s="18">
        <f>+'I Trimestre'!J11+'II Trimestre'!J11+'III Trimestre'!J11+'IV Trimestre'!J11</f>
        <v>1306</v>
      </c>
      <c r="K11" s="18">
        <f>+'I Trimestre'!K11+'II Trimestre'!K11+'III Trimestre'!K11+'IV Trimestre'!K11</f>
        <v>914</v>
      </c>
      <c r="L11" s="18">
        <f>+'I Trimestre'!L11+'II Trimestre'!L11+'III Trimestre'!L11+'IV Trimestre'!L11</f>
        <v>716</v>
      </c>
      <c r="M11" s="18"/>
    </row>
    <row r="12" spans="1:13" x14ac:dyDescent="0.25">
      <c r="A12" s="3" t="s">
        <v>49</v>
      </c>
      <c r="B12" s="17">
        <f>SUM(C12:F12)</f>
        <v>11490</v>
      </c>
      <c r="C12" s="18">
        <f>+'IV Trimestre'!C12</f>
        <v>7337</v>
      </c>
      <c r="D12" s="18">
        <f>+'IV Trimestre'!D12</f>
        <v>1260</v>
      </c>
      <c r="E12" s="18">
        <f>+'IV Trimestre'!E12</f>
        <v>1865</v>
      </c>
      <c r="F12" s="18">
        <f>+'IV Trimestre'!F12</f>
        <v>1028</v>
      </c>
      <c r="G12" s="18"/>
      <c r="H12" s="17">
        <f>SUM(I12:L12)</f>
        <v>11490</v>
      </c>
      <c r="I12" s="18">
        <f>+'IV Trimestre'!I12</f>
        <v>7337</v>
      </c>
      <c r="J12" s="18">
        <f>+'IV Trimestre'!J12</f>
        <v>1260</v>
      </c>
      <c r="K12" s="18">
        <f>+'IV Trimestre'!K12</f>
        <v>1865</v>
      </c>
      <c r="L12" s="18">
        <f>+'IV Trimestre'!L12</f>
        <v>1028</v>
      </c>
      <c r="M12" s="18"/>
    </row>
    <row r="13" spans="1:13" x14ac:dyDescent="0.25">
      <c r="A13" s="2"/>
      <c r="B13" s="17"/>
      <c r="C13" s="18"/>
      <c r="D13" s="18"/>
      <c r="E13" s="18"/>
      <c r="F13" s="18"/>
      <c r="G13" s="18"/>
      <c r="H13" s="17"/>
      <c r="I13" s="18"/>
      <c r="J13" s="18"/>
      <c r="K13" s="18"/>
      <c r="L13" s="18"/>
      <c r="M13" s="18"/>
    </row>
    <row r="14" spans="1:13" x14ac:dyDescent="0.25">
      <c r="A14" s="6" t="s">
        <v>5</v>
      </c>
      <c r="B14" s="17"/>
      <c r="C14" s="18"/>
      <c r="D14" s="18"/>
      <c r="E14" s="18"/>
      <c r="F14" s="18"/>
      <c r="G14" s="18"/>
      <c r="H14" s="17"/>
      <c r="I14" s="18"/>
      <c r="J14" s="18"/>
      <c r="K14" s="18"/>
      <c r="L14" s="18"/>
      <c r="M14" s="18"/>
    </row>
    <row r="15" spans="1:13" x14ac:dyDescent="0.25">
      <c r="A15" s="3" t="s">
        <v>118</v>
      </c>
      <c r="B15" s="18">
        <f>SUM(C15:G15)</f>
        <v>43602687527.324745</v>
      </c>
      <c r="C15" s="18">
        <f>+'I Trimestre'!C15+'II Trimestre'!C15+'III Trimestre'!C15+'IV Trimestre'!C15</f>
        <v>25108401729.280003</v>
      </c>
      <c r="D15" s="18">
        <f>+'I Trimestre'!D15+'II Trimestre'!D15+'III Trimestre'!D15+'IV Trimestre'!D15</f>
        <v>5599942532.0999994</v>
      </c>
      <c r="E15" s="18">
        <f>+'I Trimestre'!E15+'II Trimestre'!E15+'III Trimestre'!E15+'IV Trimestre'!E15</f>
        <v>7940935477.6099997</v>
      </c>
      <c r="F15" s="18">
        <f>+'I Trimestre'!F15+'II Trimestre'!F15+'III Trimestre'!F15+'IV Trimestre'!F15</f>
        <v>2609280000</v>
      </c>
      <c r="G15" s="18">
        <f>+'I Trimestre'!G15+'II Trimestre'!G15+'III Trimestre'!G15+'IV Trimestre'!G15</f>
        <v>2344127788.3347478</v>
      </c>
      <c r="H15" s="18">
        <f>SUM(I15:M15)</f>
        <v>67087967880.796463</v>
      </c>
      <c r="I15" s="18">
        <f>+'I Trimestre'!I15+'II Trimestre'!I15+'III Trimestre'!I15+'IV Trimestre'!I15</f>
        <v>36003391828.339996</v>
      </c>
      <c r="J15" s="18">
        <f>+'I Trimestre'!J15+'II Trimestre'!J15+'III Trimestre'!J15+'IV Trimestre'!J15</f>
        <v>10493063974.01</v>
      </c>
      <c r="K15" s="18">
        <f>+'I Trimestre'!K15+'II Trimestre'!K15+'III Trimestre'!K15+'IV Trimestre'!K15</f>
        <v>14377477924.34</v>
      </c>
      <c r="L15" s="18">
        <f>+'I Trimestre'!L15+'II Trimestre'!L15+'III Trimestre'!L15+'IV Trimestre'!L15</f>
        <v>3126361324.1999998</v>
      </c>
      <c r="M15" s="18">
        <f>+'I Trimestre'!M15+'II Trimestre'!M15+'III Trimestre'!M15+'IV Trimestre'!M15</f>
        <v>3087672829.9064655</v>
      </c>
    </row>
    <row r="16" spans="1:13" x14ac:dyDescent="0.25">
      <c r="A16" s="3" t="s">
        <v>88</v>
      </c>
      <c r="B16" s="18">
        <f>SUM(C16:G16)</f>
        <v>83553650738.992187</v>
      </c>
      <c r="C16" s="18">
        <f>+'I Trimestre'!C16+'II Trimestre'!C16+'III Trimestre'!C16+'IV Trimestre'!C16</f>
        <v>42868364353.209999</v>
      </c>
      <c r="D16" s="18">
        <f>+'I Trimestre'!D16+'II Trimestre'!D16+'III Trimestre'!D16+'IV Trimestre'!D16</f>
        <v>10564909506.889999</v>
      </c>
      <c r="E16" s="18">
        <f>+'I Trimestre'!E16+'II Trimestre'!E16+'III Trimestre'!E16+'IV Trimestre'!E16</f>
        <v>20146081441.290001</v>
      </c>
      <c r="F16" s="18">
        <f>+'I Trimestre'!F16+'II Trimestre'!F16+'III Trimestre'!F16+'IV Trimestre'!F16</f>
        <v>5244843508.9799995</v>
      </c>
      <c r="G16" s="18">
        <f>+'I Trimestre'!G16+'II Trimestre'!G16+'III Trimestre'!G16+'IV Trimestre'!G16</f>
        <v>4729451928.6222</v>
      </c>
      <c r="H16" s="18">
        <f>SUM(I16:M16)</f>
        <v>83553650739.000076</v>
      </c>
      <c r="I16" s="18">
        <f>+'I Trimestre'!I16+'II Trimestre'!I16+'III Trimestre'!I16+'IV Trimestre'!I16</f>
        <v>42868364353.215118</v>
      </c>
      <c r="J16" s="18">
        <f>+'I Trimestre'!J16+'II Trimestre'!J16+'III Trimestre'!J16+'IV Trimestre'!J16</f>
        <v>10564909506.888031</v>
      </c>
      <c r="K16" s="18">
        <f>+'I Trimestre'!K16+'II Trimestre'!K16+'III Trimestre'!K16+'IV Trimestre'!K16</f>
        <v>20146081441.292191</v>
      </c>
      <c r="L16" s="18">
        <f>+'I Trimestre'!L16+'II Trimestre'!L16+'III Trimestre'!L16+'IV Trimestre'!L16</f>
        <v>5244843508.9820871</v>
      </c>
      <c r="M16" s="18">
        <f>+'I Trimestre'!M16+'II Trimestre'!M16+'III Trimestre'!M16+'IV Trimestre'!M16</f>
        <v>4729451928.6226454</v>
      </c>
    </row>
    <row r="17" spans="1:13" x14ac:dyDescent="0.25">
      <c r="A17" s="3" t="s">
        <v>89</v>
      </c>
      <c r="B17" s="18">
        <f>SUM(C17:G17)</f>
        <v>65011004083.954887</v>
      </c>
      <c r="C17" s="18">
        <f>+'I Trimestre'!C17+'II Trimestre'!C17+'III Trimestre'!C17+'IV Trimestre'!C17</f>
        <v>35946345221.650002</v>
      </c>
      <c r="D17" s="18">
        <f>+'I Trimestre'!D17+'II Trimestre'!D17+'III Trimestre'!D17+'IV Trimestre'!D17</f>
        <v>9765162936.4099998</v>
      </c>
      <c r="E17" s="18">
        <f>+'I Trimestre'!E17+'II Trimestre'!E17+'III Trimestre'!E17+'IV Trimestre'!E17</f>
        <v>13334801150.76</v>
      </c>
      <c r="F17" s="18">
        <f>+'I Trimestre'!F17+'II Trimestre'!F17+'III Trimestre'!F17+'IV Trimestre'!F17</f>
        <v>3117377904.25</v>
      </c>
      <c r="G17" s="18">
        <f>+'I Trimestre'!G17+'II Trimestre'!G17+'III Trimestre'!G17+'IV Trimestre'!G17</f>
        <v>2847316870.8848891</v>
      </c>
      <c r="H17" s="18">
        <f>SUM(I17:M17)</f>
        <v>76099696467.493546</v>
      </c>
      <c r="I17" s="18">
        <f>+'I Trimestre'!I17+'II Trimestre'!I17+'III Trimestre'!I17+'IV Trimestre'!I17</f>
        <v>43285118918.150002</v>
      </c>
      <c r="J17" s="18">
        <f>+'I Trimestre'!J17+'II Trimestre'!J17+'III Trimestre'!J17+'IV Trimestre'!J17</f>
        <v>15758076584.630001</v>
      </c>
      <c r="K17" s="18">
        <f>+'I Trimestre'!K17+'II Trimestre'!K17+'III Trimestre'!K17+'IV Trimestre'!K17</f>
        <v>10263022458.83</v>
      </c>
      <c r="L17" s="18">
        <f>+'I Trimestre'!L17+'II Trimestre'!L17+'III Trimestre'!L17+'IV Trimestre'!L17</f>
        <v>3826690178.4300003</v>
      </c>
      <c r="M17" s="18">
        <f>+'I Trimestre'!M17+'II Trimestre'!M17+'III Trimestre'!M17+'IV Trimestre'!M17</f>
        <v>2966788327.4535375</v>
      </c>
    </row>
    <row r="18" spans="1:13" x14ac:dyDescent="0.25">
      <c r="A18" s="3" t="s">
        <v>49</v>
      </c>
      <c r="B18" s="18">
        <f t="shared" ref="B18" si="2">SUM(C18:G18)</f>
        <v>83553650738.992187</v>
      </c>
      <c r="C18" s="18">
        <f>+'IV Trimestre'!C18</f>
        <v>42868364353.210007</v>
      </c>
      <c r="D18" s="18">
        <f>+'IV Trimestre'!D18</f>
        <v>10564909506.889999</v>
      </c>
      <c r="E18" s="18">
        <f>+'IV Trimestre'!E18</f>
        <v>20146081441.289997</v>
      </c>
      <c r="F18" s="18">
        <f>+'IV Trimestre'!F18</f>
        <v>5244843508.9799995</v>
      </c>
      <c r="G18" s="18">
        <f>+'IV Trimestre'!G18</f>
        <v>4729451928.6221991</v>
      </c>
      <c r="H18" s="18">
        <f t="shared" ref="H18" si="3">SUM(I18:M18)</f>
        <v>83553650739.000061</v>
      </c>
      <c r="I18" s="18">
        <f>+'IV Trimestre'!I18</f>
        <v>42868364353.215111</v>
      </c>
      <c r="J18" s="18">
        <f>+'IV Trimestre'!J18</f>
        <v>10564909506.888027</v>
      </c>
      <c r="K18" s="18">
        <f>+'IV Trimestre'!K18</f>
        <v>20146081441.292194</v>
      </c>
      <c r="L18" s="18">
        <f>+'IV Trimestre'!L18</f>
        <v>5244843508.9820881</v>
      </c>
      <c r="M18" s="18">
        <f>+'IV Trimestre'!M18</f>
        <v>4729451928.6226454</v>
      </c>
    </row>
    <row r="19" spans="1:13" x14ac:dyDescent="0.25">
      <c r="A19" s="3" t="s">
        <v>90</v>
      </c>
      <c r="B19" s="18">
        <f>SUM(C19:F19)</f>
        <v>62163687213.07</v>
      </c>
      <c r="C19" s="18">
        <f>+C17</f>
        <v>35946345221.650002</v>
      </c>
      <c r="D19" s="18">
        <f t="shared" ref="D19:F19" si="4">+D17</f>
        <v>9765162936.4099998</v>
      </c>
      <c r="E19" s="18">
        <f t="shared" si="4"/>
        <v>13334801150.76</v>
      </c>
      <c r="F19" s="18">
        <f t="shared" si="4"/>
        <v>3117377904.25</v>
      </c>
      <c r="G19" s="18"/>
      <c r="H19" s="18">
        <f>SUM(I19:L19)</f>
        <v>73132908140.040009</v>
      </c>
      <c r="I19" s="18">
        <f>+I17</f>
        <v>43285118918.150002</v>
      </c>
      <c r="J19" s="18">
        <f t="shared" ref="J19:L19" si="5">+J17</f>
        <v>15758076584.630001</v>
      </c>
      <c r="K19" s="18">
        <f t="shared" si="5"/>
        <v>10263022458.83</v>
      </c>
      <c r="L19" s="18">
        <f t="shared" si="5"/>
        <v>3826690178.4300003</v>
      </c>
      <c r="M19" s="18"/>
    </row>
    <row r="20" spans="1:13" x14ac:dyDescent="0.25">
      <c r="A20" s="2"/>
      <c r="B20" s="17"/>
      <c r="C20" s="18"/>
      <c r="D20" s="18"/>
      <c r="E20" s="18"/>
      <c r="F20" s="18"/>
      <c r="G20" s="18"/>
      <c r="H20" s="17"/>
      <c r="I20" s="18"/>
      <c r="J20" s="18"/>
      <c r="K20" s="18"/>
      <c r="L20" s="18"/>
      <c r="M20" s="18"/>
    </row>
    <row r="21" spans="1:13" x14ac:dyDescent="0.25">
      <c r="A21" s="6" t="s">
        <v>6</v>
      </c>
      <c r="B21" s="17"/>
      <c r="C21" s="18"/>
      <c r="D21" s="18"/>
      <c r="E21" s="18"/>
      <c r="F21" s="18"/>
      <c r="G21" s="18"/>
      <c r="H21" s="17"/>
      <c r="I21" s="18"/>
      <c r="J21" s="18"/>
      <c r="K21" s="18"/>
      <c r="L21" s="18"/>
      <c r="M21" s="18"/>
    </row>
    <row r="22" spans="1:13" x14ac:dyDescent="0.25">
      <c r="A22" s="3" t="s">
        <v>88</v>
      </c>
      <c r="B22" s="18">
        <f t="shared" ref="B22" si="6">B16</f>
        <v>83553650738.992187</v>
      </c>
      <c r="C22" s="18"/>
      <c r="D22" s="18"/>
      <c r="E22" s="18"/>
      <c r="F22" s="17"/>
      <c r="G22" s="17"/>
      <c r="H22" s="18">
        <f t="shared" ref="H22" si="7">H16</f>
        <v>83553650739.000076</v>
      </c>
      <c r="I22" s="18"/>
      <c r="J22" s="18"/>
      <c r="K22" s="18"/>
      <c r="L22" s="17"/>
      <c r="M22" s="17"/>
    </row>
    <row r="23" spans="1:13" x14ac:dyDescent="0.25">
      <c r="A23" s="3" t="s">
        <v>89</v>
      </c>
      <c r="B23" s="18">
        <f>'I Trimestre'!B23+'II Trimestre'!B23+'III Trimestre'!B23+'IV Trimestre'!B23</f>
        <v>89433560803.839996</v>
      </c>
      <c r="C23" s="18"/>
      <c r="D23" s="18"/>
      <c r="E23" s="18"/>
      <c r="F23" s="17"/>
      <c r="G23" s="17"/>
      <c r="H23" s="18">
        <f>'I Trimestre'!H23+'II Trimestre'!H23+'III Trimestre'!H23+'IV Trimestre'!H23</f>
        <v>89433560803.839996</v>
      </c>
      <c r="I23" s="18"/>
      <c r="J23" s="18"/>
      <c r="K23" s="18"/>
      <c r="L23" s="17"/>
      <c r="M23" s="17"/>
    </row>
    <row r="24" spans="1:13" x14ac:dyDescent="0.25">
      <c r="A24" s="2"/>
      <c r="B24" s="17"/>
      <c r="C24" s="18"/>
      <c r="D24" s="18"/>
      <c r="E24" s="18"/>
      <c r="F24" s="18"/>
      <c r="G24" s="18"/>
      <c r="H24" s="17"/>
      <c r="I24" s="18"/>
      <c r="J24" s="18"/>
      <c r="K24" s="18"/>
      <c r="L24" s="18"/>
      <c r="M24" s="18"/>
    </row>
    <row r="25" spans="1:13" x14ac:dyDescent="0.25">
      <c r="A25" s="2" t="s">
        <v>7</v>
      </c>
      <c r="B25" s="17"/>
      <c r="C25" s="18"/>
      <c r="D25" s="18"/>
      <c r="E25" s="18"/>
      <c r="F25" s="18"/>
      <c r="G25" s="18"/>
      <c r="H25" s="17"/>
      <c r="I25" s="18"/>
      <c r="J25" s="18"/>
      <c r="K25" s="18"/>
      <c r="L25" s="18"/>
      <c r="M25" s="18"/>
    </row>
    <row r="26" spans="1:13" x14ac:dyDescent="0.25">
      <c r="A26" s="3" t="s">
        <v>119</v>
      </c>
      <c r="B26" s="22">
        <v>1.5325622623500001</v>
      </c>
      <c r="C26" s="22">
        <v>1.5325622623500001</v>
      </c>
      <c r="D26" s="22">
        <v>1.5325622623500001</v>
      </c>
      <c r="E26" s="22">
        <v>1.5325622623500001</v>
      </c>
      <c r="F26" s="22">
        <v>1.5325622623500001</v>
      </c>
      <c r="G26" s="22">
        <v>1.5325622623500001</v>
      </c>
      <c r="H26" s="22">
        <v>1.5325622623500001</v>
      </c>
      <c r="I26" s="22">
        <v>1.5325622623500001</v>
      </c>
      <c r="J26" s="22">
        <v>1.5325622623500001</v>
      </c>
      <c r="K26" s="22">
        <v>1.5325622623500001</v>
      </c>
      <c r="L26" s="22">
        <v>1.5325622623500001</v>
      </c>
      <c r="M26" s="22">
        <v>1.5325622623500001</v>
      </c>
    </row>
    <row r="27" spans="1:13" x14ac:dyDescent="0.25">
      <c r="A27" s="3" t="s">
        <v>91</v>
      </c>
      <c r="B27" s="22">
        <v>1.6141688075916665</v>
      </c>
      <c r="C27" s="22">
        <v>1.6141688075916665</v>
      </c>
      <c r="D27" s="22">
        <v>1.6141688075916665</v>
      </c>
      <c r="E27" s="22">
        <v>1.6141688075916665</v>
      </c>
      <c r="F27" s="22">
        <v>1.6141688075916665</v>
      </c>
      <c r="G27" s="22">
        <v>1.6141688075916665</v>
      </c>
      <c r="H27" s="22">
        <v>1.6141688075916665</v>
      </c>
      <c r="I27" s="22">
        <v>1.6141688075916665</v>
      </c>
      <c r="J27" s="22">
        <v>1.6141688075916665</v>
      </c>
      <c r="K27" s="22">
        <v>1.6141688075916665</v>
      </c>
      <c r="L27" s="22">
        <v>1.6141688075916665</v>
      </c>
      <c r="M27" s="22">
        <v>1.6141688075916665</v>
      </c>
    </row>
    <row r="28" spans="1:13" x14ac:dyDescent="0.25">
      <c r="A28" s="3" t="s">
        <v>8</v>
      </c>
      <c r="B28" s="19">
        <f>+C28+F28</f>
        <v>144874</v>
      </c>
      <c r="C28" s="20">
        <v>103842</v>
      </c>
      <c r="D28" s="20">
        <v>103842</v>
      </c>
      <c r="E28" s="20">
        <v>103842</v>
      </c>
      <c r="F28" s="20">
        <v>41032</v>
      </c>
      <c r="G28" s="18"/>
      <c r="H28" s="19">
        <f>+I28+L28</f>
        <v>144874</v>
      </c>
      <c r="I28" s="20">
        <v>103842</v>
      </c>
      <c r="J28" s="20">
        <v>103842</v>
      </c>
      <c r="K28" s="20">
        <v>103842</v>
      </c>
      <c r="L28" s="20">
        <v>41032</v>
      </c>
      <c r="M28" s="18"/>
    </row>
    <row r="29" spans="1:13" x14ac:dyDescent="0.25">
      <c r="A29" s="2"/>
      <c r="B29" s="17"/>
      <c r="C29" s="18"/>
      <c r="D29" s="18"/>
      <c r="E29" s="18"/>
      <c r="F29" s="18"/>
      <c r="G29" s="18"/>
      <c r="H29" s="17"/>
      <c r="I29" s="18"/>
      <c r="J29" s="18"/>
      <c r="K29" s="18"/>
      <c r="L29" s="18"/>
      <c r="M29" s="18"/>
    </row>
    <row r="30" spans="1:13" x14ac:dyDescent="0.25">
      <c r="A30" s="4" t="s">
        <v>9</v>
      </c>
      <c r="B30" s="17"/>
      <c r="C30" s="18"/>
      <c r="D30" s="18"/>
      <c r="E30" s="18"/>
      <c r="F30" s="18"/>
      <c r="G30" s="18"/>
      <c r="H30" s="17"/>
      <c r="I30" s="18"/>
      <c r="J30" s="18"/>
      <c r="K30" s="18"/>
      <c r="L30" s="18"/>
      <c r="M30" s="18"/>
    </row>
    <row r="31" spans="1:13" x14ac:dyDescent="0.25">
      <c r="A31" s="2" t="s">
        <v>120</v>
      </c>
      <c r="B31" s="17">
        <f t="shared" ref="B31:F31" si="8">B15/B26</f>
        <v>28450842486.794147</v>
      </c>
      <c r="C31" s="18">
        <f t="shared" si="8"/>
        <v>16383283306.727966</v>
      </c>
      <c r="D31" s="18">
        <f t="shared" si="8"/>
        <v>3653973916.5397172</v>
      </c>
      <c r="E31" s="18">
        <f t="shared" si="8"/>
        <v>5181476585.1232233</v>
      </c>
      <c r="F31" s="18">
        <f t="shared" si="8"/>
        <v>1702560518.4868526</v>
      </c>
      <c r="G31" s="18">
        <f t="shared" ref="G31:L31" si="9">G15/G26</f>
        <v>1529548159.9163935</v>
      </c>
      <c r="H31" s="17">
        <f t="shared" si="9"/>
        <v>43775035787.404243</v>
      </c>
      <c r="I31" s="18">
        <f t="shared" si="9"/>
        <v>23492286553.587139</v>
      </c>
      <c r="J31" s="18">
        <f t="shared" si="9"/>
        <v>6846745631.0193539</v>
      </c>
      <c r="K31" s="18">
        <f t="shared" si="9"/>
        <v>9381333651.1978741</v>
      </c>
      <c r="L31" s="18">
        <f t="shared" si="9"/>
        <v>2039957136.492517</v>
      </c>
      <c r="M31" s="18">
        <f t="shared" ref="M31" si="10">M15/M26</f>
        <v>2014712815.1073549</v>
      </c>
    </row>
    <row r="32" spans="1:13" x14ac:dyDescent="0.25">
      <c r="A32" s="2" t="s">
        <v>92</v>
      </c>
      <c r="B32" s="17">
        <f t="shared" ref="B32" si="11">B17/B27</f>
        <v>40275220149.341782</v>
      </c>
      <c r="C32" s="18">
        <f>C17/C27</f>
        <v>22269260223.955021</v>
      </c>
      <c r="D32" s="18">
        <f t="shared" ref="D32:F32" si="12">D17/D27</f>
        <v>6049654094.7161436</v>
      </c>
      <c r="E32" s="18">
        <f t="shared" si="12"/>
        <v>8261094557.1767502</v>
      </c>
      <c r="F32" s="18">
        <f t="shared" si="12"/>
        <v>1931258917.6476007</v>
      </c>
      <c r="G32" s="18">
        <f t="shared" ref="G32:H32" si="13">G17/G27</f>
        <v>1763952355.8462727</v>
      </c>
      <c r="H32" s="17">
        <f t="shared" si="13"/>
        <v>47144819122.749619</v>
      </c>
      <c r="I32" s="18">
        <f>I17/I27</f>
        <v>26815732477.652836</v>
      </c>
      <c r="J32" s="18">
        <f t="shared" ref="J32:M32" si="14">J17/J27</f>
        <v>9762347352.0969524</v>
      </c>
      <c r="K32" s="18">
        <f t="shared" si="14"/>
        <v>6358084985.0161514</v>
      </c>
      <c r="L32" s="18">
        <f t="shared" si="14"/>
        <v>2370687725.1205263</v>
      </c>
      <c r="M32" s="18">
        <f t="shared" si="14"/>
        <v>1837966582.863148</v>
      </c>
    </row>
    <row r="33" spans="1:13" x14ac:dyDescent="0.25">
      <c r="A33" s="2" t="s">
        <v>121</v>
      </c>
      <c r="B33" s="17">
        <f t="shared" ref="B33:F33" si="15">B31/B9</f>
        <v>4417146.7919258112</v>
      </c>
      <c r="C33" s="18">
        <f t="shared" si="15"/>
        <v>3628634.176462451</v>
      </c>
      <c r="D33" s="18">
        <f t="shared" si="15"/>
        <v>5912579.1529768882</v>
      </c>
      <c r="E33" s="18">
        <f t="shared" si="15"/>
        <v>6755510.5412297565</v>
      </c>
      <c r="F33" s="18">
        <f t="shared" si="15"/>
        <v>3147061.9565376206</v>
      </c>
      <c r="G33" s="18"/>
      <c r="H33" s="17">
        <f t="shared" ref="H33:L33" si="16">H31/H9</f>
        <v>4635712.7806210145</v>
      </c>
      <c r="I33" s="18">
        <f t="shared" si="16"/>
        <v>3769622.3609735463</v>
      </c>
      <c r="J33" s="18">
        <f t="shared" si="16"/>
        <v>6292964.7343927883</v>
      </c>
      <c r="K33" s="18">
        <f t="shared" si="16"/>
        <v>7439598.4545581872</v>
      </c>
      <c r="L33" s="18">
        <f t="shared" si="16"/>
        <v>2366539.6014994397</v>
      </c>
      <c r="M33" s="18"/>
    </row>
    <row r="34" spans="1:13" x14ac:dyDescent="0.25">
      <c r="A34" s="2" t="s">
        <v>93</v>
      </c>
      <c r="B34" s="17">
        <f t="shared" ref="B34:F34" si="17">B32/B11</f>
        <v>4511113.3679818306</v>
      </c>
      <c r="C34" s="18">
        <f t="shared" si="17"/>
        <v>3637579.2590583176</v>
      </c>
      <c r="D34" s="18">
        <f t="shared" si="17"/>
        <v>6049654.0947161438</v>
      </c>
      <c r="E34" s="18">
        <f t="shared" si="17"/>
        <v>6947934.8672638778</v>
      </c>
      <c r="F34" s="18">
        <f t="shared" si="17"/>
        <v>3130079.2830593204</v>
      </c>
      <c r="G34" s="18"/>
      <c r="H34" s="17">
        <f t="shared" ref="H34:L34" si="18">H32/H11</f>
        <v>4724876.6408849088</v>
      </c>
      <c r="I34" s="18">
        <f t="shared" si="18"/>
        <v>3807971.0987862591</v>
      </c>
      <c r="J34" s="18">
        <f t="shared" si="18"/>
        <v>7474997.9725091523</v>
      </c>
      <c r="K34" s="18">
        <f t="shared" si="18"/>
        <v>6956329.3052693121</v>
      </c>
      <c r="L34" s="18">
        <f t="shared" si="18"/>
        <v>3311016.3758666567</v>
      </c>
      <c r="M34" s="18"/>
    </row>
    <row r="35" spans="1:13" x14ac:dyDescent="0.25">
      <c r="A35" s="2"/>
      <c r="B35" s="5"/>
      <c r="C35" s="1"/>
      <c r="D35" s="1"/>
      <c r="E35" s="1"/>
      <c r="F35" s="1"/>
      <c r="G35" s="1"/>
      <c r="H35" s="5"/>
      <c r="I35" s="1"/>
      <c r="J35" s="1"/>
      <c r="K35" s="1"/>
      <c r="L35" s="1"/>
      <c r="M35" s="1"/>
    </row>
    <row r="36" spans="1:13" x14ac:dyDescent="0.25">
      <c r="A36" s="4" t="s">
        <v>10</v>
      </c>
      <c r="B36" s="5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</row>
    <row r="37" spans="1:13" x14ac:dyDescent="0.25">
      <c r="A37" s="2"/>
      <c r="B37" s="5"/>
      <c r="C37" s="1"/>
      <c r="D37" s="1"/>
      <c r="E37" s="1"/>
      <c r="F37" s="1"/>
      <c r="G37" s="1"/>
      <c r="H37" s="5"/>
      <c r="I37" s="1"/>
      <c r="J37" s="1"/>
      <c r="K37" s="1"/>
      <c r="L37" s="1"/>
      <c r="M37" s="1"/>
    </row>
    <row r="38" spans="1:13" x14ac:dyDescent="0.25">
      <c r="A38" s="2" t="s">
        <v>11</v>
      </c>
      <c r="B38" s="5"/>
      <c r="C38" s="1"/>
      <c r="D38" s="1"/>
      <c r="E38" s="1"/>
      <c r="F38" s="1"/>
      <c r="G38" s="1"/>
      <c r="H38" s="5"/>
      <c r="I38" s="1"/>
      <c r="J38" s="1"/>
      <c r="K38" s="1"/>
      <c r="L38" s="1"/>
      <c r="M38" s="1"/>
    </row>
    <row r="39" spans="1:13" x14ac:dyDescent="0.25">
      <c r="A39" s="2" t="s">
        <v>12</v>
      </c>
      <c r="B39" s="5">
        <f t="shared" ref="B39:F39" si="19">B10/B28*100</f>
        <v>7.9310297223794475</v>
      </c>
      <c r="C39" s="1">
        <f>C10/C28*100</f>
        <v>7.0655418809344965</v>
      </c>
      <c r="D39" s="1">
        <f t="shared" si="19"/>
        <v>1.2133818686080777</v>
      </c>
      <c r="E39" s="1">
        <f t="shared" si="19"/>
        <v>1.7959977658365593</v>
      </c>
      <c r="F39" s="1">
        <f t="shared" si="19"/>
        <v>2.5053616689413141</v>
      </c>
      <c r="G39" s="1"/>
      <c r="H39" s="5">
        <f t="shared" ref="H39" si="20">H10/H28*100</f>
        <v>7.9310297223794475</v>
      </c>
      <c r="I39" s="1">
        <f>I10/I28*100</f>
        <v>7.0655418809344965</v>
      </c>
      <c r="J39" s="1">
        <f t="shared" ref="J39:L39" si="21">J10/J28*100</f>
        <v>1.2133818686080777</v>
      </c>
      <c r="K39" s="1">
        <f t="shared" si="21"/>
        <v>1.7959977658365593</v>
      </c>
      <c r="L39" s="1">
        <f t="shared" si="21"/>
        <v>2.5053616689413141</v>
      </c>
      <c r="M39" s="1"/>
    </row>
    <row r="40" spans="1:13" x14ac:dyDescent="0.25">
      <c r="A40" s="2" t="s">
        <v>13</v>
      </c>
      <c r="B40" s="5">
        <f>B11/B28*100</f>
        <v>6.1625964631334815</v>
      </c>
      <c r="C40" s="1">
        <f t="shared" ref="C40:F40" si="22">C11/C28*100</f>
        <v>5.8954950790624219</v>
      </c>
      <c r="D40" s="1">
        <f t="shared" si="22"/>
        <v>0.96300148302228394</v>
      </c>
      <c r="E40" s="1">
        <f t="shared" si="22"/>
        <v>1.1450087633134955</v>
      </c>
      <c r="F40" s="1">
        <f t="shared" si="22"/>
        <v>1.5037044258139989</v>
      </c>
      <c r="G40" s="1"/>
      <c r="H40" s="5">
        <f>H11/H28*100</f>
        <v>6.8873641923326474</v>
      </c>
      <c r="I40" s="1">
        <f t="shared" ref="I40:L40" si="23">I11/I28*100</f>
        <v>6.7814564434429219</v>
      </c>
      <c r="J40" s="1">
        <f t="shared" si="23"/>
        <v>1.2576799368271028</v>
      </c>
      <c r="K40" s="1">
        <f t="shared" si="23"/>
        <v>0.88018335548236748</v>
      </c>
      <c r="L40" s="1">
        <f t="shared" si="23"/>
        <v>1.7449795281731333</v>
      </c>
      <c r="M40" s="1"/>
    </row>
    <row r="41" spans="1:13" x14ac:dyDescent="0.25">
      <c r="A41" s="2"/>
      <c r="B41" s="5"/>
      <c r="C41" s="1"/>
      <c r="D41" s="1"/>
      <c r="E41" s="1"/>
      <c r="F41" s="1"/>
      <c r="G41" s="1"/>
      <c r="H41" s="5"/>
      <c r="I41" s="1"/>
      <c r="J41" s="1"/>
      <c r="K41" s="1"/>
      <c r="L41" s="1"/>
      <c r="M41" s="1"/>
    </row>
    <row r="42" spans="1:13" x14ac:dyDescent="0.25">
      <c r="A42" s="2" t="s">
        <v>14</v>
      </c>
      <c r="B42" s="5"/>
      <c r="C42" s="1"/>
      <c r="D42" s="1"/>
      <c r="E42" s="1"/>
      <c r="F42" s="1"/>
      <c r="G42" s="1"/>
      <c r="H42" s="5"/>
      <c r="I42" s="1"/>
      <c r="J42" s="1"/>
      <c r="K42" s="1"/>
      <c r="L42" s="1"/>
      <c r="M42" s="1"/>
    </row>
    <row r="43" spans="1:13" x14ac:dyDescent="0.25">
      <c r="A43" s="2" t="s">
        <v>15</v>
      </c>
      <c r="B43" s="5">
        <f t="shared" ref="B43:F43" si="24">B11/B10*100</f>
        <v>77.702349869451695</v>
      </c>
      <c r="C43" s="1">
        <f t="shared" si="24"/>
        <v>83.4400981327518</v>
      </c>
      <c r="D43" s="1">
        <f t="shared" si="24"/>
        <v>79.365079365079367</v>
      </c>
      <c r="E43" s="1">
        <f t="shared" si="24"/>
        <v>63.753351206434317</v>
      </c>
      <c r="F43" s="1">
        <f t="shared" si="24"/>
        <v>60.019455252918284</v>
      </c>
      <c r="G43" s="1"/>
      <c r="H43" s="5">
        <f t="shared" ref="H43:L43" si="25">H11/H10*100</f>
        <v>86.840731070496076</v>
      </c>
      <c r="I43" s="1">
        <f t="shared" si="25"/>
        <v>95.979283085729861</v>
      </c>
      <c r="J43" s="1">
        <f t="shared" si="25"/>
        <v>103.65079365079366</v>
      </c>
      <c r="K43" s="1">
        <f t="shared" si="25"/>
        <v>49.008042895442358</v>
      </c>
      <c r="L43" s="1">
        <f t="shared" si="25"/>
        <v>69.649805447470811</v>
      </c>
      <c r="M43" s="1"/>
    </row>
    <row r="44" spans="1:13" x14ac:dyDescent="0.25">
      <c r="A44" s="2" t="s">
        <v>16</v>
      </c>
      <c r="B44" s="5">
        <f>B17/B16*100</f>
        <v>77.807496750846397</v>
      </c>
      <c r="C44" s="5">
        <f>C17/C16*100</f>
        <v>83.85284991392102</v>
      </c>
      <c r="D44" s="5">
        <f t="shared" ref="D44:G44" si="26">D17/D16*100</f>
        <v>92.430161659610647</v>
      </c>
      <c r="E44" s="5">
        <f t="shared" si="26"/>
        <v>66.190545241368497</v>
      </c>
      <c r="F44" s="5">
        <f t="shared" si="26"/>
        <v>59.437005106302166</v>
      </c>
      <c r="G44" s="5">
        <f t="shared" si="26"/>
        <v>60.20394992606213</v>
      </c>
      <c r="H44" s="5">
        <f>H17/H16*100</f>
        <v>91.078840714224739</v>
      </c>
      <c r="I44" s="5">
        <f>I17/I16*100</f>
        <v>100.97217276941342</v>
      </c>
      <c r="J44" s="5">
        <f t="shared" ref="J44:M44" si="27">J17/J16*100</f>
        <v>149.15486568395278</v>
      </c>
      <c r="K44" s="5">
        <f t="shared" si="27"/>
        <v>50.943020799044866</v>
      </c>
      <c r="L44" s="5">
        <f t="shared" si="27"/>
        <v>72.960998204742992</v>
      </c>
      <c r="M44" s="5">
        <f t="shared" si="27"/>
        <v>62.730066236608373</v>
      </c>
    </row>
    <row r="45" spans="1:13" x14ac:dyDescent="0.25">
      <c r="A45" s="2" t="s">
        <v>17</v>
      </c>
      <c r="B45" s="5">
        <f t="shared" ref="B45:F45" si="28">AVERAGE(B43:B44)</f>
        <v>77.754923310149053</v>
      </c>
      <c r="C45" s="1">
        <f t="shared" si="28"/>
        <v>83.64647402333641</v>
      </c>
      <c r="D45" s="1">
        <f t="shared" si="28"/>
        <v>85.897620512345014</v>
      </c>
      <c r="E45" s="1">
        <f t="shared" si="28"/>
        <v>64.971948223901407</v>
      </c>
      <c r="F45" s="1">
        <f t="shared" si="28"/>
        <v>59.728230179610222</v>
      </c>
      <c r="G45" s="1"/>
      <c r="H45" s="5">
        <f t="shared" ref="H45:L45" si="29">AVERAGE(H43:H44)</f>
        <v>88.959785892360401</v>
      </c>
      <c r="I45" s="1">
        <f t="shared" si="29"/>
        <v>98.47572792757164</v>
      </c>
      <c r="J45" s="1">
        <f t="shared" si="29"/>
        <v>126.40282966737323</v>
      </c>
      <c r="K45" s="1">
        <f t="shared" si="29"/>
        <v>49.975531847243616</v>
      </c>
      <c r="L45" s="1">
        <f t="shared" si="29"/>
        <v>71.305401826106902</v>
      </c>
      <c r="M45" s="1"/>
    </row>
    <row r="46" spans="1:13" x14ac:dyDescent="0.25">
      <c r="A46" s="2"/>
      <c r="B46" s="5"/>
      <c r="C46" s="1"/>
      <c r="D46" s="1"/>
      <c r="E46" s="1"/>
      <c r="F46" s="1"/>
      <c r="G46" s="1"/>
      <c r="H46" s="5"/>
      <c r="I46" s="1"/>
      <c r="J46" s="1"/>
      <c r="K46" s="1"/>
      <c r="L46" s="1"/>
      <c r="M46" s="1"/>
    </row>
    <row r="47" spans="1:13" x14ac:dyDescent="0.25">
      <c r="A47" s="2" t="s">
        <v>18</v>
      </c>
      <c r="B47" s="5"/>
      <c r="C47" s="1"/>
      <c r="D47" s="1"/>
      <c r="E47" s="1"/>
      <c r="F47" s="1"/>
      <c r="G47" s="1"/>
      <c r="H47" s="5"/>
      <c r="I47" s="1"/>
      <c r="J47" s="1"/>
      <c r="K47" s="1"/>
      <c r="L47" s="1"/>
      <c r="M47" s="1"/>
    </row>
    <row r="48" spans="1:13" x14ac:dyDescent="0.25">
      <c r="A48" s="2" t="s">
        <v>19</v>
      </c>
      <c r="B48" s="5">
        <f t="shared" ref="B48:F48" si="30">B11/B12*100</f>
        <v>77.702349869451695</v>
      </c>
      <c r="C48" s="1">
        <f t="shared" si="30"/>
        <v>83.4400981327518</v>
      </c>
      <c r="D48" s="1">
        <f t="shared" si="30"/>
        <v>79.365079365079367</v>
      </c>
      <c r="E48" s="1">
        <f t="shared" si="30"/>
        <v>63.753351206434317</v>
      </c>
      <c r="F48" s="1">
        <f t="shared" si="30"/>
        <v>60.019455252918284</v>
      </c>
      <c r="G48" s="1"/>
      <c r="H48" s="5">
        <f t="shared" ref="H48:L48" si="31">H11/H12*100</f>
        <v>86.840731070496076</v>
      </c>
      <c r="I48" s="1">
        <f t="shared" si="31"/>
        <v>95.979283085729861</v>
      </c>
      <c r="J48" s="1">
        <f t="shared" si="31"/>
        <v>103.65079365079366</v>
      </c>
      <c r="K48" s="1">
        <f t="shared" si="31"/>
        <v>49.008042895442358</v>
      </c>
      <c r="L48" s="1">
        <f t="shared" si="31"/>
        <v>69.649805447470811</v>
      </c>
      <c r="M48" s="1"/>
    </row>
    <row r="49" spans="1:13" x14ac:dyDescent="0.25">
      <c r="A49" s="2" t="s">
        <v>20</v>
      </c>
      <c r="B49" s="5">
        <f>B17/B18*100</f>
        <v>77.807496750846397</v>
      </c>
      <c r="C49" s="5">
        <f t="shared" ref="C49:G49" si="32">C17/C18*100</f>
        <v>83.852849913921006</v>
      </c>
      <c r="D49" s="5">
        <f t="shared" si="32"/>
        <v>92.430161659610647</v>
      </c>
      <c r="E49" s="5">
        <f t="shared" si="32"/>
        <v>66.190545241368497</v>
      </c>
      <c r="F49" s="5">
        <f t="shared" si="32"/>
        <v>59.437005106302166</v>
      </c>
      <c r="G49" s="5">
        <f t="shared" si="32"/>
        <v>60.203949926062151</v>
      </c>
      <c r="H49" s="5">
        <f>H17/H18*100</f>
        <v>91.078840714224768</v>
      </c>
      <c r="I49" s="5">
        <f t="shared" ref="I49:M49" si="33">I17/I18*100</f>
        <v>100.97217276941343</v>
      </c>
      <c r="J49" s="5">
        <f t="shared" si="33"/>
        <v>149.15486568395283</v>
      </c>
      <c r="K49" s="5">
        <f t="shared" si="33"/>
        <v>50.943020799044866</v>
      </c>
      <c r="L49" s="5">
        <f t="shared" si="33"/>
        <v>72.960998204742992</v>
      </c>
      <c r="M49" s="5">
        <f t="shared" si="33"/>
        <v>62.730066236608373</v>
      </c>
    </row>
    <row r="50" spans="1:13" x14ac:dyDescent="0.25">
      <c r="A50" s="2" t="s">
        <v>21</v>
      </c>
      <c r="B50" s="5">
        <f t="shared" ref="B50:F50" si="34">(B48+B49)/2</f>
        <v>77.754923310149053</v>
      </c>
      <c r="C50" s="1">
        <f t="shared" si="34"/>
        <v>83.646474023336395</v>
      </c>
      <c r="D50" s="1">
        <f t="shared" si="34"/>
        <v>85.897620512345014</v>
      </c>
      <c r="E50" s="1">
        <f t="shared" si="34"/>
        <v>64.971948223901407</v>
      </c>
      <c r="F50" s="1">
        <f t="shared" si="34"/>
        <v>59.728230179610222</v>
      </c>
      <c r="G50" s="1"/>
      <c r="H50" s="5">
        <f t="shared" ref="H50:L50" si="35">(H48+H49)/2</f>
        <v>88.959785892360429</v>
      </c>
      <c r="I50" s="1">
        <f t="shared" si="35"/>
        <v>98.475727927571654</v>
      </c>
      <c r="J50" s="1">
        <f t="shared" si="35"/>
        <v>126.40282966737325</v>
      </c>
      <c r="K50" s="1">
        <f t="shared" si="35"/>
        <v>49.975531847243616</v>
      </c>
      <c r="L50" s="1">
        <f t="shared" si="35"/>
        <v>71.305401826106902</v>
      </c>
      <c r="M50" s="1"/>
    </row>
    <row r="51" spans="1:13" x14ac:dyDescent="0.25">
      <c r="A51" s="2"/>
      <c r="B51" s="5"/>
      <c r="C51" s="1"/>
      <c r="D51" s="1"/>
      <c r="E51" s="1"/>
      <c r="F51" s="1"/>
      <c r="G51" s="1"/>
      <c r="H51" s="5"/>
      <c r="I51" s="1"/>
      <c r="J51" s="1"/>
      <c r="K51" s="1"/>
      <c r="L51" s="1"/>
      <c r="M51" s="1"/>
    </row>
    <row r="52" spans="1:13" x14ac:dyDescent="0.25">
      <c r="A52" s="2" t="s">
        <v>34</v>
      </c>
      <c r="B52" s="5"/>
      <c r="C52" s="1"/>
      <c r="D52" s="1"/>
      <c r="E52" s="1"/>
      <c r="F52" s="1"/>
      <c r="G52" s="1"/>
      <c r="H52" s="5"/>
      <c r="I52" s="1"/>
      <c r="J52" s="1"/>
      <c r="K52" s="1"/>
      <c r="L52" s="1"/>
      <c r="M52" s="1"/>
    </row>
    <row r="53" spans="1:13" x14ac:dyDescent="0.25">
      <c r="A53" s="2" t="s">
        <v>22</v>
      </c>
      <c r="B53" s="5">
        <f>B19/B17*100</f>
        <v>95.620253969300535</v>
      </c>
      <c r="C53" s="5"/>
      <c r="D53" s="5"/>
      <c r="E53" s="5"/>
      <c r="F53" s="5"/>
      <c r="G53" s="5"/>
      <c r="H53" s="5">
        <f>H19/H17*100</f>
        <v>96.101445255145251</v>
      </c>
      <c r="I53" s="5"/>
      <c r="J53" s="5"/>
      <c r="K53" s="5"/>
      <c r="L53" s="5"/>
      <c r="M53" s="5"/>
    </row>
    <row r="54" spans="1:13" x14ac:dyDescent="0.25">
      <c r="A54" s="2"/>
      <c r="B54" s="5"/>
      <c r="C54" s="1"/>
      <c r="D54" s="1"/>
      <c r="E54" s="1"/>
      <c r="F54" s="1"/>
      <c r="G54" s="1"/>
      <c r="H54" s="5"/>
      <c r="I54" s="1"/>
      <c r="J54" s="1"/>
      <c r="K54" s="1"/>
      <c r="L54" s="1"/>
      <c r="M54" s="1"/>
    </row>
    <row r="55" spans="1:13" x14ac:dyDescent="0.25">
      <c r="A55" s="2" t="s">
        <v>23</v>
      </c>
      <c r="B55" s="5"/>
      <c r="C55" s="1"/>
      <c r="D55" s="1"/>
      <c r="E55" s="1"/>
      <c r="F55" s="1"/>
      <c r="G55" s="1"/>
      <c r="H55" s="5"/>
      <c r="I55" s="1"/>
      <c r="J55" s="1"/>
      <c r="K55" s="1"/>
      <c r="L55" s="1"/>
      <c r="M55" s="1"/>
    </row>
    <row r="56" spans="1:13" x14ac:dyDescent="0.25">
      <c r="A56" s="2" t="s">
        <v>24</v>
      </c>
      <c r="B56" s="11">
        <f>((B11/B9)-1)*100</f>
        <v>38.612016767582681</v>
      </c>
      <c r="C56" s="7">
        <f t="shared" ref="C56:F56" si="36">((C11/C9)-1)*100</f>
        <v>35.592469545957918</v>
      </c>
      <c r="D56" s="7">
        <f t="shared" si="36"/>
        <v>61.81229773462784</v>
      </c>
      <c r="E56" s="7">
        <f t="shared" si="36"/>
        <v>55.01955671447196</v>
      </c>
      <c r="F56" s="7">
        <f t="shared" si="36"/>
        <v>14.048059149722736</v>
      </c>
      <c r="G56" s="1"/>
      <c r="H56" s="11">
        <f>((H11/H9)-1)*100</f>
        <v>5.6655723816583681</v>
      </c>
      <c r="I56" s="7">
        <f t="shared" ref="I56:L56" si="37">((I11/I9)-1)*100</f>
        <v>12.997432605905001</v>
      </c>
      <c r="J56" s="7">
        <f t="shared" si="37"/>
        <v>20.036764705882359</v>
      </c>
      <c r="K56" s="7">
        <f t="shared" si="37"/>
        <v>-27.517842981760509</v>
      </c>
      <c r="L56" s="7">
        <f t="shared" si="37"/>
        <v>-16.937354988399068</v>
      </c>
      <c r="M56" s="1"/>
    </row>
    <row r="57" spans="1:13" x14ac:dyDescent="0.25">
      <c r="A57" s="2" t="s">
        <v>25</v>
      </c>
      <c r="B57" s="12">
        <f>((B32/B31)-1)*100</f>
        <v>41.560729416136198</v>
      </c>
      <c r="C57" s="12">
        <f t="shared" ref="C57:F57" si="38">((C32/C31)-1)*100</f>
        <v>35.926723642811666</v>
      </c>
      <c r="D57" s="12">
        <f t="shared" si="38"/>
        <v>65.563691282315318</v>
      </c>
      <c r="E57" s="12">
        <f t="shared" si="38"/>
        <v>59.435142115580717</v>
      </c>
      <c r="F57" s="12">
        <f t="shared" si="38"/>
        <v>13.432614974767731</v>
      </c>
      <c r="G57" s="13"/>
      <c r="H57" s="12">
        <f>((H32/H31)-1)*100</f>
        <v>7.6979567800033344</v>
      </c>
      <c r="I57" s="12">
        <f t="shared" ref="I57:L57" si="39">((I32/I31)-1)*100</f>
        <v>14.146966564896712</v>
      </c>
      <c r="J57" s="12">
        <f t="shared" si="39"/>
        <v>42.583759908771725</v>
      </c>
      <c r="K57" s="12">
        <f t="shared" si="39"/>
        <v>-32.226214081999885</v>
      </c>
      <c r="L57" s="12">
        <f t="shared" si="39"/>
        <v>16.212624408210075</v>
      </c>
      <c r="M57" s="13"/>
    </row>
    <row r="58" spans="1:13" x14ac:dyDescent="0.25">
      <c r="A58" s="2" t="s">
        <v>26</v>
      </c>
      <c r="B58" s="5">
        <f>((B34/B33)-1)*100</f>
        <v>2.1273138630525601</v>
      </c>
      <c r="C58" s="1">
        <f t="shared" ref="C58:F58" si="40">((C34/C33)-1)*100</f>
        <v>0.24651376140063519</v>
      </c>
      <c r="D58" s="1">
        <f t="shared" si="40"/>
        <v>2.3183612124708874</v>
      </c>
      <c r="E58" s="1">
        <f t="shared" si="40"/>
        <v>2.8484053849036295</v>
      </c>
      <c r="F58" s="1">
        <f t="shared" si="40"/>
        <v>-0.53963581628956314</v>
      </c>
      <c r="G58" s="1"/>
      <c r="H58" s="5">
        <f>((H34/H33)-1)*100</f>
        <v>1.9234120939638943</v>
      </c>
      <c r="I58" s="1">
        <f t="shared" ref="I58:L58" si="41">((I34/I33)-1)*100</f>
        <v>1.0173098029588434</v>
      </c>
      <c r="J58" s="1">
        <f t="shared" si="41"/>
        <v>18.783407948502017</v>
      </c>
      <c r="K58" s="1">
        <f t="shared" si="41"/>
        <v>-6.4959036733061808</v>
      </c>
      <c r="L58" s="1">
        <f t="shared" si="41"/>
        <v>39.909612066867425</v>
      </c>
      <c r="M58" s="1"/>
    </row>
    <row r="59" spans="1:13" x14ac:dyDescent="0.25">
      <c r="A59" s="2"/>
      <c r="B59" s="5"/>
      <c r="C59" s="1"/>
      <c r="D59" s="1"/>
      <c r="E59" s="1"/>
      <c r="F59" s="1"/>
      <c r="G59" s="1"/>
      <c r="H59" s="5"/>
      <c r="I59" s="1"/>
      <c r="J59" s="1"/>
      <c r="K59" s="1"/>
      <c r="L59" s="1"/>
      <c r="M59" s="1"/>
    </row>
    <row r="60" spans="1:13" x14ac:dyDescent="0.25">
      <c r="A60" s="2" t="s">
        <v>27</v>
      </c>
      <c r="B60" s="5"/>
      <c r="C60" s="1"/>
      <c r="D60" s="1"/>
      <c r="E60" s="1"/>
      <c r="F60" s="1"/>
      <c r="G60" s="1"/>
      <c r="H60" s="5"/>
      <c r="I60" s="1"/>
      <c r="J60" s="1"/>
      <c r="K60" s="1"/>
      <c r="L60" s="1"/>
      <c r="M60" s="1"/>
    </row>
    <row r="61" spans="1:13" x14ac:dyDescent="0.25">
      <c r="A61" s="2" t="s">
        <v>28</v>
      </c>
      <c r="B61" s="5">
        <f t="shared" ref="B61:F62" si="42">B16/B10</f>
        <v>7271858.2018269962</v>
      </c>
      <c r="C61" s="1">
        <f t="shared" si="42"/>
        <v>5842764.6658320837</v>
      </c>
      <c r="D61" s="1">
        <f t="shared" si="42"/>
        <v>8384848.8149920627</v>
      </c>
      <c r="E61" s="1">
        <f t="shared" si="42"/>
        <v>10802188.440369973</v>
      </c>
      <c r="F61" s="1">
        <f t="shared" si="42"/>
        <v>5101987.8492023339</v>
      </c>
      <c r="G61" s="1"/>
      <c r="H61" s="5">
        <f t="shared" ref="H61:L61" si="43">H16/H10</f>
        <v>7271858.2018276826</v>
      </c>
      <c r="I61" s="1">
        <f t="shared" si="43"/>
        <v>5842764.6658327812</v>
      </c>
      <c r="J61" s="1">
        <f t="shared" si="43"/>
        <v>8384848.8149905009</v>
      </c>
      <c r="K61" s="1">
        <f t="shared" si="43"/>
        <v>10802188.440371148</v>
      </c>
      <c r="L61" s="1">
        <f t="shared" si="43"/>
        <v>5101987.8492043652</v>
      </c>
      <c r="M61" s="1"/>
    </row>
    <row r="62" spans="1:13" x14ac:dyDescent="0.25">
      <c r="A62" s="2" t="s">
        <v>29</v>
      </c>
      <c r="B62" s="5">
        <f t="shared" si="42"/>
        <v>7281698.4861060586</v>
      </c>
      <c r="C62" s="5">
        <f t="shared" si="42"/>
        <v>5871666.9751143418</v>
      </c>
      <c r="D62" s="5">
        <f t="shared" si="42"/>
        <v>9765162.9364100005</v>
      </c>
      <c r="E62" s="5">
        <f t="shared" si="42"/>
        <v>11215139.739915896</v>
      </c>
      <c r="F62" s="5">
        <f t="shared" si="42"/>
        <v>5052476.3440032415</v>
      </c>
      <c r="G62" s="1"/>
      <c r="H62" s="5">
        <f t="shared" ref="H62:L62" si="44">H17/H11</f>
        <v>7626748.4934349116</v>
      </c>
      <c r="I62" s="5">
        <f t="shared" si="44"/>
        <v>6146708.1678713439</v>
      </c>
      <c r="J62" s="5">
        <f t="shared" si="44"/>
        <v>12065908.564035224</v>
      </c>
      <c r="K62" s="5">
        <f t="shared" si="44"/>
        <v>11228689.779901532</v>
      </c>
      <c r="L62" s="5">
        <f t="shared" si="44"/>
        <v>5344539.3553491626</v>
      </c>
      <c r="M62" s="1"/>
    </row>
    <row r="63" spans="1:13" x14ac:dyDescent="0.25">
      <c r="A63" s="2" t="s">
        <v>30</v>
      </c>
      <c r="B63" s="5">
        <f>(B61/B62)*B45</f>
        <v>77.649847475036069</v>
      </c>
      <c r="C63" s="1">
        <f>(C61/C62)*C45</f>
        <v>83.234738093345968</v>
      </c>
      <c r="D63" s="1">
        <f t="shared" ref="D63:E63" si="45">(D61/D62)*D45</f>
        <v>73.755918488376778</v>
      </c>
      <c r="E63" s="1">
        <f t="shared" si="45"/>
        <v>62.579624001885804</v>
      </c>
      <c r="F63" s="1">
        <f t="shared" ref="F63" si="46">F61/F62*F45</f>
        <v>60.313534172686865</v>
      </c>
      <c r="G63" s="1"/>
      <c r="H63" s="5">
        <f>(H61/H62)*H45</f>
        <v>84.82028078296382</v>
      </c>
      <c r="I63" s="1">
        <f>(I61/I62)*I45</f>
        <v>93.606282885662623</v>
      </c>
      <c r="J63" s="1">
        <f t="shared" ref="J63:K63" si="47">(J61/J62)*J45</f>
        <v>87.839934383977024</v>
      </c>
      <c r="K63" s="1">
        <f t="shared" si="47"/>
        <v>48.077302250167712</v>
      </c>
      <c r="L63" s="1">
        <f t="shared" ref="L63" si="48">L61/L62*L45</f>
        <v>68.069345084963814</v>
      </c>
      <c r="M63" s="1"/>
    </row>
    <row r="64" spans="1:13" x14ac:dyDescent="0.25">
      <c r="A64" s="2"/>
      <c r="B64" s="5"/>
      <c r="C64" s="1"/>
      <c r="D64" s="1"/>
      <c r="E64" s="1"/>
      <c r="F64" s="1"/>
      <c r="G64" s="1"/>
      <c r="H64" s="5"/>
      <c r="I64" s="1"/>
      <c r="J64" s="1"/>
      <c r="K64" s="1"/>
      <c r="L64" s="1"/>
      <c r="M64" s="1"/>
    </row>
    <row r="65" spans="1:13" x14ac:dyDescent="0.25">
      <c r="A65" s="2" t="s">
        <v>31</v>
      </c>
      <c r="B65" s="5"/>
      <c r="C65" s="1"/>
      <c r="D65" s="1"/>
      <c r="E65" s="1"/>
      <c r="F65" s="1"/>
      <c r="G65" s="1"/>
      <c r="H65" s="5"/>
      <c r="I65" s="1"/>
      <c r="J65" s="1"/>
      <c r="K65" s="1"/>
      <c r="L65" s="1"/>
      <c r="M65" s="1"/>
    </row>
    <row r="66" spans="1:13" x14ac:dyDescent="0.25">
      <c r="A66" s="2" t="s">
        <v>32</v>
      </c>
      <c r="B66" s="25">
        <f t="shared" ref="B66" si="49">(B23/B22)*100</f>
        <v>107.03728683647311</v>
      </c>
      <c r="C66" s="1"/>
      <c r="D66" s="1"/>
      <c r="E66" s="1"/>
      <c r="F66" s="1"/>
      <c r="G66" s="1"/>
      <c r="H66" s="14">
        <f t="shared" ref="H66" si="50">(H23/H22)*100</f>
        <v>107.03728683646301</v>
      </c>
      <c r="I66" s="1"/>
      <c r="J66" s="1"/>
      <c r="K66" s="1"/>
      <c r="L66" s="1"/>
      <c r="M66" s="1"/>
    </row>
    <row r="67" spans="1:13" x14ac:dyDescent="0.25">
      <c r="A67" s="2" t="s">
        <v>33</v>
      </c>
      <c r="B67" s="25">
        <f t="shared" ref="B67" si="51">(B17/B23)*100</f>
        <v>72.691955346100372</v>
      </c>
      <c r="C67" s="1"/>
      <c r="D67" s="1"/>
      <c r="E67" s="1"/>
      <c r="F67" s="1"/>
      <c r="G67" s="1"/>
      <c r="H67" s="14">
        <f t="shared" ref="H67" si="52">(H17/H23)*100</f>
        <v>85.090759870791217</v>
      </c>
      <c r="I67" s="1"/>
      <c r="J67" s="1"/>
      <c r="K67" s="1"/>
      <c r="L67" s="1"/>
      <c r="M67" s="1"/>
    </row>
    <row r="68" spans="1:13" ht="15.75" thickBot="1" x14ac:dyDescent="0.3">
      <c r="A68" s="15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</row>
    <row r="69" spans="1:13" ht="15.75" thickTop="1" x14ac:dyDescent="0.25"/>
    <row r="70" spans="1:13" x14ac:dyDescent="0.25">
      <c r="A70" s="10" t="s">
        <v>40</v>
      </c>
    </row>
    <row r="71" spans="1:13" x14ac:dyDescent="0.25">
      <c r="A71" s="10" t="s">
        <v>94</v>
      </c>
    </row>
    <row r="72" spans="1:13" x14ac:dyDescent="0.25">
      <c r="A72" s="10" t="s">
        <v>95</v>
      </c>
    </row>
    <row r="73" spans="1:13" x14ac:dyDescent="0.25">
      <c r="A73" s="10"/>
    </row>
    <row r="76" spans="1:13" x14ac:dyDescent="0.25">
      <c r="A76" s="8" t="s">
        <v>35</v>
      </c>
    </row>
    <row r="77" spans="1:13" x14ac:dyDescent="0.25">
      <c r="A77" s="8" t="s">
        <v>36</v>
      </c>
    </row>
    <row r="78" spans="1:13" x14ac:dyDescent="0.25">
      <c r="A78" s="8" t="s">
        <v>37</v>
      </c>
    </row>
    <row r="79" spans="1:13" x14ac:dyDescent="0.25">
      <c r="A79" s="8" t="s">
        <v>38</v>
      </c>
    </row>
    <row r="80" spans="1:13" x14ac:dyDescent="0.25">
      <c r="A80" s="8" t="s">
        <v>39</v>
      </c>
    </row>
    <row r="83" spans="1:1" x14ac:dyDescent="0.25">
      <c r="A83" s="8" t="s">
        <v>126</v>
      </c>
    </row>
  </sheetData>
  <mergeCells count="6">
    <mergeCell ref="M4:M5"/>
    <mergeCell ref="A2:G2"/>
    <mergeCell ref="A4:A5"/>
    <mergeCell ref="C4:F4"/>
    <mergeCell ref="G4:G5"/>
    <mergeCell ref="I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I Trimestre</vt:lpstr>
      <vt:lpstr>II Trimestre</vt:lpstr>
      <vt:lpstr>III Trimestre</vt:lpstr>
      <vt:lpstr>IV Trimestre</vt:lpstr>
      <vt:lpstr>I Semestre</vt:lpstr>
      <vt:lpstr>III Trimestre Acumulado</vt:lpstr>
      <vt:lpstr>Anual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Astorga</dc:creator>
  <cp:lastModifiedBy>Horacio Rodriguez</cp:lastModifiedBy>
  <dcterms:created xsi:type="dcterms:W3CDTF">2012-04-17T14:24:25Z</dcterms:created>
  <dcterms:modified xsi:type="dcterms:W3CDTF">2014-11-04T15:00:40Z</dcterms:modified>
</cp:coreProperties>
</file>