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jas\Documents\Hermes Cliente\files\"/>
    </mc:Choice>
  </mc:AlternateContent>
  <bookViews>
    <workbookView xWindow="600" yWindow="585" windowWidth="17520" windowHeight="11505" tabRatio="913" activeTab="2"/>
  </bookViews>
  <sheets>
    <sheet name="I trimestre" sheetId="1" r:id="rId1"/>
    <sheet name="II Trimestre" sheetId="3" r:id="rId2"/>
    <sheet name="III Trimestre" sheetId="6" r:id="rId3"/>
    <sheet name="IV Trimestre" sheetId="8" r:id="rId4"/>
    <sheet name="Semestral" sheetId="11" r:id="rId5"/>
    <sheet name="Tercer Trimestre Acumulado" sheetId="10" r:id="rId6"/>
    <sheet name="Anual" sheetId="9" r:id="rId7"/>
    <sheet name="Calculo gastos prog. x Trim" sheetId="13" state="hidden" r:id="rId8"/>
    <sheet name="Calculo Ben. prog. x Trim " sheetId="15" state="hidden" r:id="rId9"/>
  </sheets>
  <calcPr calcId="152511"/>
</workbook>
</file>

<file path=xl/calcChain.xml><?xml version="1.0" encoding="utf-8"?>
<calcChain xmlns="http://schemas.openxmlformats.org/spreadsheetml/2006/main">
  <c r="D17" i="10" l="1"/>
  <c r="E17" i="10"/>
  <c r="F17" i="10"/>
  <c r="G17" i="10"/>
  <c r="D16" i="10"/>
  <c r="E16" i="10"/>
  <c r="F16" i="10"/>
  <c r="G16" i="10"/>
  <c r="D17" i="11"/>
  <c r="E17" i="11"/>
  <c r="F17" i="11"/>
  <c r="G17" i="11"/>
  <c r="D16" i="11"/>
  <c r="E16" i="11"/>
  <c r="F16" i="11"/>
  <c r="G16" i="11"/>
  <c r="C16" i="11"/>
  <c r="D17" i="9"/>
  <c r="E17" i="9"/>
  <c r="F17" i="9"/>
  <c r="G17" i="9"/>
  <c r="D16" i="9"/>
  <c r="E16" i="9"/>
  <c r="F16" i="9"/>
  <c r="G16" i="9"/>
  <c r="D10" i="10"/>
  <c r="E10" i="10"/>
  <c r="F10" i="10"/>
  <c r="G10" i="10"/>
  <c r="D11" i="10"/>
  <c r="E11" i="10"/>
  <c r="F11" i="10"/>
  <c r="G11" i="10"/>
  <c r="D11" i="11"/>
  <c r="E11" i="11"/>
  <c r="F11" i="11"/>
  <c r="G11" i="11"/>
  <c r="D10" i="11"/>
  <c r="E10" i="11"/>
  <c r="F10" i="11"/>
  <c r="G10" i="11"/>
  <c r="D11" i="9"/>
  <c r="E11" i="9"/>
  <c r="F11" i="9"/>
  <c r="G11" i="9"/>
  <c r="D10" i="9"/>
  <c r="E10" i="9"/>
  <c r="F10" i="9"/>
  <c r="G10" i="9"/>
  <c r="D18" i="9"/>
  <c r="E18" i="9"/>
  <c r="F18" i="9"/>
  <c r="G18" i="9"/>
  <c r="D12" i="9"/>
  <c r="E12" i="9"/>
  <c r="F12" i="9"/>
  <c r="G12" i="9"/>
  <c r="D18" i="10"/>
  <c r="E18" i="10"/>
  <c r="F18" i="10"/>
  <c r="G18" i="10"/>
  <c r="D12" i="10"/>
  <c r="E12" i="10"/>
  <c r="F12" i="10"/>
  <c r="G12" i="10"/>
  <c r="D18" i="11"/>
  <c r="E18" i="11"/>
  <c r="F18" i="11"/>
  <c r="G18" i="11"/>
  <c r="D12" i="11"/>
  <c r="E12" i="11"/>
  <c r="F12" i="11"/>
  <c r="G12" i="11"/>
  <c r="C12" i="11"/>
  <c r="C10" i="8"/>
  <c r="C11" i="8"/>
  <c r="B11" i="8" s="1"/>
  <c r="C12" i="8"/>
  <c r="B12" i="8" s="1"/>
  <c r="C15" i="8"/>
  <c r="C16" i="8"/>
  <c r="C17" i="8"/>
  <c r="B17" i="8" s="1"/>
  <c r="C18" i="8"/>
  <c r="B18" i="8" s="1"/>
  <c r="C19" i="8"/>
  <c r="C9" i="8"/>
  <c r="C10" i="6"/>
  <c r="C11" i="6"/>
  <c r="C12" i="6"/>
  <c r="C12" i="10" s="1"/>
  <c r="B12" i="10" s="1"/>
  <c r="C15" i="6"/>
  <c r="B15" i="6" s="1"/>
  <c r="C16" i="6"/>
  <c r="C17" i="6"/>
  <c r="C18" i="6"/>
  <c r="C18" i="10" s="1"/>
  <c r="B18" i="10" s="1"/>
  <c r="C19" i="6"/>
  <c r="B19" i="6" s="1"/>
  <c r="C9" i="6"/>
  <c r="B9" i="6" s="1"/>
  <c r="C10" i="3"/>
  <c r="B10" i="3" s="1"/>
  <c r="C11" i="3"/>
  <c r="C12" i="3"/>
  <c r="B12" i="3" s="1"/>
  <c r="C9" i="3"/>
  <c r="C16" i="3"/>
  <c r="C17" i="3"/>
  <c r="C18" i="3"/>
  <c r="C18" i="11" s="1"/>
  <c r="B18" i="11" s="1"/>
  <c r="C19" i="3"/>
  <c r="B19" i="3" s="1"/>
  <c r="C15" i="3"/>
  <c r="B15" i="3" s="1"/>
  <c r="C16" i="1"/>
  <c r="B16" i="1" s="1"/>
  <c r="B22" i="1" s="1"/>
  <c r="C17" i="1"/>
  <c r="B17" i="1" s="1"/>
  <c r="C18" i="1"/>
  <c r="C19" i="1"/>
  <c r="B19" i="1" s="1"/>
  <c r="C15" i="1"/>
  <c r="B15" i="1" s="1"/>
  <c r="B19" i="9"/>
  <c r="B15" i="9"/>
  <c r="B9" i="9"/>
  <c r="B19" i="10"/>
  <c r="B15" i="10"/>
  <c r="B9" i="10"/>
  <c r="B19" i="11"/>
  <c r="B15" i="11"/>
  <c r="B9" i="11"/>
  <c r="B19" i="8"/>
  <c r="B16" i="8"/>
  <c r="B22" i="8" s="1"/>
  <c r="B15" i="8"/>
  <c r="B10" i="8"/>
  <c r="B9" i="8"/>
  <c r="B18" i="6"/>
  <c r="B17" i="6"/>
  <c r="B16" i="6"/>
  <c r="B22" i="6" s="1"/>
  <c r="B12" i="6"/>
  <c r="B11" i="6"/>
  <c r="B10" i="6"/>
  <c r="B18" i="3"/>
  <c r="B17" i="3"/>
  <c r="B16" i="3"/>
  <c r="B22" i="3" s="1"/>
  <c r="B11" i="3"/>
  <c r="B9" i="3"/>
  <c r="B18" i="1"/>
  <c r="C10" i="1"/>
  <c r="B10" i="1" s="1"/>
  <c r="C11" i="1"/>
  <c r="B11" i="1" s="1"/>
  <c r="C12" i="1"/>
  <c r="B12" i="1" s="1"/>
  <c r="C9" i="1"/>
  <c r="B9" i="1" s="1"/>
  <c r="C11" i="10" l="1"/>
  <c r="C18" i="9"/>
  <c r="B18" i="9" s="1"/>
  <c r="C16" i="9"/>
  <c r="B16" i="9" s="1"/>
  <c r="C17" i="11"/>
  <c r="B17" i="11" s="1"/>
  <c r="C10" i="9"/>
  <c r="B10" i="9" s="1"/>
  <c r="C11" i="11"/>
  <c r="B11" i="11" s="1"/>
  <c r="C17" i="9"/>
  <c r="B17" i="9" s="1"/>
  <c r="C16" i="10"/>
  <c r="B16" i="10" s="1"/>
  <c r="C12" i="9"/>
  <c r="B12" i="9" s="1"/>
  <c r="C10" i="11"/>
  <c r="B10" i="11" s="1"/>
  <c r="B11" i="10"/>
  <c r="C11" i="9"/>
  <c r="B11" i="9" s="1"/>
  <c r="C10" i="10"/>
  <c r="B10" i="10" s="1"/>
  <c r="C17" i="10"/>
  <c r="B17" i="10" s="1"/>
  <c r="B16" i="11"/>
  <c r="B12" i="11"/>
  <c r="B23" i="9" l="1"/>
  <c r="B23" i="10"/>
  <c r="B23" i="11"/>
  <c r="B48" i="6"/>
  <c r="D39" i="9" l="1"/>
  <c r="E39" i="9"/>
  <c r="D39" i="10"/>
  <c r="E39" i="10"/>
  <c r="D39" i="11"/>
  <c r="E39" i="11"/>
  <c r="D31" i="1"/>
  <c r="E31" i="1"/>
  <c r="E33" i="1" s="1"/>
  <c r="D32" i="1"/>
  <c r="D34" i="1" s="1"/>
  <c r="E32" i="1"/>
  <c r="D33" i="1"/>
  <c r="E34" i="1"/>
  <c r="D31" i="8"/>
  <c r="E31" i="8"/>
  <c r="D32" i="8"/>
  <c r="E32" i="8"/>
  <c r="D33" i="8"/>
  <c r="E33" i="8"/>
  <c r="D34" i="8"/>
  <c r="E34" i="8"/>
  <c r="E57" i="8" s="1"/>
  <c r="D39" i="8"/>
  <c r="E39" i="8"/>
  <c r="D40" i="8"/>
  <c r="E40" i="8"/>
  <c r="D43" i="8"/>
  <c r="E43" i="8"/>
  <c r="E45" i="8" s="1"/>
  <c r="D48" i="8"/>
  <c r="E48" i="8"/>
  <c r="D49" i="8"/>
  <c r="E49" i="8"/>
  <c r="D50" i="8"/>
  <c r="E50" i="8"/>
  <c r="D55" i="8"/>
  <c r="E55" i="8"/>
  <c r="D56" i="8"/>
  <c r="E56" i="8"/>
  <c r="D57" i="8"/>
  <c r="D61" i="8"/>
  <c r="E61" i="8"/>
  <c r="D31" i="6"/>
  <c r="E31" i="6"/>
  <c r="D32" i="6"/>
  <c r="D56" i="6" s="1"/>
  <c r="E32" i="6"/>
  <c r="E56" i="6" s="1"/>
  <c r="D33" i="6"/>
  <c r="E33" i="6"/>
  <c r="D34" i="6"/>
  <c r="D57" i="6" s="1"/>
  <c r="E34" i="6"/>
  <c r="E57" i="6" s="1"/>
  <c r="D39" i="6"/>
  <c r="E39" i="6"/>
  <c r="D40" i="6"/>
  <c r="E40" i="6"/>
  <c r="D43" i="6"/>
  <c r="E43" i="6"/>
  <c r="D48" i="6"/>
  <c r="E48" i="6"/>
  <c r="D49" i="6"/>
  <c r="E49" i="6"/>
  <c r="D55" i="6"/>
  <c r="E55" i="6"/>
  <c r="D61" i="6"/>
  <c r="E61" i="6"/>
  <c r="D31" i="3"/>
  <c r="E31" i="3"/>
  <c r="D32" i="3"/>
  <c r="E32" i="3"/>
  <c r="E56" i="3" s="1"/>
  <c r="D33" i="3"/>
  <c r="E33" i="3"/>
  <c r="D34" i="3"/>
  <c r="E34" i="3"/>
  <c r="E57" i="3" s="1"/>
  <c r="D39" i="3"/>
  <c r="E39" i="3"/>
  <c r="D40" i="3"/>
  <c r="E40" i="3"/>
  <c r="D43" i="3"/>
  <c r="D45" i="3" s="1"/>
  <c r="E43" i="3"/>
  <c r="D48" i="3"/>
  <c r="E48" i="3"/>
  <c r="D49" i="3"/>
  <c r="D50" i="3" s="1"/>
  <c r="E49" i="3"/>
  <c r="E50" i="3"/>
  <c r="D55" i="3"/>
  <c r="E55" i="3"/>
  <c r="D61" i="3"/>
  <c r="E61" i="3"/>
  <c r="B44" i="8"/>
  <c r="E44" i="6"/>
  <c r="D44" i="6"/>
  <c r="D45" i="6" s="1"/>
  <c r="B14" i="13"/>
  <c r="B12" i="13"/>
  <c r="B10" i="13"/>
  <c r="B8" i="13"/>
  <c r="B6" i="13"/>
  <c r="D57" i="3" l="1"/>
  <c r="D56" i="3"/>
  <c r="E50" i="6"/>
  <c r="E45" i="6"/>
  <c r="E60" i="8"/>
  <c r="E62" i="8" s="1"/>
  <c r="E44" i="8"/>
  <c r="E60" i="3"/>
  <c r="E44" i="3"/>
  <c r="E45" i="3" s="1"/>
  <c r="E60" i="6"/>
  <c r="D50" i="6"/>
  <c r="D60" i="11"/>
  <c r="D60" i="10"/>
  <c r="D60" i="3"/>
  <c r="D62" i="3" s="1"/>
  <c r="D44" i="3"/>
  <c r="D60" i="6"/>
  <c r="D62" i="6" s="1"/>
  <c r="D60" i="8"/>
  <c r="D44" i="8"/>
  <c r="D45" i="8" s="1"/>
  <c r="E60" i="11"/>
  <c r="E60" i="10"/>
  <c r="D60" i="9"/>
  <c r="E60" i="9"/>
  <c r="D39" i="1"/>
  <c r="E39" i="1"/>
  <c r="D40" i="1"/>
  <c r="E40" i="1"/>
  <c r="D43" i="1"/>
  <c r="E43" i="1"/>
  <c r="E45" i="1" s="1"/>
  <c r="D44" i="1"/>
  <c r="D45" i="1" s="1"/>
  <c r="E44" i="1"/>
  <c r="D48" i="1"/>
  <c r="E48" i="1"/>
  <c r="D49" i="1"/>
  <c r="E49" i="1"/>
  <c r="D52" i="1"/>
  <c r="E52" i="1"/>
  <c r="D55" i="1"/>
  <c r="E55" i="1"/>
  <c r="D56" i="1"/>
  <c r="E56" i="1"/>
  <c r="D57" i="1"/>
  <c r="E57" i="1"/>
  <c r="D60" i="1"/>
  <c r="E60" i="1"/>
  <c r="D61" i="1"/>
  <c r="E61" i="1"/>
  <c r="D31" i="9"/>
  <c r="E31" i="9"/>
  <c r="D31" i="10"/>
  <c r="E31" i="10"/>
  <c r="D31" i="11"/>
  <c r="E31" i="11"/>
  <c r="B39" i="1"/>
  <c r="E62" i="6" l="1"/>
  <c r="E62" i="3"/>
  <c r="D62" i="8"/>
  <c r="E33" i="11"/>
  <c r="E33" i="10"/>
  <c r="D33" i="11"/>
  <c r="D33" i="10"/>
  <c r="E33" i="9"/>
  <c r="D33" i="9"/>
  <c r="D62" i="1"/>
  <c r="E50" i="1"/>
  <c r="D50" i="1"/>
  <c r="E62" i="1"/>
  <c r="E44" i="11" l="1"/>
  <c r="E49" i="11"/>
  <c r="E32" i="11"/>
  <c r="E56" i="11" s="1"/>
  <c r="E32" i="10"/>
  <c r="E56" i="10" s="1"/>
  <c r="E44" i="10"/>
  <c r="E49" i="10"/>
  <c r="D44" i="11"/>
  <c r="D49" i="11"/>
  <c r="D32" i="11"/>
  <c r="D56" i="11" s="1"/>
  <c r="D32" i="10"/>
  <c r="D56" i="10" s="1"/>
  <c r="D44" i="10"/>
  <c r="D49" i="10"/>
  <c r="D32" i="9"/>
  <c r="D56" i="9" s="1"/>
  <c r="D44" i="9"/>
  <c r="D49" i="9"/>
  <c r="E32" i="9"/>
  <c r="E56" i="9" s="1"/>
  <c r="E44" i="9"/>
  <c r="E49" i="9"/>
  <c r="E43" i="11"/>
  <c r="E45" i="11" s="1"/>
  <c r="E48" i="11"/>
  <c r="E50" i="11" s="1"/>
  <c r="E55" i="11"/>
  <c r="E61" i="11"/>
  <c r="E34" i="11"/>
  <c r="E57" i="11" s="1"/>
  <c r="E40" i="11"/>
  <c r="E43" i="9"/>
  <c r="E45" i="9" s="1"/>
  <c r="E48" i="9"/>
  <c r="E50" i="9" s="1"/>
  <c r="E55" i="9"/>
  <c r="E61" i="9"/>
  <c r="E40" i="9"/>
  <c r="E40" i="10"/>
  <c r="E43" i="10"/>
  <c r="E48" i="10"/>
  <c r="E50" i="10" s="1"/>
  <c r="E55" i="10"/>
  <c r="E61" i="10"/>
  <c r="D40" i="9"/>
  <c r="D43" i="9"/>
  <c r="D45" i="9" s="1"/>
  <c r="D48" i="9"/>
  <c r="D55" i="9"/>
  <c r="D61" i="9"/>
  <c r="D34" i="9"/>
  <c r="D57" i="9" s="1"/>
  <c r="D40" i="11"/>
  <c r="D43" i="11"/>
  <c r="D45" i="11" s="1"/>
  <c r="D48" i="11"/>
  <c r="D55" i="11"/>
  <c r="D61" i="11"/>
  <c r="D34" i="11"/>
  <c r="D57" i="11" s="1"/>
  <c r="D40" i="10"/>
  <c r="D43" i="10"/>
  <c r="D48" i="10"/>
  <c r="D50" i="10" s="1"/>
  <c r="D55" i="10"/>
  <c r="D61" i="10"/>
  <c r="F55" i="6"/>
  <c r="D34" i="10" l="1"/>
  <c r="D57" i="10" s="1"/>
  <c r="D50" i="11"/>
  <c r="E34" i="10"/>
  <c r="E57" i="10" s="1"/>
  <c r="D45" i="10"/>
  <c r="D62" i="10" s="1"/>
  <c r="D50" i="9"/>
  <c r="E45" i="10"/>
  <c r="E62" i="10" s="1"/>
  <c r="E62" i="9"/>
  <c r="E62" i="11"/>
  <c r="E34" i="9"/>
  <c r="E57" i="9" s="1"/>
  <c r="D62" i="11"/>
  <c r="D62" i="9"/>
  <c r="C30" i="13"/>
  <c r="G39" i="9" l="1"/>
  <c r="G39" i="10"/>
  <c r="G39" i="11"/>
  <c r="G40" i="8"/>
  <c r="F40" i="8"/>
  <c r="C40" i="8"/>
  <c r="G39" i="8"/>
  <c r="F39" i="8"/>
  <c r="C39" i="8"/>
  <c r="B39" i="8"/>
  <c r="G40" i="6"/>
  <c r="F40" i="6"/>
  <c r="C40" i="6"/>
  <c r="G39" i="6"/>
  <c r="F39" i="6"/>
  <c r="C39" i="6"/>
  <c r="B39" i="3"/>
  <c r="G40" i="3"/>
  <c r="F40" i="3"/>
  <c r="C40" i="3"/>
  <c r="G39" i="3"/>
  <c r="F39" i="3"/>
  <c r="C39" i="3"/>
  <c r="I20" i="13" l="1"/>
  <c r="B29" i="13"/>
  <c r="D13" i="15" l="1"/>
  <c r="D30" i="15"/>
  <c r="C30" i="15"/>
  <c r="B29" i="15"/>
  <c r="K28" i="15"/>
  <c r="I28" i="15"/>
  <c r="J27" i="15" s="1"/>
  <c r="G28" i="15"/>
  <c r="H27" i="15" s="1"/>
  <c r="L27" i="15"/>
  <c r="K26" i="15"/>
  <c r="L25" i="15" s="1"/>
  <c r="I26" i="15"/>
  <c r="J25" i="15" s="1"/>
  <c r="G26" i="15"/>
  <c r="H25" i="15" s="1"/>
  <c r="D24" i="15"/>
  <c r="C24" i="15"/>
  <c r="B23" i="15"/>
  <c r="K20" i="15"/>
  <c r="L19" i="15" s="1"/>
  <c r="I20" i="15"/>
  <c r="J19" i="15" s="1"/>
  <c r="G20" i="15"/>
  <c r="H19" i="15" s="1"/>
  <c r="D18" i="15"/>
  <c r="C18" i="15"/>
  <c r="B18" i="15"/>
  <c r="B17" i="15"/>
  <c r="B14" i="15"/>
  <c r="C13" i="15"/>
  <c r="B12" i="15"/>
  <c r="D11" i="15"/>
  <c r="C11" i="15"/>
  <c r="B10" i="15"/>
  <c r="D9" i="15"/>
  <c r="C9" i="15"/>
  <c r="B8" i="15"/>
  <c r="D7" i="15"/>
  <c r="C7" i="15"/>
  <c r="B6" i="15"/>
  <c r="B23" i="13"/>
  <c r="F30" i="13"/>
  <c r="M28" i="13"/>
  <c r="N27" i="13" s="1"/>
  <c r="K28" i="13"/>
  <c r="I28" i="13"/>
  <c r="J27" i="13" s="1"/>
  <c r="L27" i="13"/>
  <c r="C31" i="13" s="1"/>
  <c r="M26" i="13"/>
  <c r="N25" i="13" s="1"/>
  <c r="K26" i="13"/>
  <c r="L25" i="13" s="1"/>
  <c r="I26" i="13"/>
  <c r="J25" i="13" s="1"/>
  <c r="M20" i="13"/>
  <c r="N19" i="13" s="1"/>
  <c r="K20" i="13"/>
  <c r="L19" i="13" s="1"/>
  <c r="J19" i="13"/>
  <c r="D19" i="15" l="1"/>
  <c r="D20" i="15" s="1"/>
  <c r="D21" i="15" s="1"/>
  <c r="C25" i="15"/>
  <c r="C26" i="15" s="1"/>
  <c r="C32" i="13"/>
  <c r="C31" i="15"/>
  <c r="C32" i="15" s="1"/>
  <c r="F31" i="13"/>
  <c r="F32" i="13" s="1"/>
  <c r="B30" i="13"/>
  <c r="B7" i="15"/>
  <c r="B11" i="15"/>
  <c r="C19" i="15"/>
  <c r="B19" i="15" s="1"/>
  <c r="B24" i="15"/>
  <c r="D25" i="15"/>
  <c r="D26" i="15" s="1"/>
  <c r="B30" i="15"/>
  <c r="D31" i="15"/>
  <c r="D32" i="15" s="1"/>
  <c r="D33" i="15" s="1"/>
  <c r="B9" i="15"/>
  <c r="B13" i="15"/>
  <c r="C20" i="15"/>
  <c r="B25" i="15"/>
  <c r="D27" i="15"/>
  <c r="C24" i="13"/>
  <c r="B17" i="13"/>
  <c r="C13" i="13"/>
  <c r="F13" i="13"/>
  <c r="C11" i="13"/>
  <c r="F11" i="13"/>
  <c r="C9" i="13"/>
  <c r="F9" i="13"/>
  <c r="C7" i="13"/>
  <c r="F7" i="13"/>
  <c r="B31" i="13" l="1"/>
  <c r="B31" i="15"/>
  <c r="B32" i="15"/>
  <c r="E6" i="13"/>
  <c r="D6" i="13"/>
  <c r="E8" i="13"/>
  <c r="D8" i="13"/>
  <c r="E10" i="13"/>
  <c r="D10" i="13"/>
  <c r="E12" i="13"/>
  <c r="D12" i="13"/>
  <c r="C25" i="13"/>
  <c r="B32" i="13"/>
  <c r="B7" i="13"/>
  <c r="B20" i="15"/>
  <c r="B21" i="15" s="1"/>
  <c r="C21" i="15"/>
  <c r="C27" i="15" s="1"/>
  <c r="C33" i="15" s="1"/>
  <c r="B26" i="15"/>
  <c r="B27" i="15" s="1"/>
  <c r="B11" i="13"/>
  <c r="B13" i="13"/>
  <c r="B9" i="13"/>
  <c r="C26" i="13" l="1"/>
  <c r="B33" i="15"/>
  <c r="C18" i="13" l="1"/>
  <c r="F18" i="13"/>
  <c r="F24" i="13"/>
  <c r="F25" i="13" l="1"/>
  <c r="B25" i="13" s="1"/>
  <c r="B24" i="13"/>
  <c r="C19" i="13"/>
  <c r="C20" i="13" s="1"/>
  <c r="B18" i="13"/>
  <c r="F19" i="13"/>
  <c r="F20" i="13" s="1"/>
  <c r="B39" i="6"/>
  <c r="F26" i="13" l="1"/>
  <c r="B26" i="13" s="1"/>
  <c r="C21" i="13"/>
  <c r="C27" i="13" s="1"/>
  <c r="C33" i="13" s="1"/>
  <c r="B20" i="13"/>
  <c r="B21" i="13" s="1"/>
  <c r="B27" i="13" s="1"/>
  <c r="B33" i="13" s="1"/>
  <c r="B19" i="13"/>
  <c r="F21" i="13"/>
  <c r="F27" i="13" l="1"/>
  <c r="F33" i="13" s="1"/>
  <c r="F31" i="11" l="1"/>
  <c r="F33" i="11" s="1"/>
  <c r="C31" i="11"/>
  <c r="F39" i="11"/>
  <c r="G60" i="11"/>
  <c r="G31" i="11"/>
  <c r="F32" i="11" l="1"/>
  <c r="F56" i="11" s="1"/>
  <c r="B40" i="11"/>
  <c r="C39" i="11"/>
  <c r="B39" i="11"/>
  <c r="C60" i="11"/>
  <c r="F55" i="11"/>
  <c r="F40" i="11"/>
  <c r="G55" i="11"/>
  <c r="G40" i="11"/>
  <c r="G33" i="11"/>
  <c r="G61" i="11"/>
  <c r="C55" i="11"/>
  <c r="C40" i="11"/>
  <c r="C33" i="11"/>
  <c r="C61" i="11"/>
  <c r="F60" i="11"/>
  <c r="B31" i="11"/>
  <c r="C32" i="11"/>
  <c r="G32" i="11"/>
  <c r="F43" i="11"/>
  <c r="F44" i="11"/>
  <c r="F48" i="11"/>
  <c r="F49" i="11"/>
  <c r="F61" i="11"/>
  <c r="C43" i="11"/>
  <c r="G43" i="11"/>
  <c r="G45" i="11" s="1"/>
  <c r="C44" i="11"/>
  <c r="G44" i="11"/>
  <c r="C48" i="11"/>
  <c r="G48" i="11"/>
  <c r="G50" i="11" s="1"/>
  <c r="C49" i="11"/>
  <c r="G49" i="11"/>
  <c r="F34" i="11" l="1"/>
  <c r="F57" i="11" s="1"/>
  <c r="B33" i="11"/>
  <c r="B48" i="11"/>
  <c r="B55" i="11"/>
  <c r="G62" i="11"/>
  <c r="F45" i="11"/>
  <c r="F62" i="11" s="1"/>
  <c r="C45" i="11"/>
  <c r="C62" i="11" s="1"/>
  <c r="G56" i="11"/>
  <c r="G34" i="11"/>
  <c r="G57" i="11" s="1"/>
  <c r="B60" i="11"/>
  <c r="B22" i="11"/>
  <c r="B65" i="11" s="1"/>
  <c r="C50" i="11"/>
  <c r="F50" i="11"/>
  <c r="B43" i="11"/>
  <c r="C56" i="11"/>
  <c r="C34" i="11"/>
  <c r="C57" i="11" s="1"/>
  <c r="B66" i="11"/>
  <c r="B32" i="11"/>
  <c r="B61" i="11"/>
  <c r="B44" i="11"/>
  <c r="B45" i="11" l="1"/>
  <c r="B62" i="11" s="1"/>
  <c r="B34" i="11"/>
  <c r="B57" i="11" s="1"/>
  <c r="B56" i="11"/>
  <c r="F55" i="3" l="1"/>
  <c r="G60" i="10"/>
  <c r="F32" i="10"/>
  <c r="F31" i="10"/>
  <c r="F33" i="10" s="1"/>
  <c r="G31" i="10"/>
  <c r="F40" i="10"/>
  <c r="F39" i="10"/>
  <c r="G40" i="10"/>
  <c r="C61" i="8"/>
  <c r="C32" i="8"/>
  <c r="C49" i="8"/>
  <c r="C44" i="8"/>
  <c r="C31" i="10" l="1"/>
  <c r="C33" i="10" s="1"/>
  <c r="C40" i="10"/>
  <c r="C39" i="10"/>
  <c r="B39" i="10"/>
  <c r="C55" i="10"/>
  <c r="F55" i="10"/>
  <c r="B40" i="10"/>
  <c r="F60" i="10"/>
  <c r="B49" i="11"/>
  <c r="B50" i="11" s="1"/>
  <c r="G33" i="10"/>
  <c r="G55" i="10"/>
  <c r="G61" i="10"/>
  <c r="C61" i="10"/>
  <c r="C60" i="10"/>
  <c r="F34" i="10"/>
  <c r="F57" i="10" s="1"/>
  <c r="F56" i="10"/>
  <c r="B31" i="10"/>
  <c r="C32" i="10"/>
  <c r="G32" i="10"/>
  <c r="F43" i="10"/>
  <c r="F44" i="10"/>
  <c r="F48" i="10"/>
  <c r="F49" i="10"/>
  <c r="F61" i="10"/>
  <c r="C43" i="10"/>
  <c r="G43" i="10"/>
  <c r="C44" i="10"/>
  <c r="G44" i="10"/>
  <c r="C48" i="10"/>
  <c r="G48" i="10"/>
  <c r="C49" i="10"/>
  <c r="G49" i="10"/>
  <c r="B43" i="10" l="1"/>
  <c r="B33" i="10"/>
  <c r="B48" i="10"/>
  <c r="B55" i="10"/>
  <c r="F50" i="10"/>
  <c r="G50" i="10"/>
  <c r="G45" i="10"/>
  <c r="G62" i="10" s="1"/>
  <c r="C56" i="10"/>
  <c r="C34" i="10"/>
  <c r="C57" i="10" s="1"/>
  <c r="B66" i="10"/>
  <c r="B32" i="10"/>
  <c r="B61" i="10"/>
  <c r="B49" i="10"/>
  <c r="B44" i="10"/>
  <c r="C50" i="10"/>
  <c r="C45" i="10"/>
  <c r="C62" i="10" s="1"/>
  <c r="B50" i="10"/>
  <c r="F45" i="10"/>
  <c r="F62" i="10" s="1"/>
  <c r="G56" i="10"/>
  <c r="G34" i="10"/>
  <c r="G57" i="10" s="1"/>
  <c r="B60" i="10"/>
  <c r="B22" i="10"/>
  <c r="B65" i="10" s="1"/>
  <c r="B45" i="10" l="1"/>
  <c r="B62" i="10" s="1"/>
  <c r="B34" i="10"/>
  <c r="B57" i="10" s="1"/>
  <c r="B56" i="10"/>
  <c r="G31" i="9"/>
  <c r="F39" i="9"/>
  <c r="G43" i="9"/>
  <c r="G49" i="9"/>
  <c r="F49" i="9"/>
  <c r="C49" i="9"/>
  <c r="G32" i="9"/>
  <c r="F32" i="9"/>
  <c r="C32" i="9"/>
  <c r="B66" i="9"/>
  <c r="F31" i="9"/>
  <c r="B39" i="9" l="1"/>
  <c r="B44" i="9"/>
  <c r="C55" i="9"/>
  <c r="C39" i="9"/>
  <c r="F61" i="9"/>
  <c r="F40" i="9"/>
  <c r="C61" i="9"/>
  <c r="C40" i="9"/>
  <c r="G61" i="9"/>
  <c r="G40" i="9"/>
  <c r="B31" i="9"/>
  <c r="C31" i="9"/>
  <c r="C56" i="9" s="1"/>
  <c r="C48" i="9"/>
  <c r="C50" i="9" s="1"/>
  <c r="G48" i="9"/>
  <c r="G50" i="9" s="1"/>
  <c r="G55" i="9"/>
  <c r="C60" i="9"/>
  <c r="F34" i="9"/>
  <c r="F43" i="9"/>
  <c r="G60" i="9"/>
  <c r="G33" i="9"/>
  <c r="F60" i="9"/>
  <c r="F55" i="9"/>
  <c r="F48" i="9"/>
  <c r="F50" i="9" s="1"/>
  <c r="F44" i="9"/>
  <c r="F45" i="9" s="1"/>
  <c r="G44" i="9"/>
  <c r="G45" i="9" s="1"/>
  <c r="C44" i="9"/>
  <c r="B22" i="9"/>
  <c r="B65" i="9" s="1"/>
  <c r="G56" i="9"/>
  <c r="F56" i="9"/>
  <c r="F33" i="9"/>
  <c r="C34" i="9"/>
  <c r="G34" i="9"/>
  <c r="B49" i="9"/>
  <c r="B32" i="9"/>
  <c r="C43" i="9"/>
  <c r="G57" i="9" l="1"/>
  <c r="F57" i="9"/>
  <c r="C33" i="9"/>
  <c r="C57" i="9" s="1"/>
  <c r="B48" i="9"/>
  <c r="B50" i="9" s="1"/>
  <c r="B40" i="9"/>
  <c r="B33" i="9"/>
  <c r="C45" i="9"/>
  <c r="C62" i="9" s="1"/>
  <c r="B43" i="9"/>
  <c r="B55" i="9"/>
  <c r="F62" i="9"/>
  <c r="B61" i="9"/>
  <c r="G62" i="9"/>
  <c r="B34" i="9"/>
  <c r="B56" i="9"/>
  <c r="B60" i="9"/>
  <c r="B57" i="9" l="1"/>
  <c r="B45" i="9"/>
  <c r="B62" i="9" s="1"/>
  <c r="G61" i="8"/>
  <c r="F61" i="8"/>
  <c r="G60" i="8"/>
  <c r="C60" i="8"/>
  <c r="G55" i="8"/>
  <c r="F55" i="8"/>
  <c r="C55" i="8"/>
  <c r="G49" i="8"/>
  <c r="F49" i="8"/>
  <c r="G48" i="8"/>
  <c r="F48" i="8"/>
  <c r="F50" i="8" s="1"/>
  <c r="C48" i="8"/>
  <c r="G44" i="8"/>
  <c r="F44" i="8"/>
  <c r="G43" i="8"/>
  <c r="G45" i="8" s="1"/>
  <c r="C43" i="8"/>
  <c r="C45" i="8" s="1"/>
  <c r="G32" i="8"/>
  <c r="G34" i="8" s="1"/>
  <c r="F32" i="8"/>
  <c r="C34" i="8"/>
  <c r="G31" i="8"/>
  <c r="B32" i="8"/>
  <c r="F31" i="8"/>
  <c r="F33" i="8" s="1"/>
  <c r="B31" i="8"/>
  <c r="B40" i="8"/>
  <c r="F60" i="8"/>
  <c r="G61" i="6"/>
  <c r="F61" i="6"/>
  <c r="C61" i="6"/>
  <c r="G60" i="6"/>
  <c r="G55" i="6"/>
  <c r="C55" i="6"/>
  <c r="G49" i="6"/>
  <c r="F49" i="6"/>
  <c r="C49" i="6"/>
  <c r="G48" i="6"/>
  <c r="G50" i="6" s="1"/>
  <c r="F48" i="6"/>
  <c r="C48" i="6"/>
  <c r="G44" i="6"/>
  <c r="G43" i="6"/>
  <c r="G45" i="6" s="1"/>
  <c r="F43" i="6"/>
  <c r="C43" i="6"/>
  <c r="G32" i="6"/>
  <c r="F32" i="6"/>
  <c r="F34" i="6" s="1"/>
  <c r="C32" i="6"/>
  <c r="G31" i="6"/>
  <c r="G33" i="6" s="1"/>
  <c r="F31" i="6"/>
  <c r="F33" i="6" s="1"/>
  <c r="C31" i="6"/>
  <c r="C33" i="6" s="1"/>
  <c r="B66" i="6"/>
  <c r="F60" i="6"/>
  <c r="C60" i="6"/>
  <c r="B31" i="6"/>
  <c r="B40" i="6"/>
  <c r="C60" i="3"/>
  <c r="F60" i="3"/>
  <c r="G60" i="3"/>
  <c r="C61" i="3"/>
  <c r="F61" i="3"/>
  <c r="G61" i="3"/>
  <c r="C55" i="3"/>
  <c r="G55" i="3"/>
  <c r="C48" i="3"/>
  <c r="F48" i="3"/>
  <c r="F50" i="3" s="1"/>
  <c r="G48" i="3"/>
  <c r="C49" i="3"/>
  <c r="F49" i="3"/>
  <c r="G49" i="3"/>
  <c r="C32" i="3"/>
  <c r="C34" i="3" s="1"/>
  <c r="F32" i="3"/>
  <c r="F34" i="3" s="1"/>
  <c r="G32" i="3"/>
  <c r="G34" i="3" s="1"/>
  <c r="C31" i="3"/>
  <c r="C33" i="3" s="1"/>
  <c r="F31" i="3"/>
  <c r="G31" i="3"/>
  <c r="C44" i="3"/>
  <c r="F44" i="3"/>
  <c r="G44" i="3"/>
  <c r="C43" i="3"/>
  <c r="F43" i="3"/>
  <c r="G43" i="3"/>
  <c r="B66" i="3"/>
  <c r="B31" i="3"/>
  <c r="G56" i="3" l="1"/>
  <c r="G56" i="8"/>
  <c r="F56" i="3"/>
  <c r="F50" i="6"/>
  <c r="B65" i="8"/>
  <c r="B33" i="3"/>
  <c r="B48" i="3"/>
  <c r="B40" i="3"/>
  <c r="F57" i="6"/>
  <c r="C56" i="6"/>
  <c r="G56" i="6"/>
  <c r="C50" i="6"/>
  <c r="C45" i="3"/>
  <c r="C62" i="3" s="1"/>
  <c r="B33" i="6"/>
  <c r="G45" i="3"/>
  <c r="G62" i="3" s="1"/>
  <c r="G50" i="3"/>
  <c r="C50" i="3"/>
  <c r="G33" i="3"/>
  <c r="G57" i="3" s="1"/>
  <c r="C56" i="3"/>
  <c r="C57" i="3"/>
  <c r="F33" i="3"/>
  <c r="F57" i="3" s="1"/>
  <c r="B55" i="6"/>
  <c r="B33" i="8"/>
  <c r="B60" i="8"/>
  <c r="B55" i="8"/>
  <c r="B60" i="3"/>
  <c r="B61" i="8"/>
  <c r="F45" i="3"/>
  <c r="F62" i="3" s="1"/>
  <c r="C50" i="8"/>
  <c r="G50" i="8"/>
  <c r="B66" i="8"/>
  <c r="B56" i="8"/>
  <c r="F56" i="8"/>
  <c r="C62" i="8"/>
  <c r="G62" i="8"/>
  <c r="C31" i="8"/>
  <c r="C56" i="8" s="1"/>
  <c r="G33" i="8"/>
  <c r="G57" i="8" s="1"/>
  <c r="B34" i="8"/>
  <c r="F34" i="8"/>
  <c r="F57" i="8" s="1"/>
  <c r="B43" i="8"/>
  <c r="F43" i="8"/>
  <c r="F45" i="8" s="1"/>
  <c r="F62" i="8" s="1"/>
  <c r="B48" i="8"/>
  <c r="B49" i="8"/>
  <c r="G62" i="6"/>
  <c r="C34" i="6"/>
  <c r="C57" i="6" s="1"/>
  <c r="G34" i="6"/>
  <c r="G57" i="6" s="1"/>
  <c r="B43" i="6"/>
  <c r="F44" i="6"/>
  <c r="F45" i="6" s="1"/>
  <c r="F62" i="6" s="1"/>
  <c r="B49" i="6"/>
  <c r="F56" i="6"/>
  <c r="B61" i="6"/>
  <c r="B32" i="6"/>
  <c r="C44" i="6"/>
  <c r="C45" i="6" s="1"/>
  <c r="C62" i="6" s="1"/>
  <c r="B65" i="3"/>
  <c r="B43" i="3"/>
  <c r="B49" i="3"/>
  <c r="B55" i="3"/>
  <c r="B61" i="3"/>
  <c r="B32" i="3"/>
  <c r="B34" i="3" s="1"/>
  <c r="B44" i="3"/>
  <c r="B57" i="3" l="1"/>
  <c r="B50" i="3"/>
  <c r="B57" i="8"/>
  <c r="B56" i="3"/>
  <c r="B50" i="8"/>
  <c r="B45" i="8"/>
  <c r="B62" i="8" s="1"/>
  <c r="C33" i="8"/>
  <c r="C57" i="8" s="1"/>
  <c r="B34" i="6"/>
  <c r="B57" i="6" s="1"/>
  <c r="B56" i="6"/>
  <c r="B65" i="6"/>
  <c r="B60" i="6"/>
  <c r="B50" i="6"/>
  <c r="B44" i="6"/>
  <c r="B45" i="6" s="1"/>
  <c r="B45" i="3"/>
  <c r="B62" i="3" s="1"/>
  <c r="B62" i="6" l="1"/>
  <c r="G61" i="1"/>
  <c r="F61" i="1"/>
  <c r="C61" i="1"/>
  <c r="G60" i="1"/>
  <c r="G55" i="1"/>
  <c r="F55" i="1"/>
  <c r="C55" i="1"/>
  <c r="G52" i="1"/>
  <c r="F52" i="1"/>
  <c r="C52" i="1"/>
  <c r="G49" i="1"/>
  <c r="F49" i="1"/>
  <c r="C49" i="1"/>
  <c r="G48" i="1"/>
  <c r="F48" i="1"/>
  <c r="C48" i="1"/>
  <c r="G44" i="1"/>
  <c r="F44" i="1"/>
  <c r="G43" i="1"/>
  <c r="G45" i="1" s="1"/>
  <c r="G40" i="1"/>
  <c r="F40" i="1"/>
  <c r="C40" i="1"/>
  <c r="G39" i="1"/>
  <c r="G32" i="1"/>
  <c r="F32" i="1"/>
  <c r="C32" i="1"/>
  <c r="G31" i="1"/>
  <c r="G33" i="1" s="1"/>
  <c r="F31" i="1"/>
  <c r="F33" i="1" s="1"/>
  <c r="C31" i="1"/>
  <c r="C33" i="1" s="1"/>
  <c r="B65" i="1"/>
  <c r="B31" i="1"/>
  <c r="F60" i="1"/>
  <c r="C43" i="1"/>
  <c r="G50" i="1" l="1"/>
  <c r="C50" i="1"/>
  <c r="F50" i="1"/>
  <c r="B55" i="1"/>
  <c r="B43" i="1"/>
  <c r="B48" i="1"/>
  <c r="C56" i="1"/>
  <c r="G56" i="1"/>
  <c r="B33" i="1"/>
  <c r="B40" i="1"/>
  <c r="C60" i="1"/>
  <c r="F56" i="1"/>
  <c r="G62" i="1"/>
  <c r="F34" i="1"/>
  <c r="F57" i="1" s="1"/>
  <c r="F39" i="1"/>
  <c r="F43" i="1"/>
  <c r="F45" i="1" s="1"/>
  <c r="F62" i="1" s="1"/>
  <c r="C34" i="1"/>
  <c r="C57" i="1" s="1"/>
  <c r="G34" i="1"/>
  <c r="G57" i="1" s="1"/>
  <c r="C39" i="1"/>
  <c r="C44" i="1"/>
  <c r="C45" i="1" s="1"/>
  <c r="C62" i="1" l="1"/>
  <c r="B60" i="1"/>
  <c r="B66" i="1"/>
  <c r="B61" i="1" l="1"/>
  <c r="B49" i="1"/>
  <c r="B50" i="1" s="1"/>
  <c r="B32" i="1"/>
  <c r="B52" i="1"/>
  <c r="B44" i="1"/>
  <c r="B45" i="1" s="1"/>
  <c r="B34" i="1" l="1"/>
  <c r="B57" i="1" s="1"/>
  <c r="B56" i="1"/>
  <c r="B62" i="1"/>
</calcChain>
</file>

<file path=xl/comments1.xml><?xml version="1.0" encoding="utf-8"?>
<comments xmlns="http://schemas.openxmlformats.org/spreadsheetml/2006/main">
  <authors>
    <author>Diego Astorga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hizo modificación
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hay modificación en gasto</t>
        </r>
      </text>
    </comment>
  </commentList>
</comments>
</file>

<file path=xl/comments2.xml><?xml version="1.0" encoding="utf-8"?>
<comments xmlns="http://schemas.openxmlformats.org/spreadsheetml/2006/main">
  <authors>
    <author>Diego Astorga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hizo modificación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No se toma en cuenta el cambio de beneficiarios el 6 de dic</t>
        </r>
      </text>
    </comment>
  </commentList>
</comments>
</file>

<file path=xl/sharedStrings.xml><?xml version="1.0" encoding="utf-8"?>
<sst xmlns="http://schemas.openxmlformats.org/spreadsheetml/2006/main" count="529" uniqueCount="163">
  <si>
    <t>Indicador</t>
  </si>
  <si>
    <t>Total</t>
  </si>
  <si>
    <t>Productos</t>
  </si>
  <si>
    <t>Créditos</t>
  </si>
  <si>
    <t>Capacitación</t>
  </si>
  <si>
    <t>Asistencia T</t>
  </si>
  <si>
    <t>Insumos</t>
  </si>
  <si>
    <t xml:space="preserve">Beneficiarios </t>
  </si>
  <si>
    <t>Efectivos 1T 2011</t>
  </si>
  <si>
    <t>Gasto FODESAF</t>
  </si>
  <si>
    <t>Ingresos FODESAF</t>
  </si>
  <si>
    <t>Otros insumos</t>
  </si>
  <si>
    <t>IPC (1T 2011)</t>
  </si>
  <si>
    <t>Población objetivo</t>
  </si>
  <si>
    <t>Cálculos intermedios</t>
  </si>
  <si>
    <t>Gasto efectivo real 1T 2011</t>
  </si>
  <si>
    <t>Gasto efectivo real por beneficiario 1T 2011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</si>
  <si>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</si>
  <si>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</si>
  <si>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</si>
  <si>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</si>
  <si>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</si>
  <si>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</si>
  <si>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</si>
  <si>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</si>
  <si>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</si>
  <si>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</si>
  <si>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</si>
  <si>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</si>
  <si>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</si>
  <si>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</si>
  <si>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</si>
  <si>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</si>
  <si>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</si>
  <si>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</si>
  <si>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</si>
  <si>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</si>
  <si>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</si>
  <si>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</si>
  <si>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</si>
  <si>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</si>
  <si>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 Programa</t>
  </si>
  <si>
    <t xml:space="preserve">Crédito </t>
  </si>
  <si>
    <t xml:space="preserve">Capacitación </t>
  </si>
  <si>
    <t>Efectivos 2T 2011</t>
  </si>
  <si>
    <t>IPC (2T 2011)</t>
  </si>
  <si>
    <t>Gasto efectivo real 2T 2011</t>
  </si>
  <si>
    <t>Gasto efectivo real por beneficiario 2T 2011</t>
  </si>
  <si>
    <t>Efectivos 3T 2011</t>
  </si>
  <si>
    <t>IPC (3T 2011)</t>
  </si>
  <si>
    <t>Gasto efectivo real 3T 2011</t>
  </si>
  <si>
    <t>Gasto efectivo real por beneficiario 3T 2011</t>
  </si>
  <si>
    <t>Efectivos 4T 2011</t>
  </si>
  <si>
    <t>IPC (4T 2011)</t>
  </si>
  <si>
    <t>Gasto efectivo real 4T 2011</t>
  </si>
  <si>
    <t>Gasto efectivo real por beneficiario 4T 2011</t>
  </si>
  <si>
    <t>Efectivos  2011</t>
  </si>
  <si>
    <t>IPC ( 2011)</t>
  </si>
  <si>
    <t>Gasto efectivo real  2011</t>
  </si>
  <si>
    <t>Gasto efectivo real por beneficiario  2011</t>
  </si>
  <si>
    <t>Efectivos 3TA 2011</t>
  </si>
  <si>
    <t>IPC (3TA 2011)</t>
  </si>
  <si>
    <t>Gasto efectivo real 3TA 2011</t>
  </si>
  <si>
    <t>Gasto efectivo real por beneficiario 3TA 2011</t>
  </si>
  <si>
    <t>III Trimestre</t>
  </si>
  <si>
    <t>Presupuesto Inicial</t>
  </si>
  <si>
    <t>I Trimestre</t>
  </si>
  <si>
    <t>II trimestre</t>
  </si>
  <si>
    <t>IV Trimestre</t>
  </si>
  <si>
    <t>Anual</t>
  </si>
  <si>
    <t>Modif. Anual II trimestre</t>
  </si>
  <si>
    <t>Diferencia</t>
  </si>
  <si>
    <t>Diferencia por Trimestre</t>
  </si>
  <si>
    <t>II trim. Programado</t>
  </si>
  <si>
    <t>Total I Semestre</t>
  </si>
  <si>
    <t>Modif. Anual III trimestre</t>
  </si>
  <si>
    <t>III Trimestre Programado</t>
  </si>
  <si>
    <t>Total 9 meses</t>
  </si>
  <si>
    <t>Modif. Anual IV trimestre</t>
  </si>
  <si>
    <t>IV trim. Programado</t>
  </si>
  <si>
    <t>Total Anual</t>
  </si>
  <si>
    <t>Regla de tres para el cálculo de proporciones del gasto total entre trimestres</t>
  </si>
  <si>
    <t>II Trimestre</t>
  </si>
  <si>
    <t>Gasto Total</t>
  </si>
  <si>
    <t>Crédito</t>
  </si>
  <si>
    <t>Diferencia para el III Trimestre</t>
  </si>
  <si>
    <t xml:space="preserve"> III Trim.</t>
  </si>
  <si>
    <t>IV Trim.</t>
  </si>
  <si>
    <t>Si hay cambios presupuestarios para el gasto anual en el cuarto trimestre, todo la diferencia entre el gasto programado anual anterior y este, se le suma al cuarto trimestre programado</t>
  </si>
  <si>
    <t>Si no hay cambios en el presupuesto en el cuarto trimestre, calcular el nuevo gasto programado de acuerdo a los proporciones obtenidas en el último presupuesto extraordinario.</t>
  </si>
  <si>
    <t>* No hubo modificación presupuestaria ni en el segundo ni en el cuarto trimestre</t>
  </si>
  <si>
    <t>Diferencia para IV trimestre</t>
  </si>
  <si>
    <t>Presupuesto Beneficiarios Inicial</t>
  </si>
  <si>
    <t>Regla de tres para el cálculo de proporciones del beneficiarios totales entre trimestres</t>
  </si>
  <si>
    <t>Beneficiarios: Personas diferentes, no promedios</t>
  </si>
  <si>
    <t>Fideicomiso</t>
  </si>
  <si>
    <t>Convenio</t>
  </si>
  <si>
    <t>Transferencia</t>
  </si>
  <si>
    <t>NOTAS</t>
  </si>
  <si>
    <t>Capacitación: todo proviene de la transferencia Fodesaf</t>
  </si>
  <si>
    <t>Efectivos 1S 2011</t>
  </si>
  <si>
    <t>IPC (1S 2011)</t>
  </si>
  <si>
    <t>Gasto efectivo real 1S 2011</t>
  </si>
  <si>
    <t>Gasto efectivo real por beneficiario 1S 2011</t>
  </si>
  <si>
    <t>Fuentes</t>
  </si>
  <si>
    <t>Indicadores aplicados a PRONAMYPE. Primer trimestre 2012</t>
  </si>
  <si>
    <t>Programados 1T 2012</t>
  </si>
  <si>
    <t>Efectivos 1T 2012</t>
  </si>
  <si>
    <t>Programados año 2012</t>
  </si>
  <si>
    <t>En transferencias 1T 2012</t>
  </si>
  <si>
    <t>IPC (1T 2012)</t>
  </si>
  <si>
    <t>Gasto efectivo real 1T 2012</t>
  </si>
  <si>
    <t>Gasto efectivo real por beneficiario 1T 2012</t>
  </si>
  <si>
    <t>Indicadores aplicados a PRONAMYPE. Segundo trimestre 2012</t>
  </si>
  <si>
    <t>Programados 2T 2012</t>
  </si>
  <si>
    <t>Efectivos 2T 2012</t>
  </si>
  <si>
    <t>En transferencias 2T 2012</t>
  </si>
  <si>
    <t>IPC (2T 2012)</t>
  </si>
  <si>
    <t>Gasto efectivo real 2T 2012</t>
  </si>
  <si>
    <t>Gasto efectivo real por beneficiario 2T 2012</t>
  </si>
  <si>
    <t>Indicadores aplicados a PRONAMYPE.  Primer Semestre 2012</t>
  </si>
  <si>
    <t>Programados 1S 2012</t>
  </si>
  <si>
    <t>Efectivos 1S 2012</t>
  </si>
  <si>
    <t>En transferencias 1S 2012</t>
  </si>
  <si>
    <t>IPC (1S 2012)</t>
  </si>
  <si>
    <t>Gasto efectivo real 1S 2012</t>
  </si>
  <si>
    <t>Gasto efectivo real por beneficiario 1S 2012</t>
  </si>
  <si>
    <t>Indicadores aplicados a PRONAMYPE. Tercer Trimestre trimestre 2012</t>
  </si>
  <si>
    <t>Programados 3T 2012</t>
  </si>
  <si>
    <t>Efectivos 3T 2012</t>
  </si>
  <si>
    <t>En transferencias 3T 2012</t>
  </si>
  <si>
    <t>IPC (3T 2012)</t>
  </si>
  <si>
    <t>Gasto efectivo real 3T 2012</t>
  </si>
  <si>
    <t>Gasto efectivo real por beneficiario 3T 2012</t>
  </si>
  <si>
    <t>Indicadores aplicados a PRONAMYPE. Cuarto Trimestre  2012</t>
  </si>
  <si>
    <t>Programados 4T 2012</t>
  </si>
  <si>
    <t>Efectivos 4T 2012</t>
  </si>
  <si>
    <t>En transferencias 4T 2012</t>
  </si>
  <si>
    <t>IPC (4T 2012)</t>
  </si>
  <si>
    <t>Gasto efectivo real 4T 2012</t>
  </si>
  <si>
    <t>Gasto efectivo real por beneficiario 4T 2012</t>
  </si>
  <si>
    <t>Indicadores aplicados a PRONAMYPE.  Tercer Trimestre Acumulado 2012</t>
  </si>
  <si>
    <t>Programados 3TA 2012</t>
  </si>
  <si>
    <t>Efectivos 3TA 2012</t>
  </si>
  <si>
    <t>En transferencias 3TA 2012</t>
  </si>
  <si>
    <t>IPC (3TA 2012)</t>
  </si>
  <si>
    <t>Gasto efectivo real 3TA 2012</t>
  </si>
  <si>
    <t>Gasto efectivo real por beneficiario 3TA 2012</t>
  </si>
  <si>
    <t>Indicadores aplicados a PRONAMYPE. 2012</t>
  </si>
  <si>
    <t>Programados  2012</t>
  </si>
  <si>
    <t>Efectivos  2012</t>
  </si>
  <si>
    <t>En transferencias  2012</t>
  </si>
  <si>
    <t>IPC ( 2012)</t>
  </si>
  <si>
    <t>Gasto efectivo real  2012</t>
  </si>
  <si>
    <t>Gasto efectivo real por beneficiario  2012</t>
  </si>
  <si>
    <t>Efectivos2T 2011</t>
  </si>
  <si>
    <t>Efectivos3T 2011</t>
  </si>
  <si>
    <t>Efectivos4T 2011</t>
  </si>
  <si>
    <t>Efectivos1S 2011</t>
  </si>
  <si>
    <t>Efectivos3TA 2011</t>
  </si>
  <si>
    <t>Efectivos 2011</t>
  </si>
  <si>
    <t>Informes trimestrales 2011 y 2012, PRONAMYPE</t>
  </si>
  <si>
    <t>Metas y modificaciones, DESAF.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</si>
</sst>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4" fontId="0" fillId="0" borderId="0" xfId="0" applyNumberFormat="1" applyFill="1"/>
    <xf numFmtId="0" fontId="0" fillId="0" borderId="0" xfId="0" applyFill="1"/>
    <xf numFmtId="43" fontId="0" fillId="0" borderId="0" xfId="1" applyFont="1" applyFill="1"/>
    <xf numFmtId="0" fontId="2" fillId="0" borderId="2" xfId="0" applyFont="1" applyFill="1" applyBorder="1"/>
    <xf numFmtId="0" fontId="2" fillId="0" borderId="0" xfId="0" applyFont="1" applyFill="1"/>
    <xf numFmtId="3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2" fillId="0" borderId="0" xfId="0" applyFont="1"/>
    <xf numFmtId="0" fontId="3" fillId="0" borderId="0" xfId="0" applyFont="1"/>
    <xf numFmtId="164" fontId="0" fillId="0" borderId="0" xfId="1" applyNumberFormat="1" applyFont="1" applyFill="1"/>
    <xf numFmtId="0" fontId="0" fillId="0" borderId="0" xfId="0" applyFont="1"/>
    <xf numFmtId="3" fontId="0" fillId="0" borderId="0" xfId="0" applyNumberFormat="1"/>
    <xf numFmtId="3" fontId="0" fillId="0" borderId="0" xfId="1" applyNumberFormat="1" applyFont="1" applyFill="1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 applyBorder="1"/>
    <xf numFmtId="0" fontId="0" fillId="0" borderId="0" xfId="0" applyBorder="1"/>
    <xf numFmtId="1" fontId="6" fillId="0" borderId="3" xfId="0" applyNumberFormat="1" applyFont="1" applyBorder="1"/>
    <xf numFmtId="0" fontId="0" fillId="0" borderId="1" xfId="0" applyBorder="1"/>
    <xf numFmtId="0" fontId="0" fillId="0" borderId="4" xfId="0" applyBorder="1"/>
    <xf numFmtId="0" fontId="3" fillId="0" borderId="5" xfId="0" applyFont="1" applyBorder="1"/>
    <xf numFmtId="2" fontId="3" fillId="0" borderId="6" xfId="0" applyNumberFormat="1" applyFon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0" fillId="0" borderId="7" xfId="0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7" fillId="0" borderId="0" xfId="0" applyNumberFormat="1" applyFont="1"/>
    <xf numFmtId="3" fontId="2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Fill="1"/>
    <xf numFmtId="4" fontId="7" fillId="0" borderId="0" xfId="0" applyNumberFormat="1" applyFont="1" applyFill="1"/>
    <xf numFmtId="0" fontId="0" fillId="0" borderId="11" xfId="0" applyFill="1" applyBorder="1"/>
    <xf numFmtId="0" fontId="0" fillId="0" borderId="2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/>
    <xf numFmtId="3" fontId="8" fillId="0" borderId="0" xfId="0" applyNumberFormat="1" applyFont="1" applyFill="1" applyAlignment="1">
      <alignment horizontal="right"/>
    </xf>
    <xf numFmtId="4" fontId="8" fillId="0" borderId="0" xfId="0" applyNumberFormat="1" applyFont="1" applyFill="1"/>
    <xf numFmtId="3" fontId="8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3" fontId="0" fillId="0" borderId="0" xfId="0" applyNumberFormat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selection sqref="A1:G1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3.42578125" style="2" customWidth="1"/>
    <col min="8" max="8" width="13.140625" style="2" bestFit="1" customWidth="1"/>
    <col min="9" max="16384" width="11.42578125" style="2"/>
  </cols>
  <sheetData>
    <row r="1" spans="1:8" x14ac:dyDescent="0.25">
      <c r="A1" s="48" t="s">
        <v>105</v>
      </c>
      <c r="B1" s="48"/>
      <c r="C1" s="48"/>
      <c r="D1" s="48"/>
      <c r="E1" s="48"/>
      <c r="F1" s="48"/>
      <c r="G1" s="48"/>
    </row>
    <row r="3" spans="1:8" x14ac:dyDescent="0.25">
      <c r="A3" s="51" t="s">
        <v>0</v>
      </c>
      <c r="B3" s="45" t="s">
        <v>41</v>
      </c>
      <c r="C3" s="49" t="s">
        <v>2</v>
      </c>
      <c r="D3" s="49"/>
      <c r="E3" s="49"/>
      <c r="F3" s="49"/>
      <c r="G3" s="49"/>
    </row>
    <row r="4" spans="1:8" ht="15.75" thickBot="1" x14ac:dyDescent="0.3">
      <c r="A4" s="52"/>
      <c r="B4" s="47"/>
      <c r="C4" s="50" t="s">
        <v>3</v>
      </c>
      <c r="D4" s="50"/>
      <c r="E4" s="50"/>
      <c r="F4" s="45" t="s">
        <v>4</v>
      </c>
      <c r="G4" s="45" t="s">
        <v>5</v>
      </c>
    </row>
    <row r="5" spans="1:8" ht="16.5" thickTop="1" thickBot="1" x14ac:dyDescent="0.3">
      <c r="A5" s="53"/>
      <c r="B5" s="46"/>
      <c r="C5" s="37" t="s">
        <v>1</v>
      </c>
      <c r="D5" s="37" t="s">
        <v>95</v>
      </c>
      <c r="E5" s="37" t="s">
        <v>97</v>
      </c>
      <c r="F5" s="46"/>
      <c r="G5" s="46"/>
    </row>
    <row r="6" spans="1:8" ht="15.75" thickTop="1" x14ac:dyDescent="0.25">
      <c r="A6" s="38"/>
      <c r="B6" s="39"/>
      <c r="C6" s="40"/>
      <c r="D6" s="40"/>
      <c r="E6" s="40"/>
      <c r="F6" s="39"/>
      <c r="G6" s="39"/>
    </row>
    <row r="7" spans="1:8" x14ac:dyDescent="0.25">
      <c r="A7" s="5" t="s">
        <v>6</v>
      </c>
    </row>
    <row r="8" spans="1:8" x14ac:dyDescent="0.25">
      <c r="A8" s="2" t="s">
        <v>7</v>
      </c>
    </row>
    <row r="9" spans="1:8" x14ac:dyDescent="0.25">
      <c r="A9" s="2" t="s">
        <v>8</v>
      </c>
      <c r="B9" s="6">
        <f>+C9+F9+G9</f>
        <v>204</v>
      </c>
      <c r="C9" s="6">
        <f>SUM(D9:E9)</f>
        <v>16</v>
      </c>
      <c r="D9" s="6">
        <v>16</v>
      </c>
      <c r="E9" s="6">
        <v>0</v>
      </c>
      <c r="F9" s="42">
        <v>188</v>
      </c>
      <c r="G9" s="6">
        <v>0</v>
      </c>
      <c r="H9" s="41"/>
    </row>
    <row r="10" spans="1:8" x14ac:dyDescent="0.25">
      <c r="A10" s="2" t="s">
        <v>106</v>
      </c>
      <c r="B10" s="6">
        <f t="shared" ref="B10:B19" si="0">+C10+F10+G10</f>
        <v>775</v>
      </c>
      <c r="C10" s="6">
        <f t="shared" ref="C10:C12" si="1">SUM(D10:E10)</f>
        <v>275</v>
      </c>
      <c r="D10" s="6">
        <v>275</v>
      </c>
      <c r="E10" s="6">
        <v>0</v>
      </c>
      <c r="F10" s="6">
        <v>500</v>
      </c>
      <c r="G10" s="6">
        <v>0</v>
      </c>
    </row>
    <row r="11" spans="1:8" x14ac:dyDescent="0.25">
      <c r="A11" s="2" t="s">
        <v>107</v>
      </c>
      <c r="B11" s="6">
        <f t="shared" si="0"/>
        <v>563</v>
      </c>
      <c r="C11" s="6">
        <f t="shared" si="1"/>
        <v>85</v>
      </c>
      <c r="D11" s="6">
        <v>85</v>
      </c>
      <c r="E11" s="6">
        <v>0</v>
      </c>
      <c r="F11" s="6">
        <v>478</v>
      </c>
      <c r="G11" s="6">
        <v>0</v>
      </c>
    </row>
    <row r="12" spans="1:8" x14ac:dyDescent="0.25">
      <c r="A12" s="2" t="s">
        <v>108</v>
      </c>
      <c r="B12" s="6">
        <f t="shared" si="0"/>
        <v>3650</v>
      </c>
      <c r="C12" s="6">
        <f t="shared" si="1"/>
        <v>1150</v>
      </c>
      <c r="D12" s="6">
        <v>550</v>
      </c>
      <c r="E12" s="6">
        <v>600</v>
      </c>
      <c r="F12" s="6">
        <v>2500</v>
      </c>
      <c r="G12" s="6">
        <v>0</v>
      </c>
    </row>
    <row r="13" spans="1:8" x14ac:dyDescent="0.25">
      <c r="B13" s="6"/>
      <c r="C13" s="1"/>
      <c r="D13" s="1"/>
      <c r="E13" s="1"/>
      <c r="F13" s="1"/>
      <c r="G13" s="1"/>
    </row>
    <row r="14" spans="1:8" x14ac:dyDescent="0.25">
      <c r="A14" s="2" t="s">
        <v>9</v>
      </c>
      <c r="B14" s="6"/>
      <c r="C14" s="1"/>
      <c r="D14" s="1"/>
      <c r="E14" s="1"/>
      <c r="F14" s="1"/>
      <c r="G14" s="1"/>
    </row>
    <row r="15" spans="1:8" x14ac:dyDescent="0.25">
      <c r="A15" s="2" t="s">
        <v>8</v>
      </c>
      <c r="B15" s="6">
        <f t="shared" si="0"/>
        <v>10665000</v>
      </c>
      <c r="C15" s="6">
        <f>SUM(D15:E15)</f>
        <v>0</v>
      </c>
      <c r="D15" s="1">
        <v>0</v>
      </c>
      <c r="E15" s="1">
        <v>0</v>
      </c>
      <c r="F15" s="43">
        <v>10665000</v>
      </c>
      <c r="G15" s="1">
        <v>0</v>
      </c>
      <c r="H15" s="3"/>
    </row>
    <row r="16" spans="1:8" x14ac:dyDescent="0.25">
      <c r="A16" s="2" t="s">
        <v>106</v>
      </c>
      <c r="B16" s="6">
        <f t="shared" si="0"/>
        <v>610000000</v>
      </c>
      <c r="C16" s="6">
        <f t="shared" ref="C16:C19" si="2">SUM(D16:E16)</f>
        <v>550000000</v>
      </c>
      <c r="D16" s="1">
        <v>550000000</v>
      </c>
      <c r="E16" s="1">
        <v>0</v>
      </c>
      <c r="F16" s="1">
        <v>60000000</v>
      </c>
      <c r="G16" s="1">
        <v>0</v>
      </c>
    </row>
    <row r="17" spans="1:7" x14ac:dyDescent="0.25">
      <c r="A17" s="2" t="s">
        <v>107</v>
      </c>
      <c r="B17" s="6">
        <f t="shared" si="0"/>
        <v>227668220</v>
      </c>
      <c r="C17" s="6">
        <f t="shared" si="2"/>
        <v>212920000</v>
      </c>
      <c r="D17" s="1">
        <v>212920000</v>
      </c>
      <c r="E17" s="1">
        <v>0</v>
      </c>
      <c r="F17" s="1">
        <v>14748220</v>
      </c>
      <c r="G17" s="1">
        <v>0</v>
      </c>
    </row>
    <row r="18" spans="1:7" x14ac:dyDescent="0.25">
      <c r="A18" s="2" t="s">
        <v>108</v>
      </c>
      <c r="B18" s="6">
        <f t="shared" si="0"/>
        <v>2600000000</v>
      </c>
      <c r="C18" s="6">
        <f t="shared" si="2"/>
        <v>2300000000</v>
      </c>
      <c r="D18" s="1">
        <v>1100000000</v>
      </c>
      <c r="E18" s="1">
        <v>1200000000</v>
      </c>
      <c r="F18" s="1">
        <v>300000000</v>
      </c>
      <c r="G18" s="1">
        <v>0</v>
      </c>
    </row>
    <row r="19" spans="1:7" x14ac:dyDescent="0.25">
      <c r="A19" s="2" t="s">
        <v>109</v>
      </c>
      <c r="B19" s="6">
        <f t="shared" si="0"/>
        <v>0</v>
      </c>
      <c r="C19" s="6">
        <f t="shared" si="2"/>
        <v>0</v>
      </c>
      <c r="D19" s="1"/>
      <c r="E19" s="1"/>
      <c r="F19" s="1"/>
      <c r="G19" s="1"/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10</v>
      </c>
      <c r="B21" s="1"/>
      <c r="C21" s="1"/>
      <c r="D21" s="1"/>
      <c r="E21" s="1"/>
      <c r="F21" s="1"/>
      <c r="G21" s="1"/>
    </row>
    <row r="22" spans="1:7" x14ac:dyDescent="0.25">
      <c r="A22" s="2" t="s">
        <v>106</v>
      </c>
      <c r="B22" s="6">
        <f>B16</f>
        <v>610000000</v>
      </c>
      <c r="C22" s="1"/>
      <c r="D22" s="1"/>
      <c r="E22" s="1"/>
      <c r="F22" s="1"/>
      <c r="G22" s="1"/>
    </row>
    <row r="23" spans="1:7" x14ac:dyDescent="0.25">
      <c r="A23" s="2" t="s">
        <v>107</v>
      </c>
      <c r="B23" s="6">
        <v>646500000</v>
      </c>
      <c r="C23" s="1"/>
      <c r="D23" s="1">
        <v>586500000</v>
      </c>
      <c r="E23" s="1">
        <v>60000000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11</v>
      </c>
      <c r="B25" s="1"/>
      <c r="C25" s="1"/>
      <c r="D25" s="1"/>
      <c r="E25" s="1"/>
      <c r="F25" s="1"/>
      <c r="G25" s="1"/>
    </row>
    <row r="26" spans="1:7" x14ac:dyDescent="0.25">
      <c r="A26" s="2" t="s">
        <v>12</v>
      </c>
      <c r="B26" s="1">
        <v>1.4459435845999999</v>
      </c>
      <c r="C26" s="1">
        <v>1.4459435845999999</v>
      </c>
      <c r="D26" s="1">
        <v>1.4459435845999999</v>
      </c>
      <c r="E26" s="1">
        <v>1.4459435845999999</v>
      </c>
      <c r="F26" s="1">
        <v>1.4459435845999999</v>
      </c>
      <c r="G26" s="1">
        <v>1.4459435845999999</v>
      </c>
    </row>
    <row r="27" spans="1:7" x14ac:dyDescent="0.25">
      <c r="A27" s="2" t="s">
        <v>110</v>
      </c>
      <c r="B27" s="1">
        <v>1.5060713566999999</v>
      </c>
      <c r="C27" s="1">
        <v>1.5060713566999999</v>
      </c>
      <c r="D27" s="1">
        <v>1.5060713566999999</v>
      </c>
      <c r="E27" s="1">
        <v>1.5060713566999999</v>
      </c>
      <c r="F27" s="1">
        <v>1.5060713566999999</v>
      </c>
      <c r="G27" s="1">
        <v>1.5060713566999999</v>
      </c>
    </row>
    <row r="28" spans="1:7" x14ac:dyDescent="0.25">
      <c r="A28" s="2" t="s">
        <v>13</v>
      </c>
      <c r="B28" s="6">
        <v>87955</v>
      </c>
      <c r="C28" s="6">
        <v>87955</v>
      </c>
      <c r="D28" s="6">
        <v>87955</v>
      </c>
      <c r="E28" s="6">
        <v>87955</v>
      </c>
      <c r="F28" s="6">
        <v>87955</v>
      </c>
      <c r="G28" s="6"/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14</v>
      </c>
      <c r="B30" s="1"/>
      <c r="C30" s="1"/>
      <c r="D30" s="1"/>
      <c r="E30" s="1"/>
      <c r="F30" s="1"/>
      <c r="G30" s="1"/>
    </row>
    <row r="31" spans="1:7" x14ac:dyDescent="0.25">
      <c r="A31" s="2" t="s">
        <v>15</v>
      </c>
      <c r="B31" s="1">
        <f>B15/B26</f>
        <v>7375806.4378080992</v>
      </c>
      <c r="C31" s="1">
        <f t="shared" ref="C31:G31" si="3">C15/C26</f>
        <v>0</v>
      </c>
      <c r="D31" s="1">
        <f t="shared" ref="D31:E31" si="4">D15/D26</f>
        <v>0</v>
      </c>
      <c r="E31" s="1">
        <f t="shared" si="4"/>
        <v>0</v>
      </c>
      <c r="F31" s="1">
        <f t="shared" si="3"/>
        <v>7375806.4378080992</v>
      </c>
      <c r="G31" s="1">
        <f t="shared" si="3"/>
        <v>0</v>
      </c>
    </row>
    <row r="32" spans="1:7" x14ac:dyDescent="0.25">
      <c r="A32" s="2" t="s">
        <v>111</v>
      </c>
      <c r="B32" s="1">
        <f>B17/B27</f>
        <v>151166954.33266255</v>
      </c>
      <c r="C32" s="1">
        <f t="shared" ref="C32:G32" si="5">C17/C27</f>
        <v>141374443.54996279</v>
      </c>
      <c r="D32" s="1">
        <f t="shared" ref="D32:E32" si="6">D17/D27</f>
        <v>141374443.54996279</v>
      </c>
      <c r="E32" s="1">
        <f t="shared" si="6"/>
        <v>0</v>
      </c>
      <c r="F32" s="1">
        <f t="shared" si="5"/>
        <v>9792510.7826997563</v>
      </c>
      <c r="G32" s="1">
        <f t="shared" si="5"/>
        <v>0</v>
      </c>
    </row>
    <row r="33" spans="1:7" x14ac:dyDescent="0.25">
      <c r="A33" s="2" t="s">
        <v>16</v>
      </c>
      <c r="B33" s="1">
        <f>B31/B9</f>
        <v>36155.913910824012</v>
      </c>
      <c r="C33" s="1">
        <f t="shared" ref="C33:G33" si="7">C31/C9</f>
        <v>0</v>
      </c>
      <c r="D33" s="1">
        <f t="shared" ref="D33" si="8">D31/D9</f>
        <v>0</v>
      </c>
      <c r="E33" s="1" t="e">
        <f>E31/E9</f>
        <v>#DIV/0!</v>
      </c>
      <c r="F33" s="1">
        <f>F31/F9</f>
        <v>39233.012967064358</v>
      </c>
      <c r="G33" s="1" t="e">
        <f t="shared" si="7"/>
        <v>#DIV/0!</v>
      </c>
    </row>
    <row r="34" spans="1:7" x14ac:dyDescent="0.25">
      <c r="A34" s="2" t="s">
        <v>112</v>
      </c>
      <c r="B34" s="1">
        <f>B32/B11</f>
        <v>268502.58318412531</v>
      </c>
      <c r="C34" s="1">
        <f t="shared" ref="C34:G34" si="9">C32/C11</f>
        <v>1663228.747646621</v>
      </c>
      <c r="D34" s="1">
        <f t="shared" ref="D34:E34" si="10">D32/D11</f>
        <v>1663228.747646621</v>
      </c>
      <c r="E34" s="1" t="e">
        <f t="shared" si="10"/>
        <v>#DIV/0!</v>
      </c>
      <c r="F34" s="1">
        <f t="shared" si="9"/>
        <v>20486.424231589448</v>
      </c>
      <c r="G34" s="1" t="e">
        <f t="shared" si="9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17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18</v>
      </c>
      <c r="B38" s="1"/>
      <c r="C38" s="1"/>
      <c r="D38" s="1"/>
      <c r="E38" s="1"/>
      <c r="F38" s="1"/>
      <c r="G38" s="1"/>
    </row>
    <row r="39" spans="1:7" x14ac:dyDescent="0.25">
      <c r="A39" s="2" t="s">
        <v>19</v>
      </c>
      <c r="B39" s="1">
        <f>B10/B28*100</f>
        <v>0.88113239724859294</v>
      </c>
      <c r="C39" s="1">
        <f>C10/C28*100</f>
        <v>0.31265988289466207</v>
      </c>
      <c r="D39" s="1">
        <f t="shared" ref="D39:E39" si="11">D10/D28*100</f>
        <v>0.31265988289466207</v>
      </c>
      <c r="E39" s="1">
        <f t="shared" si="11"/>
        <v>0</v>
      </c>
      <c r="F39" s="1">
        <f>F10/F28*100</f>
        <v>0.56847251435393098</v>
      </c>
      <c r="G39" s="1" t="e">
        <f>G10/G28*100</f>
        <v>#DIV/0!</v>
      </c>
    </row>
    <row r="40" spans="1:7" x14ac:dyDescent="0.25">
      <c r="A40" s="2" t="s">
        <v>20</v>
      </c>
      <c r="B40" s="1">
        <f>B11/B28*100</f>
        <v>0.64010005116252622</v>
      </c>
      <c r="C40" s="1">
        <f>C11/C28*100</f>
        <v>9.6640327440168275E-2</v>
      </c>
      <c r="D40" s="1">
        <f t="shared" ref="D40:E40" si="12">D11/D28*100</f>
        <v>9.6640327440168275E-2</v>
      </c>
      <c r="E40" s="1">
        <f t="shared" si="12"/>
        <v>0</v>
      </c>
      <c r="F40" s="1">
        <f>F11/F28*100</f>
        <v>0.54345972372235807</v>
      </c>
      <c r="G40" s="1" t="e">
        <f>G11/G28*100</f>
        <v>#DIV/0!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21</v>
      </c>
      <c r="B42" s="1"/>
      <c r="C42" s="1"/>
      <c r="D42" s="1"/>
      <c r="E42" s="1"/>
      <c r="F42" s="1"/>
      <c r="G42" s="1"/>
    </row>
    <row r="43" spans="1:7" x14ac:dyDescent="0.25">
      <c r="A43" s="2" t="s">
        <v>22</v>
      </c>
      <c r="B43" s="1">
        <f>B11/B10*100</f>
        <v>72.645161290322577</v>
      </c>
      <c r="C43" s="1">
        <f>C11/C10*100</f>
        <v>30.909090909090907</v>
      </c>
      <c r="D43" s="1">
        <f t="shared" ref="D43:E43" si="13">D11/D10*100</f>
        <v>30.909090909090907</v>
      </c>
      <c r="E43" s="1" t="e">
        <f t="shared" si="13"/>
        <v>#DIV/0!</v>
      </c>
      <c r="F43" s="1">
        <f>F11/F10*100</f>
        <v>95.6</v>
      </c>
      <c r="G43" s="1" t="e">
        <f>G11/G10*100</f>
        <v>#DIV/0!</v>
      </c>
    </row>
    <row r="44" spans="1:7" x14ac:dyDescent="0.25">
      <c r="A44" s="2" t="s">
        <v>23</v>
      </c>
      <c r="B44" s="1">
        <f>B17/B16*100</f>
        <v>37.322659016393445</v>
      </c>
      <c r="C44" s="1">
        <f>C17/C16*100</f>
        <v>38.712727272727271</v>
      </c>
      <c r="D44" s="1">
        <f t="shared" ref="D44:E44" si="14">D17/D16*100</f>
        <v>38.712727272727271</v>
      </c>
      <c r="E44" s="1" t="e">
        <f t="shared" si="14"/>
        <v>#DIV/0!</v>
      </c>
      <c r="F44" s="1">
        <f>F17/F16*100</f>
        <v>24.580366666666666</v>
      </c>
      <c r="G44" s="1" t="e">
        <f>G17/G16*100</f>
        <v>#DIV/0!</v>
      </c>
    </row>
    <row r="45" spans="1:7" x14ac:dyDescent="0.25">
      <c r="A45" s="2" t="s">
        <v>24</v>
      </c>
      <c r="B45" s="1">
        <f>AVERAGE(B43:B44)</f>
        <v>54.983910153358011</v>
      </c>
      <c r="C45" s="1">
        <f t="shared" ref="C45:G45" si="15">AVERAGE(C43:C44)</f>
        <v>34.810909090909092</v>
      </c>
      <c r="D45" s="1">
        <f t="shared" ref="D45:E45" si="16">AVERAGE(D43:D44)</f>
        <v>34.810909090909092</v>
      </c>
      <c r="E45" s="1" t="e">
        <f t="shared" si="16"/>
        <v>#DIV/0!</v>
      </c>
      <c r="F45" s="1">
        <f t="shared" si="15"/>
        <v>60.090183333333329</v>
      </c>
      <c r="G45" s="1" t="e">
        <f t="shared" si="15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25</v>
      </c>
      <c r="B47" s="1"/>
      <c r="C47" s="1"/>
      <c r="D47" s="1"/>
      <c r="E47" s="1"/>
      <c r="F47" s="1"/>
      <c r="G47" s="1"/>
    </row>
    <row r="48" spans="1:7" x14ac:dyDescent="0.25">
      <c r="A48" s="2" t="s">
        <v>26</v>
      </c>
      <c r="B48" s="1">
        <f>B11/B12*100</f>
        <v>15.424657534246574</v>
      </c>
      <c r="C48" s="1">
        <f>C11/C12*100</f>
        <v>7.3913043478260869</v>
      </c>
      <c r="D48" s="1">
        <f t="shared" ref="D48:E48" si="17">D11/D12*100</f>
        <v>15.454545454545453</v>
      </c>
      <c r="E48" s="1">
        <f t="shared" si="17"/>
        <v>0</v>
      </c>
      <c r="F48" s="1">
        <f>F11/F12*100</f>
        <v>19.12</v>
      </c>
      <c r="G48" s="1" t="e">
        <f>G11/G12*100</f>
        <v>#DIV/0!</v>
      </c>
    </row>
    <row r="49" spans="1:7" x14ac:dyDescent="0.25">
      <c r="A49" s="2" t="s">
        <v>27</v>
      </c>
      <c r="B49" s="1">
        <f>B17/B18*100</f>
        <v>8.7564700000000002</v>
      </c>
      <c r="C49" s="1">
        <f>C17/C18*100</f>
        <v>9.2573913043478253</v>
      </c>
      <c r="D49" s="1">
        <f t="shared" ref="D49:E49" si="18">D17/D18*100</f>
        <v>19.356363636363636</v>
      </c>
      <c r="E49" s="1">
        <f t="shared" si="18"/>
        <v>0</v>
      </c>
      <c r="F49" s="1">
        <f>F17/F18*100</f>
        <v>4.9160733333333333</v>
      </c>
      <c r="G49" s="1" t="e">
        <f>G17/G18*100</f>
        <v>#DIV/0!</v>
      </c>
    </row>
    <row r="50" spans="1:7" x14ac:dyDescent="0.25">
      <c r="A50" s="2" t="s">
        <v>28</v>
      </c>
      <c r="B50" s="1">
        <f>(B48+B49)/2</f>
        <v>12.090563767123287</v>
      </c>
      <c r="C50" s="1">
        <f t="shared" ref="C50:G50" si="19">(C48+C49)/2</f>
        <v>8.3243478260869566</v>
      </c>
      <c r="D50" s="1">
        <f t="shared" ref="D50:E50" si="20">(D48+D49)/2</f>
        <v>17.405454545454546</v>
      </c>
      <c r="E50" s="1">
        <f t="shared" si="20"/>
        <v>0</v>
      </c>
      <c r="F50" s="1">
        <f t="shared" si="19"/>
        <v>12.018036666666667</v>
      </c>
      <c r="G50" s="1" t="e">
        <f t="shared" si="19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29</v>
      </c>
      <c r="B52" s="1">
        <f>B19/B17*100</f>
        <v>0</v>
      </c>
      <c r="C52" s="1">
        <f>C19/C17*100</f>
        <v>0</v>
      </c>
      <c r="D52" s="1">
        <f t="shared" ref="D52:E52" si="21">D19/D17*100</f>
        <v>0</v>
      </c>
      <c r="E52" s="1" t="e">
        <f t="shared" si="21"/>
        <v>#DIV/0!</v>
      </c>
      <c r="F52" s="1">
        <f>F19/F17*100</f>
        <v>0</v>
      </c>
      <c r="G52" s="1" t="e">
        <f>G19/G17*100</f>
        <v>#DIV/0!</v>
      </c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30</v>
      </c>
      <c r="B54" s="1"/>
      <c r="C54" s="1"/>
      <c r="D54" s="1"/>
      <c r="E54" s="1"/>
      <c r="F54" s="1"/>
      <c r="G54" s="1"/>
    </row>
    <row r="55" spans="1:7" x14ac:dyDescent="0.25">
      <c r="A55" s="2" t="s">
        <v>31</v>
      </c>
      <c r="B55" s="1">
        <f>((B11/B9)-1)*100</f>
        <v>175.98039215686273</v>
      </c>
      <c r="C55" s="1">
        <f>((C11/C9)-1)*100</f>
        <v>431.25</v>
      </c>
      <c r="D55" s="1">
        <f t="shared" ref="D55:E55" si="22">((D11/D9)-1)*100</f>
        <v>431.25</v>
      </c>
      <c r="E55" s="1" t="e">
        <f t="shared" si="22"/>
        <v>#DIV/0!</v>
      </c>
      <c r="F55" s="1">
        <f>((F11/F9)-1)*100</f>
        <v>154.25531914893617</v>
      </c>
      <c r="G55" s="1" t="e">
        <f>((G11/G9)-1)*100</f>
        <v>#DIV/0!</v>
      </c>
    </row>
    <row r="56" spans="1:7" x14ac:dyDescent="0.25">
      <c r="A56" s="2" t="s">
        <v>32</v>
      </c>
      <c r="B56" s="1">
        <f>((B32/B31)-1)*100</f>
        <v>1949.4973072745861</v>
      </c>
      <c r="C56" s="1" t="e">
        <f>((C32/C31)-1)*100</f>
        <v>#DIV/0!</v>
      </c>
      <c r="D56" s="1" t="e">
        <f t="shared" ref="D56:E56" si="23">((D32/D31)-1)*100</f>
        <v>#DIV/0!</v>
      </c>
      <c r="E56" s="1" t="e">
        <f t="shared" si="23"/>
        <v>#DIV/0!</v>
      </c>
      <c r="F56" s="1">
        <f>((F32/F31)-1)*100</f>
        <v>32.765289670614514</v>
      </c>
      <c r="G56" s="1" t="e">
        <f>((G32/G31)-1)*100</f>
        <v>#DIV/0!</v>
      </c>
    </row>
    <row r="57" spans="1:7" x14ac:dyDescent="0.25">
      <c r="A57" s="2" t="s">
        <v>33</v>
      </c>
      <c r="B57" s="1">
        <f>((B34/B33)-1)*100</f>
        <v>642.62424633040064</v>
      </c>
      <c r="C57" s="1" t="e">
        <f t="shared" ref="C57:G57" si="24">((C34/C33)-1)*100</f>
        <v>#DIV/0!</v>
      </c>
      <c r="D57" s="1" t="e">
        <f t="shared" ref="D57:E57" si="25">((D34/D33)-1)*100</f>
        <v>#DIV/0!</v>
      </c>
      <c r="E57" s="1" t="e">
        <f t="shared" si="25"/>
        <v>#DIV/0!</v>
      </c>
      <c r="F57" s="1">
        <f t="shared" si="24"/>
        <v>-47.782689418252033</v>
      </c>
      <c r="G57" s="1" t="e">
        <f t="shared" si="24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34</v>
      </c>
      <c r="B59" s="1"/>
      <c r="C59" s="1"/>
      <c r="D59" s="1"/>
      <c r="E59" s="1"/>
      <c r="F59" s="1"/>
      <c r="G59" s="1"/>
    </row>
    <row r="60" spans="1:7" x14ac:dyDescent="0.25">
      <c r="A60" s="2" t="s">
        <v>35</v>
      </c>
      <c r="B60" s="1">
        <f t="shared" ref="B60:G61" si="26">B16/B10</f>
        <v>787096.77419354836</v>
      </c>
      <c r="C60" s="1">
        <f t="shared" si="26"/>
        <v>2000000</v>
      </c>
      <c r="D60" s="1">
        <f t="shared" ref="D60:E60" si="27">D16/D10</f>
        <v>2000000</v>
      </c>
      <c r="E60" s="1" t="e">
        <f t="shared" si="27"/>
        <v>#DIV/0!</v>
      </c>
      <c r="F60" s="1">
        <f t="shared" si="26"/>
        <v>120000</v>
      </c>
      <c r="G60" s="1" t="e">
        <f t="shared" si="26"/>
        <v>#DIV/0!</v>
      </c>
    </row>
    <row r="61" spans="1:7" x14ac:dyDescent="0.25">
      <c r="A61" s="2" t="s">
        <v>36</v>
      </c>
      <c r="B61" s="1">
        <f t="shared" si="26"/>
        <v>404384.04973357014</v>
      </c>
      <c r="C61" s="1">
        <f t="shared" si="26"/>
        <v>2504941.1764705884</v>
      </c>
      <c r="D61" s="1">
        <f t="shared" ref="D61:E61" si="28">D17/D11</f>
        <v>2504941.1764705884</v>
      </c>
      <c r="E61" s="1" t="e">
        <f t="shared" si="28"/>
        <v>#DIV/0!</v>
      </c>
      <c r="F61" s="1">
        <f t="shared" si="26"/>
        <v>30854.016736401674</v>
      </c>
      <c r="G61" s="1" t="e">
        <f t="shared" si="26"/>
        <v>#DIV/0!</v>
      </c>
    </row>
    <row r="62" spans="1:7" x14ac:dyDescent="0.25">
      <c r="A62" s="2" t="s">
        <v>37</v>
      </c>
      <c r="B62" s="1">
        <f>(B60/B61)*B45</f>
        <v>107.02118034272029</v>
      </c>
      <c r="C62" s="1">
        <f t="shared" ref="C62:F62" si="29">(C60/C61)*C45</f>
        <v>27.793793657028676</v>
      </c>
      <c r="D62" s="1">
        <f t="shared" ref="D62:E62" si="30">(D60/D61)*D45</f>
        <v>27.793793657028676</v>
      </c>
      <c r="E62" s="1" t="e">
        <f t="shared" si="30"/>
        <v>#DIV/0!</v>
      </c>
      <c r="F62" s="1">
        <f t="shared" si="29"/>
        <v>233.70772310149968</v>
      </c>
      <c r="G62" s="1" t="e">
        <f t="shared" ref="G62" si="31">G60/G61*G45</f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38</v>
      </c>
      <c r="B64" s="1"/>
      <c r="C64" s="1"/>
      <c r="D64" s="1"/>
      <c r="E64" s="1"/>
      <c r="F64" s="1"/>
      <c r="G64" s="1"/>
    </row>
    <row r="65" spans="1:7" x14ac:dyDescent="0.25">
      <c r="A65" s="2" t="s">
        <v>39</v>
      </c>
      <c r="B65" s="1">
        <f>(B23/B22)*100</f>
        <v>105.98360655737704</v>
      </c>
      <c r="C65" s="1"/>
      <c r="D65" s="1"/>
      <c r="E65" s="1"/>
      <c r="F65" s="1"/>
      <c r="G65" s="1"/>
    </row>
    <row r="66" spans="1:7" x14ac:dyDescent="0.25">
      <c r="A66" s="2" t="s">
        <v>40</v>
      </c>
      <c r="B66" s="1">
        <f>(B17/B23)*100</f>
        <v>35.215501933488014</v>
      </c>
      <c r="C66" s="1"/>
      <c r="D66" s="1"/>
      <c r="E66" s="1"/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6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2" t="s">
        <v>98</v>
      </c>
    </row>
    <row r="71" spans="1:7" x14ac:dyDescent="0.25">
      <c r="A71" s="2" t="s">
        <v>94</v>
      </c>
    </row>
    <row r="72" spans="1:7" x14ac:dyDescent="0.25">
      <c r="A72" s="2" t="s">
        <v>99</v>
      </c>
    </row>
    <row r="75" spans="1:7" x14ac:dyDescent="0.25">
      <c r="A75" s="2" t="s">
        <v>104</v>
      </c>
    </row>
    <row r="76" spans="1:7" x14ac:dyDescent="0.25">
      <c r="A76" s="2" t="s">
        <v>161</v>
      </c>
    </row>
    <row r="77" spans="1:7" x14ac:dyDescent="0.25">
      <c r="A77" s="2" t="s">
        <v>162</v>
      </c>
    </row>
  </sheetData>
  <mergeCells count="7">
    <mergeCell ref="F4:F5"/>
    <mergeCell ref="B3:B5"/>
    <mergeCell ref="G4:G5"/>
    <mergeCell ref="A1:G1"/>
    <mergeCell ref="C3:G3"/>
    <mergeCell ref="C4:E4"/>
    <mergeCell ref="A3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55" workbookViewId="0">
      <selection activeCell="F20" sqref="F20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8" width="12.7109375" style="2" bestFit="1" customWidth="1"/>
    <col min="9" max="16384" width="11.42578125" style="2"/>
  </cols>
  <sheetData>
    <row r="1" spans="1:8" x14ac:dyDescent="0.25">
      <c r="A1" s="48" t="s">
        <v>113</v>
      </c>
      <c r="B1" s="48"/>
      <c r="C1" s="48"/>
      <c r="D1" s="48"/>
      <c r="E1" s="48"/>
      <c r="F1" s="48"/>
      <c r="G1" s="48"/>
    </row>
    <row r="3" spans="1:8" x14ac:dyDescent="0.25">
      <c r="A3" s="51" t="s">
        <v>0</v>
      </c>
      <c r="B3" s="45" t="s">
        <v>41</v>
      </c>
      <c r="C3" s="49" t="s">
        <v>2</v>
      </c>
      <c r="D3" s="49"/>
      <c r="E3" s="49"/>
      <c r="F3" s="49"/>
      <c r="G3" s="49"/>
    </row>
    <row r="4" spans="1:8" ht="15.75" thickBot="1" x14ac:dyDescent="0.3">
      <c r="A4" s="52"/>
      <c r="B4" s="47"/>
      <c r="C4" s="50" t="s">
        <v>3</v>
      </c>
      <c r="D4" s="50"/>
      <c r="E4" s="50"/>
      <c r="F4" s="45" t="s">
        <v>4</v>
      </c>
      <c r="G4" s="45" t="s">
        <v>5</v>
      </c>
    </row>
    <row r="5" spans="1:8" ht="16.5" thickTop="1" thickBot="1" x14ac:dyDescent="0.3">
      <c r="A5" s="53"/>
      <c r="B5" s="46"/>
      <c r="C5" s="37" t="s">
        <v>1</v>
      </c>
      <c r="D5" s="37" t="s">
        <v>95</v>
      </c>
      <c r="E5" s="37" t="s">
        <v>97</v>
      </c>
      <c r="F5" s="46"/>
      <c r="G5" s="46"/>
    </row>
    <row r="6" spans="1:8" ht="15.75" thickTop="1" x14ac:dyDescent="0.25">
      <c r="A6" s="38"/>
      <c r="B6" s="39"/>
      <c r="C6" s="40"/>
      <c r="D6" s="40"/>
      <c r="E6" s="40"/>
      <c r="F6" s="39"/>
      <c r="G6" s="39"/>
    </row>
    <row r="7" spans="1:8" x14ac:dyDescent="0.25">
      <c r="A7" s="5" t="s">
        <v>6</v>
      </c>
    </row>
    <row r="8" spans="1:8" x14ac:dyDescent="0.25">
      <c r="A8" s="2" t="s">
        <v>7</v>
      </c>
    </row>
    <row r="9" spans="1:8" x14ac:dyDescent="0.25">
      <c r="A9" s="2" t="s">
        <v>44</v>
      </c>
      <c r="B9" s="6">
        <f>+C9+F9+G9</f>
        <v>641</v>
      </c>
      <c r="C9" s="6">
        <f>SUM(D9:E9)</f>
        <v>131</v>
      </c>
      <c r="D9" s="6">
        <v>0</v>
      </c>
      <c r="E9" s="6">
        <v>131</v>
      </c>
      <c r="F9" s="42">
        <v>510</v>
      </c>
      <c r="G9" s="6">
        <v>0</v>
      </c>
    </row>
    <row r="10" spans="1:8" x14ac:dyDescent="0.25">
      <c r="A10" s="2" t="s">
        <v>114</v>
      </c>
      <c r="B10" s="6">
        <f t="shared" ref="B10:B19" si="0">+C10+F10+G10</f>
        <v>1040</v>
      </c>
      <c r="C10" s="6">
        <f t="shared" ref="C10:C12" si="1">SUM(D10:E10)</f>
        <v>290</v>
      </c>
      <c r="D10" s="6">
        <v>0</v>
      </c>
      <c r="E10" s="6">
        <v>290</v>
      </c>
      <c r="F10" s="6">
        <v>750</v>
      </c>
      <c r="G10" s="6">
        <v>0</v>
      </c>
    </row>
    <row r="11" spans="1:8" x14ac:dyDescent="0.25">
      <c r="A11" s="2" t="s">
        <v>115</v>
      </c>
      <c r="B11" s="6">
        <f t="shared" si="0"/>
        <v>2289</v>
      </c>
      <c r="C11" s="6">
        <f t="shared" si="1"/>
        <v>298</v>
      </c>
      <c r="D11" s="6">
        <v>145</v>
      </c>
      <c r="E11" s="6">
        <v>153</v>
      </c>
      <c r="F11" s="6">
        <v>1991</v>
      </c>
      <c r="G11" s="6">
        <v>0</v>
      </c>
    </row>
    <row r="12" spans="1:8" x14ac:dyDescent="0.25">
      <c r="A12" s="2" t="s">
        <v>108</v>
      </c>
      <c r="B12" s="6">
        <f t="shared" si="0"/>
        <v>3650</v>
      </c>
      <c r="C12" s="6">
        <f t="shared" si="1"/>
        <v>1150</v>
      </c>
      <c r="D12" s="6">
        <v>550</v>
      </c>
      <c r="E12" s="6">
        <v>600</v>
      </c>
      <c r="F12" s="6">
        <v>2500</v>
      </c>
      <c r="G12" s="6">
        <v>0</v>
      </c>
    </row>
    <row r="13" spans="1:8" x14ac:dyDescent="0.25">
      <c r="B13" s="1"/>
      <c r="C13" s="1"/>
      <c r="D13" s="1"/>
      <c r="E13" s="1"/>
      <c r="F13" s="1"/>
      <c r="G13" s="1"/>
    </row>
    <row r="14" spans="1:8" x14ac:dyDescent="0.25">
      <c r="A14" s="2" t="s">
        <v>9</v>
      </c>
      <c r="B14" s="1"/>
      <c r="C14" s="1"/>
      <c r="D14" s="1"/>
      <c r="E14" s="1"/>
      <c r="F14" s="1"/>
      <c r="G14" s="1"/>
    </row>
    <row r="15" spans="1:8" x14ac:dyDescent="0.25">
      <c r="A15" s="2" t="s">
        <v>155</v>
      </c>
      <c r="B15" s="6">
        <f t="shared" si="0"/>
        <v>249447961.88999999</v>
      </c>
      <c r="C15" s="6">
        <f>SUM(D15:E15)</f>
        <v>211352461.97</v>
      </c>
      <c r="D15" s="1">
        <v>0</v>
      </c>
      <c r="E15" s="6">
        <v>211352461.97</v>
      </c>
      <c r="F15" s="44">
        <v>38095499.920000002</v>
      </c>
      <c r="G15" s="6">
        <v>0</v>
      </c>
      <c r="H15" s="1"/>
    </row>
    <row r="16" spans="1:8" x14ac:dyDescent="0.25">
      <c r="A16" s="2" t="s">
        <v>114</v>
      </c>
      <c r="B16" s="6">
        <f t="shared" si="0"/>
        <v>670000000</v>
      </c>
      <c r="C16" s="6">
        <f t="shared" ref="C16:C19" si="2">SUM(D16:E16)</f>
        <v>580000000</v>
      </c>
      <c r="D16" s="6">
        <v>0</v>
      </c>
      <c r="E16" s="6">
        <v>580000000</v>
      </c>
      <c r="F16" s="6">
        <v>90000000</v>
      </c>
      <c r="G16" s="6">
        <v>0</v>
      </c>
    </row>
    <row r="17" spans="1:7" x14ac:dyDescent="0.25">
      <c r="A17" s="2" t="s">
        <v>115</v>
      </c>
      <c r="B17" s="6">
        <f t="shared" si="0"/>
        <v>844750279</v>
      </c>
      <c r="C17" s="6">
        <f t="shared" si="2"/>
        <v>780133419</v>
      </c>
      <c r="D17" s="6">
        <v>330435000</v>
      </c>
      <c r="E17" s="6">
        <v>449698419</v>
      </c>
      <c r="F17" s="6">
        <v>64616860</v>
      </c>
      <c r="G17" s="6">
        <v>0</v>
      </c>
    </row>
    <row r="18" spans="1:7" x14ac:dyDescent="0.25">
      <c r="A18" s="2" t="s">
        <v>108</v>
      </c>
      <c r="B18" s="6">
        <f t="shared" si="0"/>
        <v>2600000000</v>
      </c>
      <c r="C18" s="6">
        <f t="shared" si="2"/>
        <v>2300000000</v>
      </c>
      <c r="D18" s="1">
        <v>1100000000</v>
      </c>
      <c r="E18" s="1">
        <v>1200000000</v>
      </c>
      <c r="F18" s="1">
        <v>300000000</v>
      </c>
      <c r="G18" s="1">
        <v>0</v>
      </c>
    </row>
    <row r="19" spans="1:7" x14ac:dyDescent="0.25">
      <c r="A19" s="2" t="s">
        <v>116</v>
      </c>
      <c r="B19" s="6">
        <f t="shared" si="0"/>
        <v>0</v>
      </c>
      <c r="C19" s="6">
        <f t="shared" si="2"/>
        <v>0</v>
      </c>
      <c r="D19" s="1"/>
      <c r="E19" s="1"/>
      <c r="F19" s="1"/>
      <c r="G19" s="1"/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10</v>
      </c>
      <c r="B21" s="1"/>
      <c r="C21" s="1"/>
      <c r="D21" s="1"/>
      <c r="E21" s="1"/>
      <c r="F21" s="1"/>
      <c r="G21" s="1"/>
    </row>
    <row r="22" spans="1:7" x14ac:dyDescent="0.25">
      <c r="A22" s="2" t="s">
        <v>114</v>
      </c>
      <c r="B22" s="6">
        <f>B16</f>
        <v>670000000</v>
      </c>
      <c r="C22" s="6"/>
      <c r="D22" s="6"/>
      <c r="E22" s="6"/>
      <c r="F22" s="6"/>
      <c r="G22" s="6"/>
    </row>
    <row r="23" spans="1:7" x14ac:dyDescent="0.25">
      <c r="A23" s="2" t="s">
        <v>115</v>
      </c>
      <c r="B23" s="6">
        <v>960000000</v>
      </c>
      <c r="C23" s="1"/>
      <c r="D23" s="1">
        <v>670000000</v>
      </c>
      <c r="E23" s="1">
        <v>290000000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11</v>
      </c>
      <c r="B25" s="1"/>
      <c r="C25" s="1"/>
      <c r="D25" s="1"/>
      <c r="E25" s="1"/>
      <c r="F25" s="1"/>
      <c r="G25" s="1"/>
    </row>
    <row r="26" spans="1:7" x14ac:dyDescent="0.25">
      <c r="A26" s="2" t="s">
        <v>45</v>
      </c>
      <c r="B26" s="1">
        <v>1.4619442416999999</v>
      </c>
      <c r="C26" s="1">
        <v>1.4619442416999999</v>
      </c>
      <c r="D26" s="1">
        <v>1.4619442416999999</v>
      </c>
      <c r="E26" s="1">
        <v>1.4619442416999999</v>
      </c>
      <c r="F26" s="1">
        <v>1.4619442416999999</v>
      </c>
      <c r="G26" s="1">
        <v>1.4619442416999999</v>
      </c>
    </row>
    <row r="27" spans="1:7" x14ac:dyDescent="0.25">
      <c r="A27" s="2" t="s">
        <v>117</v>
      </c>
      <c r="B27" s="1">
        <v>1.5319088546000001</v>
      </c>
      <c r="C27" s="1">
        <v>1.5319088546000001</v>
      </c>
      <c r="D27" s="1">
        <v>1.5319088546000001</v>
      </c>
      <c r="E27" s="1">
        <v>1.5319088546000001</v>
      </c>
      <c r="F27" s="1">
        <v>1.5319088546000001</v>
      </c>
      <c r="G27" s="1">
        <v>1.5319088546000001</v>
      </c>
    </row>
    <row r="28" spans="1:7" x14ac:dyDescent="0.25">
      <c r="A28" s="2" t="s">
        <v>13</v>
      </c>
      <c r="B28" s="6">
        <v>87955</v>
      </c>
      <c r="C28" s="6">
        <v>87955</v>
      </c>
      <c r="D28" s="6">
        <v>87955</v>
      </c>
      <c r="E28" s="6">
        <v>87955</v>
      </c>
      <c r="F28" s="6">
        <v>87955</v>
      </c>
      <c r="G28" s="6"/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14</v>
      </c>
      <c r="B30" s="1"/>
      <c r="C30" s="1"/>
      <c r="D30" s="1"/>
      <c r="E30" s="1"/>
      <c r="F30" s="1"/>
      <c r="G30" s="1"/>
    </row>
    <row r="31" spans="1:7" x14ac:dyDescent="0.25">
      <c r="A31" s="2" t="s">
        <v>46</v>
      </c>
      <c r="B31" s="1">
        <f>B15/B26</f>
        <v>170627548.42136329</v>
      </c>
      <c r="C31" s="1">
        <f>C15/C26</f>
        <v>144569441.11919889</v>
      </c>
      <c r="D31" s="1">
        <f t="shared" ref="D31:E31" si="3">D15/D26</f>
        <v>0</v>
      </c>
      <c r="E31" s="1">
        <f t="shared" si="3"/>
        <v>144569441.11919889</v>
      </c>
      <c r="F31" s="1">
        <f t="shared" ref="F31:G31" si="4">F15/F26</f>
        <v>26058107.302164424</v>
      </c>
      <c r="G31" s="1">
        <f t="shared" si="4"/>
        <v>0</v>
      </c>
    </row>
    <row r="32" spans="1:7" x14ac:dyDescent="0.25">
      <c r="A32" s="2" t="s">
        <v>118</v>
      </c>
      <c r="B32" s="1">
        <f>B17/B27</f>
        <v>551436383.74005902</v>
      </c>
      <c r="C32" s="1">
        <f t="shared" ref="C32:G32" si="5">C17/C27</f>
        <v>509255767.18054956</v>
      </c>
      <c r="D32" s="1">
        <f t="shared" ref="D32:E32" si="6">D17/D27</f>
        <v>215701475.32457507</v>
      </c>
      <c r="E32" s="1">
        <f t="shared" si="6"/>
        <v>293554291.8559745</v>
      </c>
      <c r="F32" s="1">
        <f t="shared" si="5"/>
        <v>42180616.559509501</v>
      </c>
      <c r="G32" s="1">
        <f t="shared" si="5"/>
        <v>0</v>
      </c>
    </row>
    <row r="33" spans="1:7" x14ac:dyDescent="0.25">
      <c r="A33" s="2" t="s">
        <v>47</v>
      </c>
      <c r="B33" s="1">
        <f>B31/B9</f>
        <v>266189.62312225165</v>
      </c>
      <c r="C33" s="1">
        <f t="shared" ref="C33:G33" si="7">C31/C9</f>
        <v>1103583.5199938847</v>
      </c>
      <c r="D33" s="1" t="e">
        <f t="shared" ref="D33:E33" si="8">D31/D9</f>
        <v>#DIV/0!</v>
      </c>
      <c r="E33" s="1">
        <f t="shared" si="8"/>
        <v>1103583.5199938847</v>
      </c>
      <c r="F33" s="1">
        <f>F31/F9</f>
        <v>51094.328043459653</v>
      </c>
      <c r="G33" s="1" t="e">
        <f t="shared" si="7"/>
        <v>#DIV/0!</v>
      </c>
    </row>
    <row r="34" spans="1:7" x14ac:dyDescent="0.25">
      <c r="A34" s="2" t="s">
        <v>119</v>
      </c>
      <c r="B34" s="1">
        <f>B32/B11</f>
        <v>240907.11391003017</v>
      </c>
      <c r="C34" s="1">
        <f t="shared" ref="C34:G34" si="9">C32/C11</f>
        <v>1708911.9704045288</v>
      </c>
      <c r="D34" s="1">
        <f t="shared" ref="D34:E34" si="10">D32/D11</f>
        <v>1487596.3815487935</v>
      </c>
      <c r="E34" s="1">
        <f t="shared" si="10"/>
        <v>1918655.5023266308</v>
      </c>
      <c r="F34" s="1">
        <f>F32/F11</f>
        <v>21185.643676298092</v>
      </c>
      <c r="G34" s="1" t="e">
        <f t="shared" si="9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17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18</v>
      </c>
      <c r="B38" s="1"/>
      <c r="C38" s="1"/>
      <c r="D38" s="1"/>
      <c r="E38" s="1"/>
      <c r="F38" s="1"/>
      <c r="G38" s="1"/>
    </row>
    <row r="39" spans="1:7" x14ac:dyDescent="0.25">
      <c r="A39" s="2" t="s">
        <v>19</v>
      </c>
      <c r="B39" s="1">
        <f>B10/B28*100</f>
        <v>1.1824228298561765</v>
      </c>
      <c r="C39" s="1">
        <f>C10/C28*100</f>
        <v>0.32971405832528</v>
      </c>
      <c r="D39" s="1">
        <f t="shared" ref="D39:E39" si="11">D10/D28*100</f>
        <v>0</v>
      </c>
      <c r="E39" s="1">
        <f t="shared" si="11"/>
        <v>0.32971405832528</v>
      </c>
      <c r="F39" s="1">
        <f>F10/F28*100</f>
        <v>0.85270877153089641</v>
      </c>
      <c r="G39" s="1" t="e">
        <f>G10/G28*100</f>
        <v>#DIV/0!</v>
      </c>
    </row>
    <row r="40" spans="1:7" x14ac:dyDescent="0.25">
      <c r="A40" s="2" t="s">
        <v>20</v>
      </c>
      <c r="B40" s="1">
        <f>B11/B28*100</f>
        <v>2.6024671707122962</v>
      </c>
      <c r="C40" s="1">
        <f>C11/C28*100</f>
        <v>0.3388096185549429</v>
      </c>
      <c r="D40" s="1">
        <f t="shared" ref="D40:E40" si="12">D11/D28*100</f>
        <v>0.16485702916264</v>
      </c>
      <c r="E40" s="1">
        <f t="shared" si="12"/>
        <v>0.1739525893923029</v>
      </c>
      <c r="F40" s="1">
        <f>F11/F28*100</f>
        <v>2.2636575521573534</v>
      </c>
      <c r="G40" s="1" t="e">
        <f>G11/G28*100</f>
        <v>#DIV/0!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21</v>
      </c>
      <c r="B42" s="1"/>
      <c r="C42" s="1"/>
      <c r="D42" s="1"/>
      <c r="E42" s="1"/>
      <c r="F42" s="1"/>
      <c r="G42" s="1"/>
    </row>
    <row r="43" spans="1:7" x14ac:dyDescent="0.25">
      <c r="A43" s="2" t="s">
        <v>22</v>
      </c>
      <c r="B43" s="1">
        <f>B11/B10*100</f>
        <v>220.09615384615384</v>
      </c>
      <c r="C43" s="1">
        <f>C11/C10*100</f>
        <v>102.75862068965517</v>
      </c>
      <c r="D43" s="1" t="e">
        <f t="shared" ref="D43:E43" si="13">D11/D10*100</f>
        <v>#DIV/0!</v>
      </c>
      <c r="E43" s="1">
        <f t="shared" si="13"/>
        <v>52.758620689655174</v>
      </c>
      <c r="F43" s="1">
        <f t="shared" ref="F43:G43" si="14">F11/F10*100</f>
        <v>265.46666666666664</v>
      </c>
      <c r="G43" s="1" t="e">
        <f t="shared" si="14"/>
        <v>#DIV/0!</v>
      </c>
    </row>
    <row r="44" spans="1:7" x14ac:dyDescent="0.25">
      <c r="A44" s="2" t="s">
        <v>23</v>
      </c>
      <c r="B44" s="1">
        <f>B17/B16*100</f>
        <v>126.08213119402984</v>
      </c>
      <c r="C44" s="1">
        <f t="shared" ref="C44:G44" si="15">C17/C16*100</f>
        <v>134.50576189655172</v>
      </c>
      <c r="D44" s="1" t="e">
        <f t="shared" ref="D44:E44" si="16">D17/D16*100</f>
        <v>#DIV/0!</v>
      </c>
      <c r="E44" s="1">
        <f t="shared" si="16"/>
        <v>77.534210172413793</v>
      </c>
      <c r="F44" s="1">
        <f t="shared" si="15"/>
        <v>71.796511111111116</v>
      </c>
      <c r="G44" s="1" t="e">
        <f t="shared" si="15"/>
        <v>#DIV/0!</v>
      </c>
    </row>
    <row r="45" spans="1:7" x14ac:dyDescent="0.25">
      <c r="A45" s="2" t="s">
        <v>24</v>
      </c>
      <c r="B45" s="1">
        <f>AVERAGE(B43:B44)</f>
        <v>173.08914252009185</v>
      </c>
      <c r="C45" s="1">
        <f t="shared" ref="C45:G45" si="17">AVERAGE(C43:C44)</f>
        <v>118.63219129310345</v>
      </c>
      <c r="D45" s="1" t="e">
        <f t="shared" ref="D45:E45" si="18">AVERAGE(D43:D44)</f>
        <v>#DIV/0!</v>
      </c>
      <c r="E45" s="1">
        <f t="shared" si="18"/>
        <v>65.146415431034484</v>
      </c>
      <c r="F45" s="1">
        <f t="shared" si="17"/>
        <v>168.63158888888887</v>
      </c>
      <c r="G45" s="1" t="e">
        <f t="shared" si="17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25</v>
      </c>
      <c r="B47" s="1"/>
      <c r="C47" s="1"/>
      <c r="D47" s="1"/>
      <c r="E47" s="1"/>
      <c r="F47" s="1"/>
      <c r="G47" s="1"/>
    </row>
    <row r="48" spans="1:7" x14ac:dyDescent="0.25">
      <c r="A48" s="2" t="s">
        <v>26</v>
      </c>
      <c r="B48" s="1">
        <f>B11/B12*100</f>
        <v>62.712328767123296</v>
      </c>
      <c r="C48" s="1">
        <f t="shared" ref="C48:G48" si="19">C11/C12*100</f>
        <v>25.913043478260871</v>
      </c>
      <c r="D48" s="1">
        <f t="shared" ref="D48:E48" si="20">D11/D12*100</f>
        <v>26.36363636363636</v>
      </c>
      <c r="E48" s="1">
        <f t="shared" si="20"/>
        <v>25.5</v>
      </c>
      <c r="F48" s="1">
        <f t="shared" si="19"/>
        <v>79.64</v>
      </c>
      <c r="G48" s="1" t="e">
        <f t="shared" si="19"/>
        <v>#DIV/0!</v>
      </c>
    </row>
    <row r="49" spans="1:7" x14ac:dyDescent="0.25">
      <c r="A49" s="2" t="s">
        <v>27</v>
      </c>
      <c r="B49" s="1">
        <f>B17/B18*100</f>
        <v>32.490395346153846</v>
      </c>
      <c r="C49" s="1">
        <f t="shared" ref="C49:G49" si="21">C17/C18*100</f>
        <v>33.918844304347829</v>
      </c>
      <c r="D49" s="1">
        <f t="shared" ref="D49:E49" si="22">D17/D18*100</f>
        <v>30.039545454545451</v>
      </c>
      <c r="E49" s="1">
        <f t="shared" si="22"/>
        <v>37.47486825</v>
      </c>
      <c r="F49" s="1">
        <f t="shared" si="21"/>
        <v>21.538953333333332</v>
      </c>
      <c r="G49" s="1" t="e">
        <f t="shared" si="21"/>
        <v>#DIV/0!</v>
      </c>
    </row>
    <row r="50" spans="1:7" x14ac:dyDescent="0.25">
      <c r="A50" s="2" t="s">
        <v>28</v>
      </c>
      <c r="B50" s="1">
        <f>AVERAGE(B48:B49)</f>
        <v>47.601362056638571</v>
      </c>
      <c r="C50" s="1">
        <f t="shared" ref="C50:G50" si="23">AVERAGE(C48:C49)</f>
        <v>29.915943891304352</v>
      </c>
      <c r="D50" s="1">
        <f t="shared" ref="D50:E50" si="24">AVERAGE(D48:D49)</f>
        <v>28.201590909090903</v>
      </c>
      <c r="E50" s="1">
        <f t="shared" si="24"/>
        <v>31.487434125</v>
      </c>
      <c r="F50" s="1">
        <f t="shared" si="23"/>
        <v>50.58947666666667</v>
      </c>
      <c r="G50" s="1" t="e">
        <f t="shared" si="23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29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30</v>
      </c>
      <c r="B54" s="1"/>
      <c r="C54" s="1"/>
      <c r="D54" s="1"/>
      <c r="E54" s="1"/>
      <c r="F54" s="1"/>
      <c r="G54" s="1"/>
    </row>
    <row r="55" spans="1:7" x14ac:dyDescent="0.25">
      <c r="A55" s="2" t="s">
        <v>31</v>
      </c>
      <c r="B55" s="1">
        <f>((B11/B9)-1)*100</f>
        <v>257.09828393135729</v>
      </c>
      <c r="C55" s="1">
        <f t="shared" ref="C55:G55" si="25">((C11/C9)-1)*100</f>
        <v>127.48091603053436</v>
      </c>
      <c r="D55" s="1" t="e">
        <f t="shared" ref="D55:E55" si="26">((D11/D9)-1)*100</f>
        <v>#DIV/0!</v>
      </c>
      <c r="E55" s="1">
        <f t="shared" si="26"/>
        <v>16.793893129771</v>
      </c>
      <c r="F55" s="1">
        <f>((F11/F9)-1)*100</f>
        <v>290.39215686274508</v>
      </c>
      <c r="G55" s="1" t="e">
        <f t="shared" si="25"/>
        <v>#DIV/0!</v>
      </c>
    </row>
    <row r="56" spans="1:7" x14ac:dyDescent="0.25">
      <c r="A56" s="2" t="s">
        <v>32</v>
      </c>
      <c r="B56" s="1">
        <f>((B32/B31)-1)*100</f>
        <v>223.18133199586944</v>
      </c>
      <c r="C56" s="1">
        <f t="shared" ref="C56:G56" si="27">((C32/C31)-1)*100</f>
        <v>252.25685541708867</v>
      </c>
      <c r="D56" s="1" t="e">
        <f t="shared" ref="D56:E56" si="28">((D32/D31)-1)*100</f>
        <v>#DIV/0!</v>
      </c>
      <c r="E56" s="1">
        <f t="shared" si="28"/>
        <v>103.05417907366481</v>
      </c>
      <c r="F56" s="1">
        <f t="shared" si="27"/>
        <v>61.871374886870314</v>
      </c>
      <c r="G56" s="1" t="e">
        <f t="shared" si="27"/>
        <v>#DIV/0!</v>
      </c>
    </row>
    <row r="57" spans="1:7" x14ac:dyDescent="0.25">
      <c r="A57" s="2" t="s">
        <v>33</v>
      </c>
      <c r="B57" s="1">
        <f>((B34/B33)-1)*100</f>
        <v>-9.4979319312571757</v>
      </c>
      <c r="C57" s="1">
        <f t="shared" ref="C57:G57" si="29">((C34/C33)-1)*100</f>
        <v>54.851167985364469</v>
      </c>
      <c r="D57" s="1" t="e">
        <f t="shared" ref="D57:E57" si="30">((D34/D33)-1)*100</f>
        <v>#DIV/0!</v>
      </c>
      <c r="E57" s="1">
        <f t="shared" si="30"/>
        <v>73.856846134967881</v>
      </c>
      <c r="F57" s="1">
        <f t="shared" si="29"/>
        <v>-58.536212359465665</v>
      </c>
      <c r="G57" s="1" t="e">
        <f t="shared" si="29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34</v>
      </c>
      <c r="B59" s="1"/>
      <c r="C59" s="1"/>
      <c r="D59" s="1"/>
      <c r="E59" s="1"/>
      <c r="F59" s="1"/>
      <c r="G59" s="1"/>
    </row>
    <row r="60" spans="1:7" x14ac:dyDescent="0.25">
      <c r="A60" s="2" t="s">
        <v>35</v>
      </c>
      <c r="B60" s="1">
        <f>B16/B10</f>
        <v>644230.76923076925</v>
      </c>
      <c r="C60" s="1">
        <f t="shared" ref="C60:G60" si="31">C16/C10</f>
        <v>2000000</v>
      </c>
      <c r="D60" s="1" t="e">
        <f t="shared" ref="D60:E60" si="32">D16/D10</f>
        <v>#DIV/0!</v>
      </c>
      <c r="E60" s="1">
        <f t="shared" si="32"/>
        <v>2000000</v>
      </c>
      <c r="F60" s="1">
        <f t="shared" si="31"/>
        <v>120000</v>
      </c>
      <c r="G60" s="1" t="e">
        <f t="shared" si="31"/>
        <v>#DIV/0!</v>
      </c>
    </row>
    <row r="61" spans="1:7" x14ac:dyDescent="0.25">
      <c r="A61" s="2" t="s">
        <v>36</v>
      </c>
      <c r="B61" s="1">
        <f>B17/B11</f>
        <v>369047.74093490606</v>
      </c>
      <c r="C61" s="1">
        <f t="shared" ref="C61:G61" si="33">C17/C11</f>
        <v>2617897.3791946308</v>
      </c>
      <c r="D61" s="1">
        <f t="shared" ref="D61:E61" si="34">D17/D11</f>
        <v>2278862.0689655175</v>
      </c>
      <c r="E61" s="1">
        <f t="shared" si="34"/>
        <v>2939205.3529411764</v>
      </c>
      <c r="F61" s="1">
        <f t="shared" si="33"/>
        <v>32454.475138121546</v>
      </c>
      <c r="G61" s="1" t="e">
        <f t="shared" si="33"/>
        <v>#DIV/0!</v>
      </c>
    </row>
    <row r="62" spans="1:7" x14ac:dyDescent="0.25">
      <c r="A62" s="2" t="s">
        <v>37</v>
      </c>
      <c r="B62" s="1">
        <f>(B60/B61)*B45</f>
        <v>302.15427182598967</v>
      </c>
      <c r="C62" s="1">
        <f t="shared" ref="C62:G62" si="35">(C60/C61)*C45</f>
        <v>90.631659006893102</v>
      </c>
      <c r="D62" s="1" t="e">
        <f t="shared" ref="D62:E62" si="36">(D60/D61)*D45</f>
        <v>#DIV/0!</v>
      </c>
      <c r="E62" s="1">
        <f t="shared" si="36"/>
        <v>44.32927108399852</v>
      </c>
      <c r="F62" s="1">
        <f t="shared" si="35"/>
        <v>623.51310814752264</v>
      </c>
      <c r="G62" s="1" t="e">
        <f t="shared" si="35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38</v>
      </c>
      <c r="B64" s="1"/>
      <c r="C64" s="1"/>
      <c r="D64" s="1"/>
      <c r="E64" s="1"/>
      <c r="F64" s="1"/>
      <c r="G64" s="1"/>
    </row>
    <row r="65" spans="1:7" x14ac:dyDescent="0.25">
      <c r="A65" s="2" t="s">
        <v>39</v>
      </c>
      <c r="B65" s="1">
        <f>B23/B22*100</f>
        <v>143.28358208955223</v>
      </c>
      <c r="C65" s="1"/>
      <c r="D65" s="1"/>
      <c r="E65" s="1"/>
      <c r="F65" s="1"/>
      <c r="G65" s="1"/>
    </row>
    <row r="66" spans="1:7" x14ac:dyDescent="0.25">
      <c r="A66" s="2" t="s">
        <v>40</v>
      </c>
      <c r="B66" s="1">
        <f>B17/B23*100</f>
        <v>87.994820729166662</v>
      </c>
      <c r="C66" s="1"/>
      <c r="D66" s="1"/>
      <c r="E66" s="1"/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6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2" t="s">
        <v>98</v>
      </c>
    </row>
    <row r="71" spans="1:7" x14ac:dyDescent="0.25">
      <c r="A71" s="2" t="s">
        <v>94</v>
      </c>
    </row>
    <row r="72" spans="1:7" x14ac:dyDescent="0.25">
      <c r="A72" s="2" t="s">
        <v>99</v>
      </c>
    </row>
    <row r="75" spans="1:7" x14ac:dyDescent="0.25">
      <c r="A75" s="2" t="s">
        <v>104</v>
      </c>
    </row>
    <row r="76" spans="1:7" x14ac:dyDescent="0.25">
      <c r="A76" s="2" t="s">
        <v>161</v>
      </c>
    </row>
    <row r="77" spans="1:7" x14ac:dyDescent="0.25">
      <c r="A77" s="2" t="s">
        <v>162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B22" workbookViewId="0">
      <selection activeCell="D18" sqref="D18:G18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28515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8"/>
    </row>
    <row r="3" spans="1:7" x14ac:dyDescent="0.25">
      <c r="A3" s="51" t="s">
        <v>0</v>
      </c>
      <c r="B3" s="45" t="s">
        <v>41</v>
      </c>
      <c r="C3" s="49" t="s">
        <v>2</v>
      </c>
      <c r="D3" s="49"/>
      <c r="E3" s="49"/>
      <c r="F3" s="49"/>
      <c r="G3" s="49"/>
    </row>
    <row r="4" spans="1:7" ht="15.75" thickBot="1" x14ac:dyDescent="0.3">
      <c r="A4" s="52"/>
      <c r="B4" s="47"/>
      <c r="C4" s="50" t="s">
        <v>3</v>
      </c>
      <c r="D4" s="50"/>
      <c r="E4" s="50"/>
      <c r="F4" s="45" t="s">
        <v>4</v>
      </c>
      <c r="G4" s="45" t="s">
        <v>5</v>
      </c>
    </row>
    <row r="5" spans="1:7" ht="16.5" thickTop="1" thickBot="1" x14ac:dyDescent="0.3">
      <c r="A5" s="53"/>
      <c r="B5" s="46"/>
      <c r="C5" s="37" t="s">
        <v>1</v>
      </c>
      <c r="D5" s="37" t="s">
        <v>95</v>
      </c>
      <c r="E5" s="37" t="s">
        <v>97</v>
      </c>
      <c r="F5" s="46"/>
      <c r="G5" s="46"/>
    </row>
    <row r="6" spans="1:7" ht="15.75" thickTop="1" x14ac:dyDescent="0.25">
      <c r="A6" s="38"/>
      <c r="B6" s="39"/>
      <c r="C6" s="40"/>
      <c r="D6" s="40"/>
      <c r="E6" s="40"/>
      <c r="F6" s="39"/>
      <c r="G6" s="39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48</v>
      </c>
      <c r="B9" s="6">
        <f>+C9+F9+G9</f>
        <v>967</v>
      </c>
      <c r="C9" s="6">
        <f>SUM(D9:E9)</f>
        <v>126</v>
      </c>
      <c r="D9" s="6">
        <v>0</v>
      </c>
      <c r="E9" s="6">
        <v>126</v>
      </c>
      <c r="F9" s="42">
        <v>841</v>
      </c>
      <c r="G9" s="6">
        <v>0</v>
      </c>
    </row>
    <row r="10" spans="1:7" x14ac:dyDescent="0.25">
      <c r="A10" s="2" t="s">
        <v>128</v>
      </c>
      <c r="B10" s="6">
        <f t="shared" ref="B10:B19" si="0">+C10+F10+G10</f>
        <v>930</v>
      </c>
      <c r="C10" s="6">
        <f t="shared" ref="C10:C19" si="1">SUM(D10:E10)</f>
        <v>180</v>
      </c>
      <c r="D10" s="6">
        <v>180</v>
      </c>
      <c r="E10" s="6">
        <v>0</v>
      </c>
      <c r="F10" s="6">
        <v>750</v>
      </c>
      <c r="G10" s="6">
        <v>0</v>
      </c>
    </row>
    <row r="11" spans="1:7" x14ac:dyDescent="0.25">
      <c r="A11" s="2" t="s">
        <v>129</v>
      </c>
      <c r="B11" s="6">
        <f t="shared" si="0"/>
        <v>673</v>
      </c>
      <c r="C11" s="6">
        <f t="shared" si="1"/>
        <v>236</v>
      </c>
      <c r="D11" s="6">
        <v>236</v>
      </c>
      <c r="E11" s="6">
        <v>0</v>
      </c>
      <c r="F11" s="6">
        <v>437</v>
      </c>
      <c r="G11" s="6">
        <v>0</v>
      </c>
    </row>
    <row r="12" spans="1:7" x14ac:dyDescent="0.25">
      <c r="A12" s="2" t="s">
        <v>108</v>
      </c>
      <c r="B12" s="6">
        <f t="shared" si="0"/>
        <v>3275</v>
      </c>
      <c r="C12" s="6">
        <f t="shared" si="1"/>
        <v>775</v>
      </c>
      <c r="D12" s="6">
        <v>550</v>
      </c>
      <c r="E12" s="6">
        <v>225</v>
      </c>
      <c r="F12" s="6">
        <v>2500</v>
      </c>
      <c r="G12" s="6">
        <v>0</v>
      </c>
    </row>
    <row r="13" spans="1:7" x14ac:dyDescent="0.25">
      <c r="B13" s="1"/>
      <c r="C13" s="6"/>
      <c r="D13" s="1"/>
      <c r="E13" s="1"/>
      <c r="F13" s="1"/>
      <c r="G13" s="1"/>
    </row>
    <row r="14" spans="1:7" x14ac:dyDescent="0.25">
      <c r="A14" s="2" t="s">
        <v>9</v>
      </c>
      <c r="B14" s="1"/>
      <c r="C14" s="6"/>
      <c r="D14" s="1"/>
      <c r="E14" s="1"/>
      <c r="F14" s="1"/>
      <c r="G14" s="1"/>
    </row>
    <row r="15" spans="1:7" x14ac:dyDescent="0.25">
      <c r="A15" s="2" t="s">
        <v>156</v>
      </c>
      <c r="B15" s="6">
        <f t="shared" si="0"/>
        <v>288330768</v>
      </c>
      <c r="C15" s="6">
        <f t="shared" si="1"/>
        <v>225533000</v>
      </c>
      <c r="D15" s="6">
        <v>0</v>
      </c>
      <c r="E15" s="6">
        <v>225533000</v>
      </c>
      <c r="F15" s="44">
        <v>62797768</v>
      </c>
      <c r="G15" s="6">
        <v>0</v>
      </c>
    </row>
    <row r="16" spans="1:7" x14ac:dyDescent="0.25">
      <c r="A16" s="2" t="s">
        <v>128</v>
      </c>
      <c r="B16" s="6">
        <f t="shared" si="0"/>
        <v>450000000</v>
      </c>
      <c r="C16" s="6">
        <f t="shared" si="1"/>
        <v>360000000</v>
      </c>
      <c r="D16" s="6">
        <v>360000000</v>
      </c>
      <c r="E16" s="6">
        <v>0</v>
      </c>
      <c r="F16" s="6">
        <v>90000000</v>
      </c>
      <c r="G16" s="6">
        <v>0</v>
      </c>
    </row>
    <row r="17" spans="1:7" x14ac:dyDescent="0.25">
      <c r="A17" s="2" t="s">
        <v>129</v>
      </c>
      <c r="B17" s="6">
        <f t="shared" si="0"/>
        <v>580518540</v>
      </c>
      <c r="C17" s="6">
        <f t="shared" si="1"/>
        <v>479142000</v>
      </c>
      <c r="D17" s="6">
        <v>479142000</v>
      </c>
      <c r="E17" s="6">
        <v>0</v>
      </c>
      <c r="F17" s="6">
        <v>101376540</v>
      </c>
      <c r="G17" s="6">
        <v>0</v>
      </c>
    </row>
    <row r="18" spans="1:7" x14ac:dyDescent="0.25">
      <c r="A18" s="2" t="s">
        <v>108</v>
      </c>
      <c r="B18" s="6">
        <f t="shared" si="0"/>
        <v>1850000000</v>
      </c>
      <c r="C18" s="6">
        <f t="shared" si="1"/>
        <v>1550000000</v>
      </c>
      <c r="D18" s="1">
        <v>1100000000</v>
      </c>
      <c r="E18" s="1">
        <v>450000000</v>
      </c>
      <c r="F18" s="3">
        <v>300000000</v>
      </c>
      <c r="G18" s="6">
        <v>0</v>
      </c>
    </row>
    <row r="19" spans="1:7" x14ac:dyDescent="0.25">
      <c r="A19" s="2" t="s">
        <v>130</v>
      </c>
      <c r="B19" s="6">
        <f t="shared" si="0"/>
        <v>0</v>
      </c>
      <c r="C19" s="6">
        <f t="shared" si="1"/>
        <v>0</v>
      </c>
      <c r="D19" s="1"/>
      <c r="E19" s="1"/>
      <c r="F19" s="1"/>
      <c r="G19" s="1"/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10</v>
      </c>
      <c r="B21" s="1"/>
      <c r="C21" s="1"/>
      <c r="D21" s="1"/>
      <c r="E21" s="1"/>
      <c r="F21" s="1"/>
      <c r="G21" s="1"/>
    </row>
    <row r="22" spans="1:7" x14ac:dyDescent="0.25">
      <c r="A22" s="2" t="s">
        <v>128</v>
      </c>
      <c r="B22" s="6">
        <f>B16</f>
        <v>450000000</v>
      </c>
      <c r="C22" s="1"/>
      <c r="D22" s="1"/>
      <c r="E22" s="1"/>
      <c r="F22" s="1"/>
      <c r="G22" s="1"/>
    </row>
    <row r="23" spans="1:7" x14ac:dyDescent="0.25">
      <c r="A23" s="2" t="s">
        <v>129</v>
      </c>
      <c r="B23" s="6">
        <v>238000000</v>
      </c>
      <c r="C23" s="1"/>
      <c r="D23" s="1">
        <v>238000000</v>
      </c>
      <c r="E23" s="1">
        <v>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11</v>
      </c>
      <c r="B25" s="1"/>
      <c r="C25" s="1"/>
      <c r="D25" s="1"/>
      <c r="E25" s="1"/>
      <c r="F25" s="1"/>
      <c r="G25" s="1"/>
    </row>
    <row r="26" spans="1:7" x14ac:dyDescent="0.25">
      <c r="A26" s="2" t="s">
        <v>49</v>
      </c>
      <c r="B26" s="1">
        <v>1.4773597119666666</v>
      </c>
      <c r="C26" s="1">
        <v>1.4773597119666666</v>
      </c>
      <c r="D26" s="1">
        <v>1.4773597119666666</v>
      </c>
      <c r="E26" s="1">
        <v>1.4773597119666666</v>
      </c>
      <c r="F26" s="1">
        <v>1.4773597119666666</v>
      </c>
      <c r="G26" s="1">
        <v>1.4773597119666666</v>
      </c>
    </row>
    <row r="27" spans="1:7" x14ac:dyDescent="0.25">
      <c r="A27" s="2" t="s">
        <v>131</v>
      </c>
      <c r="B27" s="1">
        <v>1.5396358920333333</v>
      </c>
      <c r="C27" s="1">
        <v>1.5396358920333333</v>
      </c>
      <c r="D27" s="1">
        <v>1.5396358920333333</v>
      </c>
      <c r="E27" s="1">
        <v>1.5396358920333333</v>
      </c>
      <c r="F27" s="1">
        <v>1.5396358920333333</v>
      </c>
      <c r="G27" s="1">
        <v>1.5396358920333333</v>
      </c>
    </row>
    <row r="28" spans="1:7" x14ac:dyDescent="0.25">
      <c r="A28" s="2" t="s">
        <v>13</v>
      </c>
      <c r="B28" s="6">
        <v>87955</v>
      </c>
      <c r="C28" s="6">
        <v>87955</v>
      </c>
      <c r="D28" s="6">
        <v>87955</v>
      </c>
      <c r="E28" s="6">
        <v>87955</v>
      </c>
      <c r="F28" s="6">
        <v>87955</v>
      </c>
      <c r="G28" s="6"/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14</v>
      </c>
      <c r="B30" s="1"/>
      <c r="C30" s="1"/>
      <c r="D30" s="1"/>
      <c r="E30" s="1"/>
      <c r="F30" s="1"/>
      <c r="G30" s="1"/>
    </row>
    <row r="31" spans="1:7" x14ac:dyDescent="0.25">
      <c r="A31" s="2" t="s">
        <v>50</v>
      </c>
      <c r="B31" s="6">
        <f>B15/B26</f>
        <v>195166258.87690753</v>
      </c>
      <c r="C31" s="6">
        <f t="shared" ref="C31:G31" si="2">C15/C26</f>
        <v>152659503.41895384</v>
      </c>
      <c r="D31" s="6">
        <f t="shared" ref="D31:E31" si="3">D15/D26</f>
        <v>0</v>
      </c>
      <c r="E31" s="6">
        <f t="shared" si="3"/>
        <v>152659503.41895384</v>
      </c>
      <c r="F31" s="6">
        <f t="shared" si="2"/>
        <v>42506755.457953691</v>
      </c>
      <c r="G31" s="6">
        <f t="shared" si="2"/>
        <v>0</v>
      </c>
    </row>
    <row r="32" spans="1:7" x14ac:dyDescent="0.25">
      <c r="A32" s="2" t="s">
        <v>132</v>
      </c>
      <c r="B32" s="6">
        <f>B17/B27</f>
        <v>377049238.07234269</v>
      </c>
      <c r="C32" s="6">
        <f t="shared" ref="C32:G32" si="4">C17/C27</f>
        <v>311204748.13510424</v>
      </c>
      <c r="D32" s="6">
        <f t="shared" ref="D32:E32" si="5">D17/D27</f>
        <v>311204748.13510424</v>
      </c>
      <c r="E32" s="6">
        <f t="shared" si="5"/>
        <v>0</v>
      </c>
      <c r="F32" s="6">
        <f t="shared" si="4"/>
        <v>65844489.937238477</v>
      </c>
      <c r="G32" s="6">
        <f t="shared" si="4"/>
        <v>0</v>
      </c>
    </row>
    <row r="33" spans="1:7" x14ac:dyDescent="0.25">
      <c r="A33" s="2" t="s">
        <v>51</v>
      </c>
      <c r="B33" s="6">
        <f>B31/B9</f>
        <v>201826.53451593334</v>
      </c>
      <c r="C33" s="6">
        <f t="shared" ref="C33:G33" si="6">C31/C9</f>
        <v>1211583.3604678875</v>
      </c>
      <c r="D33" s="6" t="e">
        <f t="shared" ref="D33:E33" si="7">D31/D9</f>
        <v>#DIV/0!</v>
      </c>
      <c r="E33" s="6">
        <f t="shared" si="7"/>
        <v>1211583.3604678875</v>
      </c>
      <c r="F33" s="6">
        <f>F31/F9</f>
        <v>50543.109938113783</v>
      </c>
      <c r="G33" s="6" t="e">
        <f t="shared" si="6"/>
        <v>#DIV/0!</v>
      </c>
    </row>
    <row r="34" spans="1:7" x14ac:dyDescent="0.25">
      <c r="A34" s="2" t="s">
        <v>133</v>
      </c>
      <c r="B34" s="6">
        <f>B32/B11</f>
        <v>560251.46816098469</v>
      </c>
      <c r="C34" s="6">
        <f t="shared" ref="C34:G34" si="8">C32/C11</f>
        <v>1318664.1870131535</v>
      </c>
      <c r="D34" s="6">
        <f t="shared" ref="D34:E34" si="9">D32/D11</f>
        <v>1318664.1870131535</v>
      </c>
      <c r="E34" s="6" t="e">
        <f t="shared" si="9"/>
        <v>#DIV/0!</v>
      </c>
      <c r="F34" s="6">
        <f t="shared" si="8"/>
        <v>150673.89001656402</v>
      </c>
      <c r="G34" s="6" t="e">
        <f t="shared" si="8"/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17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18</v>
      </c>
      <c r="B38" s="1"/>
      <c r="C38" s="1"/>
      <c r="D38" s="1"/>
      <c r="E38" s="1"/>
      <c r="F38" s="1"/>
      <c r="G38" s="1"/>
    </row>
    <row r="39" spans="1:7" x14ac:dyDescent="0.25">
      <c r="A39" s="2" t="s">
        <v>19</v>
      </c>
      <c r="B39" s="1">
        <f>B10/B28*100</f>
        <v>1.0573588766983115</v>
      </c>
      <c r="C39" s="1">
        <f>C10/C28*100</f>
        <v>0.20465010516741516</v>
      </c>
      <c r="D39" s="1">
        <f t="shared" ref="D39:E39" si="10">D10/D28*100</f>
        <v>0.20465010516741516</v>
      </c>
      <c r="E39" s="1">
        <f t="shared" si="10"/>
        <v>0</v>
      </c>
      <c r="F39" s="1">
        <f>F10/F28*100</f>
        <v>0.85270877153089641</v>
      </c>
      <c r="G39" s="1" t="e">
        <f>G10/G28*100</f>
        <v>#DIV/0!</v>
      </c>
    </row>
    <row r="40" spans="1:7" x14ac:dyDescent="0.25">
      <c r="A40" s="2" t="s">
        <v>20</v>
      </c>
      <c r="B40" s="1">
        <f>B11/B28*100</f>
        <v>0.76516400432039111</v>
      </c>
      <c r="C40" s="1">
        <f>C11/C28*100</f>
        <v>0.26831902677505542</v>
      </c>
      <c r="D40" s="1">
        <f t="shared" ref="D40:E40" si="11">D11/D28*100</f>
        <v>0.26831902677505542</v>
      </c>
      <c r="E40" s="1">
        <f t="shared" si="11"/>
        <v>0</v>
      </c>
      <c r="F40" s="1">
        <f>F11/F28*100</f>
        <v>0.49684497754533569</v>
      </c>
      <c r="G40" s="1" t="e">
        <f>G11/G28*100</f>
        <v>#DIV/0!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21</v>
      </c>
      <c r="B42" s="1"/>
      <c r="C42" s="1"/>
      <c r="D42" s="1"/>
      <c r="E42" s="1"/>
      <c r="F42" s="1"/>
      <c r="G42" s="1"/>
    </row>
    <row r="43" spans="1:7" x14ac:dyDescent="0.25">
      <c r="A43" s="2" t="s">
        <v>22</v>
      </c>
      <c r="B43" s="1">
        <f>B11/B10*100</f>
        <v>72.365591397849457</v>
      </c>
      <c r="C43" s="1">
        <f t="shared" ref="C43:G43" si="12">C11/C10*100</f>
        <v>131.11111111111111</v>
      </c>
      <c r="D43" s="1">
        <f t="shared" ref="D43:E43" si="13">D11/D10*100</f>
        <v>131.11111111111111</v>
      </c>
      <c r="E43" s="1" t="e">
        <f t="shared" si="13"/>
        <v>#DIV/0!</v>
      </c>
      <c r="F43" s="1">
        <f t="shared" si="12"/>
        <v>58.266666666666666</v>
      </c>
      <c r="G43" s="1" t="e">
        <f t="shared" si="12"/>
        <v>#DIV/0!</v>
      </c>
    </row>
    <row r="44" spans="1:7" x14ac:dyDescent="0.25">
      <c r="A44" s="2" t="s">
        <v>23</v>
      </c>
      <c r="B44" s="1">
        <f>B17/B16*100</f>
        <v>129.00412</v>
      </c>
      <c r="C44" s="1">
        <f t="shared" ref="C44:G44" si="14">C17/C16*100</f>
        <v>133.095</v>
      </c>
      <c r="D44" s="1">
        <f t="shared" ref="D44:E44" si="15">D17/D16*100</f>
        <v>133.095</v>
      </c>
      <c r="E44" s="1" t="e">
        <f t="shared" si="15"/>
        <v>#DIV/0!</v>
      </c>
      <c r="F44" s="1">
        <f t="shared" si="14"/>
        <v>112.64060000000001</v>
      </c>
      <c r="G44" s="1" t="e">
        <f t="shared" si="14"/>
        <v>#DIV/0!</v>
      </c>
    </row>
    <row r="45" spans="1:7" x14ac:dyDescent="0.25">
      <c r="A45" s="2" t="s">
        <v>24</v>
      </c>
      <c r="B45" s="1">
        <f>AVERAGE(B43:B44)</f>
        <v>100.68485569892474</v>
      </c>
      <c r="C45" s="1">
        <f t="shared" ref="C45:G45" si="16">AVERAGE(C43:C44)</f>
        <v>132.10305555555556</v>
      </c>
      <c r="D45" s="1">
        <f t="shared" ref="D45:E45" si="17">AVERAGE(D43:D44)</f>
        <v>132.10305555555556</v>
      </c>
      <c r="E45" s="1" t="e">
        <f t="shared" si="17"/>
        <v>#DIV/0!</v>
      </c>
      <c r="F45" s="1">
        <f t="shared" si="16"/>
        <v>85.453633333333329</v>
      </c>
      <c r="G45" s="1" t="e">
        <f t="shared" si="16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25</v>
      </c>
      <c r="B47" s="1"/>
      <c r="C47" s="1"/>
      <c r="D47" s="1"/>
      <c r="E47" s="1"/>
      <c r="F47" s="1"/>
      <c r="G47" s="1"/>
    </row>
    <row r="48" spans="1:7" x14ac:dyDescent="0.25">
      <c r="A48" s="2" t="s">
        <v>26</v>
      </c>
      <c r="B48" s="1">
        <f>B11/B12*100</f>
        <v>20.549618320610687</v>
      </c>
      <c r="C48" s="1">
        <f t="shared" ref="C48:G48" si="18">C11/C12*100</f>
        <v>30.451612903225804</v>
      </c>
      <c r="D48" s="1">
        <f t="shared" ref="D48:E48" si="19">D11/D12*100</f>
        <v>42.909090909090907</v>
      </c>
      <c r="E48" s="1">
        <f t="shared" si="19"/>
        <v>0</v>
      </c>
      <c r="F48" s="1">
        <f t="shared" si="18"/>
        <v>17.48</v>
      </c>
      <c r="G48" s="1" t="e">
        <f t="shared" si="18"/>
        <v>#DIV/0!</v>
      </c>
    </row>
    <row r="49" spans="1:7" x14ac:dyDescent="0.25">
      <c r="A49" s="2" t="s">
        <v>27</v>
      </c>
      <c r="B49" s="1">
        <f>B17/B18*100</f>
        <v>31.379380540540541</v>
      </c>
      <c r="C49" s="1">
        <f t="shared" ref="C49:G49" si="20">C17/C18*100</f>
        <v>30.912387096774189</v>
      </c>
      <c r="D49" s="1">
        <f t="shared" ref="D49:E49" si="21">D17/D18*100</f>
        <v>43.558363636363637</v>
      </c>
      <c r="E49" s="1">
        <f t="shared" si="21"/>
        <v>0</v>
      </c>
      <c r="F49" s="1">
        <f t="shared" si="20"/>
        <v>33.792180000000002</v>
      </c>
      <c r="G49" s="1" t="e">
        <f t="shared" si="20"/>
        <v>#DIV/0!</v>
      </c>
    </row>
    <row r="50" spans="1:7" x14ac:dyDescent="0.25">
      <c r="A50" s="2" t="s">
        <v>28</v>
      </c>
      <c r="B50" s="1">
        <f>AVERAGE(B48:B49)</f>
        <v>25.964499430575614</v>
      </c>
      <c r="C50" s="1">
        <f t="shared" ref="C50:G50" si="22">AVERAGE(C48:C49)</f>
        <v>30.681999999999995</v>
      </c>
      <c r="D50" s="1">
        <f t="shared" ref="D50:E50" si="23">AVERAGE(D48:D49)</f>
        <v>43.233727272727272</v>
      </c>
      <c r="E50" s="1">
        <f t="shared" si="23"/>
        <v>0</v>
      </c>
      <c r="F50" s="1">
        <f t="shared" si="22"/>
        <v>25.636090000000003</v>
      </c>
      <c r="G50" s="1" t="e">
        <f t="shared" si="22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29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30</v>
      </c>
      <c r="B54" s="1"/>
      <c r="C54" s="1"/>
      <c r="D54" s="1"/>
      <c r="E54" s="1"/>
      <c r="F54" s="1"/>
      <c r="G54" s="1"/>
    </row>
    <row r="55" spans="1:7" x14ac:dyDescent="0.25">
      <c r="A55" s="2" t="s">
        <v>31</v>
      </c>
      <c r="B55" s="1">
        <f>((B11/B9)-1)*100</f>
        <v>-30.403309203722849</v>
      </c>
      <c r="C55" s="1">
        <f t="shared" ref="C55:E55" si="24">((C11/C9)-1)*100</f>
        <v>87.301587301587304</v>
      </c>
      <c r="D55" s="1" t="e">
        <f t="shared" si="24"/>
        <v>#DIV/0!</v>
      </c>
      <c r="E55" s="1">
        <f t="shared" si="24"/>
        <v>-100</v>
      </c>
      <c r="F55" s="1">
        <f>((F11/F9)-1)*100</f>
        <v>-48.038049940546969</v>
      </c>
      <c r="G55" s="1" t="e">
        <f>((G11/G9)-1)*100</f>
        <v>#DIV/0!</v>
      </c>
    </row>
    <row r="56" spans="1:7" x14ac:dyDescent="0.25">
      <c r="A56" s="2" t="s">
        <v>32</v>
      </c>
      <c r="B56" s="1">
        <f>((B32/B31)-1)*100</f>
        <v>93.193864678294517</v>
      </c>
      <c r="C56" s="1">
        <f t="shared" ref="C56:G56" si="25">((C32/C31)-1)*100</f>
        <v>103.85546996117495</v>
      </c>
      <c r="D56" s="1" t="e">
        <f t="shared" ref="D56:E56" si="26">((D32/D31)-1)*100</f>
        <v>#DIV/0!</v>
      </c>
      <c r="E56" s="1">
        <f t="shared" si="26"/>
        <v>-100</v>
      </c>
      <c r="F56" s="1">
        <f>((F32/F31)-1)*100</f>
        <v>54.903589389149502</v>
      </c>
      <c r="G56" s="1" t="e">
        <f t="shared" si="25"/>
        <v>#DIV/0!</v>
      </c>
    </row>
    <row r="57" spans="1:7" x14ac:dyDescent="0.25">
      <c r="A57" s="2" t="s">
        <v>33</v>
      </c>
      <c r="B57" s="1">
        <f>((B34/B33)-1)*100</f>
        <v>177.59059010982287</v>
      </c>
      <c r="C57" s="1">
        <f t="shared" ref="C57:G57" si="27">((C34/C33)-1)*100</f>
        <v>8.8380898945255915</v>
      </c>
      <c r="D57" s="1" t="e">
        <f t="shared" ref="D57:E57" si="28">((D34/D33)-1)*100</f>
        <v>#DIV/0!</v>
      </c>
      <c r="E57" s="1" t="e">
        <f t="shared" si="28"/>
        <v>#DIV/0!</v>
      </c>
      <c r="F57" s="1">
        <f>((F34/F33)-1)*100</f>
        <v>198.10965372145245</v>
      </c>
      <c r="G57" s="1" t="e">
        <f t="shared" si="27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34</v>
      </c>
      <c r="B59" s="1"/>
      <c r="C59" s="1"/>
      <c r="D59" s="1"/>
      <c r="E59" s="1"/>
      <c r="F59" s="1"/>
      <c r="G59" s="1"/>
    </row>
    <row r="60" spans="1:7" x14ac:dyDescent="0.25">
      <c r="A60" s="2" t="s">
        <v>35</v>
      </c>
      <c r="B60" s="1">
        <f>B16/B10</f>
        <v>483870.96774193546</v>
      </c>
      <c r="C60" s="1">
        <f t="shared" ref="C60:G61" si="29">C16/C10</f>
        <v>2000000</v>
      </c>
      <c r="D60" s="1">
        <f t="shared" ref="D60:E60" si="30">D16/D10</f>
        <v>2000000</v>
      </c>
      <c r="E60" s="1" t="e">
        <f t="shared" si="30"/>
        <v>#DIV/0!</v>
      </c>
      <c r="F60" s="1">
        <f t="shared" si="29"/>
        <v>120000</v>
      </c>
      <c r="G60" s="1" t="e">
        <f t="shared" si="29"/>
        <v>#DIV/0!</v>
      </c>
    </row>
    <row r="61" spans="1:7" x14ac:dyDescent="0.25">
      <c r="A61" s="2" t="s">
        <v>36</v>
      </c>
      <c r="B61" s="1">
        <f>B17/B11</f>
        <v>862583.26894502225</v>
      </c>
      <c r="C61" s="1">
        <f t="shared" si="29"/>
        <v>2030262.7118644067</v>
      </c>
      <c r="D61" s="1">
        <f t="shared" ref="D61:E61" si="31">D17/D11</f>
        <v>2030262.7118644067</v>
      </c>
      <c r="E61" s="1" t="e">
        <f t="shared" si="31"/>
        <v>#DIV/0!</v>
      </c>
      <c r="F61" s="1">
        <f t="shared" si="29"/>
        <v>231982.9290617849</v>
      </c>
      <c r="G61" s="1" t="e">
        <f t="shared" si="29"/>
        <v>#DIV/0!</v>
      </c>
    </row>
    <row r="62" spans="1:7" x14ac:dyDescent="0.25">
      <c r="A62" s="2" t="s">
        <v>37</v>
      </c>
      <c r="B62" s="1">
        <f>(B60/B61)*B45</f>
        <v>56.479739774666285</v>
      </c>
      <c r="C62" s="1">
        <f t="shared" ref="C62:G62" si="32">(C60/C61)*C45</f>
        <v>130.13395240288312</v>
      </c>
      <c r="D62" s="1">
        <f t="shared" ref="D62:E62" si="33">(D60/D61)*D45</f>
        <v>130.13395240288312</v>
      </c>
      <c r="E62" s="1" t="e">
        <f t="shared" si="33"/>
        <v>#DIV/0!</v>
      </c>
      <c r="F62" s="1">
        <f t="shared" si="32"/>
        <v>44.2034077312167</v>
      </c>
      <c r="G62" s="1" t="e">
        <f t="shared" si="32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38</v>
      </c>
      <c r="B64" s="1"/>
      <c r="C64" s="1"/>
      <c r="D64" s="1"/>
      <c r="E64" s="1"/>
      <c r="F64" s="1"/>
      <c r="G64" s="1"/>
    </row>
    <row r="65" spans="1:7" x14ac:dyDescent="0.25">
      <c r="A65" s="2" t="s">
        <v>39</v>
      </c>
      <c r="B65" s="1">
        <f>B23/B22*100</f>
        <v>52.888888888888886</v>
      </c>
      <c r="C65" s="1"/>
      <c r="D65" s="1"/>
      <c r="E65" s="1"/>
      <c r="F65" s="1"/>
      <c r="G65" s="1"/>
    </row>
    <row r="66" spans="1:7" x14ac:dyDescent="0.25">
      <c r="A66" s="2" t="s">
        <v>40</v>
      </c>
      <c r="B66" s="1">
        <f>B17/B23*100</f>
        <v>243.91535294117648</v>
      </c>
      <c r="C66" s="1"/>
      <c r="D66" s="1"/>
      <c r="E66" s="1"/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6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2" t="s">
        <v>98</v>
      </c>
    </row>
    <row r="71" spans="1:7" x14ac:dyDescent="0.25">
      <c r="A71" s="2" t="s">
        <v>94</v>
      </c>
    </row>
    <row r="72" spans="1:7" x14ac:dyDescent="0.25">
      <c r="A72" s="2" t="s">
        <v>99</v>
      </c>
    </row>
    <row r="75" spans="1:7" x14ac:dyDescent="0.25">
      <c r="A75" s="2" t="s">
        <v>104</v>
      </c>
    </row>
    <row r="76" spans="1:7" x14ac:dyDescent="0.25">
      <c r="A76" s="2" t="s">
        <v>161</v>
      </c>
    </row>
    <row r="77" spans="1:7" x14ac:dyDescent="0.25">
      <c r="A77" s="2" t="s">
        <v>162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70" workbookViewId="0">
      <selection sqref="A1:G1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8"/>
    </row>
    <row r="3" spans="1:7" x14ac:dyDescent="0.25">
      <c r="A3" s="51" t="s">
        <v>0</v>
      </c>
      <c r="B3" s="45" t="s">
        <v>41</v>
      </c>
      <c r="C3" s="49" t="s">
        <v>2</v>
      </c>
      <c r="D3" s="49"/>
      <c r="E3" s="49"/>
      <c r="F3" s="49"/>
      <c r="G3" s="49"/>
    </row>
    <row r="4" spans="1:7" ht="15.75" thickBot="1" x14ac:dyDescent="0.3">
      <c r="A4" s="52"/>
      <c r="B4" s="47"/>
      <c r="C4" s="50" t="s">
        <v>3</v>
      </c>
      <c r="D4" s="50"/>
      <c r="E4" s="50"/>
      <c r="F4" s="45" t="s">
        <v>4</v>
      </c>
      <c r="G4" s="45" t="s">
        <v>5</v>
      </c>
    </row>
    <row r="5" spans="1:7" ht="16.5" thickTop="1" thickBot="1" x14ac:dyDescent="0.3">
      <c r="A5" s="53"/>
      <c r="B5" s="46"/>
      <c r="C5" s="37" t="s">
        <v>1</v>
      </c>
      <c r="D5" s="37" t="s">
        <v>95</v>
      </c>
      <c r="E5" s="37" t="s">
        <v>97</v>
      </c>
      <c r="F5" s="46"/>
      <c r="G5" s="46"/>
    </row>
    <row r="6" spans="1:7" ht="15.75" thickTop="1" x14ac:dyDescent="0.25">
      <c r="A6" s="38"/>
      <c r="B6" s="39"/>
      <c r="C6" s="40"/>
      <c r="D6" s="40"/>
      <c r="E6" s="40"/>
      <c r="F6" s="39"/>
      <c r="G6" s="39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52</v>
      </c>
      <c r="B9" s="6">
        <f>+C9+F9+G9</f>
        <v>514</v>
      </c>
      <c r="C9" s="6">
        <f>SUM(D9:E9)</f>
        <v>350</v>
      </c>
      <c r="D9" s="6">
        <v>170</v>
      </c>
      <c r="E9" s="6">
        <v>180</v>
      </c>
      <c r="F9" s="42">
        <v>164</v>
      </c>
      <c r="G9" s="6">
        <v>0</v>
      </c>
    </row>
    <row r="10" spans="1:7" x14ac:dyDescent="0.25">
      <c r="A10" s="2" t="s">
        <v>135</v>
      </c>
      <c r="B10" s="6">
        <f t="shared" ref="B10:B19" si="0">+C10+F10+G10</f>
        <v>595</v>
      </c>
      <c r="C10" s="6">
        <f t="shared" ref="C10:C19" si="1">SUM(D10:E10)</f>
        <v>95</v>
      </c>
      <c r="D10" s="6">
        <v>95</v>
      </c>
      <c r="E10" s="6">
        <v>0</v>
      </c>
      <c r="F10" s="6">
        <v>500</v>
      </c>
      <c r="G10" s="6">
        <v>0</v>
      </c>
    </row>
    <row r="11" spans="1:7" x14ac:dyDescent="0.25">
      <c r="A11" s="2" t="s">
        <v>136</v>
      </c>
      <c r="B11" s="6">
        <f t="shared" si="0"/>
        <v>498</v>
      </c>
      <c r="C11" s="6">
        <f t="shared" si="1"/>
        <v>112</v>
      </c>
      <c r="D11" s="6">
        <v>112</v>
      </c>
      <c r="E11" s="6">
        <v>0</v>
      </c>
      <c r="F11" s="6">
        <v>386</v>
      </c>
      <c r="G11" s="6">
        <v>0</v>
      </c>
    </row>
    <row r="12" spans="1:7" x14ac:dyDescent="0.25">
      <c r="A12" s="2" t="s">
        <v>108</v>
      </c>
      <c r="B12" s="6">
        <f t="shared" si="0"/>
        <v>3275</v>
      </c>
      <c r="C12" s="6">
        <f t="shared" si="1"/>
        <v>775</v>
      </c>
      <c r="D12" s="6">
        <v>550</v>
      </c>
      <c r="E12" s="6">
        <v>225</v>
      </c>
      <c r="F12" s="6">
        <v>2500</v>
      </c>
      <c r="G12" s="6">
        <v>0</v>
      </c>
    </row>
    <row r="13" spans="1:7" x14ac:dyDescent="0.25">
      <c r="B13" s="1"/>
      <c r="C13" s="6"/>
      <c r="D13" s="1"/>
      <c r="E13" s="1"/>
      <c r="F13" s="1"/>
      <c r="G13" s="1"/>
    </row>
    <row r="14" spans="1:7" x14ac:dyDescent="0.25">
      <c r="A14" s="2" t="s">
        <v>9</v>
      </c>
      <c r="B14" s="1"/>
      <c r="C14" s="6"/>
      <c r="D14" s="1"/>
      <c r="E14" s="1"/>
      <c r="F14" s="1"/>
      <c r="G14" s="1"/>
    </row>
    <row r="15" spans="1:7" x14ac:dyDescent="0.25">
      <c r="A15" s="2" t="s">
        <v>157</v>
      </c>
      <c r="B15" s="6">
        <f t="shared" si="0"/>
        <v>926833152</v>
      </c>
      <c r="C15" s="6">
        <f t="shared" si="1"/>
        <v>848195750</v>
      </c>
      <c r="D15" s="6">
        <v>485573000</v>
      </c>
      <c r="E15" s="6">
        <v>362622750</v>
      </c>
      <c r="F15" s="44">
        <v>78637402</v>
      </c>
      <c r="G15" s="6">
        <v>0</v>
      </c>
    </row>
    <row r="16" spans="1:7" x14ac:dyDescent="0.25">
      <c r="A16" s="2" t="s">
        <v>135</v>
      </c>
      <c r="B16" s="6">
        <f t="shared" si="0"/>
        <v>250000000</v>
      </c>
      <c r="C16" s="6">
        <f t="shared" si="1"/>
        <v>190000000</v>
      </c>
      <c r="D16" s="6">
        <v>190000000</v>
      </c>
      <c r="E16" s="6">
        <v>0</v>
      </c>
      <c r="F16" s="6">
        <v>60000000</v>
      </c>
      <c r="G16" s="6">
        <v>0</v>
      </c>
    </row>
    <row r="17" spans="1:7" x14ac:dyDescent="0.25">
      <c r="A17" s="2" t="s">
        <v>136</v>
      </c>
      <c r="B17" s="6">
        <f t="shared" si="0"/>
        <v>436939100</v>
      </c>
      <c r="C17" s="6">
        <f t="shared" si="1"/>
        <v>304725000</v>
      </c>
      <c r="D17" s="6">
        <v>304725000</v>
      </c>
      <c r="E17" s="6">
        <v>0</v>
      </c>
      <c r="F17" s="6">
        <v>132214100</v>
      </c>
      <c r="G17" s="6">
        <v>0</v>
      </c>
    </row>
    <row r="18" spans="1:7" x14ac:dyDescent="0.25">
      <c r="A18" s="2" t="s">
        <v>108</v>
      </c>
      <c r="B18" s="6">
        <f t="shared" si="0"/>
        <v>1850000000</v>
      </c>
      <c r="C18" s="6">
        <f t="shared" si="1"/>
        <v>1550000000</v>
      </c>
      <c r="D18" s="1">
        <v>1100000000</v>
      </c>
      <c r="E18" s="1">
        <v>450000000</v>
      </c>
      <c r="F18" s="3">
        <v>300000000</v>
      </c>
      <c r="G18" s="6">
        <v>0</v>
      </c>
    </row>
    <row r="19" spans="1:7" x14ac:dyDescent="0.25">
      <c r="A19" s="2" t="s">
        <v>137</v>
      </c>
      <c r="B19" s="6">
        <f t="shared" si="0"/>
        <v>0</v>
      </c>
      <c r="C19" s="6">
        <f t="shared" si="1"/>
        <v>0</v>
      </c>
      <c r="D19" s="6"/>
      <c r="E19" s="6"/>
      <c r="F19" s="6"/>
      <c r="G19" s="6"/>
    </row>
    <row r="20" spans="1:7" x14ac:dyDescent="0.25">
      <c r="B20" s="6"/>
      <c r="C20" s="6"/>
      <c r="D20" s="6"/>
      <c r="E20" s="6"/>
      <c r="F20" s="6"/>
      <c r="G20" s="6"/>
    </row>
    <row r="21" spans="1:7" x14ac:dyDescent="0.25">
      <c r="A21" s="2" t="s">
        <v>10</v>
      </c>
      <c r="B21" s="6"/>
      <c r="C21" s="6"/>
      <c r="D21" s="6"/>
      <c r="E21" s="6"/>
      <c r="F21" s="6"/>
      <c r="G21" s="6"/>
    </row>
    <row r="22" spans="1:7" x14ac:dyDescent="0.25">
      <c r="A22" s="2" t="s">
        <v>135</v>
      </c>
      <c r="B22" s="6">
        <f>B16</f>
        <v>250000000</v>
      </c>
      <c r="C22" s="6"/>
      <c r="D22" s="6"/>
      <c r="E22" s="6"/>
      <c r="F22" s="6"/>
      <c r="G22" s="6"/>
    </row>
    <row r="23" spans="1:7" x14ac:dyDescent="0.25">
      <c r="A23" s="2" t="s">
        <v>136</v>
      </c>
      <c r="B23" s="6">
        <v>472312350</v>
      </c>
      <c r="C23" s="1"/>
      <c r="D23" s="1">
        <v>453000000</v>
      </c>
      <c r="E23" s="1">
        <v>19312350</v>
      </c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11</v>
      </c>
      <c r="B25" s="1"/>
      <c r="C25" s="1"/>
      <c r="D25" s="1"/>
      <c r="E25" s="1"/>
      <c r="F25" s="1"/>
      <c r="G25" s="1"/>
    </row>
    <row r="26" spans="1:7" x14ac:dyDescent="0.25">
      <c r="A26" s="2" t="s">
        <v>53</v>
      </c>
      <c r="B26" s="1">
        <v>1.4880743485666665</v>
      </c>
      <c r="C26" s="1">
        <v>1.4880743485666665</v>
      </c>
      <c r="D26" s="1">
        <v>1.4880743485666665</v>
      </c>
      <c r="E26" s="1">
        <v>1.4880743485666665</v>
      </c>
      <c r="F26" s="1">
        <v>1.4880743485666665</v>
      </c>
      <c r="G26" s="1">
        <v>1.4880743485666701</v>
      </c>
    </row>
    <row r="27" spans="1:7" x14ac:dyDescent="0.25">
      <c r="A27" s="2" t="s">
        <v>138</v>
      </c>
      <c r="B27" s="1">
        <v>1.56</v>
      </c>
      <c r="C27" s="1">
        <v>1.56</v>
      </c>
      <c r="D27" s="1">
        <v>1.56</v>
      </c>
      <c r="E27" s="1">
        <v>1.56</v>
      </c>
      <c r="F27" s="1">
        <v>1.56</v>
      </c>
      <c r="G27" s="1">
        <v>1.56</v>
      </c>
    </row>
    <row r="28" spans="1:7" x14ac:dyDescent="0.25">
      <c r="A28" s="2" t="s">
        <v>13</v>
      </c>
      <c r="B28" s="6">
        <v>87955</v>
      </c>
      <c r="C28" s="6">
        <v>87955</v>
      </c>
      <c r="D28" s="6">
        <v>87955</v>
      </c>
      <c r="E28" s="6">
        <v>87955</v>
      </c>
      <c r="F28" s="6">
        <v>87955</v>
      </c>
      <c r="G28" s="6"/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14</v>
      </c>
      <c r="B30" s="1"/>
      <c r="C30" s="1"/>
      <c r="D30" s="1"/>
      <c r="E30" s="1"/>
      <c r="F30" s="1"/>
      <c r="G30" s="1"/>
    </row>
    <row r="31" spans="1:7" x14ac:dyDescent="0.25">
      <c r="A31" s="2" t="s">
        <v>54</v>
      </c>
      <c r="B31" s="1">
        <f>B15/B26</f>
        <v>622840621.43315506</v>
      </c>
      <c r="C31" s="1">
        <f t="shared" ref="C31:G31" si="2">C15/C26</f>
        <v>569995545.46249235</v>
      </c>
      <c r="D31" s="1">
        <f t="shared" ref="D31:E31" si="3">D15/D26</f>
        <v>326309636.65740931</v>
      </c>
      <c r="E31" s="1">
        <f t="shared" si="3"/>
        <v>243685908.80508301</v>
      </c>
      <c r="F31" s="1">
        <f t="shared" si="2"/>
        <v>52845075.970662765</v>
      </c>
      <c r="G31" s="1">
        <f t="shared" si="2"/>
        <v>0</v>
      </c>
    </row>
    <row r="32" spans="1:7" x14ac:dyDescent="0.25">
      <c r="A32" s="2" t="s">
        <v>139</v>
      </c>
      <c r="B32" s="1">
        <f>B17/B27</f>
        <v>280089166.66666669</v>
      </c>
      <c r="C32" s="1">
        <f>C17/C27</f>
        <v>195336538.46153846</v>
      </c>
      <c r="D32" s="1">
        <f t="shared" ref="D32:E32" si="4">D17/D27</f>
        <v>195336538.46153846</v>
      </c>
      <c r="E32" s="1">
        <f t="shared" si="4"/>
        <v>0</v>
      </c>
      <c r="F32" s="1">
        <f t="shared" ref="F32:G32" si="5">F17/F27</f>
        <v>84752628.205128208</v>
      </c>
      <c r="G32" s="1">
        <f t="shared" si="5"/>
        <v>0</v>
      </c>
    </row>
    <row r="33" spans="1:7" x14ac:dyDescent="0.25">
      <c r="A33" s="2" t="s">
        <v>55</v>
      </c>
      <c r="B33" s="1">
        <f>B31/B9</f>
        <v>1211752.1817765662</v>
      </c>
      <c r="C33" s="1">
        <f t="shared" ref="C33:G33" si="6">C31/C9</f>
        <v>1628558.7013214068</v>
      </c>
      <c r="D33" s="1">
        <f t="shared" ref="D33:E33" si="7">D31/D9</f>
        <v>1919468.4509259372</v>
      </c>
      <c r="E33" s="1">
        <f t="shared" si="7"/>
        <v>1353810.6044726833</v>
      </c>
      <c r="F33" s="1">
        <f>F31/F9</f>
        <v>322226.07299184613</v>
      </c>
      <c r="G33" s="1" t="e">
        <f t="shared" si="6"/>
        <v>#DIV/0!</v>
      </c>
    </row>
    <row r="34" spans="1:7" x14ac:dyDescent="0.25">
      <c r="A34" s="2" t="s">
        <v>140</v>
      </c>
      <c r="B34" s="1">
        <f>B32/B11</f>
        <v>562428.045515395</v>
      </c>
      <c r="C34" s="1">
        <f t="shared" ref="C34:F34" si="8">C32/C11</f>
        <v>1744076.2362637364</v>
      </c>
      <c r="D34" s="1">
        <f t="shared" ref="D34:E34" si="9">D32/D11</f>
        <v>1744076.2362637364</v>
      </c>
      <c r="E34" s="1" t="e">
        <f t="shared" si="9"/>
        <v>#DIV/0!</v>
      </c>
      <c r="F34" s="1">
        <f t="shared" si="8"/>
        <v>219566.39431380364</v>
      </c>
      <c r="G34" s="1" t="e">
        <f>G32/G11</f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17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18</v>
      </c>
      <c r="B38" s="1"/>
      <c r="C38" s="1"/>
      <c r="D38" s="1"/>
      <c r="E38" s="1"/>
      <c r="F38" s="1"/>
      <c r="G38" s="1"/>
    </row>
    <row r="39" spans="1:7" x14ac:dyDescent="0.25">
      <c r="A39" s="2" t="s">
        <v>19</v>
      </c>
      <c r="B39" s="1">
        <f>B10/B28*100</f>
        <v>0.67648229208117783</v>
      </c>
      <c r="C39" s="1">
        <f>C10/C28*100</f>
        <v>0.1080097777272469</v>
      </c>
      <c r="D39" s="1">
        <f t="shared" ref="D39:E39" si="10">D10/D28*100</f>
        <v>0.1080097777272469</v>
      </c>
      <c r="E39" s="1">
        <f t="shared" si="10"/>
        <v>0</v>
      </c>
      <c r="F39" s="1">
        <f>F10/F28*100</f>
        <v>0.56847251435393098</v>
      </c>
      <c r="G39" s="1" t="e">
        <f>G10/G28*100</f>
        <v>#DIV/0!</v>
      </c>
    </row>
    <row r="40" spans="1:7" x14ac:dyDescent="0.25">
      <c r="A40" s="2" t="s">
        <v>20</v>
      </c>
      <c r="B40" s="1">
        <f>B11/B28*100</f>
        <v>0.56619862429651524</v>
      </c>
      <c r="C40" s="1">
        <f>C11/C28*100</f>
        <v>0.12733784321528055</v>
      </c>
      <c r="D40" s="1">
        <f t="shared" ref="D40:E40" si="11">D11/D28*100</f>
        <v>0.12733784321528055</v>
      </c>
      <c r="E40" s="1">
        <f t="shared" si="11"/>
        <v>0</v>
      </c>
      <c r="F40" s="1">
        <f>F11/F28*100</f>
        <v>0.43886078108123472</v>
      </c>
      <c r="G40" s="1" t="e">
        <f>G11/G28*100</f>
        <v>#DIV/0!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21</v>
      </c>
      <c r="B42" s="1"/>
      <c r="C42" s="1"/>
      <c r="D42" s="1"/>
      <c r="E42" s="1"/>
      <c r="F42" s="1"/>
      <c r="G42" s="1"/>
    </row>
    <row r="43" spans="1:7" x14ac:dyDescent="0.25">
      <c r="A43" s="2" t="s">
        <v>22</v>
      </c>
      <c r="B43" s="1">
        <f>B11/B10*100</f>
        <v>83.69747899159664</v>
      </c>
      <c r="C43" s="1">
        <f>C11/C10*100</f>
        <v>117.89473684210525</v>
      </c>
      <c r="D43" s="1">
        <f t="shared" ref="D43:E43" si="12">D11/D10*100</f>
        <v>117.89473684210525</v>
      </c>
      <c r="E43" s="1" t="e">
        <f t="shared" si="12"/>
        <v>#DIV/0!</v>
      </c>
      <c r="F43" s="1">
        <f t="shared" ref="F43" si="13">F11/F10*100</f>
        <v>77.2</v>
      </c>
      <c r="G43" s="1" t="e">
        <f>G11/G10*100</f>
        <v>#DIV/0!</v>
      </c>
    </row>
    <row r="44" spans="1:7" x14ac:dyDescent="0.25">
      <c r="A44" s="2" t="s">
        <v>23</v>
      </c>
      <c r="B44" s="1">
        <f>B17/B16*100</f>
        <v>174.77564000000001</v>
      </c>
      <c r="C44" s="1">
        <f>C17/C16*100</f>
        <v>160.38157894736841</v>
      </c>
      <c r="D44" s="1">
        <f t="shared" ref="D44:E44" si="14">D17/D16*100</f>
        <v>160.38157894736841</v>
      </c>
      <c r="E44" s="1" t="e">
        <f t="shared" si="14"/>
        <v>#DIV/0!</v>
      </c>
      <c r="F44" s="1">
        <f t="shared" ref="F44:G44" si="15">F17/F16*100</f>
        <v>220.35683333333333</v>
      </c>
      <c r="G44" s="1" t="e">
        <f t="shared" si="15"/>
        <v>#DIV/0!</v>
      </c>
    </row>
    <row r="45" spans="1:7" x14ac:dyDescent="0.25">
      <c r="A45" s="2" t="s">
        <v>24</v>
      </c>
      <c r="B45" s="1">
        <f>AVERAGE(B43:B44)</f>
        <v>129.23655949579833</v>
      </c>
      <c r="C45" s="1">
        <f t="shared" ref="C45:G45" si="16">AVERAGE(C43:C44)</f>
        <v>139.13815789473682</v>
      </c>
      <c r="D45" s="1">
        <f t="shared" ref="D45:E45" si="17">AVERAGE(D43:D44)</f>
        <v>139.13815789473682</v>
      </c>
      <c r="E45" s="1" t="e">
        <f t="shared" si="17"/>
        <v>#DIV/0!</v>
      </c>
      <c r="F45" s="1">
        <f>AVERAGE(F43:F44)</f>
        <v>148.77841666666666</v>
      </c>
      <c r="G45" s="1" t="e">
        <f t="shared" si="16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25</v>
      </c>
      <c r="B47" s="1"/>
      <c r="C47" s="1"/>
      <c r="D47" s="1"/>
      <c r="E47" s="1"/>
      <c r="F47" s="1"/>
      <c r="G47" s="1"/>
    </row>
    <row r="48" spans="1:7" x14ac:dyDescent="0.25">
      <c r="A48" s="2" t="s">
        <v>26</v>
      </c>
      <c r="B48" s="1">
        <f>B11/B12*100</f>
        <v>15.206106870229007</v>
      </c>
      <c r="C48" s="1">
        <f>C11/C12*100</f>
        <v>14.451612903225808</v>
      </c>
      <c r="D48" s="1">
        <f t="shared" ref="D48:E48" si="18">D11/D12*100</f>
        <v>20.363636363636363</v>
      </c>
      <c r="E48" s="1">
        <f t="shared" si="18"/>
        <v>0</v>
      </c>
      <c r="F48" s="1">
        <f t="shared" ref="F48:G48" si="19">F11/F12*100</f>
        <v>15.440000000000001</v>
      </c>
      <c r="G48" s="1" t="e">
        <f t="shared" si="19"/>
        <v>#DIV/0!</v>
      </c>
    </row>
    <row r="49" spans="1:7" x14ac:dyDescent="0.25">
      <c r="A49" s="2" t="s">
        <v>27</v>
      </c>
      <c r="B49" s="1">
        <f>B17/B18*100</f>
        <v>23.61832972972973</v>
      </c>
      <c r="C49" s="1">
        <f>C17/C18*100</f>
        <v>19.659677419354836</v>
      </c>
      <c r="D49" s="1">
        <f t="shared" ref="D49:E49" si="20">D17/D18*100</f>
        <v>27.702272727272724</v>
      </c>
      <c r="E49" s="1">
        <f t="shared" si="20"/>
        <v>0</v>
      </c>
      <c r="F49" s="1">
        <f t="shared" ref="F49:G49" si="21">F17/F18*100</f>
        <v>44.07136666666667</v>
      </c>
      <c r="G49" s="1" t="e">
        <f t="shared" si="21"/>
        <v>#DIV/0!</v>
      </c>
    </row>
    <row r="50" spans="1:7" x14ac:dyDescent="0.25">
      <c r="A50" s="2" t="s">
        <v>28</v>
      </c>
      <c r="B50" s="1">
        <f>AVERAGE(B48:B49)</f>
        <v>19.412218299979369</v>
      </c>
      <c r="C50" s="1">
        <f t="shared" ref="C50:G50" si="22">AVERAGE(C48:C49)</f>
        <v>17.055645161290322</v>
      </c>
      <c r="D50" s="1">
        <f t="shared" ref="D50:E50" si="23">AVERAGE(D48:D49)</f>
        <v>24.032954545454544</v>
      </c>
      <c r="E50" s="1">
        <f t="shared" si="23"/>
        <v>0</v>
      </c>
      <c r="F50" s="1">
        <f t="shared" si="22"/>
        <v>29.755683333333337</v>
      </c>
      <c r="G50" s="1" t="e">
        <f t="shared" si="22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29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30</v>
      </c>
      <c r="B54" s="1"/>
      <c r="C54" s="1"/>
      <c r="D54" s="1"/>
      <c r="E54" s="1"/>
      <c r="F54" s="1"/>
      <c r="G54" s="1"/>
    </row>
    <row r="55" spans="1:7" x14ac:dyDescent="0.25">
      <c r="A55" s="2" t="s">
        <v>31</v>
      </c>
      <c r="B55" s="1">
        <f>((B11/B9)-1)*100</f>
        <v>-3.1128404669260701</v>
      </c>
      <c r="C55" s="1">
        <f t="shared" ref="C55:E55" si="24">((C11/C9)-1)*100</f>
        <v>-68</v>
      </c>
      <c r="D55" s="1">
        <f t="shared" si="24"/>
        <v>-34.117647058823529</v>
      </c>
      <c r="E55" s="1">
        <f t="shared" si="24"/>
        <v>-100</v>
      </c>
      <c r="F55" s="1">
        <f>((F11/F9)-1)*100</f>
        <v>135.36585365853657</v>
      </c>
      <c r="G55" s="1" t="e">
        <f>((G11/G9)-1)*100</f>
        <v>#DIV/0!</v>
      </c>
    </row>
    <row r="56" spans="1:7" x14ac:dyDescent="0.25">
      <c r="A56" s="2" t="s">
        <v>32</v>
      </c>
      <c r="B56" s="1">
        <f>((B32/B31)-1)*100</f>
        <v>-55.030362980792411</v>
      </c>
      <c r="C56" s="1">
        <f>((C32/C31)-1)*100</f>
        <v>-65.730164030835866</v>
      </c>
      <c r="D56" s="1">
        <f t="shared" ref="D56:E56" si="25">((D32/D31)-1)*100</f>
        <v>-40.137674001144738</v>
      </c>
      <c r="E56" s="1">
        <f t="shared" si="25"/>
        <v>-100</v>
      </c>
      <c r="F56" s="1">
        <f t="shared" ref="F56:G56" si="26">((F32/F31)-1)*100</f>
        <v>60.379423528843247</v>
      </c>
      <c r="G56" s="1" t="e">
        <f t="shared" si="26"/>
        <v>#DIV/0!</v>
      </c>
    </row>
    <row r="57" spans="1:7" x14ac:dyDescent="0.25">
      <c r="A57" s="2" t="s">
        <v>33</v>
      </c>
      <c r="B57" s="1">
        <f>((B34/B33)-1)*100</f>
        <v>-53.585555365717461</v>
      </c>
      <c r="C57" s="1">
        <f t="shared" ref="C57:G57" si="27">((C34/C33)-1)*100</f>
        <v>7.0932374036378976</v>
      </c>
      <c r="D57" s="1">
        <f t="shared" ref="D57:E57" si="28">((D34/D33)-1)*100</f>
        <v>-9.1375408945946983</v>
      </c>
      <c r="E57" s="1" t="e">
        <f t="shared" si="28"/>
        <v>#DIV/0!</v>
      </c>
      <c r="F57" s="1">
        <f t="shared" si="27"/>
        <v>-31.859519536968151</v>
      </c>
      <c r="G57" s="1" t="e">
        <f t="shared" si="27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34</v>
      </c>
      <c r="B59" s="1"/>
      <c r="C59" s="1"/>
      <c r="D59" s="1"/>
      <c r="E59" s="1"/>
      <c r="F59" s="1"/>
      <c r="G59" s="1"/>
    </row>
    <row r="60" spans="1:7" x14ac:dyDescent="0.25">
      <c r="A60" s="2" t="s">
        <v>35</v>
      </c>
      <c r="B60" s="1">
        <f>B16/B10</f>
        <v>420168.06722689077</v>
      </c>
      <c r="C60" s="1">
        <f t="shared" ref="C60:G61" si="29">C16/C10</f>
        <v>2000000</v>
      </c>
      <c r="D60" s="1">
        <f t="shared" ref="D60:E60" si="30">D16/D10</f>
        <v>2000000</v>
      </c>
      <c r="E60" s="1" t="e">
        <f t="shared" si="30"/>
        <v>#DIV/0!</v>
      </c>
      <c r="F60" s="1">
        <f t="shared" si="29"/>
        <v>120000</v>
      </c>
      <c r="G60" s="1" t="e">
        <f t="shared" si="29"/>
        <v>#DIV/0!</v>
      </c>
    </row>
    <row r="61" spans="1:7" x14ac:dyDescent="0.25">
      <c r="A61" s="2" t="s">
        <v>36</v>
      </c>
      <c r="B61" s="1">
        <f>B17/B11</f>
        <v>877387.75100401603</v>
      </c>
      <c r="C61" s="1">
        <f>C17/C11</f>
        <v>2720758.9285714286</v>
      </c>
      <c r="D61" s="1">
        <f t="shared" ref="D61:E61" si="31">D17/D11</f>
        <v>2720758.9285714286</v>
      </c>
      <c r="E61" s="1" t="e">
        <f t="shared" si="31"/>
        <v>#DIV/0!</v>
      </c>
      <c r="F61" s="1">
        <f t="shared" si="29"/>
        <v>342523.57512953365</v>
      </c>
      <c r="G61" s="1" t="e">
        <f t="shared" si="29"/>
        <v>#DIV/0!</v>
      </c>
    </row>
    <row r="62" spans="1:7" x14ac:dyDescent="0.25">
      <c r="A62" s="2" t="s">
        <v>37</v>
      </c>
      <c r="B62" s="1">
        <f>(B60/B61)*B45</f>
        <v>61.889484274500788</v>
      </c>
      <c r="C62" s="1">
        <f t="shared" ref="C62:G62" si="32">(C60/C61)*C45</f>
        <v>102.27893139197981</v>
      </c>
      <c r="D62" s="1">
        <f t="shared" ref="D62:E62" si="33">(D60/D61)*D45</f>
        <v>102.27893139197981</v>
      </c>
      <c r="E62" s="1" t="e">
        <f t="shared" si="33"/>
        <v>#DIV/0!</v>
      </c>
      <c r="F62" s="1">
        <f t="shared" si="32"/>
        <v>52.123156758621057</v>
      </c>
      <c r="G62" s="1" t="e">
        <f t="shared" si="32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38</v>
      </c>
      <c r="B64" s="1"/>
      <c r="C64" s="1"/>
      <c r="D64" s="1"/>
      <c r="E64" s="1"/>
      <c r="F64" s="1"/>
      <c r="G64" s="1"/>
    </row>
    <row r="65" spans="1:7" x14ac:dyDescent="0.25">
      <c r="A65" s="2" t="s">
        <v>39</v>
      </c>
      <c r="B65" s="1">
        <f>B23/B22*100</f>
        <v>188.92493999999999</v>
      </c>
      <c r="C65" s="1"/>
      <c r="D65" s="1"/>
      <c r="E65" s="1"/>
      <c r="F65" s="1"/>
      <c r="G65" s="1"/>
    </row>
    <row r="66" spans="1:7" x14ac:dyDescent="0.25">
      <c r="A66" s="2" t="s">
        <v>40</v>
      </c>
      <c r="B66" s="1">
        <f>B17/B23*100</f>
        <v>92.510623531228859</v>
      </c>
      <c r="C66" s="1"/>
      <c r="D66" s="1"/>
      <c r="E66" s="1"/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6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2" t="s">
        <v>98</v>
      </c>
    </row>
    <row r="71" spans="1:7" x14ac:dyDescent="0.25">
      <c r="A71" s="2" t="s">
        <v>94</v>
      </c>
    </row>
    <row r="72" spans="1:7" x14ac:dyDescent="0.25">
      <c r="A72" s="2" t="s">
        <v>99</v>
      </c>
    </row>
    <row r="75" spans="1:7" x14ac:dyDescent="0.25">
      <c r="A75" s="2" t="s">
        <v>104</v>
      </c>
    </row>
    <row r="76" spans="1:7" x14ac:dyDescent="0.25">
      <c r="A76" s="2" t="s">
        <v>161</v>
      </c>
    </row>
    <row r="77" spans="1:7" x14ac:dyDescent="0.25">
      <c r="A77" s="2" t="s">
        <v>162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55" workbookViewId="0">
      <selection activeCell="B23" sqref="B23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8" t="s">
        <v>120</v>
      </c>
      <c r="B1" s="48"/>
      <c r="C1" s="48"/>
      <c r="D1" s="48"/>
      <c r="E1" s="48"/>
      <c r="F1" s="48"/>
      <c r="G1" s="48"/>
    </row>
    <row r="3" spans="1:7" x14ac:dyDescent="0.25">
      <c r="A3" s="51" t="s">
        <v>0</v>
      </c>
      <c r="B3" s="45" t="s">
        <v>41</v>
      </c>
      <c r="C3" s="49" t="s">
        <v>2</v>
      </c>
      <c r="D3" s="49"/>
      <c r="E3" s="49"/>
      <c r="F3" s="49"/>
      <c r="G3" s="49"/>
    </row>
    <row r="4" spans="1:7" ht="15.75" thickBot="1" x14ac:dyDescent="0.3">
      <c r="A4" s="52"/>
      <c r="B4" s="47"/>
      <c r="C4" s="50" t="s">
        <v>3</v>
      </c>
      <c r="D4" s="50"/>
      <c r="E4" s="50"/>
      <c r="F4" s="45" t="s">
        <v>4</v>
      </c>
      <c r="G4" s="45" t="s">
        <v>5</v>
      </c>
    </row>
    <row r="5" spans="1:7" ht="16.5" thickTop="1" thickBot="1" x14ac:dyDescent="0.3">
      <c r="A5" s="53"/>
      <c r="B5" s="46"/>
      <c r="C5" s="37" t="s">
        <v>1</v>
      </c>
      <c r="D5" s="37" t="s">
        <v>95</v>
      </c>
      <c r="E5" s="37" t="s">
        <v>97</v>
      </c>
      <c r="F5" s="46"/>
      <c r="G5" s="46"/>
    </row>
    <row r="6" spans="1:7" ht="15.75" thickTop="1" x14ac:dyDescent="0.25">
      <c r="A6" s="38"/>
      <c r="B6" s="39"/>
      <c r="C6" s="40"/>
      <c r="D6" s="40"/>
      <c r="E6" s="40"/>
      <c r="F6" s="39"/>
      <c r="G6" s="39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100</v>
      </c>
      <c r="B9" s="6">
        <f>+C9+F9+G9</f>
        <v>845</v>
      </c>
      <c r="C9" s="6">
        <v>147</v>
      </c>
      <c r="D9" s="6">
        <v>16</v>
      </c>
      <c r="E9" s="6">
        <v>131</v>
      </c>
      <c r="F9" s="7">
        <v>698</v>
      </c>
      <c r="G9" s="6">
        <v>0</v>
      </c>
    </row>
    <row r="10" spans="1:7" x14ac:dyDescent="0.25">
      <c r="A10" s="2" t="s">
        <v>121</v>
      </c>
      <c r="B10" s="6">
        <f t="shared" ref="B10:B19" si="0">+C10+F10+G10</f>
        <v>1815</v>
      </c>
      <c r="C10" s="6">
        <f>'I trimestre'!C10+'II Trimestre'!C10</f>
        <v>565</v>
      </c>
      <c r="D10" s="6">
        <f>'I trimestre'!D10+'II Trimestre'!D10</f>
        <v>275</v>
      </c>
      <c r="E10" s="6">
        <f>'I trimestre'!E10+'II Trimestre'!E10</f>
        <v>290</v>
      </c>
      <c r="F10" s="6">
        <f>'I trimestre'!F10+'II Trimestre'!F10</f>
        <v>1250</v>
      </c>
      <c r="G10" s="6">
        <f>'I trimestre'!G10+'II Trimestre'!G10</f>
        <v>0</v>
      </c>
    </row>
    <row r="11" spans="1:7" x14ac:dyDescent="0.25">
      <c r="A11" s="2" t="s">
        <v>122</v>
      </c>
      <c r="B11" s="6">
        <f t="shared" si="0"/>
        <v>2852</v>
      </c>
      <c r="C11" s="6">
        <f>'I trimestre'!C11+'II Trimestre'!C11</f>
        <v>383</v>
      </c>
      <c r="D11" s="6">
        <f>'I trimestre'!D11+'II Trimestre'!D11</f>
        <v>230</v>
      </c>
      <c r="E11" s="6">
        <f>'I trimestre'!E11+'II Trimestre'!E11</f>
        <v>153</v>
      </c>
      <c r="F11" s="6">
        <f>'I trimestre'!F11+'II Trimestre'!F11</f>
        <v>2469</v>
      </c>
      <c r="G11" s="6">
        <f>'I trimestre'!G11+'II Trimestre'!G11</f>
        <v>0</v>
      </c>
    </row>
    <row r="12" spans="1:7" x14ac:dyDescent="0.25">
      <c r="A12" s="2" t="s">
        <v>108</v>
      </c>
      <c r="B12" s="6">
        <f t="shared" si="0"/>
        <v>3650</v>
      </c>
      <c r="C12" s="6">
        <f>'II Trimestre'!C12</f>
        <v>1150</v>
      </c>
      <c r="D12" s="6">
        <f>'II Trimestre'!D12</f>
        <v>550</v>
      </c>
      <c r="E12" s="6">
        <f>'II Trimestre'!E12</f>
        <v>600</v>
      </c>
      <c r="F12" s="6">
        <f>'II Trimestre'!F12</f>
        <v>2500</v>
      </c>
      <c r="G12" s="6">
        <f>'II Trimestre'!G12</f>
        <v>0</v>
      </c>
    </row>
    <row r="13" spans="1:7" x14ac:dyDescent="0.25">
      <c r="B13" s="1"/>
      <c r="C13" s="1"/>
      <c r="D13" s="1"/>
      <c r="E13" s="1"/>
      <c r="F13" s="1"/>
      <c r="G13" s="1"/>
    </row>
    <row r="14" spans="1:7" x14ac:dyDescent="0.25">
      <c r="A14" s="2" t="s">
        <v>9</v>
      </c>
      <c r="B14" s="1"/>
      <c r="C14" s="1"/>
      <c r="D14" s="1"/>
      <c r="E14" s="1"/>
      <c r="F14" s="1"/>
      <c r="G14" s="1"/>
    </row>
    <row r="15" spans="1:7" x14ac:dyDescent="0.25">
      <c r="A15" s="2" t="s">
        <v>158</v>
      </c>
      <c r="B15" s="6">
        <f t="shared" si="0"/>
        <v>260112961.88999999</v>
      </c>
      <c r="C15" s="6">
        <v>211352461.97</v>
      </c>
      <c r="D15" s="6">
        <v>0</v>
      </c>
      <c r="E15" s="6">
        <v>211352461.97</v>
      </c>
      <c r="F15" s="6">
        <v>48760499.920000002</v>
      </c>
      <c r="G15" s="6">
        <v>0</v>
      </c>
    </row>
    <row r="16" spans="1:7" x14ac:dyDescent="0.25">
      <c r="A16" s="2" t="s">
        <v>121</v>
      </c>
      <c r="B16" s="6">
        <f t="shared" si="0"/>
        <v>1280000000</v>
      </c>
      <c r="C16" s="6">
        <f>'I trimestre'!C16+'II Trimestre'!C16</f>
        <v>1130000000</v>
      </c>
      <c r="D16" s="6">
        <f>'I trimestre'!D16+'II Trimestre'!D16</f>
        <v>550000000</v>
      </c>
      <c r="E16" s="6">
        <f>'I trimestre'!E16+'II Trimestre'!E16</f>
        <v>580000000</v>
      </c>
      <c r="F16" s="6">
        <f>'I trimestre'!F16+'II Trimestre'!F16</f>
        <v>150000000</v>
      </c>
      <c r="G16" s="6">
        <f>'I trimestre'!G16+'II Trimestre'!G16</f>
        <v>0</v>
      </c>
    </row>
    <row r="17" spans="1:7" x14ac:dyDescent="0.25">
      <c r="A17" s="2" t="s">
        <v>122</v>
      </c>
      <c r="B17" s="6">
        <f t="shared" si="0"/>
        <v>1072418499</v>
      </c>
      <c r="C17" s="6">
        <f>'I trimestre'!C17+'II Trimestre'!C17</f>
        <v>993053419</v>
      </c>
      <c r="D17" s="6">
        <f>'I trimestre'!D17+'II Trimestre'!D17</f>
        <v>543355000</v>
      </c>
      <c r="E17" s="6">
        <f>'I trimestre'!E17+'II Trimestre'!E17</f>
        <v>449698419</v>
      </c>
      <c r="F17" s="6">
        <f>'I trimestre'!F17+'II Trimestre'!F17</f>
        <v>79365080</v>
      </c>
      <c r="G17" s="6">
        <f>'I trimestre'!G17+'II Trimestre'!G17</f>
        <v>0</v>
      </c>
    </row>
    <row r="18" spans="1:7" x14ac:dyDescent="0.25">
      <c r="A18" s="2" t="s">
        <v>108</v>
      </c>
      <c r="B18" s="6">
        <f t="shared" si="0"/>
        <v>2600000000</v>
      </c>
      <c r="C18" s="6">
        <f>'II Trimestre'!C18</f>
        <v>2300000000</v>
      </c>
      <c r="D18" s="6">
        <f>'II Trimestre'!D18</f>
        <v>1100000000</v>
      </c>
      <c r="E18" s="6">
        <f>'II Trimestre'!E18</f>
        <v>1200000000</v>
      </c>
      <c r="F18" s="6">
        <f>'II Trimestre'!F18</f>
        <v>300000000</v>
      </c>
      <c r="G18" s="6">
        <f>'II Trimestre'!G18</f>
        <v>0</v>
      </c>
    </row>
    <row r="19" spans="1:7" x14ac:dyDescent="0.25">
      <c r="A19" s="2" t="s">
        <v>123</v>
      </c>
      <c r="B19" s="6">
        <f t="shared" si="0"/>
        <v>0</v>
      </c>
      <c r="C19" s="6"/>
      <c r="D19" s="6"/>
      <c r="E19" s="6"/>
      <c r="F19" s="6"/>
      <c r="G19" s="6"/>
    </row>
    <row r="20" spans="1:7" x14ac:dyDescent="0.25">
      <c r="B20" s="6"/>
      <c r="C20" s="6"/>
      <c r="D20" s="6"/>
      <c r="E20" s="6"/>
      <c r="F20" s="6"/>
      <c r="G20" s="6"/>
    </row>
    <row r="21" spans="1:7" x14ac:dyDescent="0.25">
      <c r="A21" s="2" t="s">
        <v>10</v>
      </c>
      <c r="B21" s="6"/>
      <c r="C21" s="6"/>
      <c r="D21" s="6"/>
      <c r="E21" s="6"/>
      <c r="F21" s="6"/>
      <c r="G21" s="6"/>
    </row>
    <row r="22" spans="1:7" x14ac:dyDescent="0.25">
      <c r="A22" s="2" t="s">
        <v>121</v>
      </c>
      <c r="B22" s="6">
        <f>B16</f>
        <v>1280000000</v>
      </c>
      <c r="C22" s="6"/>
      <c r="D22" s="6"/>
      <c r="E22" s="6"/>
      <c r="F22" s="6"/>
      <c r="G22" s="6"/>
    </row>
    <row r="23" spans="1:7" x14ac:dyDescent="0.25">
      <c r="A23" s="2" t="s">
        <v>122</v>
      </c>
      <c r="B23" s="6">
        <f>'I trimestre'!B23+'II Trimestre'!B23</f>
        <v>1606500000</v>
      </c>
      <c r="C23" s="1"/>
      <c r="D23" s="1"/>
      <c r="E23" s="1"/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11</v>
      </c>
      <c r="B25" s="1"/>
      <c r="C25" s="1"/>
      <c r="D25" s="1"/>
      <c r="E25" s="1"/>
      <c r="F25" s="1"/>
      <c r="G25" s="1"/>
    </row>
    <row r="26" spans="1:7" x14ac:dyDescent="0.25">
      <c r="A26" s="2" t="s">
        <v>101</v>
      </c>
      <c r="B26" s="1">
        <v>1.45394391315</v>
      </c>
      <c r="C26" s="1">
        <v>1.45394391315</v>
      </c>
      <c r="D26" s="1">
        <v>1.45394391315</v>
      </c>
      <c r="E26" s="1">
        <v>1.45394391315</v>
      </c>
      <c r="F26" s="1">
        <v>1.45394391315</v>
      </c>
      <c r="G26" s="1">
        <v>1.45394391315</v>
      </c>
    </row>
    <row r="27" spans="1:7" x14ac:dyDescent="0.25">
      <c r="A27" s="2" t="s">
        <v>124</v>
      </c>
      <c r="B27" s="1">
        <v>1.5189901056499999</v>
      </c>
      <c r="C27" s="1">
        <v>1.5189901056499999</v>
      </c>
      <c r="D27" s="1">
        <v>1.5189901056499999</v>
      </c>
      <c r="E27" s="1">
        <v>1.5189901056499999</v>
      </c>
      <c r="F27" s="1">
        <v>1.5189901056499999</v>
      </c>
      <c r="G27" s="1">
        <v>1.5189901056499999</v>
      </c>
    </row>
    <row r="28" spans="1:7" x14ac:dyDescent="0.25">
      <c r="A28" s="2" t="s">
        <v>13</v>
      </c>
      <c r="B28" s="6">
        <v>87955</v>
      </c>
      <c r="C28" s="6">
        <v>87955</v>
      </c>
      <c r="D28" s="6">
        <v>87955</v>
      </c>
      <c r="E28" s="6">
        <v>87955</v>
      </c>
      <c r="F28" s="6">
        <v>87955</v>
      </c>
      <c r="G28" s="6"/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14</v>
      </c>
      <c r="B30" s="1"/>
      <c r="C30" s="1"/>
      <c r="D30" s="1"/>
      <c r="E30" s="1"/>
      <c r="F30" s="1"/>
      <c r="G30" s="1"/>
    </row>
    <row r="31" spans="1:7" x14ac:dyDescent="0.25">
      <c r="A31" s="2" t="s">
        <v>102</v>
      </c>
      <c r="B31" s="1">
        <f>B15/B26</f>
        <v>178901647.81285119</v>
      </c>
      <c r="C31" s="1">
        <f t="shared" ref="C31:G31" si="1">C15/C26</f>
        <v>145364934.68451643</v>
      </c>
      <c r="D31" s="1">
        <f t="shared" ref="D31:E31" si="2">D15/D26</f>
        <v>0</v>
      </c>
      <c r="E31" s="1">
        <f t="shared" si="2"/>
        <v>145364934.68451643</v>
      </c>
      <c r="F31" s="1">
        <f t="shared" si="1"/>
        <v>33536713.128334746</v>
      </c>
      <c r="G31" s="1">
        <f t="shared" si="1"/>
        <v>0</v>
      </c>
    </row>
    <row r="32" spans="1:7" x14ac:dyDescent="0.25">
      <c r="A32" s="2" t="s">
        <v>125</v>
      </c>
      <c r="B32" s="1">
        <f>B17/B27</f>
        <v>706007560.55688405</v>
      </c>
      <c r="C32" s="1">
        <f t="shared" ref="C32:G32" si="3">C17/C27</f>
        <v>653758977.95927823</v>
      </c>
      <c r="D32" s="1">
        <f t="shared" ref="D32:E32" si="4">D17/D27</f>
        <v>357708057.46459407</v>
      </c>
      <c r="E32" s="1">
        <f t="shared" si="4"/>
        <v>296050920.49468416</v>
      </c>
      <c r="F32" s="1">
        <f t="shared" si="3"/>
        <v>52248582.59760581</v>
      </c>
      <c r="G32" s="1">
        <f t="shared" si="3"/>
        <v>0</v>
      </c>
    </row>
    <row r="33" spans="1:7" x14ac:dyDescent="0.25">
      <c r="A33" s="2" t="s">
        <v>103</v>
      </c>
      <c r="B33" s="1">
        <f>B31/B9</f>
        <v>211717.92640574105</v>
      </c>
      <c r="C33" s="1">
        <f t="shared" ref="C33:G33" si="5">C31/C9</f>
        <v>988877.10669739067</v>
      </c>
      <c r="D33" s="1">
        <f t="shared" ref="D33:E33" si="6">D31/D9</f>
        <v>0</v>
      </c>
      <c r="E33" s="1">
        <f t="shared" si="6"/>
        <v>1109655.9899581408</v>
      </c>
      <c r="F33" s="1">
        <f>F31/F9</f>
        <v>48046.866946038317</v>
      </c>
      <c r="G33" s="1" t="e">
        <f t="shared" si="5"/>
        <v>#DIV/0!</v>
      </c>
    </row>
    <row r="34" spans="1:7" x14ac:dyDescent="0.25">
      <c r="A34" s="2" t="s">
        <v>126</v>
      </c>
      <c r="B34" s="1">
        <f>B32/B11</f>
        <v>247548.23301433522</v>
      </c>
      <c r="C34" s="1">
        <f t="shared" ref="C34:F34" si="7">C32/C11</f>
        <v>1706942.5011991598</v>
      </c>
      <c r="D34" s="1">
        <f t="shared" ref="D34:E34" si="8">D32/D11</f>
        <v>1555252.4237591047</v>
      </c>
      <c r="E34" s="1">
        <f t="shared" si="8"/>
        <v>1934973.3365665632</v>
      </c>
      <c r="F34" s="1">
        <f t="shared" si="7"/>
        <v>21161.839853222282</v>
      </c>
      <c r="G34" s="1" t="e">
        <f>G32/G11</f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17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18</v>
      </c>
      <c r="B38" s="1"/>
      <c r="C38" s="1"/>
      <c r="D38" s="1"/>
      <c r="E38" s="1"/>
      <c r="F38" s="1"/>
      <c r="G38" s="1"/>
    </row>
    <row r="39" spans="1:7" x14ac:dyDescent="0.25">
      <c r="A39" s="2" t="s">
        <v>19</v>
      </c>
      <c r="B39" s="1">
        <f>B10/B28*100</f>
        <v>2.0635552271047697</v>
      </c>
      <c r="C39" s="1">
        <f>C10/C28*100</f>
        <v>0.64237394121994196</v>
      </c>
      <c r="D39" s="1">
        <f t="shared" ref="D39:E39" si="9">D10/D28*100</f>
        <v>0.31265988289466207</v>
      </c>
      <c r="E39" s="1">
        <f t="shared" si="9"/>
        <v>0.32971405832528</v>
      </c>
      <c r="F39" s="1">
        <f>F10/F28*100</f>
        <v>1.4211812858848274</v>
      </c>
      <c r="G39" s="1" t="e">
        <f>G10/G28*100</f>
        <v>#DIV/0!</v>
      </c>
    </row>
    <row r="40" spans="1:7" x14ac:dyDescent="0.25">
      <c r="A40" s="2" t="s">
        <v>20</v>
      </c>
      <c r="B40" s="1">
        <f>B11/B28*100</f>
        <v>3.2425672218748223</v>
      </c>
      <c r="C40" s="1">
        <f>C11/C28*100</f>
        <v>0.43544994599511117</v>
      </c>
      <c r="D40" s="1">
        <f t="shared" ref="D40:E40" si="10">D11/D28*100</f>
        <v>0.26149735660280826</v>
      </c>
      <c r="E40" s="1">
        <f t="shared" si="10"/>
        <v>0.1739525893923029</v>
      </c>
      <c r="F40" s="1">
        <f>F11/F28*100</f>
        <v>2.8071172758797114</v>
      </c>
      <c r="G40" s="1" t="e">
        <f>G11/G28*100</f>
        <v>#DIV/0!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21</v>
      </c>
      <c r="B42" s="1"/>
      <c r="C42" s="1"/>
      <c r="D42" s="1"/>
      <c r="E42" s="1"/>
      <c r="F42" s="1"/>
      <c r="G42" s="1"/>
    </row>
    <row r="43" spans="1:7" x14ac:dyDescent="0.25">
      <c r="A43" s="2" t="s">
        <v>22</v>
      </c>
      <c r="B43" s="1">
        <f>B11/B10*100</f>
        <v>157.13498622589532</v>
      </c>
      <c r="C43" s="1">
        <f>C11/C10*100</f>
        <v>67.787610619469035</v>
      </c>
      <c r="D43" s="1">
        <f t="shared" ref="D43:E43" si="11">D11/D10*100</f>
        <v>83.636363636363626</v>
      </c>
      <c r="E43" s="1">
        <f t="shared" si="11"/>
        <v>52.758620689655174</v>
      </c>
      <c r="F43" s="1">
        <f t="shared" ref="F43" si="12">F11/F10*100</f>
        <v>197.52</v>
      </c>
      <c r="G43" s="1" t="e">
        <f>G11/G10*100</f>
        <v>#DIV/0!</v>
      </c>
    </row>
    <row r="44" spans="1:7" x14ac:dyDescent="0.25">
      <c r="A44" s="2" t="s">
        <v>23</v>
      </c>
      <c r="B44" s="1">
        <f>B17/B16*100</f>
        <v>83.782695234374998</v>
      </c>
      <c r="C44" s="1">
        <f t="shared" ref="C44:G44" si="13">C17/C16*100</f>
        <v>87.880833539823016</v>
      </c>
      <c r="D44" s="1">
        <f t="shared" ref="D44:E44" si="14">D17/D16*100</f>
        <v>98.791818181818186</v>
      </c>
      <c r="E44" s="1">
        <f t="shared" si="14"/>
        <v>77.534210172413793</v>
      </c>
      <c r="F44" s="1">
        <f t="shared" si="13"/>
        <v>52.91005333333333</v>
      </c>
      <c r="G44" s="1" t="e">
        <f t="shared" si="13"/>
        <v>#DIV/0!</v>
      </c>
    </row>
    <row r="45" spans="1:7" x14ac:dyDescent="0.25">
      <c r="A45" s="2" t="s">
        <v>24</v>
      </c>
      <c r="B45" s="1">
        <f>AVERAGE(B43:B44)</f>
        <v>120.45884073013517</v>
      </c>
      <c r="C45" s="1">
        <f t="shared" ref="C45:G45" si="15">AVERAGE(C43:C44)</f>
        <v>77.834222079646025</v>
      </c>
      <c r="D45" s="1">
        <f t="shared" ref="D45:E45" si="16">AVERAGE(D43:D44)</f>
        <v>91.214090909090913</v>
      </c>
      <c r="E45" s="1">
        <f t="shared" si="16"/>
        <v>65.146415431034484</v>
      </c>
      <c r="F45" s="1">
        <f>AVERAGE(F43:F44)</f>
        <v>125.21502666666667</v>
      </c>
      <c r="G45" s="1" t="e">
        <f t="shared" si="15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25</v>
      </c>
      <c r="B47" s="1"/>
      <c r="C47" s="1"/>
      <c r="D47" s="1"/>
      <c r="E47" s="1"/>
      <c r="F47" s="1"/>
      <c r="G47" s="1"/>
    </row>
    <row r="48" spans="1:7" x14ac:dyDescent="0.25">
      <c r="A48" s="2" t="s">
        <v>26</v>
      </c>
      <c r="B48" s="1">
        <f>B11/B12*100</f>
        <v>78.136986301369859</v>
      </c>
      <c r="C48" s="1">
        <f>C11/C12*100</f>
        <v>33.304347826086953</v>
      </c>
      <c r="D48" s="1">
        <f t="shared" ref="D48:E48" si="17">D11/D12*100</f>
        <v>41.818181818181813</v>
      </c>
      <c r="E48" s="1">
        <f t="shared" si="17"/>
        <v>25.5</v>
      </c>
      <c r="F48" s="1">
        <f t="shared" ref="F48:G48" si="18">F11/F12*100</f>
        <v>98.76</v>
      </c>
      <c r="G48" s="1" t="e">
        <f t="shared" si="18"/>
        <v>#DIV/0!</v>
      </c>
    </row>
    <row r="49" spans="1:7" x14ac:dyDescent="0.25">
      <c r="A49" s="2" t="s">
        <v>27</v>
      </c>
      <c r="B49" s="1">
        <f>B17/B18*100</f>
        <v>41.246865346153847</v>
      </c>
      <c r="C49" s="1">
        <f t="shared" ref="C49:G49" si="19">C17/C18*100</f>
        <v>43.176235608695649</v>
      </c>
      <c r="D49" s="1">
        <f t="shared" ref="D49:E49" si="20">D17/D18*100</f>
        <v>49.395909090909093</v>
      </c>
      <c r="E49" s="1">
        <f t="shared" si="20"/>
        <v>37.47486825</v>
      </c>
      <c r="F49" s="1">
        <f t="shared" si="19"/>
        <v>26.455026666666665</v>
      </c>
      <c r="G49" s="1" t="e">
        <f t="shared" si="19"/>
        <v>#DIV/0!</v>
      </c>
    </row>
    <row r="50" spans="1:7" x14ac:dyDescent="0.25">
      <c r="A50" s="2" t="s">
        <v>28</v>
      </c>
      <c r="B50" s="1">
        <f>AVERAGE(B48:B49)</f>
        <v>59.691925823761849</v>
      </c>
      <c r="C50" s="1">
        <f t="shared" ref="C50:G50" si="21">AVERAGE(C48:C49)</f>
        <v>38.240291717391301</v>
      </c>
      <c r="D50" s="1">
        <f t="shared" ref="D50:E50" si="22">AVERAGE(D48:D49)</f>
        <v>45.607045454545457</v>
      </c>
      <c r="E50" s="1">
        <f t="shared" si="22"/>
        <v>31.487434125</v>
      </c>
      <c r="F50" s="1">
        <f t="shared" si="21"/>
        <v>62.607513333333337</v>
      </c>
      <c r="G50" s="1" t="e">
        <f t="shared" si="21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29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30</v>
      </c>
      <c r="B54" s="1"/>
      <c r="C54" s="1"/>
      <c r="D54" s="1"/>
      <c r="E54" s="1"/>
      <c r="F54" s="1"/>
      <c r="G54" s="1"/>
    </row>
    <row r="55" spans="1:7" x14ac:dyDescent="0.25">
      <c r="A55" s="2" t="s">
        <v>31</v>
      </c>
      <c r="B55" s="1">
        <f>((B11/B9)-1)*100</f>
        <v>237.51479289940826</v>
      </c>
      <c r="C55" s="1">
        <f t="shared" ref="C55:E55" si="23">((C11/C9)-1)*100</f>
        <v>160.54421768707482</v>
      </c>
      <c r="D55" s="1">
        <f t="shared" si="23"/>
        <v>1337.5</v>
      </c>
      <c r="E55" s="1">
        <f t="shared" si="23"/>
        <v>16.793893129771</v>
      </c>
      <c r="F55" s="1">
        <f>((F11/F9)-1)*100</f>
        <v>253.72492836676219</v>
      </c>
      <c r="G55" s="1" t="e">
        <f>((G11/G9)-1)*100</f>
        <v>#DIV/0!</v>
      </c>
    </row>
    <row r="56" spans="1:7" x14ac:dyDescent="0.25">
      <c r="A56" s="2" t="s">
        <v>32</v>
      </c>
      <c r="B56" s="1">
        <f>((B32/B31)-1)*100</f>
        <v>294.63446490746566</v>
      </c>
      <c r="C56" s="1">
        <f>((C32/C31)-1)*100</f>
        <v>349.73636825010283</v>
      </c>
      <c r="D56" s="1" t="e">
        <f t="shared" ref="D56:E56" si="24">((D32/D31)-1)*100</f>
        <v>#DIV/0!</v>
      </c>
      <c r="E56" s="1">
        <f t="shared" si="24"/>
        <v>103.66047777423044</v>
      </c>
      <c r="F56" s="1">
        <f t="shared" ref="F56:G56" si="25">((F32/F31)-1)*100</f>
        <v>55.795180039458423</v>
      </c>
      <c r="G56" s="1" t="e">
        <f t="shared" si="25"/>
        <v>#DIV/0!</v>
      </c>
    </row>
    <row r="57" spans="1:7" x14ac:dyDescent="0.25">
      <c r="A57" s="2" t="s">
        <v>33</v>
      </c>
      <c r="B57" s="1">
        <f>((B34/B33)-1)*100</f>
        <v>16.923605486258243</v>
      </c>
      <c r="C57" s="1">
        <f t="shared" ref="C57:G57" si="26">((C34/C33)-1)*100</f>
        <v>72.614219667794018</v>
      </c>
      <c r="D57" s="1" t="e">
        <f t="shared" ref="D57:E57" si="27">((D34/D33)-1)*100</f>
        <v>#DIV/0!</v>
      </c>
      <c r="E57" s="1">
        <f t="shared" si="27"/>
        <v>74.375964630223422</v>
      </c>
      <c r="F57" s="1">
        <f t="shared" si="26"/>
        <v>-55.95583812574241</v>
      </c>
      <c r="G57" s="1" t="e">
        <f t="shared" si="26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34</v>
      </c>
      <c r="B59" s="1"/>
      <c r="C59" s="1"/>
      <c r="D59" s="1"/>
      <c r="E59" s="1"/>
      <c r="F59" s="1"/>
      <c r="G59" s="1"/>
    </row>
    <row r="60" spans="1:7" x14ac:dyDescent="0.25">
      <c r="A60" s="2" t="s">
        <v>35</v>
      </c>
      <c r="B60" s="1">
        <f>B16/B10</f>
        <v>705234.1597796143</v>
      </c>
      <c r="C60" s="1">
        <f t="shared" ref="C60:G61" si="28">C16/C10</f>
        <v>2000000</v>
      </c>
      <c r="D60" s="1">
        <f t="shared" ref="D60:E60" si="29">D16/D10</f>
        <v>2000000</v>
      </c>
      <c r="E60" s="1">
        <f t="shared" si="29"/>
        <v>2000000</v>
      </c>
      <c r="F60" s="1">
        <f t="shared" si="28"/>
        <v>120000</v>
      </c>
      <c r="G60" s="1" t="e">
        <f t="shared" si="28"/>
        <v>#DIV/0!</v>
      </c>
    </row>
    <row r="61" spans="1:7" x14ac:dyDescent="0.25">
      <c r="A61" s="2" t="s">
        <v>36</v>
      </c>
      <c r="B61" s="1">
        <f>B17/B11</f>
        <v>376023.31661991583</v>
      </c>
      <c r="C61" s="1">
        <f t="shared" si="28"/>
        <v>2592828.7702349871</v>
      </c>
      <c r="D61" s="1">
        <f t="shared" ref="D61:E61" si="30">D17/D11</f>
        <v>2362413.0434782607</v>
      </c>
      <c r="E61" s="1">
        <f t="shared" si="30"/>
        <v>2939205.3529411764</v>
      </c>
      <c r="F61" s="1">
        <f t="shared" si="28"/>
        <v>32144.625354394491</v>
      </c>
      <c r="G61" s="1" t="e">
        <f t="shared" si="28"/>
        <v>#DIV/0!</v>
      </c>
    </row>
    <row r="62" spans="1:7" x14ac:dyDescent="0.25">
      <c r="A62" s="2" t="s">
        <v>37</v>
      </c>
      <c r="B62" s="1">
        <f>(B60/B61)*B45</f>
        <v>225.92133406506912</v>
      </c>
      <c r="C62" s="1">
        <f t="shared" ref="C62:G62" si="31">(C60/C61)*C45</f>
        <v>60.038073453336402</v>
      </c>
      <c r="D62" s="1">
        <f t="shared" ref="D62:E62" si="32">(D60/D61)*D45</f>
        <v>77.221120295537574</v>
      </c>
      <c r="E62" s="1">
        <f t="shared" si="32"/>
        <v>44.32927108399852</v>
      </c>
      <c r="F62" s="1">
        <f t="shared" si="31"/>
        <v>467.44371833053032</v>
      </c>
      <c r="G62" s="1" t="e">
        <f t="shared" si="31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38</v>
      </c>
      <c r="B64" s="1"/>
      <c r="C64" s="1"/>
      <c r="D64" s="1"/>
      <c r="E64" s="1"/>
      <c r="F64" s="1"/>
      <c r="G64" s="1"/>
    </row>
    <row r="65" spans="1:7" x14ac:dyDescent="0.25">
      <c r="A65" s="2" t="s">
        <v>39</v>
      </c>
      <c r="B65" s="1">
        <f>B23/B22*100</f>
        <v>125.5078125</v>
      </c>
      <c r="C65" s="1"/>
      <c r="D65" s="1"/>
      <c r="E65" s="1"/>
      <c r="F65" s="1"/>
      <c r="G65" s="1"/>
    </row>
    <row r="66" spans="1:7" x14ac:dyDescent="0.25">
      <c r="A66" s="2" t="s">
        <v>40</v>
      </c>
      <c r="B66" s="1">
        <f>B17/B23*100</f>
        <v>66.754964145658263</v>
      </c>
      <c r="C66" s="1"/>
      <c r="D66" s="1"/>
      <c r="E66" s="1"/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6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2" t="s">
        <v>98</v>
      </c>
    </row>
    <row r="71" spans="1:7" x14ac:dyDescent="0.25">
      <c r="A71" s="2" t="s">
        <v>94</v>
      </c>
    </row>
    <row r="72" spans="1:7" x14ac:dyDescent="0.25">
      <c r="A72" s="2" t="s">
        <v>99</v>
      </c>
    </row>
    <row r="75" spans="1:7" x14ac:dyDescent="0.25">
      <c r="A75" s="2" t="s">
        <v>104</v>
      </c>
    </row>
    <row r="76" spans="1:7" x14ac:dyDescent="0.25">
      <c r="A76" s="2" t="s">
        <v>161</v>
      </c>
    </row>
    <row r="77" spans="1:7" x14ac:dyDescent="0.25">
      <c r="A77" s="2" t="s">
        <v>162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C1" workbookViewId="0">
      <selection activeCell="B23" sqref="B23"/>
    </sheetView>
  </sheetViews>
  <sheetFormatPr baseColWidth="10" defaultColWidth="11.42578125" defaultRowHeight="15" x14ac:dyDescent="0.25"/>
  <cols>
    <col min="1" max="1" width="54.85546875" style="2" customWidth="1"/>
    <col min="2" max="2" width="15.28515625" style="2" bestFit="1" customWidth="1"/>
    <col min="3" max="3" width="15.425781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8" t="s">
        <v>141</v>
      </c>
      <c r="B1" s="48"/>
      <c r="C1" s="48"/>
      <c r="D1" s="48"/>
      <c r="E1" s="48"/>
      <c r="F1" s="48"/>
      <c r="G1" s="48"/>
    </row>
    <row r="3" spans="1:7" x14ac:dyDescent="0.25">
      <c r="A3" s="51" t="s">
        <v>0</v>
      </c>
      <c r="B3" s="45" t="s">
        <v>41</v>
      </c>
      <c r="C3" s="49" t="s">
        <v>2</v>
      </c>
      <c r="D3" s="49"/>
      <c r="E3" s="49"/>
      <c r="F3" s="49"/>
      <c r="G3" s="49"/>
    </row>
    <row r="4" spans="1:7" ht="15.75" thickBot="1" x14ac:dyDescent="0.3">
      <c r="A4" s="52"/>
      <c r="B4" s="47"/>
      <c r="C4" s="50" t="s">
        <v>3</v>
      </c>
      <c r="D4" s="50"/>
      <c r="E4" s="50"/>
      <c r="F4" s="45" t="s">
        <v>4</v>
      </c>
      <c r="G4" s="45" t="s">
        <v>5</v>
      </c>
    </row>
    <row r="5" spans="1:7" ht="16.5" thickTop="1" thickBot="1" x14ac:dyDescent="0.3">
      <c r="A5" s="53"/>
      <c r="B5" s="46"/>
      <c r="C5" s="37" t="s">
        <v>1</v>
      </c>
      <c r="D5" s="37" t="s">
        <v>95</v>
      </c>
      <c r="E5" s="37" t="s">
        <v>97</v>
      </c>
      <c r="F5" s="46"/>
      <c r="G5" s="46"/>
    </row>
    <row r="6" spans="1:7" ht="15.75" thickTop="1" x14ac:dyDescent="0.25">
      <c r="A6" s="38"/>
      <c r="B6" s="39"/>
      <c r="C6" s="40"/>
      <c r="D6" s="40"/>
      <c r="E6" s="40"/>
      <c r="F6" s="39"/>
      <c r="G6" s="39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60</v>
      </c>
      <c r="B9" s="6">
        <f>+C9+F9+G9</f>
        <v>1812</v>
      </c>
      <c r="C9" s="6">
        <v>273</v>
      </c>
      <c r="D9" s="6">
        <v>16</v>
      </c>
      <c r="E9" s="6">
        <v>257</v>
      </c>
      <c r="F9" s="7">
        <v>1539</v>
      </c>
      <c r="G9" s="6">
        <v>0</v>
      </c>
    </row>
    <row r="10" spans="1:7" x14ac:dyDescent="0.25">
      <c r="A10" s="2" t="s">
        <v>142</v>
      </c>
      <c r="B10" s="6">
        <f t="shared" ref="B10:B19" si="0">+C10+F10+G10</f>
        <v>2745</v>
      </c>
      <c r="C10" s="6">
        <f>'I trimestre'!C10+'II Trimestre'!C10+'III Trimestre'!C10</f>
        <v>745</v>
      </c>
      <c r="D10" s="6">
        <f>'I trimestre'!D10+'II Trimestre'!D10+'III Trimestre'!D10</f>
        <v>455</v>
      </c>
      <c r="E10" s="6">
        <f>'I trimestre'!E10+'II Trimestre'!E10+'III Trimestre'!E10</f>
        <v>290</v>
      </c>
      <c r="F10" s="6">
        <f>'I trimestre'!F10+'II Trimestre'!F10+'III Trimestre'!F10</f>
        <v>2000</v>
      </c>
      <c r="G10" s="6">
        <f>'I trimestre'!G10+'II Trimestre'!G10+'III Trimestre'!G10</f>
        <v>0</v>
      </c>
    </row>
    <row r="11" spans="1:7" x14ac:dyDescent="0.25">
      <c r="A11" s="2" t="s">
        <v>143</v>
      </c>
      <c r="B11" s="6">
        <f t="shared" si="0"/>
        <v>3525</v>
      </c>
      <c r="C11" s="6">
        <f>'I trimestre'!C11+'II Trimestre'!C11+'III Trimestre'!C11</f>
        <v>619</v>
      </c>
      <c r="D11" s="6">
        <f>'I trimestre'!D11+'II Trimestre'!D11+'III Trimestre'!D11</f>
        <v>466</v>
      </c>
      <c r="E11" s="6">
        <f>'I trimestre'!E11+'II Trimestre'!E11+'III Trimestre'!E11</f>
        <v>153</v>
      </c>
      <c r="F11" s="6">
        <f>'I trimestre'!F11+'II Trimestre'!F11+'III Trimestre'!F11</f>
        <v>2906</v>
      </c>
      <c r="G11" s="6">
        <f>'I trimestre'!G11+'II Trimestre'!G11+'III Trimestre'!G11</f>
        <v>0</v>
      </c>
    </row>
    <row r="12" spans="1:7" x14ac:dyDescent="0.25">
      <c r="A12" s="2" t="s">
        <v>108</v>
      </c>
      <c r="B12" s="6">
        <f t="shared" si="0"/>
        <v>3275</v>
      </c>
      <c r="C12" s="6">
        <f>'III Trimestre'!C12</f>
        <v>775</v>
      </c>
      <c r="D12" s="6">
        <f>'III Trimestre'!D12</f>
        <v>550</v>
      </c>
      <c r="E12" s="6">
        <f>'III Trimestre'!E12</f>
        <v>225</v>
      </c>
      <c r="F12" s="6">
        <f>'III Trimestre'!F12</f>
        <v>2500</v>
      </c>
      <c r="G12" s="6">
        <f>'III Trimestre'!G12</f>
        <v>0</v>
      </c>
    </row>
    <row r="13" spans="1:7" x14ac:dyDescent="0.25">
      <c r="B13" s="1"/>
      <c r="C13" s="1"/>
      <c r="D13" s="1"/>
      <c r="E13" s="1"/>
      <c r="F13" s="1"/>
      <c r="G13" s="1"/>
    </row>
    <row r="14" spans="1:7" x14ac:dyDescent="0.25">
      <c r="A14" s="2" t="s">
        <v>9</v>
      </c>
      <c r="B14" s="1"/>
      <c r="C14" s="1"/>
      <c r="D14" s="1"/>
      <c r="E14" s="1"/>
      <c r="F14" s="1"/>
      <c r="G14" s="1"/>
    </row>
    <row r="15" spans="1:7" x14ac:dyDescent="0.25">
      <c r="A15" s="2" t="s">
        <v>159</v>
      </c>
      <c r="B15" s="6">
        <f t="shared" si="0"/>
        <v>548443729.88999999</v>
      </c>
      <c r="C15" s="1">
        <v>436885461.97000003</v>
      </c>
      <c r="D15" s="1">
        <v>0</v>
      </c>
      <c r="E15" s="1">
        <v>436885461.97000003</v>
      </c>
      <c r="F15" s="1">
        <v>111558267.92</v>
      </c>
      <c r="G15" s="1">
        <v>0</v>
      </c>
    </row>
    <row r="16" spans="1:7" x14ac:dyDescent="0.25">
      <c r="A16" s="2" t="s">
        <v>142</v>
      </c>
      <c r="B16" s="6">
        <f t="shared" si="0"/>
        <v>1730000000</v>
      </c>
      <c r="C16" s="1">
        <f>'I trimestre'!C16+'II Trimestre'!C16+'III Trimestre'!C16</f>
        <v>1490000000</v>
      </c>
      <c r="D16" s="1">
        <f>'I trimestre'!D16+'II Trimestre'!D16+'III Trimestre'!D16</f>
        <v>910000000</v>
      </c>
      <c r="E16" s="1">
        <f>'I trimestre'!E16+'II Trimestre'!E16+'III Trimestre'!E16</f>
        <v>580000000</v>
      </c>
      <c r="F16" s="1">
        <f>'I trimestre'!F16+'II Trimestre'!F16+'III Trimestre'!F16</f>
        <v>240000000</v>
      </c>
      <c r="G16" s="1">
        <f>'I trimestre'!G16+'II Trimestre'!G16+'III Trimestre'!G16</f>
        <v>0</v>
      </c>
    </row>
    <row r="17" spans="1:7" x14ac:dyDescent="0.25">
      <c r="A17" s="2" t="s">
        <v>143</v>
      </c>
      <c r="B17" s="6">
        <f t="shared" si="0"/>
        <v>1652937039</v>
      </c>
      <c r="C17" s="1">
        <f>'I trimestre'!C17+'II Trimestre'!C17+'III Trimestre'!C17</f>
        <v>1472195419</v>
      </c>
      <c r="D17" s="1">
        <f>'I trimestre'!D17+'II Trimestre'!D17+'III Trimestre'!D17</f>
        <v>1022497000</v>
      </c>
      <c r="E17" s="1">
        <f>'I trimestre'!E17+'II Trimestre'!E17+'III Trimestre'!E17</f>
        <v>449698419</v>
      </c>
      <c r="F17" s="1">
        <f>'I trimestre'!F17+'II Trimestre'!F17+'III Trimestre'!F17</f>
        <v>180741620</v>
      </c>
      <c r="G17" s="1">
        <f>'I trimestre'!G17+'II Trimestre'!G17+'III Trimestre'!G17</f>
        <v>0</v>
      </c>
    </row>
    <row r="18" spans="1:7" x14ac:dyDescent="0.25">
      <c r="A18" s="2" t="s">
        <v>108</v>
      </c>
      <c r="B18" s="1">
        <f t="shared" si="0"/>
        <v>1850000000</v>
      </c>
      <c r="C18" s="1">
        <f>'III Trimestre'!C18</f>
        <v>1550000000</v>
      </c>
      <c r="D18" s="1">
        <f>'III Trimestre'!D18</f>
        <v>1100000000</v>
      </c>
      <c r="E18" s="1">
        <f>'III Trimestre'!E18</f>
        <v>450000000</v>
      </c>
      <c r="F18" s="1">
        <f>'III Trimestre'!F18</f>
        <v>300000000</v>
      </c>
      <c r="G18" s="1">
        <f>'III Trimestre'!G18</f>
        <v>0</v>
      </c>
    </row>
    <row r="19" spans="1:7" x14ac:dyDescent="0.25">
      <c r="A19" s="2" t="s">
        <v>144</v>
      </c>
      <c r="B19" s="1">
        <f t="shared" si="0"/>
        <v>0</v>
      </c>
      <c r="C19" s="1"/>
      <c r="D19" s="1"/>
      <c r="E19" s="1"/>
      <c r="F19" s="1"/>
      <c r="G19" s="1"/>
    </row>
    <row r="20" spans="1:7" x14ac:dyDescent="0.25">
      <c r="B20" s="1"/>
      <c r="C20" s="1"/>
      <c r="D20" s="1"/>
      <c r="E20" s="1"/>
      <c r="F20" s="1"/>
      <c r="G20" s="1"/>
    </row>
    <row r="21" spans="1:7" x14ac:dyDescent="0.25">
      <c r="A21" s="2" t="s">
        <v>10</v>
      </c>
      <c r="B21" s="1"/>
      <c r="C21" s="1"/>
      <c r="D21" s="1"/>
      <c r="E21" s="1"/>
      <c r="F21" s="1"/>
      <c r="G21" s="1"/>
    </row>
    <row r="22" spans="1:7" x14ac:dyDescent="0.25">
      <c r="A22" s="2" t="s">
        <v>142</v>
      </c>
      <c r="B22" s="1">
        <f>B16</f>
        <v>1730000000</v>
      </c>
      <c r="C22" s="1"/>
      <c r="D22" s="1"/>
      <c r="E22" s="1"/>
      <c r="F22" s="1"/>
      <c r="G22" s="1"/>
    </row>
    <row r="23" spans="1:7" x14ac:dyDescent="0.25">
      <c r="A23" s="2" t="s">
        <v>143</v>
      </c>
      <c r="B23" s="1">
        <f>'I trimestre'!B23+'II Trimestre'!B23+'III Trimestre'!B23</f>
        <v>1844500000</v>
      </c>
      <c r="C23" s="1"/>
      <c r="D23" s="1"/>
      <c r="E23" s="1"/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11</v>
      </c>
      <c r="B25" s="1"/>
      <c r="C25" s="1"/>
      <c r="D25" s="1"/>
      <c r="E25" s="1"/>
      <c r="F25" s="1"/>
      <c r="G25" s="1"/>
    </row>
    <row r="26" spans="1:7" x14ac:dyDescent="0.25">
      <c r="A26" s="2" t="s">
        <v>61</v>
      </c>
      <c r="B26" s="1">
        <v>1.4617491794222224</v>
      </c>
      <c r="C26" s="1">
        <v>1.4617491794222224</v>
      </c>
      <c r="D26" s="1">
        <v>1.4617491794222224</v>
      </c>
      <c r="E26" s="1">
        <v>1.4617491794222224</v>
      </c>
      <c r="F26" s="1">
        <v>1.4617491794222224</v>
      </c>
      <c r="G26" s="1">
        <v>1.4617491794222224</v>
      </c>
    </row>
    <row r="27" spans="1:7" x14ac:dyDescent="0.25">
      <c r="A27" s="2" t="s">
        <v>145</v>
      </c>
      <c r="B27" s="1">
        <v>1.5258720344444443</v>
      </c>
      <c r="C27" s="1">
        <v>1.5258720344444443</v>
      </c>
      <c r="D27" s="1">
        <v>1.5258720344444443</v>
      </c>
      <c r="E27" s="1">
        <v>1.5258720344444443</v>
      </c>
      <c r="F27" s="1">
        <v>1.5258720344444443</v>
      </c>
      <c r="G27" s="1">
        <v>1.5258720344444443</v>
      </c>
    </row>
    <row r="28" spans="1:7" x14ac:dyDescent="0.25">
      <c r="A28" s="2" t="s">
        <v>13</v>
      </c>
      <c r="B28" s="6">
        <v>87955</v>
      </c>
      <c r="C28" s="6">
        <v>87955</v>
      </c>
      <c r="D28" s="6">
        <v>87955</v>
      </c>
      <c r="E28" s="6">
        <v>87955</v>
      </c>
      <c r="F28" s="6">
        <v>87955</v>
      </c>
      <c r="G28" s="6"/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14</v>
      </c>
      <c r="B30" s="1"/>
      <c r="C30" s="1"/>
      <c r="D30" s="1"/>
      <c r="E30" s="1"/>
      <c r="F30" s="1"/>
      <c r="G30" s="1"/>
    </row>
    <row r="31" spans="1:7" x14ac:dyDescent="0.25">
      <c r="A31" s="2" t="s">
        <v>62</v>
      </c>
      <c r="B31" s="1">
        <f>B15/B26</f>
        <v>375196878.92472792</v>
      </c>
      <c r="C31" s="1">
        <f t="shared" ref="C31:G31" si="1">C15/C26</f>
        <v>298878540.94276649</v>
      </c>
      <c r="D31" s="1">
        <f t="shared" ref="D31:E31" si="2">D15/D26</f>
        <v>0</v>
      </c>
      <c r="E31" s="1">
        <f t="shared" si="2"/>
        <v>298878540.94276649</v>
      </c>
      <c r="F31" s="1">
        <f t="shared" si="1"/>
        <v>76318337.981961474</v>
      </c>
      <c r="G31" s="1">
        <f t="shared" si="1"/>
        <v>0</v>
      </c>
    </row>
    <row r="32" spans="1:7" x14ac:dyDescent="0.25">
      <c r="A32" s="2" t="s">
        <v>146</v>
      </c>
      <c r="B32" s="1">
        <f>B17/B27</f>
        <v>1083273696.4091611</v>
      </c>
      <c r="C32" s="1">
        <f t="shared" ref="C32:G32" si="3">C17/C27</f>
        <v>964822334.87948585</v>
      </c>
      <c r="D32" s="1">
        <f t="shared" ref="D32:E32" si="4">D17/D27</f>
        <v>670106651.74965441</v>
      </c>
      <c r="E32" s="1">
        <f t="shared" si="4"/>
        <v>294715683.12983137</v>
      </c>
      <c r="F32" s="1">
        <f t="shared" si="3"/>
        <v>118451361.52967528</v>
      </c>
      <c r="G32" s="1">
        <f t="shared" si="3"/>
        <v>0</v>
      </c>
    </row>
    <row r="33" spans="1:7" x14ac:dyDescent="0.25">
      <c r="A33" s="2" t="s">
        <v>63</v>
      </c>
      <c r="B33" s="1">
        <f>B31/B9</f>
        <v>207062.29521232226</v>
      </c>
      <c r="C33" s="1">
        <f t="shared" ref="C33:G33" si="5">C31/C9</f>
        <v>1094793.190266544</v>
      </c>
      <c r="D33" s="1">
        <f t="shared" ref="D33:E33" si="6">D31/D9</f>
        <v>0</v>
      </c>
      <c r="E33" s="1">
        <f t="shared" si="6"/>
        <v>1162951.5211780798</v>
      </c>
      <c r="F33" s="1">
        <f>F31/F9</f>
        <v>49589.563341105568</v>
      </c>
      <c r="G33" s="1" t="e">
        <f t="shared" si="5"/>
        <v>#DIV/0!</v>
      </c>
    </row>
    <row r="34" spans="1:7" x14ac:dyDescent="0.25">
      <c r="A34" s="2" t="s">
        <v>147</v>
      </c>
      <c r="B34" s="1">
        <f>B32/B11</f>
        <v>307311.68692458473</v>
      </c>
      <c r="C34" s="1">
        <f t="shared" ref="C34:F34" si="7">C32/C11</f>
        <v>1558679.0547326105</v>
      </c>
      <c r="D34" s="1">
        <f t="shared" ref="D34:E34" si="8">D32/D11</f>
        <v>1437997.1067589151</v>
      </c>
      <c r="E34" s="1">
        <f t="shared" si="8"/>
        <v>1926246.2949662181</v>
      </c>
      <c r="F34" s="1">
        <f t="shared" si="7"/>
        <v>40760.964050129136</v>
      </c>
      <c r="G34" s="1" t="e">
        <f>G32/G11</f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17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18</v>
      </c>
      <c r="B38" s="1"/>
      <c r="C38" s="1"/>
      <c r="D38" s="1"/>
      <c r="E38" s="1"/>
      <c r="F38" s="1"/>
      <c r="G38" s="1"/>
    </row>
    <row r="39" spans="1:7" x14ac:dyDescent="0.25">
      <c r="A39" s="2" t="s">
        <v>19</v>
      </c>
      <c r="B39" s="1">
        <f>B10/B28*100</f>
        <v>3.1209141038030812</v>
      </c>
      <c r="C39" s="1">
        <f>C10/C28*100</f>
        <v>0.84702404638735718</v>
      </c>
      <c r="D39" s="1">
        <f t="shared" ref="D39:E39" si="9">D10/D28*100</f>
        <v>0.51730998806207718</v>
      </c>
      <c r="E39" s="1">
        <f t="shared" si="9"/>
        <v>0.32971405832528</v>
      </c>
      <c r="F39" s="1">
        <f>F10/F28*100</f>
        <v>2.2738900574157239</v>
      </c>
      <c r="G39" s="1" t="e">
        <f>G10/G28*100</f>
        <v>#DIV/0!</v>
      </c>
    </row>
    <row r="40" spans="1:7" x14ac:dyDescent="0.25">
      <c r="A40" s="2" t="s">
        <v>20</v>
      </c>
      <c r="B40" s="1">
        <f>B11/B28*100</f>
        <v>4.0077312261952134</v>
      </c>
      <c r="C40" s="1">
        <f>C11/C28*100</f>
        <v>0.70376897277016659</v>
      </c>
      <c r="D40" s="1">
        <f t="shared" ref="D40:E40" si="10">D11/D28*100</f>
        <v>0.52981638337786374</v>
      </c>
      <c r="E40" s="1">
        <f t="shared" si="10"/>
        <v>0.1739525893923029</v>
      </c>
      <c r="F40" s="1">
        <f>F11/F28*100</f>
        <v>3.3039622534250466</v>
      </c>
      <c r="G40" s="1" t="e">
        <f>G11/G28*100</f>
        <v>#DIV/0!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21</v>
      </c>
      <c r="B42" s="1"/>
      <c r="C42" s="1"/>
      <c r="D42" s="1"/>
      <c r="E42" s="1"/>
      <c r="F42" s="1"/>
      <c r="G42" s="1"/>
    </row>
    <row r="43" spans="1:7" x14ac:dyDescent="0.25">
      <c r="A43" s="2" t="s">
        <v>22</v>
      </c>
      <c r="B43" s="1">
        <f>B11/B10*100</f>
        <v>128.41530054644809</v>
      </c>
      <c r="C43" s="1">
        <f>C11/C10*100</f>
        <v>83.087248322147659</v>
      </c>
      <c r="D43" s="1">
        <f t="shared" ref="D43:E43" si="11">D11/D10*100</f>
        <v>102.41758241758241</v>
      </c>
      <c r="E43" s="1">
        <f t="shared" si="11"/>
        <v>52.758620689655174</v>
      </c>
      <c r="F43" s="1">
        <f t="shared" ref="F43" si="12">F11/F10*100</f>
        <v>145.30000000000001</v>
      </c>
      <c r="G43" s="1" t="e">
        <f>G11/G10*100</f>
        <v>#DIV/0!</v>
      </c>
    </row>
    <row r="44" spans="1:7" x14ac:dyDescent="0.25">
      <c r="A44" s="2" t="s">
        <v>23</v>
      </c>
      <c r="B44" s="1">
        <f>B17/B16*100</f>
        <v>95.545493583815031</v>
      </c>
      <c r="C44" s="1">
        <f t="shared" ref="C44:G44" si="13">C17/C16*100</f>
        <v>98.80506167785235</v>
      </c>
      <c r="D44" s="1">
        <f t="shared" ref="D44:E44" si="14">D17/D16*100</f>
        <v>112.36230769230768</v>
      </c>
      <c r="E44" s="1">
        <f t="shared" si="14"/>
        <v>77.534210172413793</v>
      </c>
      <c r="F44" s="1">
        <f t="shared" si="13"/>
        <v>75.309008333333338</v>
      </c>
      <c r="G44" s="1" t="e">
        <f t="shared" si="13"/>
        <v>#DIV/0!</v>
      </c>
    </row>
    <row r="45" spans="1:7" x14ac:dyDescent="0.25">
      <c r="A45" s="2" t="s">
        <v>24</v>
      </c>
      <c r="B45" s="1">
        <f>AVERAGE(B43:B44)</f>
        <v>111.98039706513157</v>
      </c>
      <c r="C45" s="1">
        <f t="shared" ref="C45:G45" si="15">AVERAGE(C43:C44)</f>
        <v>90.946155000000005</v>
      </c>
      <c r="D45" s="1">
        <f t="shared" ref="D45:E45" si="16">AVERAGE(D43:D44)</f>
        <v>107.38994505494504</v>
      </c>
      <c r="E45" s="1">
        <f t="shared" si="16"/>
        <v>65.146415431034484</v>
      </c>
      <c r="F45" s="1">
        <f>AVERAGE(F43:F44)</f>
        <v>110.30450416666667</v>
      </c>
      <c r="G45" s="1" t="e">
        <f t="shared" si="15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25</v>
      </c>
      <c r="B47" s="1"/>
      <c r="C47" s="1"/>
      <c r="D47" s="1"/>
      <c r="E47" s="1"/>
      <c r="F47" s="1"/>
      <c r="G47" s="1"/>
    </row>
    <row r="48" spans="1:7" x14ac:dyDescent="0.25">
      <c r="A48" s="2" t="s">
        <v>26</v>
      </c>
      <c r="B48" s="1">
        <f>B11/B12*100</f>
        <v>107.63358778625954</v>
      </c>
      <c r="C48" s="1">
        <f>C11/C12*100</f>
        <v>79.870967741935488</v>
      </c>
      <c r="D48" s="1">
        <f t="shared" ref="D48:E48" si="17">D11/D12*100</f>
        <v>84.727272727272734</v>
      </c>
      <c r="E48" s="1">
        <f t="shared" si="17"/>
        <v>68</v>
      </c>
      <c r="F48" s="1">
        <f t="shared" ref="F48:G48" si="18">F11/F12*100</f>
        <v>116.24000000000001</v>
      </c>
      <c r="G48" s="1" t="e">
        <f t="shared" si="18"/>
        <v>#DIV/0!</v>
      </c>
    </row>
    <row r="49" spans="1:7" x14ac:dyDescent="0.25">
      <c r="A49" s="2" t="s">
        <v>27</v>
      </c>
      <c r="B49" s="1">
        <f>B17/B18*100</f>
        <v>89.347948054054044</v>
      </c>
      <c r="C49" s="1">
        <f t="shared" ref="C49:G49" si="19">C17/C18*100</f>
        <v>94.980349612903225</v>
      </c>
      <c r="D49" s="1">
        <f t="shared" ref="D49:E49" si="20">D17/D18*100</f>
        <v>92.954272727272723</v>
      </c>
      <c r="E49" s="1">
        <f t="shared" si="20"/>
        <v>99.93298200000001</v>
      </c>
      <c r="F49" s="1">
        <f t="shared" si="19"/>
        <v>60.247206666666663</v>
      </c>
      <c r="G49" s="1" t="e">
        <f t="shared" si="19"/>
        <v>#DIV/0!</v>
      </c>
    </row>
    <row r="50" spans="1:7" x14ac:dyDescent="0.25">
      <c r="A50" s="2" t="s">
        <v>28</v>
      </c>
      <c r="B50" s="1">
        <f>AVERAGE(B48:B49)</f>
        <v>98.490767920156799</v>
      </c>
      <c r="C50" s="1">
        <f t="shared" ref="C50:G50" si="21">AVERAGE(C48:C49)</f>
        <v>87.425658677419364</v>
      </c>
      <c r="D50" s="1">
        <f t="shared" ref="D50:E50" si="22">AVERAGE(D48:D49)</f>
        <v>88.840772727272736</v>
      </c>
      <c r="E50" s="1">
        <f t="shared" si="22"/>
        <v>83.966491000000005</v>
      </c>
      <c r="F50" s="1">
        <f t="shared" si="21"/>
        <v>88.24360333333334</v>
      </c>
      <c r="G50" s="1" t="e">
        <f t="shared" si="21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29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30</v>
      </c>
      <c r="B54" s="1"/>
      <c r="C54" s="1"/>
      <c r="D54" s="1"/>
      <c r="E54" s="1"/>
      <c r="F54" s="1"/>
      <c r="G54" s="1"/>
    </row>
    <row r="55" spans="1:7" x14ac:dyDescent="0.25">
      <c r="A55" s="2" t="s">
        <v>31</v>
      </c>
      <c r="B55" s="1">
        <f>((B11/B9)-1)*100</f>
        <v>94.536423841059602</v>
      </c>
      <c r="C55" s="1">
        <f t="shared" ref="C55:E55" si="23">((C11/C9)-1)*100</f>
        <v>126.73992673992673</v>
      </c>
      <c r="D55" s="1">
        <f t="shared" si="23"/>
        <v>2812.5</v>
      </c>
      <c r="E55" s="1">
        <f t="shared" si="23"/>
        <v>-40.466926070038909</v>
      </c>
      <c r="F55" s="1">
        <f>((F11/F9)-1)*100</f>
        <v>88.823911630929175</v>
      </c>
      <c r="G55" s="1" t="e">
        <f>((G11/G9)-1)*100</f>
        <v>#DIV/0!</v>
      </c>
    </row>
    <row r="56" spans="1:7" x14ac:dyDescent="0.25">
      <c r="A56" s="2" t="s">
        <v>32</v>
      </c>
      <c r="B56" s="1">
        <f>((B32/B31)-1)*100</f>
        <v>188.7214039502945</v>
      </c>
      <c r="C56" s="1">
        <f>((C32/C31)-1)*100</f>
        <v>222.81418794273483</v>
      </c>
      <c r="D56" s="1" t="e">
        <f t="shared" ref="D56:E56" si="24">((D32/D31)-1)*100</f>
        <v>#DIV/0!</v>
      </c>
      <c r="E56" s="1">
        <f t="shared" si="24"/>
        <v>-1.3928259284872069</v>
      </c>
      <c r="F56" s="1">
        <f t="shared" ref="F56:G56" si="25">((F32/F31)-1)*100</f>
        <v>55.20694588196131</v>
      </c>
      <c r="G56" s="1" t="e">
        <f t="shared" si="25"/>
        <v>#DIV/0!</v>
      </c>
    </row>
    <row r="57" spans="1:7" x14ac:dyDescent="0.25">
      <c r="A57" s="2" t="s">
        <v>33</v>
      </c>
      <c r="B57" s="1">
        <f>((B34/B33)-1)*100</f>
        <v>48.415087647640753</v>
      </c>
      <c r="C57" s="1">
        <f t="shared" ref="C57:G57" si="26">((C34/C33)-1)*100</f>
        <v>42.372008575713416</v>
      </c>
      <c r="D57" s="1" t="e">
        <f t="shared" ref="D57:E57" si="27">((D34/D33)-1)*100</f>
        <v>#DIV/0!</v>
      </c>
      <c r="E57" s="1">
        <f t="shared" si="27"/>
        <v>65.634272786789438</v>
      </c>
      <c r="F57" s="1">
        <f t="shared" si="26"/>
        <v>-17.803341461686696</v>
      </c>
      <c r="G57" s="1" t="e">
        <f t="shared" si="26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34</v>
      </c>
      <c r="B59" s="1"/>
      <c r="C59" s="1"/>
      <c r="D59" s="1"/>
      <c r="E59" s="1"/>
      <c r="F59" s="1"/>
      <c r="G59" s="1"/>
    </row>
    <row r="60" spans="1:7" x14ac:dyDescent="0.25">
      <c r="A60" s="2" t="s">
        <v>35</v>
      </c>
      <c r="B60" s="1">
        <f>B16/B10</f>
        <v>630236.79417122039</v>
      </c>
      <c r="C60" s="1">
        <f t="shared" ref="C60:G61" si="28">C16/C10</f>
        <v>2000000</v>
      </c>
      <c r="D60" s="1">
        <f t="shared" ref="D60:E60" si="29">D16/D10</f>
        <v>2000000</v>
      </c>
      <c r="E60" s="1">
        <f t="shared" si="29"/>
        <v>2000000</v>
      </c>
      <c r="F60" s="1">
        <f t="shared" si="28"/>
        <v>120000</v>
      </c>
      <c r="G60" s="1" t="e">
        <f t="shared" si="28"/>
        <v>#DIV/0!</v>
      </c>
    </row>
    <row r="61" spans="1:7" x14ac:dyDescent="0.25">
      <c r="A61" s="2" t="s">
        <v>36</v>
      </c>
      <c r="B61" s="1">
        <f>B17/B11</f>
        <v>468918.30893617019</v>
      </c>
      <c r="C61" s="1">
        <f t="shared" si="28"/>
        <v>2378344.7802907918</v>
      </c>
      <c r="D61" s="1">
        <f t="shared" ref="D61:E61" si="30">D17/D11</f>
        <v>2194199.5708154505</v>
      </c>
      <c r="E61" s="1">
        <f t="shared" si="30"/>
        <v>2939205.3529411764</v>
      </c>
      <c r="F61" s="1">
        <f t="shared" si="28"/>
        <v>62196.015141087402</v>
      </c>
      <c r="G61" s="1" t="e">
        <f t="shared" si="28"/>
        <v>#DIV/0!</v>
      </c>
    </row>
    <row r="62" spans="1:7" x14ac:dyDescent="0.25">
      <c r="A62" s="2" t="s">
        <v>37</v>
      </c>
      <c r="B62" s="1">
        <f>(B60/B61)*B45</f>
        <v>150.5041818828949</v>
      </c>
      <c r="C62" s="1">
        <f t="shared" ref="C62:G62" si="31">(C60/C61)*C45</f>
        <v>76.478528894267669</v>
      </c>
      <c r="D62" s="1">
        <f t="shared" ref="D62:E62" si="32">(D60/D61)*D45</f>
        <v>97.885303126765933</v>
      </c>
      <c r="E62" s="1">
        <f t="shared" si="32"/>
        <v>44.32927108399852</v>
      </c>
      <c r="F62" s="1">
        <f t="shared" si="31"/>
        <v>212.81975171518326</v>
      </c>
      <c r="G62" s="1" t="e">
        <f t="shared" si="31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38</v>
      </c>
      <c r="B64" s="1"/>
      <c r="C64" s="1"/>
      <c r="D64" s="1"/>
      <c r="E64" s="1"/>
      <c r="F64" s="1"/>
      <c r="G64" s="1"/>
    </row>
    <row r="65" spans="1:7" x14ac:dyDescent="0.25">
      <c r="A65" s="2" t="s">
        <v>39</v>
      </c>
      <c r="B65" s="1">
        <f>B23/B22*100</f>
        <v>106.61849710982658</v>
      </c>
      <c r="C65" s="1"/>
      <c r="D65" s="1"/>
      <c r="E65" s="1"/>
      <c r="F65" s="1"/>
      <c r="G65" s="1"/>
    </row>
    <row r="66" spans="1:7" x14ac:dyDescent="0.25">
      <c r="A66" s="2" t="s">
        <v>40</v>
      </c>
      <c r="B66" s="1">
        <f>B17/B23*100</f>
        <v>89.614369151531577</v>
      </c>
      <c r="C66" s="1"/>
      <c r="D66" s="1"/>
      <c r="E66" s="1"/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6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2" t="s">
        <v>98</v>
      </c>
    </row>
    <row r="71" spans="1:7" x14ac:dyDescent="0.25">
      <c r="A71" s="2" t="s">
        <v>94</v>
      </c>
    </row>
    <row r="72" spans="1:7" x14ac:dyDescent="0.25">
      <c r="A72" s="2" t="s">
        <v>99</v>
      </c>
    </row>
    <row r="75" spans="1:7" x14ac:dyDescent="0.25">
      <c r="A75" s="2" t="s">
        <v>104</v>
      </c>
    </row>
    <row r="76" spans="1:7" x14ac:dyDescent="0.25">
      <c r="A76" s="2" t="s">
        <v>161</v>
      </c>
    </row>
    <row r="77" spans="1:7" x14ac:dyDescent="0.25">
      <c r="A77" s="2" t="s">
        <v>162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A73" zoomScaleNormal="100" workbookViewId="0">
      <selection activeCell="C21" sqref="C21"/>
    </sheetView>
  </sheetViews>
  <sheetFormatPr baseColWidth="10" defaultColWidth="11.42578125" defaultRowHeight="15" x14ac:dyDescent="0.25"/>
  <cols>
    <col min="1" max="1" width="54.85546875" style="2" customWidth="1"/>
    <col min="2" max="3" width="15.28515625" style="2" bestFit="1" customWidth="1"/>
    <col min="4" max="5" width="15.28515625" style="2" customWidth="1"/>
    <col min="6" max="6" width="15.140625" style="2" bestFit="1" customWidth="1"/>
    <col min="7" max="7" width="11.42578125" style="2" bestFit="1" customWidth="1"/>
    <col min="8" max="16384" width="11.42578125" style="2"/>
  </cols>
  <sheetData>
    <row r="1" spans="1:7" x14ac:dyDescent="0.25">
      <c r="A1" s="48" t="s">
        <v>148</v>
      </c>
      <c r="B1" s="48"/>
      <c r="C1" s="48"/>
      <c r="D1" s="48"/>
      <c r="E1" s="48"/>
      <c r="F1" s="48"/>
      <c r="G1" s="48"/>
    </row>
    <row r="3" spans="1:7" x14ac:dyDescent="0.25">
      <c r="A3" s="51" t="s">
        <v>0</v>
      </c>
      <c r="B3" s="45" t="s">
        <v>41</v>
      </c>
      <c r="C3" s="49" t="s">
        <v>2</v>
      </c>
      <c r="D3" s="49"/>
      <c r="E3" s="49"/>
      <c r="F3" s="49"/>
      <c r="G3" s="49"/>
    </row>
    <row r="4" spans="1:7" ht="15.75" thickBot="1" x14ac:dyDescent="0.3">
      <c r="A4" s="52"/>
      <c r="B4" s="47"/>
      <c r="C4" s="50" t="s">
        <v>3</v>
      </c>
      <c r="D4" s="50"/>
      <c r="E4" s="50"/>
      <c r="F4" s="45" t="s">
        <v>4</v>
      </c>
      <c r="G4" s="45" t="s">
        <v>5</v>
      </c>
    </row>
    <row r="5" spans="1:7" ht="16.5" thickTop="1" thickBot="1" x14ac:dyDescent="0.3">
      <c r="A5" s="53"/>
      <c r="B5" s="46"/>
      <c r="C5" s="37" t="s">
        <v>1</v>
      </c>
      <c r="D5" s="37" t="s">
        <v>95</v>
      </c>
      <c r="E5" s="37" t="s">
        <v>97</v>
      </c>
      <c r="F5" s="46"/>
      <c r="G5" s="46"/>
    </row>
    <row r="6" spans="1:7" ht="15.75" thickTop="1" x14ac:dyDescent="0.25">
      <c r="A6" s="38"/>
      <c r="B6" s="39"/>
      <c r="C6" s="40"/>
      <c r="D6" s="40"/>
      <c r="E6" s="40"/>
      <c r="F6" s="39"/>
      <c r="G6" s="39"/>
    </row>
    <row r="7" spans="1:7" x14ac:dyDescent="0.25">
      <c r="A7" s="5" t="s">
        <v>6</v>
      </c>
    </row>
    <row r="8" spans="1:7" x14ac:dyDescent="0.25">
      <c r="A8" s="2" t="s">
        <v>7</v>
      </c>
    </row>
    <row r="9" spans="1:7" x14ac:dyDescent="0.25">
      <c r="A9" s="2" t="s">
        <v>56</v>
      </c>
      <c r="B9" s="6">
        <f>+C9+F9+G9</f>
        <v>2326</v>
      </c>
      <c r="C9" s="6">
        <v>623</v>
      </c>
      <c r="D9" s="6">
        <v>186</v>
      </c>
      <c r="E9" s="6">
        <v>437</v>
      </c>
      <c r="F9" s="6">
        <v>1703</v>
      </c>
      <c r="G9" s="6">
        <v>0</v>
      </c>
    </row>
    <row r="10" spans="1:7" x14ac:dyDescent="0.25">
      <c r="A10" s="2" t="s">
        <v>149</v>
      </c>
      <c r="B10" s="6">
        <f t="shared" ref="B10:B19" si="0">+C10+F10+G10</f>
        <v>3340</v>
      </c>
      <c r="C10" s="6">
        <f>'I trimestre'!C10+'II Trimestre'!C10+'III Trimestre'!C10+'IV Trimestre'!C10</f>
        <v>840</v>
      </c>
      <c r="D10" s="6">
        <f>'I trimestre'!D10+'II Trimestre'!D10+'III Trimestre'!D10+'IV Trimestre'!D10</f>
        <v>550</v>
      </c>
      <c r="E10" s="6">
        <f>'I trimestre'!E10+'II Trimestre'!E10+'III Trimestre'!E10+'IV Trimestre'!E10</f>
        <v>290</v>
      </c>
      <c r="F10" s="6">
        <f>'I trimestre'!F10+'II Trimestre'!F10+'III Trimestre'!F10+'IV Trimestre'!F10</f>
        <v>2500</v>
      </c>
      <c r="G10" s="6">
        <f>'I trimestre'!G10+'II Trimestre'!G10+'III Trimestre'!G10+'IV Trimestre'!G10</f>
        <v>0</v>
      </c>
    </row>
    <row r="11" spans="1:7" x14ac:dyDescent="0.25">
      <c r="A11" s="2" t="s">
        <v>150</v>
      </c>
      <c r="B11" s="6">
        <f t="shared" si="0"/>
        <v>4023</v>
      </c>
      <c r="C11" s="6">
        <f>'I trimestre'!C11+'II Trimestre'!C11+'III Trimestre'!C11+'IV Trimestre'!C11</f>
        <v>731</v>
      </c>
      <c r="D11" s="6">
        <f>'I trimestre'!D11+'II Trimestre'!D11+'III Trimestre'!D11+'IV Trimestre'!D11</f>
        <v>578</v>
      </c>
      <c r="E11" s="6">
        <f>'I trimestre'!E11+'II Trimestre'!E11+'III Trimestre'!E11+'IV Trimestre'!E11</f>
        <v>153</v>
      </c>
      <c r="F11" s="6">
        <f>'I trimestre'!F11+'II Trimestre'!F11+'III Trimestre'!F11+'IV Trimestre'!F11</f>
        <v>3292</v>
      </c>
      <c r="G11" s="6">
        <f>'I trimestre'!G11+'II Trimestre'!G11+'III Trimestre'!G11+'IV Trimestre'!G11</f>
        <v>0</v>
      </c>
    </row>
    <row r="12" spans="1:7" x14ac:dyDescent="0.25">
      <c r="A12" s="2" t="s">
        <v>108</v>
      </c>
      <c r="B12" s="6">
        <f t="shared" si="0"/>
        <v>3275</v>
      </c>
      <c r="C12" s="6">
        <f>'IV Trimestre'!C12</f>
        <v>775</v>
      </c>
      <c r="D12" s="6">
        <f>'IV Trimestre'!D12</f>
        <v>550</v>
      </c>
      <c r="E12" s="6">
        <f>'IV Trimestre'!E12</f>
        <v>225</v>
      </c>
      <c r="F12" s="6">
        <f>'IV Trimestre'!F12</f>
        <v>2500</v>
      </c>
      <c r="G12" s="6">
        <f>'IV Trimestre'!G12</f>
        <v>0</v>
      </c>
    </row>
    <row r="13" spans="1:7" x14ac:dyDescent="0.25">
      <c r="B13" s="1"/>
      <c r="C13" s="1"/>
      <c r="D13" s="1"/>
      <c r="E13" s="1"/>
      <c r="F13" s="1"/>
      <c r="G13" s="1"/>
    </row>
    <row r="14" spans="1:7" x14ac:dyDescent="0.25">
      <c r="A14" s="2" t="s">
        <v>9</v>
      </c>
      <c r="B14" s="1"/>
      <c r="C14" s="1"/>
      <c r="D14" s="1"/>
      <c r="E14" s="1"/>
      <c r="F14" s="1"/>
      <c r="G14" s="1"/>
    </row>
    <row r="15" spans="1:7" x14ac:dyDescent="0.25">
      <c r="A15" s="2" t="s">
        <v>160</v>
      </c>
      <c r="B15" s="6">
        <f t="shared" si="0"/>
        <v>1475276881.8900001</v>
      </c>
      <c r="C15" s="6">
        <v>1285081211.97</v>
      </c>
      <c r="D15" s="6">
        <v>485573000</v>
      </c>
      <c r="E15" s="6">
        <v>799508211.97000003</v>
      </c>
      <c r="F15" s="6">
        <v>190195669.92000002</v>
      </c>
      <c r="G15" s="6">
        <v>0</v>
      </c>
    </row>
    <row r="16" spans="1:7" x14ac:dyDescent="0.25">
      <c r="A16" s="2" t="s">
        <v>149</v>
      </c>
      <c r="B16" s="6">
        <f t="shared" si="0"/>
        <v>1980000000</v>
      </c>
      <c r="C16" s="6">
        <f>'I trimestre'!C16+'II Trimestre'!C16+'III Trimestre'!C16+'IV Trimestre'!C16</f>
        <v>1680000000</v>
      </c>
      <c r="D16" s="6">
        <f>'I trimestre'!D16+'II Trimestre'!D16+'III Trimestre'!D16+'IV Trimestre'!D16</f>
        <v>1100000000</v>
      </c>
      <c r="E16" s="6">
        <f>'I trimestre'!E16+'II Trimestre'!E16+'III Trimestre'!E16+'IV Trimestre'!E16</f>
        <v>580000000</v>
      </c>
      <c r="F16" s="6">
        <f>'I trimestre'!F16+'II Trimestre'!F16+'III Trimestre'!F16+'IV Trimestre'!F16</f>
        <v>300000000</v>
      </c>
      <c r="G16" s="6">
        <f>'I trimestre'!G16+'II Trimestre'!G16+'III Trimestre'!G16+'IV Trimestre'!G16</f>
        <v>0</v>
      </c>
    </row>
    <row r="17" spans="1:7" x14ac:dyDescent="0.25">
      <c r="A17" s="2" t="s">
        <v>150</v>
      </c>
      <c r="B17" s="6">
        <f t="shared" si="0"/>
        <v>2089876139</v>
      </c>
      <c r="C17" s="6">
        <f>'I trimestre'!C17+'II Trimestre'!C17+'III Trimestre'!C17+'IV Trimestre'!C17</f>
        <v>1776920419</v>
      </c>
      <c r="D17" s="6">
        <f>'I trimestre'!D17+'II Trimestre'!D17+'III Trimestre'!D17+'IV Trimestre'!D17</f>
        <v>1327222000</v>
      </c>
      <c r="E17" s="6">
        <f>'I trimestre'!E17+'II Trimestre'!E17+'III Trimestre'!E17+'IV Trimestre'!E17</f>
        <v>449698419</v>
      </c>
      <c r="F17" s="6">
        <f>'I trimestre'!F17+'II Trimestre'!F17+'III Trimestre'!F17+'IV Trimestre'!F17</f>
        <v>312955720</v>
      </c>
      <c r="G17" s="6">
        <f>'I trimestre'!G17+'II Trimestre'!G17+'III Trimestre'!G17+'IV Trimestre'!G17</f>
        <v>0</v>
      </c>
    </row>
    <row r="18" spans="1:7" x14ac:dyDescent="0.25">
      <c r="A18" s="2" t="s">
        <v>108</v>
      </c>
      <c r="B18" s="6">
        <f t="shared" si="0"/>
        <v>1850000000</v>
      </c>
      <c r="C18" s="6">
        <f>'IV Trimestre'!C18</f>
        <v>1550000000</v>
      </c>
      <c r="D18" s="6">
        <f>'IV Trimestre'!D18</f>
        <v>1100000000</v>
      </c>
      <c r="E18" s="6">
        <f>'IV Trimestre'!E18</f>
        <v>450000000</v>
      </c>
      <c r="F18" s="6">
        <f>'IV Trimestre'!F18</f>
        <v>300000000</v>
      </c>
      <c r="G18" s="6">
        <f>'IV Trimestre'!G18</f>
        <v>0</v>
      </c>
    </row>
    <row r="19" spans="1:7" x14ac:dyDescent="0.25">
      <c r="A19" s="2" t="s">
        <v>151</v>
      </c>
      <c r="B19" s="6">
        <f t="shared" si="0"/>
        <v>0</v>
      </c>
      <c r="C19" s="6"/>
      <c r="D19" s="6"/>
      <c r="E19" s="6"/>
      <c r="F19" s="6"/>
      <c r="G19" s="6"/>
    </row>
    <row r="20" spans="1:7" x14ac:dyDescent="0.25">
      <c r="B20" s="6"/>
      <c r="C20" s="6"/>
      <c r="D20" s="6"/>
      <c r="E20" s="6"/>
      <c r="F20" s="6"/>
      <c r="G20" s="6"/>
    </row>
    <row r="21" spans="1:7" x14ac:dyDescent="0.25">
      <c r="A21" s="2" t="s">
        <v>10</v>
      </c>
      <c r="B21" s="6"/>
      <c r="C21" s="6"/>
      <c r="D21" s="6"/>
      <c r="E21" s="6"/>
      <c r="F21" s="6"/>
      <c r="G21" s="6"/>
    </row>
    <row r="22" spans="1:7" x14ac:dyDescent="0.25">
      <c r="A22" s="2" t="s">
        <v>149</v>
      </c>
      <c r="B22" s="6">
        <f>B16</f>
        <v>1980000000</v>
      </c>
      <c r="C22" s="6"/>
      <c r="D22" s="6"/>
      <c r="E22" s="6"/>
      <c r="F22" s="6"/>
      <c r="G22" s="6"/>
    </row>
    <row r="23" spans="1:7" x14ac:dyDescent="0.25">
      <c r="A23" s="2" t="s">
        <v>150</v>
      </c>
      <c r="B23" s="6">
        <f>'I trimestre'!B23+'II Trimestre'!B23+'III Trimestre'!B23+'IV Trimestre'!B23</f>
        <v>2316812350</v>
      </c>
      <c r="C23" s="1"/>
      <c r="D23" s="1"/>
      <c r="E23" s="1"/>
      <c r="F23" s="1"/>
      <c r="G23" s="1"/>
    </row>
    <row r="24" spans="1:7" x14ac:dyDescent="0.25">
      <c r="B24" s="1"/>
      <c r="C24" s="1"/>
      <c r="D24" s="1"/>
      <c r="E24" s="1"/>
      <c r="F24" s="1"/>
      <c r="G24" s="1"/>
    </row>
    <row r="25" spans="1:7" x14ac:dyDescent="0.25">
      <c r="A25" s="2" t="s">
        <v>11</v>
      </c>
      <c r="B25" s="1"/>
      <c r="C25" s="1"/>
      <c r="D25" s="1"/>
      <c r="E25" s="1"/>
      <c r="F25" s="1"/>
      <c r="G25" s="1"/>
    </row>
    <row r="26" spans="1:7" x14ac:dyDescent="0.25">
      <c r="A26" s="2" t="s">
        <v>57</v>
      </c>
      <c r="B26" s="1">
        <v>1.4683304717083334</v>
      </c>
      <c r="C26" s="1">
        <v>1.4683304717083334</v>
      </c>
      <c r="D26" s="1">
        <v>1.4683304717083334</v>
      </c>
      <c r="E26" s="1">
        <v>1.4683304717083334</v>
      </c>
      <c r="F26" s="1">
        <v>1.4683304717083334</v>
      </c>
      <c r="G26" s="1">
        <v>1.4683304717083334</v>
      </c>
    </row>
    <row r="27" spans="1:7" x14ac:dyDescent="0.25">
      <c r="A27" s="2" t="s">
        <v>152</v>
      </c>
      <c r="B27" s="1">
        <v>1.53</v>
      </c>
      <c r="C27" s="1">
        <v>1.53</v>
      </c>
      <c r="D27" s="1">
        <v>1.53</v>
      </c>
      <c r="E27" s="1">
        <v>1.53</v>
      </c>
      <c r="F27" s="1">
        <v>1.53</v>
      </c>
      <c r="G27" s="1">
        <v>1.53</v>
      </c>
    </row>
    <row r="28" spans="1:7" x14ac:dyDescent="0.25">
      <c r="A28" s="2" t="s">
        <v>13</v>
      </c>
      <c r="B28" s="6">
        <v>87955</v>
      </c>
      <c r="C28" s="6">
        <v>87955</v>
      </c>
      <c r="D28" s="6">
        <v>87955</v>
      </c>
      <c r="E28" s="6">
        <v>87955</v>
      </c>
      <c r="F28" s="6">
        <v>87955</v>
      </c>
      <c r="G28" s="6"/>
    </row>
    <row r="29" spans="1:7" x14ac:dyDescent="0.25">
      <c r="B29" s="1"/>
      <c r="C29" s="1"/>
      <c r="D29" s="1"/>
      <c r="E29" s="1"/>
      <c r="F29" s="1"/>
      <c r="G29" s="1"/>
    </row>
    <row r="30" spans="1:7" x14ac:dyDescent="0.25">
      <c r="A30" s="2" t="s">
        <v>14</v>
      </c>
      <c r="B30" s="1"/>
      <c r="C30" s="1"/>
      <c r="D30" s="1"/>
      <c r="E30" s="1"/>
      <c r="F30" s="1"/>
      <c r="G30" s="1"/>
    </row>
    <row r="31" spans="1:7" x14ac:dyDescent="0.25">
      <c r="A31" s="2" t="s">
        <v>58</v>
      </c>
      <c r="B31" s="1">
        <f>B15/B26</f>
        <v>1004730822.0564169</v>
      </c>
      <c r="C31" s="1">
        <f t="shared" ref="C31:G31" si="1">C15/C26</f>
        <v>875198898.83839881</v>
      </c>
      <c r="D31" s="1">
        <f t="shared" ref="D31:E31" si="2">D15/D26</f>
        <v>330697352.77989477</v>
      </c>
      <c r="E31" s="1">
        <f t="shared" si="2"/>
        <v>544501546.05850399</v>
      </c>
      <c r="F31" s="1">
        <f t="shared" si="1"/>
        <v>129531923.21801801</v>
      </c>
      <c r="G31" s="1">
        <f t="shared" si="1"/>
        <v>0</v>
      </c>
    </row>
    <row r="32" spans="1:7" x14ac:dyDescent="0.25">
      <c r="A32" s="2" t="s">
        <v>153</v>
      </c>
      <c r="B32" s="1">
        <f>B17/B27</f>
        <v>1365932116.993464</v>
      </c>
      <c r="C32" s="1">
        <f t="shared" ref="C32:G32" si="3">C17/C27</f>
        <v>1161385894.7712419</v>
      </c>
      <c r="D32" s="1">
        <f t="shared" ref="D32:E32" si="4">D17/D27</f>
        <v>867465359.47712421</v>
      </c>
      <c r="E32" s="1">
        <f t="shared" si="4"/>
        <v>293920535.29411763</v>
      </c>
      <c r="F32" s="1">
        <f t="shared" si="3"/>
        <v>204546222.22222221</v>
      </c>
      <c r="G32" s="1">
        <f t="shared" si="3"/>
        <v>0</v>
      </c>
    </row>
    <row r="33" spans="1:7" x14ac:dyDescent="0.25">
      <c r="A33" s="2" t="s">
        <v>59</v>
      </c>
      <c r="B33" s="1">
        <f>B31/B9</f>
        <v>431956.50131402275</v>
      </c>
      <c r="C33" s="1">
        <f t="shared" ref="C33:G33" si="5">C31/C9</f>
        <v>1404813.6417951826</v>
      </c>
      <c r="D33" s="1">
        <f t="shared" ref="D33:E33" si="6">D31/D9</f>
        <v>1777942.7568811546</v>
      </c>
      <c r="E33" s="1">
        <f t="shared" si="6"/>
        <v>1245998.9612322745</v>
      </c>
      <c r="F33" s="1">
        <f>F31/F9</f>
        <v>76061.023615982383</v>
      </c>
      <c r="G33" s="1" t="e">
        <f t="shared" si="5"/>
        <v>#DIV/0!</v>
      </c>
    </row>
    <row r="34" spans="1:7" x14ac:dyDescent="0.25">
      <c r="A34" s="2" t="s">
        <v>154</v>
      </c>
      <c r="B34" s="1">
        <f>B32/B11</f>
        <v>339530.72756486799</v>
      </c>
      <c r="C34" s="1">
        <f t="shared" ref="C34:F34" si="7">C32/C11</f>
        <v>1588763.1939415075</v>
      </c>
      <c r="D34" s="1">
        <f t="shared" ref="D34:E34" si="8">D32/D11</f>
        <v>1500805.120202637</v>
      </c>
      <c r="E34" s="1">
        <f t="shared" si="8"/>
        <v>1921049.2502883505</v>
      </c>
      <c r="F34" s="1">
        <f t="shared" si="7"/>
        <v>62134.332388281349</v>
      </c>
      <c r="G34" s="1" t="e">
        <f>G32/G11</f>
        <v>#DIV/0!</v>
      </c>
    </row>
    <row r="35" spans="1:7" x14ac:dyDescent="0.25">
      <c r="B35" s="1"/>
      <c r="C35" s="1"/>
      <c r="D35" s="1"/>
      <c r="E35" s="1"/>
      <c r="F35" s="1"/>
      <c r="G35" s="1"/>
    </row>
    <row r="36" spans="1:7" x14ac:dyDescent="0.25">
      <c r="A36" s="2" t="s">
        <v>17</v>
      </c>
      <c r="B36" s="1"/>
      <c r="C36" s="1"/>
      <c r="D36" s="1"/>
      <c r="E36" s="1"/>
      <c r="F36" s="1"/>
      <c r="G36" s="1"/>
    </row>
    <row r="37" spans="1:7" x14ac:dyDescent="0.25">
      <c r="B37" s="1"/>
      <c r="C37" s="1"/>
      <c r="D37" s="1"/>
      <c r="E37" s="1"/>
      <c r="F37" s="1"/>
      <c r="G37" s="1"/>
    </row>
    <row r="38" spans="1:7" x14ac:dyDescent="0.25">
      <c r="A38" s="2" t="s">
        <v>18</v>
      </c>
      <c r="B38" s="1"/>
      <c r="C38" s="1"/>
      <c r="D38" s="1"/>
      <c r="E38" s="1"/>
      <c r="F38" s="1"/>
      <c r="G38" s="1"/>
    </row>
    <row r="39" spans="1:7" x14ac:dyDescent="0.25">
      <c r="A39" s="2" t="s">
        <v>19</v>
      </c>
      <c r="B39" s="1">
        <f>B10/B28*100</f>
        <v>3.7973963958842587</v>
      </c>
      <c r="C39" s="1">
        <f>C10/C28*100</f>
        <v>0.95503382411460414</v>
      </c>
      <c r="D39" s="1">
        <f t="shared" ref="D39:E39" si="9">D10/D28*100</f>
        <v>0.62531976578932413</v>
      </c>
      <c r="E39" s="1">
        <f t="shared" si="9"/>
        <v>0.32971405832528</v>
      </c>
      <c r="F39" s="1">
        <f>F10/F28*100</f>
        <v>2.8423625717696548</v>
      </c>
      <c r="G39" s="1" t="e">
        <f>G10/G28*100</f>
        <v>#DIV/0!</v>
      </c>
    </row>
    <row r="40" spans="1:7" x14ac:dyDescent="0.25">
      <c r="A40" s="2" t="s">
        <v>20</v>
      </c>
      <c r="B40" s="1">
        <f>B11/B28*100</f>
        <v>4.5739298504917283</v>
      </c>
      <c r="C40" s="1">
        <f>C11/C28*100</f>
        <v>0.83110681598544711</v>
      </c>
      <c r="D40" s="1">
        <f t="shared" ref="D40:E40" si="10">D11/D28*100</f>
        <v>0.65715422659314426</v>
      </c>
      <c r="E40" s="1">
        <f t="shared" si="10"/>
        <v>0.1739525893923029</v>
      </c>
      <c r="F40" s="1">
        <f>F11/F28*100</f>
        <v>3.7428230345062818</v>
      </c>
      <c r="G40" s="1" t="e">
        <f>G11/G28*100</f>
        <v>#DIV/0!</v>
      </c>
    </row>
    <row r="41" spans="1:7" x14ac:dyDescent="0.25">
      <c r="B41" s="1"/>
      <c r="C41" s="1"/>
      <c r="D41" s="1"/>
      <c r="E41" s="1"/>
      <c r="F41" s="1"/>
      <c r="G41" s="1"/>
    </row>
    <row r="42" spans="1:7" x14ac:dyDescent="0.25">
      <c r="A42" s="2" t="s">
        <v>21</v>
      </c>
      <c r="B42" s="1"/>
      <c r="C42" s="1"/>
      <c r="D42" s="1"/>
      <c r="E42" s="1"/>
      <c r="F42" s="1"/>
      <c r="G42" s="1"/>
    </row>
    <row r="43" spans="1:7" x14ac:dyDescent="0.25">
      <c r="A43" s="2" t="s">
        <v>22</v>
      </c>
      <c r="B43" s="1">
        <f>B11/B10*100</f>
        <v>120.44910179640718</v>
      </c>
      <c r="C43" s="1">
        <f>C11/C10*100</f>
        <v>87.023809523809518</v>
      </c>
      <c r="D43" s="1">
        <f t="shared" ref="D43:E43" si="11">D11/D10*100</f>
        <v>105.09090909090911</v>
      </c>
      <c r="E43" s="1">
        <f t="shared" si="11"/>
        <v>52.758620689655174</v>
      </c>
      <c r="F43" s="1">
        <f t="shared" ref="F43" si="12">F11/F10*100</f>
        <v>131.68</v>
      </c>
      <c r="G43" s="1" t="e">
        <f>G11/G10*100</f>
        <v>#DIV/0!</v>
      </c>
    </row>
    <row r="44" spans="1:7" x14ac:dyDescent="0.25">
      <c r="A44" s="2" t="s">
        <v>23</v>
      </c>
      <c r="B44" s="1">
        <f>B17/B16*100</f>
        <v>105.54929994949495</v>
      </c>
      <c r="C44" s="1">
        <f t="shared" ref="C44:G44" si="13">C17/C16*100</f>
        <v>105.76907255952381</v>
      </c>
      <c r="D44" s="1">
        <f t="shared" ref="D44:E44" si="14">D17/D16*100</f>
        <v>120.65654545454545</v>
      </c>
      <c r="E44" s="1">
        <f t="shared" si="14"/>
        <v>77.534210172413793</v>
      </c>
      <c r="F44" s="1">
        <f t="shared" si="13"/>
        <v>104.31857333333335</v>
      </c>
      <c r="G44" s="1" t="e">
        <f t="shared" si="13"/>
        <v>#DIV/0!</v>
      </c>
    </row>
    <row r="45" spans="1:7" x14ac:dyDescent="0.25">
      <c r="A45" s="2" t="s">
        <v>24</v>
      </c>
      <c r="B45" s="1">
        <f>AVERAGE(B43:B44)</f>
        <v>112.99920087295106</v>
      </c>
      <c r="C45" s="1">
        <f t="shared" ref="C45:G45" si="15">AVERAGE(C43:C44)</f>
        <v>96.396441041666662</v>
      </c>
      <c r="D45" s="1">
        <f t="shared" ref="D45:E45" si="16">AVERAGE(D43:D44)</f>
        <v>112.87372727272728</v>
      </c>
      <c r="E45" s="1">
        <f t="shared" si="16"/>
        <v>65.146415431034484</v>
      </c>
      <c r="F45" s="1">
        <f>AVERAGE(F43:F44)</f>
        <v>117.99928666666668</v>
      </c>
      <c r="G45" s="1" t="e">
        <f t="shared" si="15"/>
        <v>#DIV/0!</v>
      </c>
    </row>
    <row r="46" spans="1:7" x14ac:dyDescent="0.25">
      <c r="B46" s="1"/>
      <c r="C46" s="1"/>
      <c r="D46" s="1"/>
      <c r="E46" s="1"/>
      <c r="F46" s="1"/>
      <c r="G46" s="1"/>
    </row>
    <row r="47" spans="1:7" x14ac:dyDescent="0.25">
      <c r="A47" s="2" t="s">
        <v>25</v>
      </c>
      <c r="B47" s="1"/>
      <c r="C47" s="1"/>
      <c r="D47" s="1"/>
      <c r="E47" s="1"/>
      <c r="F47" s="1"/>
      <c r="G47" s="1"/>
    </row>
    <row r="48" spans="1:7" x14ac:dyDescent="0.25">
      <c r="A48" s="2" t="s">
        <v>26</v>
      </c>
      <c r="B48" s="1">
        <f>B11/B12*100</f>
        <v>122.83969465648855</v>
      </c>
      <c r="C48" s="1">
        <f>C11/C12*100</f>
        <v>94.322580645161295</v>
      </c>
      <c r="D48" s="1">
        <f t="shared" ref="D48:E48" si="17">D11/D12*100</f>
        <v>105.09090909090911</v>
      </c>
      <c r="E48" s="1">
        <f t="shared" si="17"/>
        <v>68</v>
      </c>
      <c r="F48" s="1">
        <f t="shared" ref="F48:G48" si="18">F11/F12*100</f>
        <v>131.68</v>
      </c>
      <c r="G48" s="1" t="e">
        <f t="shared" si="18"/>
        <v>#DIV/0!</v>
      </c>
    </row>
    <row r="49" spans="1:7" x14ac:dyDescent="0.25">
      <c r="A49" s="2" t="s">
        <v>27</v>
      </c>
      <c r="B49" s="1">
        <f>B17/B18*100</f>
        <v>112.96627778378378</v>
      </c>
      <c r="C49" s="1">
        <f t="shared" ref="C49:G49" si="19">C17/C18*100</f>
        <v>114.64002703225806</v>
      </c>
      <c r="D49" s="1">
        <f t="shared" ref="D49:E49" si="20">D17/D18*100</f>
        <v>120.65654545454545</v>
      </c>
      <c r="E49" s="1">
        <f t="shared" si="20"/>
        <v>99.93298200000001</v>
      </c>
      <c r="F49" s="1">
        <f t="shared" si="19"/>
        <v>104.31857333333335</v>
      </c>
      <c r="G49" s="1" t="e">
        <f t="shared" si="19"/>
        <v>#DIV/0!</v>
      </c>
    </row>
    <row r="50" spans="1:7" x14ac:dyDescent="0.25">
      <c r="A50" s="2" t="s">
        <v>28</v>
      </c>
      <c r="B50" s="1">
        <f>AVERAGE(B48:B49)</f>
        <v>117.90298622013617</v>
      </c>
      <c r="C50" s="1">
        <f t="shared" ref="C50:G50" si="21">AVERAGE(C48:C49)</f>
        <v>104.48130383870968</v>
      </c>
      <c r="D50" s="1">
        <f t="shared" ref="D50:E50" si="22">AVERAGE(D48:D49)</f>
        <v>112.87372727272728</v>
      </c>
      <c r="E50" s="1">
        <f t="shared" si="22"/>
        <v>83.966491000000005</v>
      </c>
      <c r="F50" s="1">
        <f t="shared" si="21"/>
        <v>117.99928666666668</v>
      </c>
      <c r="G50" s="1" t="e">
        <f t="shared" si="21"/>
        <v>#DIV/0!</v>
      </c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A52" s="2" t="s">
        <v>29</v>
      </c>
      <c r="B52" s="1"/>
      <c r="C52" s="1"/>
      <c r="D52" s="1"/>
      <c r="E52" s="1"/>
      <c r="F52" s="1"/>
      <c r="G52" s="1"/>
    </row>
    <row r="53" spans="1:7" x14ac:dyDescent="0.25">
      <c r="B53" s="1"/>
      <c r="C53" s="1"/>
      <c r="D53" s="1"/>
      <c r="E53" s="1"/>
      <c r="F53" s="1"/>
      <c r="G53" s="1"/>
    </row>
    <row r="54" spans="1:7" x14ac:dyDescent="0.25">
      <c r="A54" s="2" t="s">
        <v>30</v>
      </c>
      <c r="B54" s="1"/>
      <c r="C54" s="1"/>
      <c r="D54" s="1"/>
      <c r="E54" s="1"/>
      <c r="F54" s="1"/>
      <c r="G54" s="1"/>
    </row>
    <row r="55" spans="1:7" x14ac:dyDescent="0.25">
      <c r="A55" s="2" t="s">
        <v>31</v>
      </c>
      <c r="B55" s="1">
        <f>((B11/B9)-1)*100</f>
        <v>72.957867583834911</v>
      </c>
      <c r="C55" s="1">
        <f t="shared" ref="C55:E55" si="23">((C11/C9)-1)*100</f>
        <v>17.3354735152488</v>
      </c>
      <c r="D55" s="1">
        <f t="shared" si="23"/>
        <v>210.75268817204301</v>
      </c>
      <c r="E55" s="1">
        <f t="shared" si="23"/>
        <v>-64.988558352402748</v>
      </c>
      <c r="F55" s="1">
        <f>((F11/F9)-1)*100</f>
        <v>93.30593071051085</v>
      </c>
      <c r="G55" s="1" t="e">
        <f>((G11/G9)-1)*100</f>
        <v>#DIV/0!</v>
      </c>
    </row>
    <row r="56" spans="1:7" x14ac:dyDescent="0.25">
      <c r="A56" s="2" t="s">
        <v>32</v>
      </c>
      <c r="B56" s="1">
        <f>((B32/B31)-1)*100</f>
        <v>35.950056175022496</v>
      </c>
      <c r="C56" s="1">
        <f>((C32/C31)-1)*100</f>
        <v>32.699652194796244</v>
      </c>
      <c r="D56" s="1">
        <f t="shared" ref="D56:E56" si="24">((D32/D31)-1)*100</f>
        <v>162.31397142585865</v>
      </c>
      <c r="E56" s="1">
        <f t="shared" si="24"/>
        <v>-46.020256981504083</v>
      </c>
      <c r="F56" s="1">
        <f t="shared" ref="F56:G56" si="25">((F32/F31)-1)*100</f>
        <v>57.911823696113899</v>
      </c>
      <c r="G56" s="1" t="e">
        <f t="shared" si="25"/>
        <v>#DIV/0!</v>
      </c>
    </row>
    <row r="57" spans="1:7" x14ac:dyDescent="0.25">
      <c r="A57" s="2" t="s">
        <v>33</v>
      </c>
      <c r="B57" s="1">
        <f>((B34/B33)-1)*100</f>
        <v>-21.397009529430211</v>
      </c>
      <c r="C57" s="1">
        <f t="shared" ref="C57:G57" si="26">((C34/C33)-1)*100</f>
        <v>13.09423162429284</v>
      </c>
      <c r="D57" s="1">
        <f t="shared" ref="D57:E57" si="27">((D34/D33)-1)*100</f>
        <v>-15.587545527318836</v>
      </c>
      <c r="E57" s="1">
        <f t="shared" si="27"/>
        <v>54.177435941717093</v>
      </c>
      <c r="F57" s="1">
        <f t="shared" si="26"/>
        <v>-18.30989193363245</v>
      </c>
      <c r="G57" s="1" t="e">
        <f t="shared" si="26"/>
        <v>#DIV/0!</v>
      </c>
    </row>
    <row r="58" spans="1:7" x14ac:dyDescent="0.25">
      <c r="B58" s="1"/>
      <c r="C58" s="1"/>
      <c r="D58" s="1"/>
      <c r="E58" s="1"/>
      <c r="F58" s="1"/>
      <c r="G58" s="1"/>
    </row>
    <row r="59" spans="1:7" x14ac:dyDescent="0.25">
      <c r="A59" s="2" t="s">
        <v>34</v>
      </c>
      <c r="B59" s="1"/>
      <c r="C59" s="1"/>
      <c r="D59" s="1"/>
      <c r="E59" s="1"/>
      <c r="F59" s="1"/>
      <c r="G59" s="1"/>
    </row>
    <row r="60" spans="1:7" x14ac:dyDescent="0.25">
      <c r="A60" s="2" t="s">
        <v>35</v>
      </c>
      <c r="B60" s="1">
        <f>B16/B10</f>
        <v>592814.37125748501</v>
      </c>
      <c r="C60" s="1">
        <f t="shared" ref="C60:G61" si="28">C16/C10</f>
        <v>2000000</v>
      </c>
      <c r="D60" s="1">
        <f t="shared" ref="D60:E60" si="29">D16/D10</f>
        <v>2000000</v>
      </c>
      <c r="E60" s="1">
        <f t="shared" si="29"/>
        <v>2000000</v>
      </c>
      <c r="F60" s="1">
        <f t="shared" si="28"/>
        <v>120000</v>
      </c>
      <c r="G60" s="1" t="e">
        <f t="shared" si="28"/>
        <v>#DIV/0!</v>
      </c>
    </row>
    <row r="61" spans="1:7" x14ac:dyDescent="0.25">
      <c r="A61" s="2" t="s">
        <v>36</v>
      </c>
      <c r="B61" s="1">
        <f>B17/B11</f>
        <v>519482.0131742481</v>
      </c>
      <c r="C61" s="1">
        <f t="shared" si="28"/>
        <v>2430807.6867305064</v>
      </c>
      <c r="D61" s="1">
        <f t="shared" ref="D61:E61" si="30">D17/D11</f>
        <v>2296231.8339100345</v>
      </c>
      <c r="E61" s="1">
        <f t="shared" si="30"/>
        <v>2939205.3529411764</v>
      </c>
      <c r="F61" s="1">
        <f t="shared" si="28"/>
        <v>95065.528554070479</v>
      </c>
      <c r="G61" s="1" t="e">
        <f t="shared" si="28"/>
        <v>#DIV/0!</v>
      </c>
    </row>
    <row r="62" spans="1:7" x14ac:dyDescent="0.25">
      <c r="A62" s="2" t="s">
        <v>37</v>
      </c>
      <c r="B62" s="1">
        <f>(B60/B61)*B45</f>
        <v>128.95066339020158</v>
      </c>
      <c r="C62" s="1">
        <f t="shared" ref="C62:G62" si="31">(C60/C61)*C45</f>
        <v>79.312272680297596</v>
      </c>
      <c r="D62" s="1">
        <f t="shared" ref="D62:E62" si="32">(D60/D61)*D45</f>
        <v>98.312135217222703</v>
      </c>
      <c r="E62" s="1">
        <f t="shared" si="32"/>
        <v>44.32927108399852</v>
      </c>
      <c r="F62" s="1">
        <f t="shared" si="31"/>
        <v>148.94898934839728</v>
      </c>
      <c r="G62" s="1" t="e">
        <f t="shared" si="31"/>
        <v>#DIV/0!</v>
      </c>
    </row>
    <row r="63" spans="1:7" x14ac:dyDescent="0.25">
      <c r="B63" s="1"/>
      <c r="C63" s="1"/>
      <c r="D63" s="1"/>
      <c r="E63" s="1"/>
      <c r="F63" s="1"/>
      <c r="G63" s="1"/>
    </row>
    <row r="64" spans="1:7" x14ac:dyDescent="0.25">
      <c r="A64" s="2" t="s">
        <v>38</v>
      </c>
      <c r="B64" s="1"/>
      <c r="C64" s="1"/>
      <c r="D64" s="1"/>
      <c r="E64" s="1"/>
      <c r="F64" s="1"/>
      <c r="G64" s="1"/>
    </row>
    <row r="65" spans="1:7" x14ac:dyDescent="0.25">
      <c r="A65" s="2" t="s">
        <v>39</v>
      </c>
      <c r="B65" s="1">
        <f>B23/B22*100</f>
        <v>117.01072474747474</v>
      </c>
      <c r="C65" s="1"/>
      <c r="D65" s="1"/>
      <c r="E65" s="1"/>
      <c r="F65" s="1"/>
      <c r="G65" s="1"/>
    </row>
    <row r="66" spans="1:7" x14ac:dyDescent="0.25">
      <c r="A66" s="2" t="s">
        <v>40</v>
      </c>
      <c r="B66" s="1">
        <f>B17/B23*100</f>
        <v>90.204808300508247</v>
      </c>
      <c r="C66" s="1"/>
      <c r="D66" s="1"/>
      <c r="E66" s="1"/>
      <c r="F66" s="1"/>
      <c r="G66" s="1"/>
    </row>
    <row r="67" spans="1:7" x14ac:dyDescent="0.25">
      <c r="B67" s="1"/>
      <c r="C67" s="1"/>
      <c r="D67" s="1"/>
      <c r="E67" s="1"/>
      <c r="F67" s="1"/>
      <c r="G67" s="1"/>
    </row>
    <row r="68" spans="1:7" ht="15.75" thickBot="1" x14ac:dyDescent="0.3">
      <c r="A68" s="36"/>
      <c r="B68" s="36"/>
      <c r="C68" s="36"/>
      <c r="D68" s="36"/>
      <c r="E68" s="36"/>
      <c r="F68" s="36"/>
      <c r="G68" s="36"/>
    </row>
    <row r="69" spans="1:7" ht="15.75" thickTop="1" x14ac:dyDescent="0.25"/>
    <row r="70" spans="1:7" x14ac:dyDescent="0.25">
      <c r="A70" s="2" t="s">
        <v>98</v>
      </c>
    </row>
    <row r="71" spans="1:7" x14ac:dyDescent="0.25">
      <c r="A71" s="2" t="s">
        <v>94</v>
      </c>
    </row>
    <row r="72" spans="1:7" x14ac:dyDescent="0.25">
      <c r="A72" s="2" t="s">
        <v>99</v>
      </c>
    </row>
    <row r="75" spans="1:7" x14ac:dyDescent="0.25">
      <c r="A75" s="2" t="s">
        <v>104</v>
      </c>
    </row>
    <row r="76" spans="1:7" x14ac:dyDescent="0.25">
      <c r="A76" s="2" t="s">
        <v>161</v>
      </c>
    </row>
    <row r="77" spans="1:7" x14ac:dyDescent="0.25">
      <c r="A77" s="2" t="s">
        <v>162</v>
      </c>
    </row>
  </sheetData>
  <mergeCells count="7">
    <mergeCell ref="F4:F5"/>
    <mergeCell ref="G4:G5"/>
    <mergeCell ref="A1:G1"/>
    <mergeCell ref="C3:G3"/>
    <mergeCell ref="C4:E4"/>
    <mergeCell ref="A3:A5"/>
    <mergeCell ref="B3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36"/>
  <sheetViews>
    <sheetView workbookViewId="0">
      <selection activeCell="B15" sqref="B15"/>
    </sheetView>
  </sheetViews>
  <sheetFormatPr baseColWidth="10" defaultColWidth="11.42578125" defaultRowHeight="15" x14ac:dyDescent="0.25"/>
  <cols>
    <col min="1" max="1" width="27.85546875" customWidth="1"/>
    <col min="2" max="5" width="17.7109375" customWidth="1"/>
    <col min="6" max="6" width="15.42578125" customWidth="1"/>
    <col min="7" max="7" width="1.5703125" customWidth="1"/>
    <col min="8" max="8" width="9.28515625" customWidth="1"/>
    <col min="10" max="10" width="8.28515625" customWidth="1"/>
    <col min="11" max="11" width="8.140625" customWidth="1"/>
    <col min="12" max="12" width="7.140625" customWidth="1"/>
    <col min="13" max="13" width="12.140625" customWidth="1"/>
    <col min="14" max="14" width="8.140625" customWidth="1"/>
  </cols>
  <sheetData>
    <row r="2" spans="1:13" x14ac:dyDescent="0.25">
      <c r="B2" s="54" t="s">
        <v>41</v>
      </c>
      <c r="C2" s="56" t="s">
        <v>2</v>
      </c>
      <c r="D2" s="56"/>
      <c r="E2" s="56"/>
      <c r="F2" s="56"/>
      <c r="G2" s="29"/>
    </row>
    <row r="3" spans="1:13" ht="15.75" thickBot="1" x14ac:dyDescent="0.3">
      <c r="B3" s="55"/>
      <c r="C3" s="4" t="s">
        <v>42</v>
      </c>
      <c r="D3" s="4"/>
      <c r="E3" s="4"/>
      <c r="F3" s="4" t="s">
        <v>43</v>
      </c>
      <c r="G3" s="30"/>
    </row>
    <row r="4" spans="1:13" ht="15.75" thickTop="1" x14ac:dyDescent="0.25">
      <c r="A4" s="8" t="s">
        <v>65</v>
      </c>
      <c r="C4" t="s">
        <v>1</v>
      </c>
      <c r="D4" t="s">
        <v>95</v>
      </c>
      <c r="E4" t="s">
        <v>96</v>
      </c>
    </row>
    <row r="6" spans="1:13" x14ac:dyDescent="0.25">
      <c r="A6" t="s">
        <v>66</v>
      </c>
      <c r="B6" s="6">
        <f>C6+F6</f>
        <v>203500000</v>
      </c>
      <c r="C6" s="6">
        <v>163500000</v>
      </c>
      <c r="D6" s="6">
        <f>D14*C7</f>
        <v>58860000</v>
      </c>
      <c r="E6" s="6">
        <f>E14*C7</f>
        <v>156960000</v>
      </c>
      <c r="F6" s="6">
        <v>40000000</v>
      </c>
      <c r="G6" s="6"/>
      <c r="I6" s="6">
        <v>14</v>
      </c>
      <c r="K6">
        <v>13</v>
      </c>
      <c r="M6">
        <v>20</v>
      </c>
    </row>
    <row r="7" spans="1:13" x14ac:dyDescent="0.25">
      <c r="B7" s="1">
        <f>B6/B14</f>
        <v>0.14034482758620689</v>
      </c>
      <c r="C7" s="1">
        <f t="shared" ref="C7:F7" si="0">C6/C14</f>
        <v>0.1308</v>
      </c>
      <c r="D7" s="1"/>
      <c r="E7" s="1"/>
      <c r="F7" s="1">
        <f t="shared" si="0"/>
        <v>0.2</v>
      </c>
      <c r="G7" s="1"/>
      <c r="I7">
        <v>29</v>
      </c>
      <c r="K7">
        <v>29</v>
      </c>
      <c r="M7">
        <v>30</v>
      </c>
    </row>
    <row r="8" spans="1:13" x14ac:dyDescent="0.25">
      <c r="A8" t="s">
        <v>67</v>
      </c>
      <c r="B8" s="6">
        <f>C8+F8</f>
        <v>427500000</v>
      </c>
      <c r="C8" s="10">
        <v>367500000</v>
      </c>
      <c r="D8" s="10">
        <f>D14*C9</f>
        <v>132300000</v>
      </c>
      <c r="E8" s="10">
        <f>E14*C9</f>
        <v>352800000</v>
      </c>
      <c r="F8" s="6">
        <v>60000000</v>
      </c>
      <c r="G8" s="6"/>
      <c r="I8" s="6">
        <v>34</v>
      </c>
      <c r="K8" s="6">
        <v>35</v>
      </c>
      <c r="M8">
        <v>30</v>
      </c>
    </row>
    <row r="9" spans="1:13" x14ac:dyDescent="0.25">
      <c r="B9" s="1">
        <f>B8/B14</f>
        <v>0.29482758620689653</v>
      </c>
      <c r="C9" s="1">
        <f t="shared" ref="C9:F9" si="1">C8/C14</f>
        <v>0.29399999999999998</v>
      </c>
      <c r="D9" s="1"/>
      <c r="E9" s="1"/>
      <c r="F9" s="1">
        <f t="shared" si="1"/>
        <v>0.3</v>
      </c>
      <c r="G9" s="1"/>
      <c r="I9">
        <v>23</v>
      </c>
      <c r="K9">
        <v>23</v>
      </c>
      <c r="M9">
        <v>20</v>
      </c>
    </row>
    <row r="10" spans="1:13" x14ac:dyDescent="0.25">
      <c r="A10" t="s">
        <v>64</v>
      </c>
      <c r="B10" s="6">
        <f>C10+F10</f>
        <v>492000000</v>
      </c>
      <c r="C10" s="10">
        <v>432000000</v>
      </c>
      <c r="D10" s="10">
        <f>D14*C11</f>
        <v>155520000</v>
      </c>
      <c r="E10" s="10">
        <f>E14*C11</f>
        <v>414720000</v>
      </c>
      <c r="F10" s="6">
        <v>60000000</v>
      </c>
      <c r="G10" s="6"/>
      <c r="H10" s="6"/>
    </row>
    <row r="11" spans="1:13" ht="15" customHeight="1" x14ac:dyDescent="0.25">
      <c r="B11" s="1">
        <f>B10/B14</f>
        <v>0.33931034482758621</v>
      </c>
      <c r="C11" s="1">
        <f t="shared" ref="C11:F11" si="2">C10/C14</f>
        <v>0.34560000000000002</v>
      </c>
      <c r="D11" s="1"/>
      <c r="E11" s="1"/>
      <c r="F11" s="1">
        <f t="shared" si="2"/>
        <v>0.3</v>
      </c>
      <c r="G11" s="1"/>
      <c r="H11" s="6"/>
      <c r="I11" s="57" t="s">
        <v>81</v>
      </c>
      <c r="J11" s="57"/>
      <c r="K11" s="57"/>
      <c r="L11" s="57"/>
    </row>
    <row r="12" spans="1:13" x14ac:dyDescent="0.25">
      <c r="A12" t="s">
        <v>68</v>
      </c>
      <c r="B12" s="6">
        <f>C12+F12</f>
        <v>326500000</v>
      </c>
      <c r="C12" s="6">
        <v>286500000</v>
      </c>
      <c r="D12" s="6">
        <f>D14*C13</f>
        <v>103140000</v>
      </c>
      <c r="E12" s="6">
        <f>E14*C13</f>
        <v>275040000</v>
      </c>
      <c r="F12" s="6">
        <v>40000000</v>
      </c>
      <c r="G12" s="6"/>
      <c r="H12" s="6"/>
      <c r="I12" s="57"/>
      <c r="J12" s="57"/>
      <c r="K12" s="57"/>
      <c r="L12" s="57"/>
    </row>
    <row r="13" spans="1:13" x14ac:dyDescent="0.25">
      <c r="B13" s="1">
        <f>B12/B14</f>
        <v>0.22517241379310346</v>
      </c>
      <c r="C13" s="1">
        <f t="shared" ref="C13:F13" si="3">C12/C14</f>
        <v>0.22919999999999999</v>
      </c>
      <c r="D13" s="1"/>
      <c r="E13" s="1"/>
      <c r="F13" s="1">
        <f t="shared" si="3"/>
        <v>0.2</v>
      </c>
      <c r="G13" s="1"/>
      <c r="H13" s="6"/>
      <c r="I13" s="14"/>
      <c r="K13" s="6"/>
    </row>
    <row r="14" spans="1:13" x14ac:dyDescent="0.25">
      <c r="A14" t="s">
        <v>69</v>
      </c>
      <c r="B14" s="6">
        <f>C14+F14</f>
        <v>1450000000</v>
      </c>
      <c r="C14" s="10">
        <v>1250000000</v>
      </c>
      <c r="D14" s="10">
        <v>450000000</v>
      </c>
      <c r="E14" s="10">
        <v>1200000000</v>
      </c>
      <c r="F14" s="6">
        <v>200000000</v>
      </c>
      <c r="G14" s="6"/>
      <c r="I14" s="14"/>
      <c r="K14" s="6"/>
    </row>
    <row r="15" spans="1:13" x14ac:dyDescent="0.25">
      <c r="I15" s="14"/>
      <c r="K15" s="6"/>
    </row>
    <row r="16" spans="1:13" x14ac:dyDescent="0.25">
      <c r="I16" s="14"/>
      <c r="K16" s="6"/>
    </row>
    <row r="17" spans="1:14" x14ac:dyDescent="0.25">
      <c r="A17" s="9" t="s">
        <v>70</v>
      </c>
      <c r="B17" s="6">
        <f>SUM(C17:F17)</f>
        <v>1450000000</v>
      </c>
      <c r="C17" s="10">
        <v>1250000000</v>
      </c>
      <c r="D17" s="10"/>
      <c r="E17" s="10"/>
      <c r="F17" s="6">
        <v>200000000</v>
      </c>
      <c r="G17" s="6"/>
      <c r="I17" s="15" t="s">
        <v>82</v>
      </c>
      <c r="K17" s="6"/>
    </row>
    <row r="18" spans="1:14" x14ac:dyDescent="0.25">
      <c r="A18" s="11" t="s">
        <v>71</v>
      </c>
      <c r="B18" s="6">
        <f t="shared" ref="B18:B20" si="4">SUM(C18:F18)</f>
        <v>0</v>
      </c>
      <c r="C18" s="12">
        <f>C17-C14</f>
        <v>0</v>
      </c>
      <c r="D18" s="12"/>
      <c r="E18" s="12"/>
      <c r="F18" s="12">
        <f>F17-F14</f>
        <v>0</v>
      </c>
      <c r="G18" s="12"/>
      <c r="I18" s="22" t="s">
        <v>83</v>
      </c>
      <c r="J18" s="20"/>
      <c r="K18" s="21" t="s">
        <v>84</v>
      </c>
      <c r="L18" s="20"/>
      <c r="M18" s="21" t="s">
        <v>4</v>
      </c>
      <c r="N18" s="20"/>
    </row>
    <row r="19" spans="1:14" x14ac:dyDescent="0.25">
      <c r="A19" s="11" t="s">
        <v>72</v>
      </c>
      <c r="B19" s="6">
        <f t="shared" si="4"/>
        <v>0</v>
      </c>
      <c r="C19" s="12">
        <f>C18*L19/100</f>
        <v>0</v>
      </c>
      <c r="D19" s="12"/>
      <c r="E19" s="12"/>
      <c r="F19" s="12">
        <f>F18*N19/100</f>
        <v>0</v>
      </c>
      <c r="G19" s="12"/>
      <c r="I19" s="23">
        <v>29</v>
      </c>
      <c r="J19" s="18">
        <f>I19*J20/I20</f>
        <v>33.720930232558139</v>
      </c>
      <c r="K19" s="19">
        <v>29</v>
      </c>
      <c r="L19" s="18">
        <f>K19*L20/K20</f>
        <v>33.333333333333336</v>
      </c>
      <c r="M19" s="19">
        <v>30</v>
      </c>
      <c r="N19" s="18">
        <f>M19*N20/M20</f>
        <v>37.5</v>
      </c>
    </row>
    <row r="20" spans="1:14" x14ac:dyDescent="0.25">
      <c r="A20" t="s">
        <v>73</v>
      </c>
      <c r="B20" s="6">
        <f t="shared" si="4"/>
        <v>427500000</v>
      </c>
      <c r="C20" s="12">
        <f t="shared" ref="C20" si="5">C8+C19</f>
        <v>367500000</v>
      </c>
      <c r="D20" s="12"/>
      <c r="E20" s="12"/>
      <c r="F20" s="12">
        <f>F8+F19</f>
        <v>60000000</v>
      </c>
      <c r="G20" s="12"/>
      <c r="I20" s="24">
        <f>100-I6</f>
        <v>86</v>
      </c>
      <c r="J20" s="25">
        <v>100</v>
      </c>
      <c r="K20" s="26">
        <f>100-K6</f>
        <v>87</v>
      </c>
      <c r="L20" s="25">
        <v>100</v>
      </c>
      <c r="M20" s="26">
        <f>100-M6</f>
        <v>80</v>
      </c>
      <c r="N20" s="27">
        <v>100</v>
      </c>
    </row>
    <row r="21" spans="1:14" x14ac:dyDescent="0.25">
      <c r="A21" t="s">
        <v>74</v>
      </c>
      <c r="B21" s="12">
        <f>B20+B6</f>
        <v>631000000</v>
      </c>
      <c r="C21" s="12">
        <f>C20+C6</f>
        <v>531000000</v>
      </c>
      <c r="D21" s="12"/>
      <c r="E21" s="12"/>
      <c r="F21" s="12">
        <f>F20+F6</f>
        <v>100000000</v>
      </c>
      <c r="G21" s="12"/>
      <c r="I21" s="16"/>
      <c r="J21" s="17"/>
      <c r="K21" s="17"/>
      <c r="L21" s="17"/>
      <c r="M21" s="17"/>
      <c r="N21" s="17"/>
    </row>
    <row r="22" spans="1:14" x14ac:dyDescent="0.25">
      <c r="B22" s="12"/>
      <c r="C22" s="12"/>
      <c r="D22" s="12"/>
      <c r="E22" s="12"/>
      <c r="F22" s="12"/>
      <c r="G22" s="12"/>
    </row>
    <row r="23" spans="1:14" x14ac:dyDescent="0.25">
      <c r="A23" s="9" t="s">
        <v>75</v>
      </c>
      <c r="B23" s="6">
        <f>SUM(C23:F23)</f>
        <v>2600000000</v>
      </c>
      <c r="C23" s="6">
        <v>2300000000</v>
      </c>
      <c r="D23" s="6"/>
      <c r="E23" s="6"/>
      <c r="F23" s="13">
        <v>300000000</v>
      </c>
      <c r="G23" s="13"/>
      <c r="H23" s="6"/>
      <c r="I23" s="15" t="s">
        <v>64</v>
      </c>
      <c r="K23" s="6"/>
    </row>
    <row r="24" spans="1:14" x14ac:dyDescent="0.25">
      <c r="A24" s="11" t="s">
        <v>71</v>
      </c>
      <c r="B24" s="6">
        <f t="shared" ref="B24:B26" si="6">SUM(C24:F24)</f>
        <v>1150000000</v>
      </c>
      <c r="C24" s="12">
        <f>C23-C17</f>
        <v>1050000000</v>
      </c>
      <c r="D24" s="12"/>
      <c r="E24" s="12"/>
      <c r="F24" s="12">
        <f>F23-F17</f>
        <v>100000000</v>
      </c>
      <c r="G24" s="12"/>
      <c r="H24" s="12"/>
      <c r="I24" s="22" t="s">
        <v>83</v>
      </c>
      <c r="J24" s="20"/>
      <c r="K24" s="21" t="s">
        <v>84</v>
      </c>
      <c r="L24" s="20"/>
      <c r="M24" s="21" t="s">
        <v>4</v>
      </c>
      <c r="N24" s="20"/>
    </row>
    <row r="25" spans="1:14" x14ac:dyDescent="0.25">
      <c r="A25" s="11" t="s">
        <v>85</v>
      </c>
      <c r="B25" s="6">
        <f t="shared" si="6"/>
        <v>693620689.65517247</v>
      </c>
      <c r="C25" s="12">
        <f>C24*L25/100</f>
        <v>633620689.65517247</v>
      </c>
      <c r="D25" s="12"/>
      <c r="E25" s="12"/>
      <c r="F25" s="12">
        <f>F24*N25/100</f>
        <v>60000000</v>
      </c>
      <c r="G25" s="12"/>
      <c r="H25" s="31" t="s">
        <v>86</v>
      </c>
      <c r="I25" s="28">
        <v>34</v>
      </c>
      <c r="J25" s="18">
        <f>I25*J26/I26</f>
        <v>59.649122807017541</v>
      </c>
      <c r="K25" s="19">
        <v>35</v>
      </c>
      <c r="L25" s="18">
        <f>K25*L26/K26</f>
        <v>60.344827586206897</v>
      </c>
      <c r="M25" s="19">
        <v>30</v>
      </c>
      <c r="N25" s="18">
        <f>M25*N26/M26</f>
        <v>60</v>
      </c>
    </row>
    <row r="26" spans="1:14" x14ac:dyDescent="0.25">
      <c r="A26" s="8" t="s">
        <v>76</v>
      </c>
      <c r="B26" s="34">
        <f t="shared" si="6"/>
        <v>1185620689.6551723</v>
      </c>
      <c r="C26" s="33">
        <f>C10+C25</f>
        <v>1065620689.6551725</v>
      </c>
      <c r="D26" s="33"/>
      <c r="E26" s="33"/>
      <c r="F26" s="32">
        <f>F10+F25</f>
        <v>120000000</v>
      </c>
      <c r="G26" s="12"/>
      <c r="H26" s="12"/>
      <c r="I26" s="24">
        <f>100-I6-I7</f>
        <v>57</v>
      </c>
      <c r="J26" s="27">
        <v>100</v>
      </c>
      <c r="K26" s="26">
        <f>100-K6-K7</f>
        <v>58</v>
      </c>
      <c r="L26" s="27">
        <v>100</v>
      </c>
      <c r="M26" s="26">
        <f>100-M6-M7</f>
        <v>50</v>
      </c>
      <c r="N26" s="27">
        <v>100</v>
      </c>
    </row>
    <row r="27" spans="1:14" x14ac:dyDescent="0.25">
      <c r="A27" t="s">
        <v>77</v>
      </c>
      <c r="B27" s="12">
        <f>B26+B21</f>
        <v>1816620689.6551723</v>
      </c>
      <c r="C27" s="12">
        <f>C26+C21</f>
        <v>1596620689.6551723</v>
      </c>
      <c r="D27" s="12"/>
      <c r="E27" s="12"/>
      <c r="F27" s="12">
        <f>F26+F21</f>
        <v>220000000</v>
      </c>
      <c r="G27" s="12"/>
      <c r="H27" s="31" t="s">
        <v>87</v>
      </c>
      <c r="I27" s="28">
        <v>23</v>
      </c>
      <c r="J27" s="18">
        <f>I27*J28/I28</f>
        <v>40.350877192982459</v>
      </c>
      <c r="K27" s="19">
        <v>23</v>
      </c>
      <c r="L27" s="18">
        <f>K27*L28/K28</f>
        <v>39.655172413793103</v>
      </c>
      <c r="M27" s="19">
        <v>20</v>
      </c>
      <c r="N27" s="18">
        <f>M27*N28/M28</f>
        <v>40</v>
      </c>
    </row>
    <row r="28" spans="1:14" x14ac:dyDescent="0.25">
      <c r="H28" s="12"/>
      <c r="I28" s="24">
        <f>100-I6-I7</f>
        <v>57</v>
      </c>
      <c r="J28" s="27">
        <v>100</v>
      </c>
      <c r="K28" s="26">
        <f>100-K6-K7</f>
        <v>58</v>
      </c>
      <c r="L28" s="27">
        <v>100</v>
      </c>
      <c r="M28" s="26">
        <f>100-M6-M7</f>
        <v>50</v>
      </c>
      <c r="N28" s="27">
        <v>100</v>
      </c>
    </row>
    <row r="29" spans="1:14" x14ac:dyDescent="0.25">
      <c r="A29" s="9" t="s">
        <v>78</v>
      </c>
      <c r="B29" s="6">
        <f>SUM(C29:F29)</f>
        <v>2600000000</v>
      </c>
      <c r="C29" s="6">
        <v>2300000000</v>
      </c>
      <c r="D29" s="6"/>
      <c r="E29" s="6"/>
      <c r="F29" s="10">
        <v>300000000</v>
      </c>
      <c r="G29" s="12"/>
    </row>
    <row r="30" spans="1:14" x14ac:dyDescent="0.25">
      <c r="A30" s="11" t="s">
        <v>71</v>
      </c>
      <c r="B30" s="6">
        <f>SUM(C30:F30)</f>
        <v>1150000000</v>
      </c>
      <c r="C30" s="12">
        <f>C29-C17</f>
        <v>1050000000</v>
      </c>
      <c r="D30" s="12"/>
      <c r="E30" s="12"/>
      <c r="F30" s="12">
        <f t="shared" ref="F30" si="7">F29-F17</f>
        <v>100000000</v>
      </c>
      <c r="G30" s="12"/>
      <c r="H30" s="58" t="s">
        <v>88</v>
      </c>
      <c r="I30" s="58"/>
      <c r="J30" s="58"/>
      <c r="K30" s="58"/>
      <c r="L30" s="58"/>
      <c r="M30" s="58"/>
      <c r="N30" s="58"/>
    </row>
    <row r="31" spans="1:14" x14ac:dyDescent="0.25">
      <c r="A31" t="s">
        <v>91</v>
      </c>
      <c r="B31" s="6">
        <f t="shared" ref="B31:B32" si="8">SUM(C31:F31)</f>
        <v>456379310.34482759</v>
      </c>
      <c r="C31" s="12">
        <f>C30*L27/100</f>
        <v>416379310.34482759</v>
      </c>
      <c r="D31" s="12"/>
      <c r="E31" s="12"/>
      <c r="F31" s="12">
        <f>F30*N27/100</f>
        <v>40000000</v>
      </c>
      <c r="G31" s="12"/>
      <c r="H31" s="58"/>
      <c r="I31" s="58"/>
      <c r="J31" s="58"/>
      <c r="K31" s="58"/>
      <c r="L31" s="58"/>
      <c r="M31" s="58"/>
      <c r="N31" s="58"/>
    </row>
    <row r="32" spans="1:14" x14ac:dyDescent="0.25">
      <c r="A32" s="8" t="s">
        <v>79</v>
      </c>
      <c r="B32" s="34">
        <f t="shared" si="8"/>
        <v>782879310.34482765</v>
      </c>
      <c r="C32" s="32">
        <f>C12+C31</f>
        <v>702879310.34482765</v>
      </c>
      <c r="D32" s="32"/>
      <c r="E32" s="32"/>
      <c r="F32" s="32">
        <f>F12+F31</f>
        <v>80000000</v>
      </c>
      <c r="G32" s="12"/>
      <c r="H32" s="58"/>
      <c r="I32" s="58"/>
      <c r="J32" s="58"/>
      <c r="K32" s="58"/>
      <c r="L32" s="58"/>
      <c r="M32" s="58"/>
      <c r="N32" s="58"/>
    </row>
    <row r="33" spans="1:14" x14ac:dyDescent="0.25">
      <c r="A33" t="s">
        <v>80</v>
      </c>
      <c r="B33" s="12">
        <f>B32+B27</f>
        <v>2599500000</v>
      </c>
      <c r="C33" s="12">
        <f>C32+C27</f>
        <v>2299500000</v>
      </c>
      <c r="D33" s="12"/>
      <c r="E33" s="12"/>
      <c r="F33" s="12">
        <f t="shared" ref="F33" si="9">F32+F27</f>
        <v>300000000</v>
      </c>
      <c r="G33" s="12"/>
      <c r="H33" s="12"/>
    </row>
    <row r="34" spans="1:14" x14ac:dyDescent="0.25">
      <c r="H34" s="59" t="s">
        <v>89</v>
      </c>
      <c r="I34" s="59"/>
      <c r="J34" s="59"/>
      <c r="K34" s="59"/>
      <c r="L34" s="59"/>
      <c r="M34" s="59"/>
      <c r="N34" s="59"/>
    </row>
    <row r="35" spans="1:14" x14ac:dyDescent="0.25">
      <c r="A35" t="s">
        <v>90</v>
      </c>
      <c r="H35" s="59"/>
      <c r="I35" s="59"/>
      <c r="J35" s="59"/>
      <c r="K35" s="59"/>
      <c r="L35" s="59"/>
      <c r="M35" s="59"/>
      <c r="N35" s="59"/>
    </row>
    <row r="36" spans="1:14" x14ac:dyDescent="0.25">
      <c r="H36" s="59"/>
      <c r="I36" s="59"/>
      <c r="J36" s="59"/>
      <c r="K36" s="59"/>
      <c r="L36" s="59"/>
      <c r="M36" s="59"/>
      <c r="N36" s="59"/>
    </row>
  </sheetData>
  <mergeCells count="5">
    <mergeCell ref="B2:B3"/>
    <mergeCell ref="C2:F2"/>
    <mergeCell ref="I11:L12"/>
    <mergeCell ref="H30:N32"/>
    <mergeCell ref="H34:N36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36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29.85546875" customWidth="1"/>
    <col min="2" max="3" width="17.7109375" customWidth="1"/>
    <col min="4" max="4" width="15.42578125" customWidth="1"/>
    <col min="5" max="5" width="1.5703125" customWidth="1"/>
    <col min="6" max="6" width="9.28515625" customWidth="1"/>
    <col min="8" max="8" width="8.28515625" customWidth="1"/>
    <col min="9" max="9" width="8.140625" customWidth="1"/>
    <col min="10" max="10" width="7.140625" customWidth="1"/>
    <col min="11" max="11" width="12.140625" customWidth="1"/>
    <col min="12" max="12" width="8.140625" customWidth="1"/>
  </cols>
  <sheetData>
    <row r="2" spans="1:11" x14ac:dyDescent="0.25">
      <c r="B2" s="54" t="s">
        <v>41</v>
      </c>
      <c r="C2" s="56" t="s">
        <v>2</v>
      </c>
      <c r="D2" s="56"/>
      <c r="E2" s="29"/>
    </row>
    <row r="3" spans="1:11" ht="15.75" thickBot="1" x14ac:dyDescent="0.3">
      <c r="B3" s="55"/>
      <c r="C3" s="4" t="s">
        <v>42</v>
      </c>
      <c r="D3" s="4" t="s">
        <v>43</v>
      </c>
      <c r="E3" s="30"/>
    </row>
    <row r="4" spans="1:11" ht="15.75" thickTop="1" x14ac:dyDescent="0.25">
      <c r="A4" s="8" t="s">
        <v>92</v>
      </c>
    </row>
    <row r="6" spans="1:11" x14ac:dyDescent="0.25">
      <c r="A6" t="s">
        <v>66</v>
      </c>
      <c r="B6" s="6">
        <f>SUM(C6:D6)</f>
        <v>459</v>
      </c>
      <c r="C6" s="6">
        <v>109</v>
      </c>
      <c r="D6" s="6">
        <v>350</v>
      </c>
      <c r="E6" s="6"/>
      <c r="G6" s="6">
        <v>18</v>
      </c>
      <c r="I6">
        <v>13</v>
      </c>
      <c r="K6">
        <v>20</v>
      </c>
    </row>
    <row r="7" spans="1:11" x14ac:dyDescent="0.25">
      <c r="B7" s="35">
        <f>B6/B14</f>
        <v>0.17770034843205576</v>
      </c>
      <c r="C7" s="35">
        <f t="shared" ref="C7:D7" si="0">C6/C14</f>
        <v>0.13085234093637454</v>
      </c>
      <c r="D7" s="35">
        <f t="shared" si="0"/>
        <v>0.2</v>
      </c>
      <c r="E7" s="1"/>
      <c r="G7">
        <v>30</v>
      </c>
      <c r="I7">
        <v>29</v>
      </c>
      <c r="K7">
        <v>30</v>
      </c>
    </row>
    <row r="8" spans="1:11" x14ac:dyDescent="0.25">
      <c r="A8" t="s">
        <v>67</v>
      </c>
      <c r="B8" s="6">
        <f>SUM(C8:D8)</f>
        <v>770</v>
      </c>
      <c r="C8" s="6">
        <v>245</v>
      </c>
      <c r="D8" s="6">
        <v>525</v>
      </c>
      <c r="E8" s="6"/>
      <c r="G8" s="6">
        <v>31</v>
      </c>
      <c r="I8" s="6">
        <v>35</v>
      </c>
      <c r="K8">
        <v>30</v>
      </c>
    </row>
    <row r="9" spans="1:11" x14ac:dyDescent="0.25">
      <c r="B9" s="35">
        <f>B8/B14</f>
        <v>0.29810298102981031</v>
      </c>
      <c r="C9" s="35">
        <f t="shared" ref="C9:D9" si="1">C8/C14</f>
        <v>0.29411764705882354</v>
      </c>
      <c r="D9" s="35">
        <f t="shared" si="1"/>
        <v>0.3</v>
      </c>
      <c r="E9" s="1"/>
      <c r="G9">
        <v>21</v>
      </c>
      <c r="I9">
        <v>23</v>
      </c>
      <c r="K9">
        <v>20</v>
      </c>
    </row>
    <row r="10" spans="1:11" x14ac:dyDescent="0.25">
      <c r="A10" t="s">
        <v>64</v>
      </c>
      <c r="B10" s="6">
        <f>SUM(C10:D10)</f>
        <v>813</v>
      </c>
      <c r="C10" s="6">
        <v>288</v>
      </c>
      <c r="D10" s="6">
        <v>525</v>
      </c>
      <c r="E10" s="6"/>
      <c r="F10" s="6"/>
    </row>
    <row r="11" spans="1:11" x14ac:dyDescent="0.25">
      <c r="B11" s="35">
        <f>B10/B14</f>
        <v>0.31475029036004648</v>
      </c>
      <c r="C11" s="35">
        <f t="shared" ref="C11:D11" si="2">C10/C14</f>
        <v>0.34573829531812728</v>
      </c>
      <c r="D11" s="35">
        <f t="shared" si="2"/>
        <v>0.3</v>
      </c>
      <c r="E11" s="1"/>
      <c r="F11" s="6"/>
      <c r="G11" s="57" t="s">
        <v>93</v>
      </c>
      <c r="H11" s="57"/>
      <c r="I11" s="57"/>
      <c r="J11" s="57"/>
    </row>
    <row r="12" spans="1:11" x14ac:dyDescent="0.25">
      <c r="A12" t="s">
        <v>68</v>
      </c>
      <c r="B12" s="6">
        <f>SUM(C12:D12)</f>
        <v>541</v>
      </c>
      <c r="C12" s="6">
        <v>191</v>
      </c>
      <c r="D12" s="6">
        <v>350</v>
      </c>
      <c r="E12" s="6"/>
      <c r="F12" s="6"/>
      <c r="G12" s="57"/>
      <c r="H12" s="57"/>
      <c r="I12" s="57"/>
      <c r="J12" s="57"/>
    </row>
    <row r="13" spans="1:11" x14ac:dyDescent="0.25">
      <c r="B13" s="35">
        <f>B12/B14</f>
        <v>0.2094463801780875</v>
      </c>
      <c r="C13" s="35">
        <f t="shared" ref="C13" si="3">C12/C14</f>
        <v>0.22929171668667467</v>
      </c>
      <c r="D13" s="35">
        <f>D12/D14</f>
        <v>0.2</v>
      </c>
      <c r="E13" s="1"/>
      <c r="F13" s="6"/>
      <c r="G13" s="14"/>
      <c r="I13" s="6"/>
    </row>
    <row r="14" spans="1:11" x14ac:dyDescent="0.25">
      <c r="A14" t="s">
        <v>69</v>
      </c>
      <c r="B14" s="6">
        <f>SUM(C14:D14)</f>
        <v>2583</v>
      </c>
      <c r="C14" s="10">
        <v>833</v>
      </c>
      <c r="D14" s="6">
        <v>1750</v>
      </c>
      <c r="E14" s="6"/>
      <c r="G14" s="14"/>
      <c r="I14" s="6"/>
    </row>
    <row r="15" spans="1:11" x14ac:dyDescent="0.25">
      <c r="G15" s="14"/>
      <c r="I15" s="6"/>
    </row>
    <row r="16" spans="1:11" x14ac:dyDescent="0.25">
      <c r="G16" s="14"/>
      <c r="I16" s="6"/>
    </row>
    <row r="17" spans="1:12" x14ac:dyDescent="0.25">
      <c r="A17" s="9" t="s">
        <v>70</v>
      </c>
      <c r="B17" s="6">
        <f>SUM(C17:D17)</f>
        <v>2583</v>
      </c>
      <c r="C17" s="10">
        <v>833</v>
      </c>
      <c r="D17" s="6">
        <v>1750</v>
      </c>
      <c r="E17" s="6"/>
      <c r="G17" s="15" t="s">
        <v>82</v>
      </c>
      <c r="I17" s="6"/>
    </row>
    <row r="18" spans="1:12" x14ac:dyDescent="0.25">
      <c r="A18" s="11" t="s">
        <v>71</v>
      </c>
      <c r="B18" s="6">
        <f t="shared" ref="B18:B20" si="4">SUM(C18:D18)</f>
        <v>0</v>
      </c>
      <c r="C18" s="12">
        <f>C17-C14</f>
        <v>0</v>
      </c>
      <c r="D18" s="12">
        <f>D17-D14</f>
        <v>0</v>
      </c>
      <c r="E18" s="12"/>
      <c r="G18" s="22" t="s">
        <v>83</v>
      </c>
      <c r="H18" s="20"/>
      <c r="I18" s="21" t="s">
        <v>84</v>
      </c>
      <c r="J18" s="20"/>
      <c r="K18" s="21" t="s">
        <v>4</v>
      </c>
      <c r="L18" s="20"/>
    </row>
    <row r="19" spans="1:12" x14ac:dyDescent="0.25">
      <c r="A19" s="11" t="s">
        <v>72</v>
      </c>
      <c r="B19" s="6">
        <f t="shared" si="4"/>
        <v>0</v>
      </c>
      <c r="C19" s="12">
        <f>C18*J19/100</f>
        <v>0</v>
      </c>
      <c r="D19" s="12">
        <f>D18*L19/100</f>
        <v>0</v>
      </c>
      <c r="E19" s="12"/>
      <c r="G19" s="23">
        <v>29</v>
      </c>
      <c r="H19" s="18">
        <f>G19*H20/G20</f>
        <v>35.365853658536587</v>
      </c>
      <c r="I19" s="19">
        <v>29</v>
      </c>
      <c r="J19" s="18">
        <f>I19*J20/I20</f>
        <v>33.333333333333336</v>
      </c>
      <c r="K19" s="19">
        <v>30</v>
      </c>
      <c r="L19" s="18">
        <f>K19*L20/K20</f>
        <v>37.5</v>
      </c>
    </row>
    <row r="20" spans="1:12" x14ac:dyDescent="0.25">
      <c r="A20" t="s">
        <v>73</v>
      </c>
      <c r="B20" s="34">
        <f t="shared" si="4"/>
        <v>770</v>
      </c>
      <c r="C20" s="32">
        <f t="shared" ref="C20" si="5">C8+C19</f>
        <v>245</v>
      </c>
      <c r="D20" s="32">
        <f>D8+D19</f>
        <v>525</v>
      </c>
      <c r="E20" s="12"/>
      <c r="G20" s="24">
        <f>100-G6</f>
        <v>82</v>
      </c>
      <c r="H20" s="25">
        <v>100</v>
      </c>
      <c r="I20" s="26">
        <f>100-I6</f>
        <v>87</v>
      </c>
      <c r="J20" s="25">
        <v>100</v>
      </c>
      <c r="K20" s="26">
        <f>100-K6</f>
        <v>80</v>
      </c>
      <c r="L20" s="27">
        <v>100</v>
      </c>
    </row>
    <row r="21" spans="1:12" x14ac:dyDescent="0.25">
      <c r="A21" t="s">
        <v>74</v>
      </c>
      <c r="B21" s="12">
        <f>B20+B6</f>
        <v>1229</v>
      </c>
      <c r="C21" s="12">
        <f>C20+C6</f>
        <v>354</v>
      </c>
      <c r="D21" s="12">
        <f>D20+D6</f>
        <v>875</v>
      </c>
      <c r="E21" s="12"/>
      <c r="G21" s="16"/>
      <c r="H21" s="17"/>
      <c r="I21" s="17"/>
      <c r="J21" s="17"/>
      <c r="K21" s="17"/>
      <c r="L21" s="17"/>
    </row>
    <row r="22" spans="1:12" x14ac:dyDescent="0.25">
      <c r="B22" s="12"/>
      <c r="C22" s="12"/>
      <c r="D22" s="12"/>
      <c r="E22" s="12"/>
    </row>
    <row r="23" spans="1:12" x14ac:dyDescent="0.25">
      <c r="A23" s="9" t="s">
        <v>75</v>
      </c>
      <c r="B23" s="6">
        <f>SUM(C23:D23)</f>
        <v>4033</v>
      </c>
      <c r="C23" s="6">
        <v>1533</v>
      </c>
      <c r="D23" s="6">
        <v>2500</v>
      </c>
      <c r="E23" s="13"/>
      <c r="F23" s="6"/>
      <c r="G23" s="15" t="s">
        <v>64</v>
      </c>
      <c r="I23" s="6"/>
    </row>
    <row r="24" spans="1:12" x14ac:dyDescent="0.25">
      <c r="A24" s="11" t="s">
        <v>71</v>
      </c>
      <c r="B24" s="6">
        <f t="shared" ref="B24:B26" si="6">SUM(C24:D24)</f>
        <v>1450</v>
      </c>
      <c r="C24" s="12">
        <f>C23-C17</f>
        <v>700</v>
      </c>
      <c r="D24" s="12">
        <f>D23-D17</f>
        <v>750</v>
      </c>
      <c r="E24" s="12"/>
      <c r="F24" s="12"/>
      <c r="G24" s="22" t="s">
        <v>83</v>
      </c>
      <c r="H24" s="20"/>
      <c r="I24" s="21" t="s">
        <v>84</v>
      </c>
      <c r="J24" s="20"/>
      <c r="K24" s="21" t="s">
        <v>4</v>
      </c>
      <c r="L24" s="20"/>
    </row>
    <row r="25" spans="1:12" x14ac:dyDescent="0.25">
      <c r="A25" s="11" t="s">
        <v>85</v>
      </c>
      <c r="B25" s="6">
        <f t="shared" si="6"/>
        <v>872.41379310344826</v>
      </c>
      <c r="C25" s="12">
        <f>C24*J25/100</f>
        <v>422.41379310344826</v>
      </c>
      <c r="D25" s="12">
        <f>D24*L25/100</f>
        <v>450</v>
      </c>
      <c r="E25" s="12"/>
      <c r="F25" s="31" t="s">
        <v>86</v>
      </c>
      <c r="G25" s="28">
        <v>34</v>
      </c>
      <c r="H25" s="18">
        <f>G25*H26/G26</f>
        <v>65.384615384615387</v>
      </c>
      <c r="I25" s="19">
        <v>35</v>
      </c>
      <c r="J25" s="18">
        <f>I25*J26/I26</f>
        <v>60.344827586206897</v>
      </c>
      <c r="K25" s="19">
        <v>30</v>
      </c>
      <c r="L25" s="18">
        <f>K25*L26/K26</f>
        <v>60</v>
      </c>
    </row>
    <row r="26" spans="1:12" x14ac:dyDescent="0.25">
      <c r="A26" s="8" t="s">
        <v>76</v>
      </c>
      <c r="B26" s="34">
        <f t="shared" si="6"/>
        <v>1685.4137931034484</v>
      </c>
      <c r="C26" s="32">
        <f>C10+C25</f>
        <v>710.41379310344826</v>
      </c>
      <c r="D26" s="32">
        <f>D10+D25</f>
        <v>975</v>
      </c>
      <c r="E26" s="12"/>
      <c r="F26" s="12"/>
      <c r="G26" s="24">
        <f>100-G6-G7</f>
        <v>52</v>
      </c>
      <c r="H26" s="27">
        <v>100</v>
      </c>
      <c r="I26" s="26">
        <f>100-I6-I7</f>
        <v>58</v>
      </c>
      <c r="J26" s="27">
        <v>100</v>
      </c>
      <c r="K26" s="26">
        <f>100-K6-K7</f>
        <v>50</v>
      </c>
      <c r="L26" s="27">
        <v>100</v>
      </c>
    </row>
    <row r="27" spans="1:12" x14ac:dyDescent="0.25">
      <c r="A27" t="s">
        <v>77</v>
      </c>
      <c r="B27" s="12">
        <f>B26+B21</f>
        <v>2914.4137931034484</v>
      </c>
      <c r="C27" s="12">
        <f>C26+C21</f>
        <v>1064.4137931034484</v>
      </c>
      <c r="D27" s="12">
        <f>D26+D21</f>
        <v>1850</v>
      </c>
      <c r="E27" s="12"/>
      <c r="F27" s="31" t="s">
        <v>87</v>
      </c>
      <c r="G27" s="28">
        <v>23</v>
      </c>
      <c r="H27" s="18">
        <f>G27*H28/G28</f>
        <v>44.230769230769234</v>
      </c>
      <c r="I27" s="19">
        <v>23</v>
      </c>
      <c r="J27" s="18">
        <f>I27*J28/I28</f>
        <v>39.655172413793103</v>
      </c>
      <c r="K27" s="19">
        <v>20</v>
      </c>
      <c r="L27" s="18">
        <f>K27*L28/K28</f>
        <v>40</v>
      </c>
    </row>
    <row r="28" spans="1:12" x14ac:dyDescent="0.25">
      <c r="F28" s="12"/>
      <c r="G28" s="24">
        <f>100-G6-G7</f>
        <v>52</v>
      </c>
      <c r="H28" s="27">
        <v>100</v>
      </c>
      <c r="I28" s="26">
        <f>100-I6-I7</f>
        <v>58</v>
      </c>
      <c r="J28" s="27">
        <v>100</v>
      </c>
      <c r="K28" s="26">
        <f>100-K6-K7</f>
        <v>50</v>
      </c>
      <c r="L28" s="27">
        <v>100</v>
      </c>
    </row>
    <row r="29" spans="1:12" x14ac:dyDescent="0.25">
      <c r="A29" s="9" t="s">
        <v>78</v>
      </c>
      <c r="B29" s="6">
        <f>SUM(C29:D29)</f>
        <v>4033</v>
      </c>
      <c r="C29" s="6">
        <v>1533</v>
      </c>
      <c r="D29" s="6">
        <v>2500</v>
      </c>
      <c r="E29" s="12"/>
    </row>
    <row r="30" spans="1:12" x14ac:dyDescent="0.25">
      <c r="A30" s="11" t="s">
        <v>71</v>
      </c>
      <c r="B30" s="6">
        <f t="shared" ref="B30:B31" si="7">SUM(C30:D30)</f>
        <v>1450</v>
      </c>
      <c r="C30" s="12">
        <f t="shared" ref="C30:D30" si="8">C29-C17</f>
        <v>700</v>
      </c>
      <c r="D30" s="12">
        <f t="shared" si="8"/>
        <v>750</v>
      </c>
      <c r="E30" s="12"/>
      <c r="F30" s="58" t="s">
        <v>88</v>
      </c>
      <c r="G30" s="58"/>
      <c r="H30" s="58"/>
      <c r="I30" s="58"/>
      <c r="J30" s="58"/>
      <c r="K30" s="58"/>
      <c r="L30" s="58"/>
    </row>
    <row r="31" spans="1:12" x14ac:dyDescent="0.25">
      <c r="A31" t="s">
        <v>91</v>
      </c>
      <c r="B31" s="6">
        <f t="shared" si="7"/>
        <v>577.58620689655174</v>
      </c>
      <c r="C31" s="12">
        <f>C30*J27/100</f>
        <v>277.58620689655174</v>
      </c>
      <c r="D31" s="12">
        <f>D30*L27/100</f>
        <v>300</v>
      </c>
      <c r="E31" s="12"/>
      <c r="F31" s="58"/>
      <c r="G31" s="58"/>
      <c r="H31" s="58"/>
      <c r="I31" s="58"/>
      <c r="J31" s="58"/>
      <c r="K31" s="58"/>
      <c r="L31" s="58"/>
    </row>
    <row r="32" spans="1:12" x14ac:dyDescent="0.25">
      <c r="A32" s="8" t="s">
        <v>79</v>
      </c>
      <c r="B32" s="34">
        <f>SUM(C32:D32)</f>
        <v>1118.5862068965516</v>
      </c>
      <c r="C32" s="32">
        <f>C12+C31</f>
        <v>468.58620689655174</v>
      </c>
      <c r="D32" s="32">
        <f>D12+D31</f>
        <v>650</v>
      </c>
      <c r="E32" s="12"/>
      <c r="F32" s="58"/>
      <c r="G32" s="58"/>
      <c r="H32" s="58"/>
      <c r="I32" s="58"/>
      <c r="J32" s="58"/>
      <c r="K32" s="58"/>
      <c r="L32" s="58"/>
    </row>
    <row r="33" spans="1:12" x14ac:dyDescent="0.25">
      <c r="A33" t="s">
        <v>80</v>
      </c>
      <c r="B33" s="12">
        <f>B32+B27</f>
        <v>4033</v>
      </c>
      <c r="C33" s="12">
        <f>C32+C27</f>
        <v>1533</v>
      </c>
      <c r="D33" s="12">
        <f t="shared" ref="D33" si="9">D32+D27</f>
        <v>2500</v>
      </c>
      <c r="E33" s="12"/>
      <c r="F33" s="12"/>
    </row>
    <row r="34" spans="1:12" x14ac:dyDescent="0.25">
      <c r="F34" s="59" t="s">
        <v>89</v>
      </c>
      <c r="G34" s="59"/>
      <c r="H34" s="59"/>
      <c r="I34" s="59"/>
      <c r="J34" s="59"/>
      <c r="K34" s="59"/>
      <c r="L34" s="59"/>
    </row>
    <row r="35" spans="1:12" x14ac:dyDescent="0.25">
      <c r="A35" t="s">
        <v>90</v>
      </c>
      <c r="F35" s="59"/>
      <c r="G35" s="59"/>
      <c r="H35" s="59"/>
      <c r="I35" s="59"/>
      <c r="J35" s="59"/>
      <c r="K35" s="59"/>
      <c r="L35" s="59"/>
    </row>
    <row r="36" spans="1:12" x14ac:dyDescent="0.25">
      <c r="F36" s="59"/>
      <c r="G36" s="59"/>
      <c r="H36" s="59"/>
      <c r="I36" s="59"/>
      <c r="J36" s="59"/>
      <c r="K36" s="59"/>
      <c r="L36" s="59"/>
    </row>
  </sheetData>
  <mergeCells count="5">
    <mergeCell ref="B2:B3"/>
    <mergeCell ref="C2:D2"/>
    <mergeCell ref="G11:J12"/>
    <mergeCell ref="F30:L32"/>
    <mergeCell ref="F34:L3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 trimestre</vt:lpstr>
      <vt:lpstr>II Trimestre</vt:lpstr>
      <vt:lpstr>III Trimestre</vt:lpstr>
      <vt:lpstr>IV Trimestre</vt:lpstr>
      <vt:lpstr>Semestral</vt:lpstr>
      <vt:lpstr>Tercer Trimestre Acumulado</vt:lpstr>
      <vt:lpstr>Anual</vt:lpstr>
      <vt:lpstr>Calculo gastos prog. x Trim</vt:lpstr>
      <vt:lpstr>Calculo Ben. prog. x Trim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Sayra Rojas Rios</cp:lastModifiedBy>
  <dcterms:created xsi:type="dcterms:W3CDTF">2012-02-07T15:57:09Z</dcterms:created>
  <dcterms:modified xsi:type="dcterms:W3CDTF">2013-10-29T20:36:53Z</dcterms:modified>
</cp:coreProperties>
</file>