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0515" windowHeight="4905"/>
  </bookViews>
  <sheets>
    <sheet name="I trimestre" sheetId="4" r:id="rId1"/>
    <sheet name="II Trimestre" sheetId="5" r:id="rId2"/>
    <sheet name="III Trimestre" sheetId="6" r:id="rId3"/>
    <sheet name="IV Trimestre" sheetId="7" r:id="rId4"/>
    <sheet name="I Semestre" sheetId="1" r:id="rId5"/>
    <sheet name="III T Acumulado" sheetId="2" r:id="rId6"/>
    <sheet name="Anual" sheetId="3" r:id="rId7"/>
  </sheets>
  <calcPr calcId="145621"/>
</workbook>
</file>

<file path=xl/calcChain.xml><?xml version="1.0" encoding="utf-8"?>
<calcChain xmlns="http://schemas.openxmlformats.org/spreadsheetml/2006/main">
  <c r="B31" i="5" l="1"/>
  <c r="B31" i="6"/>
  <c r="B31" i="7"/>
  <c r="B31" i="1"/>
  <c r="B31" i="2"/>
  <c r="B31" i="3"/>
  <c r="B31" i="4"/>
  <c r="D12" i="3"/>
  <c r="E12" i="3"/>
  <c r="F12" i="3"/>
  <c r="G12" i="3"/>
  <c r="C12" i="3"/>
  <c r="D12" i="2"/>
  <c r="E12" i="2"/>
  <c r="F12" i="2"/>
  <c r="G12" i="2"/>
  <c r="C12" i="2"/>
  <c r="D12" i="1"/>
  <c r="E12" i="1"/>
  <c r="F12" i="1"/>
  <c r="G12" i="1"/>
  <c r="C12" i="1"/>
  <c r="G15" i="3" l="1"/>
  <c r="F15" i="3"/>
  <c r="E15" i="3"/>
  <c r="D15" i="3"/>
  <c r="C15" i="3"/>
  <c r="F15" i="2"/>
  <c r="E15" i="2"/>
  <c r="D15" i="2"/>
  <c r="C15" i="2"/>
  <c r="C19" i="3" l="1"/>
  <c r="D19" i="3"/>
  <c r="E19" i="3"/>
  <c r="F19" i="3"/>
  <c r="G19" i="3"/>
  <c r="C20" i="3"/>
  <c r="D20" i="3"/>
  <c r="E20" i="3"/>
  <c r="F20" i="3"/>
  <c r="G20" i="3"/>
  <c r="D18" i="3"/>
  <c r="E18" i="3"/>
  <c r="G18" i="3"/>
  <c r="C18" i="3"/>
  <c r="D21" i="3"/>
  <c r="E21" i="3"/>
  <c r="F21" i="3"/>
  <c r="G21" i="3"/>
  <c r="C21" i="3"/>
  <c r="B21" i="3" s="1"/>
  <c r="D22" i="3"/>
  <c r="E22" i="3"/>
  <c r="F22" i="3"/>
  <c r="G22" i="3"/>
  <c r="C22" i="3"/>
  <c r="B22" i="3"/>
  <c r="B20" i="3"/>
  <c r="B19" i="3"/>
  <c r="B18" i="3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D18" i="2"/>
  <c r="E18" i="2"/>
  <c r="G18" i="2"/>
  <c r="C18" i="2"/>
  <c r="B18" i="2" s="1"/>
  <c r="D22" i="2"/>
  <c r="E22" i="2"/>
  <c r="F22" i="2"/>
  <c r="G22" i="2"/>
  <c r="C22" i="2"/>
  <c r="B20" i="2"/>
  <c r="B15" i="2"/>
  <c r="D21" i="1"/>
  <c r="E21" i="1"/>
  <c r="F21" i="1"/>
  <c r="G21" i="1"/>
  <c r="C21" i="1"/>
  <c r="C19" i="1"/>
  <c r="D19" i="1"/>
  <c r="E19" i="1"/>
  <c r="F19" i="1"/>
  <c r="G19" i="1"/>
  <c r="C20" i="1"/>
  <c r="D20" i="1"/>
  <c r="D22" i="1" s="1"/>
  <c r="E20" i="1"/>
  <c r="F20" i="1"/>
  <c r="F22" i="1" s="1"/>
  <c r="G20" i="1"/>
  <c r="D18" i="1"/>
  <c r="E18" i="1"/>
  <c r="G18" i="1"/>
  <c r="C18" i="1"/>
  <c r="B20" i="1"/>
  <c r="B19" i="1"/>
  <c r="G22" i="1"/>
  <c r="E22" i="1"/>
  <c r="C22" i="1"/>
  <c r="D15" i="1"/>
  <c r="E15" i="1"/>
  <c r="B15" i="1" s="1"/>
  <c r="F15" i="1"/>
  <c r="G15" i="1"/>
  <c r="C15" i="1"/>
  <c r="D11" i="3"/>
  <c r="E11" i="3"/>
  <c r="G11" i="3"/>
  <c r="D13" i="3"/>
  <c r="E13" i="3"/>
  <c r="F13" i="3"/>
  <c r="G13" i="3"/>
  <c r="D14" i="3"/>
  <c r="E14" i="3"/>
  <c r="F14" i="3"/>
  <c r="G14" i="3"/>
  <c r="C11" i="3"/>
  <c r="B11" i="3" s="1"/>
  <c r="C13" i="3"/>
  <c r="C14" i="3"/>
  <c r="D10" i="3"/>
  <c r="E10" i="3"/>
  <c r="G10" i="3"/>
  <c r="C10" i="3"/>
  <c r="B15" i="3"/>
  <c r="B14" i="3"/>
  <c r="B13" i="3"/>
  <c r="B12" i="3"/>
  <c r="D10" i="2"/>
  <c r="E10" i="2"/>
  <c r="G10" i="2"/>
  <c r="D11" i="2"/>
  <c r="E11" i="2"/>
  <c r="G11" i="2"/>
  <c r="D13" i="2"/>
  <c r="E13" i="2"/>
  <c r="F13" i="2"/>
  <c r="G13" i="2"/>
  <c r="D14" i="2"/>
  <c r="E14" i="2"/>
  <c r="F14" i="2"/>
  <c r="G14" i="2"/>
  <c r="C11" i="2"/>
  <c r="B11" i="2" s="1"/>
  <c r="B12" i="2"/>
  <c r="C13" i="2"/>
  <c r="B13" i="2" s="1"/>
  <c r="C14" i="2"/>
  <c r="B14" i="2" s="1"/>
  <c r="C10" i="2"/>
  <c r="B10" i="2" s="1"/>
  <c r="D10" i="1"/>
  <c r="E10" i="1"/>
  <c r="G10" i="1"/>
  <c r="D11" i="1"/>
  <c r="E11" i="1"/>
  <c r="G11" i="1"/>
  <c r="D13" i="1"/>
  <c r="E13" i="1"/>
  <c r="F13" i="1"/>
  <c r="G13" i="1"/>
  <c r="D14" i="1"/>
  <c r="E14" i="1"/>
  <c r="F14" i="1"/>
  <c r="G14" i="1"/>
  <c r="C11" i="1"/>
  <c r="C13" i="1"/>
  <c r="B13" i="1" s="1"/>
  <c r="C14" i="1"/>
  <c r="C10" i="1"/>
  <c r="B11" i="1"/>
  <c r="B22" i="2" l="1"/>
  <c r="B14" i="1"/>
  <c r="B12" i="1"/>
  <c r="B21" i="1"/>
  <c r="B22" i="1"/>
  <c r="B19" i="2"/>
  <c r="B21" i="2"/>
  <c r="B18" i="1"/>
  <c r="B10" i="3"/>
  <c r="B10" i="1"/>
  <c r="F34" i="7" l="1"/>
  <c r="F59" i="7" s="1"/>
  <c r="F35" i="7"/>
  <c r="F36" i="7"/>
  <c r="F60" i="7" s="1"/>
  <c r="F37" i="7"/>
  <c r="F42" i="7"/>
  <c r="F43" i="7"/>
  <c r="F46" i="7"/>
  <c r="F47" i="7"/>
  <c r="F48" i="7"/>
  <c r="F51" i="7"/>
  <c r="F52" i="7"/>
  <c r="F53" i="7" s="1"/>
  <c r="F55" i="7"/>
  <c r="F58" i="7"/>
  <c r="F63" i="7"/>
  <c r="F64" i="7"/>
  <c r="F65" i="7"/>
  <c r="F34" i="6"/>
  <c r="F36" i="6" s="1"/>
  <c r="F35" i="6"/>
  <c r="F37" i="6"/>
  <c r="F42" i="6"/>
  <c r="F43" i="6"/>
  <c r="F46" i="6"/>
  <c r="F47" i="6"/>
  <c r="F51" i="6"/>
  <c r="F52" i="6"/>
  <c r="F55" i="6"/>
  <c r="F58" i="6"/>
  <c r="F63" i="6"/>
  <c r="F64" i="6"/>
  <c r="F65" i="6"/>
  <c r="F48" i="6" l="1"/>
  <c r="F53" i="6"/>
  <c r="F60" i="6"/>
  <c r="F59" i="6"/>
  <c r="F66" i="6"/>
  <c r="F66" i="7"/>
  <c r="F34" i="5"/>
  <c r="F35" i="5"/>
  <c r="F36" i="5"/>
  <c r="F37" i="5"/>
  <c r="F42" i="5"/>
  <c r="F43" i="5"/>
  <c r="F46" i="5"/>
  <c r="F47" i="5"/>
  <c r="F48" i="5"/>
  <c r="F51" i="5"/>
  <c r="F52" i="5"/>
  <c r="F53" i="5" s="1"/>
  <c r="F55" i="5"/>
  <c r="F63" i="5"/>
  <c r="F66" i="5" s="1"/>
  <c r="F64" i="5"/>
  <c r="F65" i="5"/>
  <c r="F34" i="4"/>
  <c r="F35" i="4"/>
  <c r="F36" i="4"/>
  <c r="F37" i="4"/>
  <c r="F42" i="4"/>
  <c r="F43" i="4"/>
  <c r="F46" i="4"/>
  <c r="F47" i="4"/>
  <c r="F51" i="4"/>
  <c r="F55" i="4"/>
  <c r="F63" i="4"/>
  <c r="F64" i="4"/>
  <c r="F65" i="4"/>
  <c r="F52" i="4"/>
  <c r="B11" i="7"/>
  <c r="B12" i="7"/>
  <c r="B13" i="7"/>
  <c r="B14" i="7"/>
  <c r="B15" i="7"/>
  <c r="B18" i="7"/>
  <c r="B19" i="7"/>
  <c r="B20" i="7"/>
  <c r="B21" i="7"/>
  <c r="B22" i="7"/>
  <c r="B10" i="7"/>
  <c r="B18" i="6"/>
  <c r="B19" i="6"/>
  <c r="B25" i="6" s="1"/>
  <c r="B20" i="6"/>
  <c r="B21" i="6"/>
  <c r="B22" i="6"/>
  <c r="B11" i="6"/>
  <c r="B12" i="6"/>
  <c r="B13" i="6"/>
  <c r="B14" i="6"/>
  <c r="B15" i="6"/>
  <c r="B10" i="6"/>
  <c r="B11" i="5"/>
  <c r="B12" i="5"/>
  <c r="B15" i="5"/>
  <c r="B18" i="5"/>
  <c r="B19" i="5"/>
  <c r="B25" i="5" s="1"/>
  <c r="B20" i="5"/>
  <c r="B21" i="5"/>
  <c r="B22" i="5"/>
  <c r="B10" i="5"/>
  <c r="B19" i="4"/>
  <c r="B25" i="4" s="1"/>
  <c r="B20" i="4"/>
  <c r="B22" i="4"/>
  <c r="B18" i="4"/>
  <c r="B11" i="4"/>
  <c r="B12" i="4"/>
  <c r="B13" i="4"/>
  <c r="B14" i="4"/>
  <c r="B15" i="4"/>
  <c r="B10" i="4"/>
  <c r="F53" i="4" l="1"/>
  <c r="F48" i="4"/>
  <c r="F66" i="4" s="1"/>
  <c r="B21" i="4"/>
  <c r="B70" i="5" l="1"/>
  <c r="B70" i="4"/>
  <c r="B26" i="3"/>
  <c r="B26" i="2"/>
  <c r="B26" i="1"/>
  <c r="C64" i="7" l="1"/>
  <c r="D64" i="7"/>
  <c r="E64" i="7"/>
  <c r="G64" i="7"/>
  <c r="G63" i="6"/>
  <c r="C64" i="6"/>
  <c r="D64" i="6"/>
  <c r="E64" i="6"/>
  <c r="G64" i="6"/>
  <c r="C65" i="6"/>
  <c r="D65" i="6"/>
  <c r="E65" i="6"/>
  <c r="G65" i="6"/>
  <c r="C65" i="5"/>
  <c r="D65" i="5"/>
  <c r="G65" i="5"/>
  <c r="C65" i="7"/>
  <c r="D65" i="7"/>
  <c r="E65" i="7"/>
  <c r="G65" i="7"/>
  <c r="C65" i="4"/>
  <c r="D65" i="4"/>
  <c r="E65" i="4"/>
  <c r="G65" i="4"/>
  <c r="D63" i="6" l="1"/>
  <c r="E63" i="6"/>
  <c r="C63" i="6"/>
  <c r="E47" i="4" l="1"/>
  <c r="G46" i="4"/>
  <c r="E46" i="4"/>
  <c r="C46" i="4"/>
  <c r="D46" i="4"/>
  <c r="G43" i="4"/>
  <c r="G42" i="4"/>
  <c r="F34" i="3" l="1"/>
  <c r="E34" i="3"/>
  <c r="D34" i="3"/>
  <c r="D36" i="3" s="1"/>
  <c r="C34" i="3"/>
  <c r="F42" i="3"/>
  <c r="E63" i="3"/>
  <c r="E43" i="3"/>
  <c r="D42" i="3"/>
  <c r="D51" i="3"/>
  <c r="C51" i="3"/>
  <c r="F34" i="2"/>
  <c r="E34" i="2"/>
  <c r="B34" i="2"/>
  <c r="C34" i="2"/>
  <c r="F42" i="2"/>
  <c r="F43" i="2"/>
  <c r="D63" i="2"/>
  <c r="C63" i="2"/>
  <c r="C51" i="2"/>
  <c r="F34" i="1"/>
  <c r="E52" i="1"/>
  <c r="D34" i="1"/>
  <c r="F42" i="1"/>
  <c r="E63" i="1"/>
  <c r="E58" i="1"/>
  <c r="D63" i="1"/>
  <c r="C42" i="1"/>
  <c r="C51" i="1"/>
  <c r="E51" i="3"/>
  <c r="E43" i="2"/>
  <c r="E42" i="2"/>
  <c r="D34" i="2"/>
  <c r="E51" i="1"/>
  <c r="E43" i="1"/>
  <c r="E34" i="1"/>
  <c r="E36" i="1" s="1"/>
  <c r="C34" i="1"/>
  <c r="C36" i="1" s="1"/>
  <c r="B34" i="1"/>
  <c r="G63" i="7"/>
  <c r="E63" i="7"/>
  <c r="D63" i="7"/>
  <c r="C63" i="7"/>
  <c r="G58" i="7"/>
  <c r="E58" i="7"/>
  <c r="D58" i="7"/>
  <c r="C58" i="7"/>
  <c r="G52" i="7"/>
  <c r="E52" i="7"/>
  <c r="D52" i="7"/>
  <c r="C52" i="7"/>
  <c r="G51" i="7"/>
  <c r="G53" i="7" s="1"/>
  <c r="E51" i="7"/>
  <c r="E53" i="7" s="1"/>
  <c r="D51" i="7"/>
  <c r="D53" i="7" s="1"/>
  <c r="C51" i="7"/>
  <c r="C53" i="7" s="1"/>
  <c r="G47" i="7"/>
  <c r="E47" i="7"/>
  <c r="D47" i="7"/>
  <c r="C47" i="7"/>
  <c r="G46" i="7"/>
  <c r="G48" i="7" s="1"/>
  <c r="E46" i="7"/>
  <c r="E48" i="7" s="1"/>
  <c r="D46" i="7"/>
  <c r="D48" i="7" s="1"/>
  <c r="C46" i="7"/>
  <c r="C48" i="7" s="1"/>
  <c r="G43" i="7"/>
  <c r="E43" i="7"/>
  <c r="D43" i="7"/>
  <c r="C43" i="7"/>
  <c r="G42" i="7"/>
  <c r="E42" i="7"/>
  <c r="D42" i="7"/>
  <c r="C42" i="7"/>
  <c r="G35" i="7"/>
  <c r="E35" i="7"/>
  <c r="E37" i="7" s="1"/>
  <c r="D35" i="7"/>
  <c r="C35" i="7"/>
  <c r="C37" i="7" s="1"/>
  <c r="G34" i="7"/>
  <c r="G36" i="7" s="1"/>
  <c r="E34" i="7"/>
  <c r="E59" i="7" s="1"/>
  <c r="D34" i="7"/>
  <c r="D36" i="7" s="1"/>
  <c r="C34" i="7"/>
  <c r="C59" i="7" s="1"/>
  <c r="G55" i="7"/>
  <c r="E55" i="7"/>
  <c r="D55" i="7"/>
  <c r="C55" i="7"/>
  <c r="B25" i="7"/>
  <c r="B69" i="7" s="1"/>
  <c r="B34" i="7"/>
  <c r="B42" i="7"/>
  <c r="G58" i="6"/>
  <c r="E58" i="6"/>
  <c r="D58" i="6"/>
  <c r="C58" i="6"/>
  <c r="G52" i="6"/>
  <c r="E52" i="6"/>
  <c r="D52" i="6"/>
  <c r="C52" i="6"/>
  <c r="G51" i="6"/>
  <c r="G53" i="6" s="1"/>
  <c r="E51" i="6"/>
  <c r="E53" i="6" s="1"/>
  <c r="D51" i="6"/>
  <c r="D53" i="6" s="1"/>
  <c r="C51" i="6"/>
  <c r="C53" i="6" s="1"/>
  <c r="G47" i="6"/>
  <c r="E47" i="6"/>
  <c r="D47" i="6"/>
  <c r="C47" i="6"/>
  <c r="G46" i="6"/>
  <c r="G48" i="6" s="1"/>
  <c r="G66" i="6" s="1"/>
  <c r="E46" i="6"/>
  <c r="E48" i="6" s="1"/>
  <c r="E66" i="6" s="1"/>
  <c r="D46" i="6"/>
  <c r="D48" i="6" s="1"/>
  <c r="D66" i="6" s="1"/>
  <c r="C46" i="6"/>
  <c r="C48" i="6" s="1"/>
  <c r="C66" i="6" s="1"/>
  <c r="G43" i="6"/>
  <c r="E43" i="6"/>
  <c r="D43" i="6"/>
  <c r="C43" i="6"/>
  <c r="G42" i="6"/>
  <c r="E42" i="6"/>
  <c r="D42" i="6"/>
  <c r="C42" i="6"/>
  <c r="G35" i="6"/>
  <c r="E35" i="6"/>
  <c r="E37" i="6" s="1"/>
  <c r="D35" i="6"/>
  <c r="C35" i="6"/>
  <c r="C37" i="6" s="1"/>
  <c r="G34" i="6"/>
  <c r="G36" i="6" s="1"/>
  <c r="E34" i="6"/>
  <c r="E36" i="6" s="1"/>
  <c r="D34" i="6"/>
  <c r="D36" i="6" s="1"/>
  <c r="C34" i="6"/>
  <c r="C36" i="6" s="1"/>
  <c r="G55" i="6"/>
  <c r="E55" i="6"/>
  <c r="D55" i="6"/>
  <c r="C55" i="6"/>
  <c r="B34" i="6"/>
  <c r="B42" i="6"/>
  <c r="G64" i="5"/>
  <c r="D64" i="5"/>
  <c r="C64" i="5"/>
  <c r="G63" i="5"/>
  <c r="E63" i="5"/>
  <c r="D63" i="5"/>
  <c r="C63" i="5"/>
  <c r="G55" i="5"/>
  <c r="E55" i="5"/>
  <c r="D55" i="5"/>
  <c r="C55" i="5"/>
  <c r="G52" i="5"/>
  <c r="E52" i="5"/>
  <c r="D52" i="5"/>
  <c r="C52" i="5"/>
  <c r="G51" i="5"/>
  <c r="G53" i="5" s="1"/>
  <c r="D51" i="5"/>
  <c r="C51" i="5"/>
  <c r="G47" i="5"/>
  <c r="E47" i="5"/>
  <c r="D47" i="5"/>
  <c r="C47" i="5"/>
  <c r="G46" i="5"/>
  <c r="G48" i="5" s="1"/>
  <c r="D46" i="5"/>
  <c r="C46" i="5"/>
  <c r="C48" i="5" s="1"/>
  <c r="G43" i="5"/>
  <c r="D43" i="5"/>
  <c r="C43" i="5"/>
  <c r="G42" i="5"/>
  <c r="E42" i="5"/>
  <c r="D42" i="5"/>
  <c r="C42" i="5"/>
  <c r="G35" i="5"/>
  <c r="G37" i="5" s="1"/>
  <c r="E35" i="5"/>
  <c r="D35" i="5"/>
  <c r="C35" i="5"/>
  <c r="G34" i="5"/>
  <c r="E34" i="5"/>
  <c r="E36" i="5" s="1"/>
  <c r="D34" i="5"/>
  <c r="D36" i="5" s="1"/>
  <c r="C34" i="5"/>
  <c r="C36" i="5" s="1"/>
  <c r="B34" i="5"/>
  <c r="B42" i="5"/>
  <c r="D58" i="5"/>
  <c r="C58" i="5"/>
  <c r="G64" i="4"/>
  <c r="E64" i="4"/>
  <c r="D64" i="4"/>
  <c r="C64" i="4"/>
  <c r="G63" i="4"/>
  <c r="E63" i="4"/>
  <c r="D63" i="4"/>
  <c r="C63" i="4"/>
  <c r="E59" i="4"/>
  <c r="D59" i="4"/>
  <c r="C59" i="4"/>
  <c r="E58" i="4"/>
  <c r="D58" i="4"/>
  <c r="C58" i="4"/>
  <c r="G55" i="4"/>
  <c r="E55" i="4"/>
  <c r="D55" i="4"/>
  <c r="C55" i="4"/>
  <c r="G52" i="4"/>
  <c r="E52" i="4"/>
  <c r="D52" i="4"/>
  <c r="C52" i="4"/>
  <c r="G51" i="4"/>
  <c r="E51" i="4"/>
  <c r="D51" i="4"/>
  <c r="C51" i="4"/>
  <c r="G47" i="4"/>
  <c r="G48" i="4" s="1"/>
  <c r="D47" i="4"/>
  <c r="C47" i="4"/>
  <c r="C48" i="4" s="1"/>
  <c r="E48" i="4"/>
  <c r="D48" i="4"/>
  <c r="E43" i="4"/>
  <c r="D43" i="4"/>
  <c r="C43" i="4"/>
  <c r="E42" i="4"/>
  <c r="D42" i="4"/>
  <c r="C42" i="4"/>
  <c r="G35" i="4"/>
  <c r="G37" i="4" s="1"/>
  <c r="E35" i="4"/>
  <c r="E37" i="4" s="1"/>
  <c r="D35" i="4"/>
  <c r="D37" i="4" s="1"/>
  <c r="C35" i="4"/>
  <c r="C37" i="4" s="1"/>
  <c r="G34" i="4"/>
  <c r="E34" i="4"/>
  <c r="E36" i="4" s="1"/>
  <c r="D34" i="4"/>
  <c r="D36" i="4" s="1"/>
  <c r="C34" i="4"/>
  <c r="C36" i="4" s="1"/>
  <c r="B69" i="4"/>
  <c r="B34" i="4"/>
  <c r="B36" i="4" s="1"/>
  <c r="B58" i="4"/>
  <c r="D48" i="5" l="1"/>
  <c r="D66" i="5" s="1"/>
  <c r="D53" i="5"/>
  <c r="G53" i="4"/>
  <c r="D53" i="4"/>
  <c r="D36" i="2"/>
  <c r="E46" i="2"/>
  <c r="D42" i="1"/>
  <c r="E35" i="1"/>
  <c r="E37" i="1" s="1"/>
  <c r="E60" i="1" s="1"/>
  <c r="C53" i="5"/>
  <c r="E53" i="4"/>
  <c r="E46" i="1"/>
  <c r="B70" i="6"/>
  <c r="B64" i="6"/>
  <c r="B65" i="6"/>
  <c r="B70" i="7"/>
  <c r="B65" i="7"/>
  <c r="B64" i="7"/>
  <c r="D52" i="1"/>
  <c r="D64" i="1"/>
  <c r="D65" i="1"/>
  <c r="F52" i="1"/>
  <c r="F64" i="1"/>
  <c r="F65" i="1"/>
  <c r="D52" i="2"/>
  <c r="D64" i="2"/>
  <c r="D65" i="2"/>
  <c r="F64" i="2"/>
  <c r="F65" i="2"/>
  <c r="D64" i="3"/>
  <c r="D65" i="3"/>
  <c r="F64" i="3"/>
  <c r="F65" i="3"/>
  <c r="B59" i="4"/>
  <c r="B65" i="4"/>
  <c r="C60" i="4"/>
  <c r="C35" i="1"/>
  <c r="C37" i="1" s="1"/>
  <c r="C60" i="1" s="1"/>
  <c r="C64" i="1"/>
  <c r="C65" i="1"/>
  <c r="E55" i="1"/>
  <c r="E64" i="1"/>
  <c r="E65" i="1"/>
  <c r="C52" i="2"/>
  <c r="C65" i="2"/>
  <c r="C64" i="2"/>
  <c r="E52" i="2"/>
  <c r="E65" i="2"/>
  <c r="E64" i="2"/>
  <c r="C52" i="3"/>
  <c r="C53" i="3" s="1"/>
  <c r="C64" i="3"/>
  <c r="C65" i="3"/>
  <c r="B34" i="3"/>
  <c r="E52" i="3"/>
  <c r="E64" i="3"/>
  <c r="E65" i="3"/>
  <c r="E51" i="2"/>
  <c r="C53" i="4"/>
  <c r="B46" i="6"/>
  <c r="E42" i="1"/>
  <c r="D42" i="2"/>
  <c r="B42" i="2"/>
  <c r="F51" i="2"/>
  <c r="B46" i="4"/>
  <c r="B42" i="4"/>
  <c r="D63" i="3"/>
  <c r="E53" i="1"/>
  <c r="D36" i="1"/>
  <c r="F36" i="1"/>
  <c r="F36" i="2"/>
  <c r="C43" i="1"/>
  <c r="C46" i="1"/>
  <c r="C52" i="1"/>
  <c r="C53" i="1" s="1"/>
  <c r="F63" i="1"/>
  <c r="C55" i="2"/>
  <c r="C43" i="2"/>
  <c r="F63" i="2"/>
  <c r="C55" i="3"/>
  <c r="C43" i="3"/>
  <c r="F63" i="3"/>
  <c r="C58" i="1"/>
  <c r="B42" i="1"/>
  <c r="C46" i="2"/>
  <c r="B43" i="2"/>
  <c r="E58" i="2"/>
  <c r="F58" i="2"/>
  <c r="C58" i="3"/>
  <c r="E58" i="3"/>
  <c r="D47" i="2"/>
  <c r="D66" i="4"/>
  <c r="E55" i="2"/>
  <c r="B63" i="6"/>
  <c r="B36" i="6"/>
  <c r="D59" i="6"/>
  <c r="G59" i="6"/>
  <c r="E63" i="2"/>
  <c r="E35" i="2"/>
  <c r="E37" i="2" s="1"/>
  <c r="E55" i="3"/>
  <c r="E35" i="3"/>
  <c r="E37" i="3" s="1"/>
  <c r="E53" i="3"/>
  <c r="E47" i="1"/>
  <c r="E48" i="1" s="1"/>
  <c r="E47" i="2"/>
  <c r="E48" i="2" s="1"/>
  <c r="C47" i="3"/>
  <c r="B69" i="6"/>
  <c r="C35" i="2"/>
  <c r="C37" i="2" s="1"/>
  <c r="C55" i="1"/>
  <c r="C35" i="3"/>
  <c r="C37" i="3" s="1"/>
  <c r="B63" i="5"/>
  <c r="D59" i="5"/>
  <c r="C59" i="5"/>
  <c r="E59" i="5"/>
  <c r="C37" i="5"/>
  <c r="F58" i="3"/>
  <c r="B47" i="5"/>
  <c r="C47" i="1"/>
  <c r="C47" i="2"/>
  <c r="B35" i="2"/>
  <c r="B55" i="6"/>
  <c r="B35" i="5"/>
  <c r="B59" i="5" s="1"/>
  <c r="B69" i="5"/>
  <c r="B25" i="1"/>
  <c r="B69" i="1" s="1"/>
  <c r="B25" i="2"/>
  <c r="B69" i="2" s="1"/>
  <c r="B25" i="3"/>
  <c r="B69" i="3" s="1"/>
  <c r="B35" i="1"/>
  <c r="B35" i="4"/>
  <c r="B55" i="4"/>
  <c r="G66" i="4"/>
  <c r="B52" i="4"/>
  <c r="E47" i="3"/>
  <c r="B36" i="7"/>
  <c r="B55" i="7"/>
  <c r="F36" i="3"/>
  <c r="B42" i="3"/>
  <c r="B63" i="7"/>
  <c r="B46" i="7"/>
  <c r="D59" i="7"/>
  <c r="G59" i="7"/>
  <c r="E36" i="3"/>
  <c r="B36" i="2"/>
  <c r="B36" i="5"/>
  <c r="B58" i="3"/>
  <c r="B52" i="3"/>
  <c r="C42" i="3"/>
  <c r="E42" i="3"/>
  <c r="E46" i="3"/>
  <c r="E48" i="3" s="1"/>
  <c r="C42" i="2"/>
  <c r="C63" i="1"/>
  <c r="C46" i="3"/>
  <c r="C48" i="3" s="1"/>
  <c r="C63" i="3"/>
  <c r="B63" i="4"/>
  <c r="C36" i="2"/>
  <c r="E36" i="2"/>
  <c r="B37" i="4"/>
  <c r="B64" i="4"/>
  <c r="D55" i="1"/>
  <c r="F55" i="1"/>
  <c r="D35" i="1"/>
  <c r="F35" i="1"/>
  <c r="F59" i="1" s="1"/>
  <c r="D43" i="1"/>
  <c r="F43" i="1"/>
  <c r="D46" i="1"/>
  <c r="F46" i="1"/>
  <c r="D47" i="1"/>
  <c r="F47" i="1"/>
  <c r="D51" i="1"/>
  <c r="D53" i="1" s="1"/>
  <c r="F51" i="1"/>
  <c r="F53" i="1" s="1"/>
  <c r="D58" i="1"/>
  <c r="F58" i="1"/>
  <c r="D55" i="2"/>
  <c r="F55" i="2"/>
  <c r="D35" i="2"/>
  <c r="F35" i="2"/>
  <c r="F59" i="2" s="1"/>
  <c r="F46" i="2"/>
  <c r="F47" i="2"/>
  <c r="F52" i="2"/>
  <c r="D55" i="3"/>
  <c r="F55" i="3"/>
  <c r="D35" i="3"/>
  <c r="D37" i="3" s="1"/>
  <c r="D60" i="3" s="1"/>
  <c r="F35" i="3"/>
  <c r="F59" i="3" s="1"/>
  <c r="D43" i="3"/>
  <c r="F43" i="3"/>
  <c r="D46" i="3"/>
  <c r="F46" i="3"/>
  <c r="D47" i="3"/>
  <c r="F47" i="3"/>
  <c r="F51" i="3"/>
  <c r="D52" i="3"/>
  <c r="D53" i="3" s="1"/>
  <c r="F52" i="3"/>
  <c r="D58" i="3"/>
  <c r="C36" i="3"/>
  <c r="F53" i="2"/>
  <c r="E53" i="2"/>
  <c r="C53" i="2"/>
  <c r="B46" i="2"/>
  <c r="D43" i="2"/>
  <c r="D46" i="2"/>
  <c r="D48" i="2" s="1"/>
  <c r="D66" i="2" s="1"/>
  <c r="D51" i="2"/>
  <c r="D53" i="2" s="1"/>
  <c r="D58" i="2"/>
  <c r="C58" i="2"/>
  <c r="B46" i="1"/>
  <c r="B36" i="3"/>
  <c r="B36" i="1"/>
  <c r="D59" i="2"/>
  <c r="D59" i="1"/>
  <c r="B35" i="3"/>
  <c r="B51" i="3"/>
  <c r="E59" i="3"/>
  <c r="E60" i="2"/>
  <c r="D37" i="2"/>
  <c r="D60" i="2" s="1"/>
  <c r="B58" i="2"/>
  <c r="E59" i="2"/>
  <c r="D37" i="1"/>
  <c r="D60" i="1" s="1"/>
  <c r="B43" i="1"/>
  <c r="B51" i="1"/>
  <c r="B58" i="1"/>
  <c r="C59" i="1"/>
  <c r="E59" i="1"/>
  <c r="B52" i="1"/>
  <c r="C66" i="7"/>
  <c r="E66" i="7"/>
  <c r="D66" i="7"/>
  <c r="G66" i="7"/>
  <c r="B35" i="7"/>
  <c r="B59" i="7" s="1"/>
  <c r="C36" i="7"/>
  <c r="C60" i="7" s="1"/>
  <c r="E36" i="7"/>
  <c r="E60" i="7" s="1"/>
  <c r="D37" i="7"/>
  <c r="D60" i="7" s="1"/>
  <c r="G37" i="7"/>
  <c r="G60" i="7" s="1"/>
  <c r="B43" i="7"/>
  <c r="B47" i="7"/>
  <c r="B48" i="7" s="1"/>
  <c r="B51" i="7"/>
  <c r="B58" i="7"/>
  <c r="B52" i="7"/>
  <c r="C60" i="6"/>
  <c r="E60" i="6"/>
  <c r="B35" i="6"/>
  <c r="D37" i="6"/>
  <c r="D60" i="6" s="1"/>
  <c r="G37" i="6"/>
  <c r="G60" i="6" s="1"/>
  <c r="B43" i="6"/>
  <c r="B47" i="6"/>
  <c r="B48" i="6" s="1"/>
  <c r="B51" i="6"/>
  <c r="B58" i="6"/>
  <c r="C59" i="6"/>
  <c r="E59" i="6"/>
  <c r="B52" i="6"/>
  <c r="C60" i="5"/>
  <c r="C66" i="5"/>
  <c r="G66" i="5"/>
  <c r="B52" i="5"/>
  <c r="B55" i="5"/>
  <c r="D37" i="5"/>
  <c r="D60" i="5" s="1"/>
  <c r="B60" i="4"/>
  <c r="D60" i="4"/>
  <c r="E60" i="4"/>
  <c r="C66" i="4"/>
  <c r="E66" i="4"/>
  <c r="B43" i="4"/>
  <c r="B47" i="4"/>
  <c r="B48" i="4" s="1"/>
  <c r="B51" i="4"/>
  <c r="B53" i="4" s="1"/>
  <c r="C48" i="2" l="1"/>
  <c r="C66" i="2" s="1"/>
  <c r="F37" i="3"/>
  <c r="F60" i="3" s="1"/>
  <c r="B52" i="2"/>
  <c r="C59" i="2"/>
  <c r="B47" i="2"/>
  <c r="B48" i="2" s="1"/>
  <c r="C59" i="3"/>
  <c r="C60" i="3"/>
  <c r="B70" i="3"/>
  <c r="B64" i="3"/>
  <c r="B65" i="3"/>
  <c r="B70" i="1"/>
  <c r="B64" i="1"/>
  <c r="B65" i="1"/>
  <c r="B70" i="2"/>
  <c r="B65" i="2"/>
  <c r="B64" i="2"/>
  <c r="C60" i="2"/>
  <c r="E60" i="3"/>
  <c r="D59" i="3"/>
  <c r="B51" i="2"/>
  <c r="B46" i="3"/>
  <c r="B47" i="1"/>
  <c r="B48" i="1" s="1"/>
  <c r="B55" i="1"/>
  <c r="B43" i="3"/>
  <c r="B63" i="1"/>
  <c r="C48" i="1"/>
  <c r="C66" i="1" s="1"/>
  <c r="E66" i="1"/>
  <c r="B63" i="2"/>
  <c r="E66" i="2"/>
  <c r="B63" i="3"/>
  <c r="B47" i="3"/>
  <c r="B55" i="3"/>
  <c r="B53" i="7"/>
  <c r="C66" i="3"/>
  <c r="E66" i="3"/>
  <c r="B66" i="7"/>
  <c r="F53" i="3"/>
  <c r="D48" i="3"/>
  <c r="D66" i="3" s="1"/>
  <c r="F48" i="1"/>
  <c r="F66" i="1" s="1"/>
  <c r="B66" i="4"/>
  <c r="F37" i="1"/>
  <c r="F60" i="1" s="1"/>
  <c r="F37" i="2"/>
  <c r="F60" i="2" s="1"/>
  <c r="B55" i="2"/>
  <c r="F48" i="3"/>
  <c r="F66" i="3" s="1"/>
  <c r="F48" i="2"/>
  <c r="F66" i="2" s="1"/>
  <c r="D48" i="1"/>
  <c r="D66" i="1" s="1"/>
  <c r="B53" i="1"/>
  <c r="B59" i="3"/>
  <c r="B37" i="3"/>
  <c r="B60" i="3" s="1"/>
  <c r="B53" i="3"/>
  <c r="B59" i="2"/>
  <c r="B37" i="2"/>
  <c r="B60" i="2" s="1"/>
  <c r="B59" i="1"/>
  <c r="B37" i="1"/>
  <c r="B60" i="1" s="1"/>
  <c r="B37" i="7"/>
  <c r="B60" i="7" s="1"/>
  <c r="B66" i="6"/>
  <c r="B53" i="6"/>
  <c r="B59" i="6"/>
  <c r="B37" i="6"/>
  <c r="B60" i="6" s="1"/>
  <c r="B53" i="2" l="1"/>
  <c r="B66" i="2"/>
  <c r="B66" i="1"/>
  <c r="B48" i="3"/>
  <c r="B66" i="3" s="1"/>
  <c r="E58" i="5"/>
  <c r="E43" i="5"/>
  <c r="E64" i="5"/>
  <c r="E37" i="5"/>
  <c r="E60" i="5" s="1"/>
  <c r="E51" i="5"/>
  <c r="E53" i="5" s="1"/>
  <c r="E46" i="5"/>
  <c r="E48" i="5" s="1"/>
  <c r="E66" i="5" s="1"/>
  <c r="B13" i="5"/>
  <c r="B58" i="5" s="1"/>
  <c r="B43" i="5" l="1"/>
  <c r="B51" i="5"/>
  <c r="B53" i="5" s="1"/>
  <c r="B37" i="5"/>
  <c r="B60" i="5" s="1"/>
  <c r="B46" i="5"/>
  <c r="B48" i="5" s="1"/>
  <c r="B64" i="5"/>
  <c r="B66" i="5" l="1"/>
  <c r="E65" i="5"/>
  <c r="B14" i="5"/>
  <c r="B65" i="5" s="1"/>
</calcChain>
</file>

<file path=xl/sharedStrings.xml><?xml version="1.0" encoding="utf-8"?>
<sst xmlns="http://schemas.openxmlformats.org/spreadsheetml/2006/main" count="508" uniqueCount="127">
  <si>
    <t>Indicador</t>
  </si>
  <si>
    <t>Total programa</t>
  </si>
  <si>
    <t>Productos</t>
  </si>
  <si>
    <t>Obra comunal</t>
  </si>
  <si>
    <t>Apoyo Capac.</t>
  </si>
  <si>
    <t>Ideas produc.</t>
  </si>
  <si>
    <t>Emergencia</t>
  </si>
  <si>
    <t>Insumos</t>
  </si>
  <si>
    <t xml:space="preserve">Beneficiarios </t>
  </si>
  <si>
    <t>Efectivos 1T 2011</t>
  </si>
  <si>
    <t>Gasto FODESAF</t>
  </si>
  <si>
    <t>Ingresos FODESAF</t>
  </si>
  <si>
    <t>Otros insumos</t>
  </si>
  <si>
    <t>IPC (1T 2011)</t>
  </si>
  <si>
    <t>Población objetivo</t>
  </si>
  <si>
    <t>Cálculos intermedios</t>
  </si>
  <si>
    <t>Gasto efectivo real 1T 2011</t>
  </si>
  <si>
    <t>Gasto efectivo real por beneficiario 1T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</si>
  <si>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</si>
  <si>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</si>
  <si>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</si>
  <si>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</si>
  <si>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</si>
  <si>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</si>
  <si>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</si>
  <si>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</si>
  <si>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</si>
  <si>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</si>
  <si>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</si>
  <si>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</si>
  <si>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</si>
  <si>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</si>
  <si>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</si>
  <si>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>n.a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</si>
  <si>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</si>
  <si>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</si>
  <si>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</si>
  <si>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</si>
  <si>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</si>
  <si>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</si>
  <si>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</si>
  <si>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</si>
  <si>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</si>
  <si>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Efectivos 2T 2011</t>
  </si>
  <si>
    <t>IPC (2T 2011)</t>
  </si>
  <si>
    <t>Gasto efectivo real 2T 2011</t>
  </si>
  <si>
    <t>Gasto efectivo real por beneficiario 2T 2011</t>
  </si>
  <si>
    <t>Fuentes:</t>
  </si>
  <si>
    <t>Efectivos 3T 2011</t>
  </si>
  <si>
    <t>IPC (3T 2011)</t>
  </si>
  <si>
    <t>Gasto efectivo real 3T 2011</t>
  </si>
  <si>
    <t>Gasto efectivo real por beneficiario 3T 2011</t>
  </si>
  <si>
    <t>Efectivos 4T 2011</t>
  </si>
  <si>
    <t>IPC (4T 2011)</t>
  </si>
  <si>
    <t>Gasto efectivo real 4T 2011</t>
  </si>
  <si>
    <t>Gasto efectivo real por beneficiario 4T 2011</t>
  </si>
  <si>
    <t>Efectivos 1S 2011</t>
  </si>
  <si>
    <t>IPC (1S 2011)</t>
  </si>
  <si>
    <t>Gasto efectivo real 1S 2011</t>
  </si>
  <si>
    <t>Gasto efectivo real por beneficiario 1S 2011</t>
  </si>
  <si>
    <t>Efectivos  2011</t>
  </si>
  <si>
    <t>IPC ( 2011)</t>
  </si>
  <si>
    <t>Gasto efectivo real  2011</t>
  </si>
  <si>
    <t>Gasto efectivo real por beneficiario  2011</t>
  </si>
  <si>
    <t>Subsidios</t>
  </si>
  <si>
    <t xml:space="preserve">Gasto efectivo por subsidio (GEB) </t>
  </si>
  <si>
    <t>Notas:</t>
  </si>
  <si>
    <t>Para evaluación no se toman en cuenta modificaciones que sean retroactivas</t>
  </si>
  <si>
    <t>Informes de Giro de Recursos, Área de Presupuesto, Desaf</t>
  </si>
  <si>
    <t>Los beneficiarios son las personas nuevas que ingresan al programa en cada trimestre, por eso en los acumulados (semestral, 3T y anual) se suman</t>
  </si>
  <si>
    <t>Indicadores propuestos aplicado a PRONAE. Segundo trimestre 2012</t>
  </si>
  <si>
    <t>Programados 2T 2012</t>
  </si>
  <si>
    <t>Efectivos 2T 2012</t>
  </si>
  <si>
    <t>Programados año 2012</t>
  </si>
  <si>
    <t>En transferencias 2T 2012</t>
  </si>
  <si>
    <t>IPC (2T 2012)</t>
  </si>
  <si>
    <t>Gasto efectivo real 2T 2012</t>
  </si>
  <si>
    <t>Gasto efectivo real por beneficiario 2T 2012</t>
  </si>
  <si>
    <t>Indicadores propuestos aplicado a PRONAE. Tercer trimestre 2012</t>
  </si>
  <si>
    <t>Programados 3T 2012</t>
  </si>
  <si>
    <t>Efectivos 3T 2012</t>
  </si>
  <si>
    <t>En transferencias 3T 2012</t>
  </si>
  <si>
    <t>IPC (3T 2012)</t>
  </si>
  <si>
    <t>Gasto efectivo real 3T 2012</t>
  </si>
  <si>
    <t>Gasto efectivo real por beneficiario 3T 2012</t>
  </si>
  <si>
    <t>Indicadores propuestos aplicado a PRONAE. Cuarto trimestre 2012</t>
  </si>
  <si>
    <t>Programados 4T 2012</t>
  </si>
  <si>
    <t>Efectivos 4T 2012</t>
  </si>
  <si>
    <t>En transferencias 4T 2012</t>
  </si>
  <si>
    <t>IPC (4T 2012)</t>
  </si>
  <si>
    <t>Gasto efectivo real 4T 2012</t>
  </si>
  <si>
    <t>Gasto efectivo real por beneficiario 4T 2012</t>
  </si>
  <si>
    <t>Indicadores propuestos aplicado a PRONAE. Primer Semestre 2012</t>
  </si>
  <si>
    <t>Programados 1S 2012</t>
  </si>
  <si>
    <t>Efectivos 1S 2012</t>
  </si>
  <si>
    <t>En transferencias 1S 2012</t>
  </si>
  <si>
    <t>IPC (1S 2012)</t>
  </si>
  <si>
    <t>Gasto efectivo real 1S 2012</t>
  </si>
  <si>
    <t>Gasto efectivo real por beneficiario 1S 2012</t>
  </si>
  <si>
    <t>Indicadores propuestos aplicado a PRONAE. Tercer trimestre ACUMULADO 2012</t>
  </si>
  <si>
    <t>Indicadores propuestos aplicado a PRONAE. Año 2012</t>
  </si>
  <si>
    <t>Programados  2012</t>
  </si>
  <si>
    <t>Efectivos  2012</t>
  </si>
  <si>
    <t>En transferencias  2012</t>
  </si>
  <si>
    <t>IPC ( 2012)</t>
  </si>
  <si>
    <t>Gasto efectivo real  2012</t>
  </si>
  <si>
    <t>Gasto efectivo real por beneficiario  2012</t>
  </si>
  <si>
    <t>Indicadores propuestos aplicado a PRONAE. Primer trimestre 2012</t>
  </si>
  <si>
    <t>Programados 1T 2012</t>
  </si>
  <si>
    <t>Efectivos 1T 2012</t>
  </si>
  <si>
    <t>En transferencias 1T 2012</t>
  </si>
  <si>
    <t>IPC (1T 2012)</t>
  </si>
  <si>
    <t>Gasto efectivo real 1T 2012</t>
  </si>
  <si>
    <t>Gasto efectivo real por beneficiario 1T 2012</t>
  </si>
  <si>
    <t>Efectivos2T 2011</t>
  </si>
  <si>
    <t>Efectivos3T 2011</t>
  </si>
  <si>
    <t>Efectivos1S 2011</t>
  </si>
  <si>
    <t>Efectivos 2011</t>
  </si>
  <si>
    <t>Empleate</t>
  </si>
  <si>
    <t>Informes trimestrales 2011 y 2012, PRONAE</t>
  </si>
  <si>
    <t>Metas y modificaciones 2012, DESAF</t>
  </si>
  <si>
    <t>n.a.</t>
  </si>
  <si>
    <t>Fecha de actualización: 31/05/2013</t>
  </si>
  <si>
    <t>Primer Trimestre</t>
  </si>
  <si>
    <t>Segundo Trimestre</t>
  </si>
  <si>
    <t>Tercer Trimestre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</si>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</sst>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____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3" xfId="0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/>
    <xf numFmtId="0" fontId="2" fillId="0" borderId="0" xfId="0" applyFont="1"/>
    <xf numFmtId="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Fill="1"/>
    <xf numFmtId="0" fontId="0" fillId="0" borderId="3" xfId="0" applyBorder="1"/>
    <xf numFmtId="165" fontId="0" fillId="0" borderId="0" xfId="0" applyNumberFormat="1"/>
    <xf numFmtId="0" fontId="0" fillId="0" borderId="0" xfId="0" applyFont="1" applyAlignment="1">
      <alignment wrapText="1"/>
    </xf>
    <xf numFmtId="43" fontId="0" fillId="0" borderId="0" xfId="1" applyFont="1"/>
    <xf numFmtId="3" fontId="0" fillId="0" borderId="0" xfId="0" applyNumberFormat="1" applyFill="1"/>
    <xf numFmtId="43" fontId="0" fillId="0" borderId="0" xfId="1" applyFont="1" applyFill="1"/>
    <xf numFmtId="0" fontId="0" fillId="0" borderId="0" xfId="0" applyFill="1"/>
    <xf numFmtId="43" fontId="0" fillId="0" borderId="0" xfId="1" applyNumberFormat="1" applyFont="1"/>
    <xf numFmtId="0" fontId="6" fillId="0" borderId="0" xfId="0" applyFont="1" applyAlignment="1">
      <alignment horizontal="left" indent="2"/>
    </xf>
    <xf numFmtId="2" fontId="0" fillId="0" borderId="0" xfId="0" applyNumberFormat="1"/>
    <xf numFmtId="3" fontId="0" fillId="0" borderId="0" xfId="1" applyNumberFormat="1" applyFont="1" applyFill="1"/>
    <xf numFmtId="3" fontId="0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/>
    <xf numFmtId="4" fontId="0" fillId="0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3" borderId="0" xfId="0" applyFill="1"/>
    <xf numFmtId="3" fontId="0" fillId="3" borderId="0" xfId="0" applyNumberFormat="1" applyFill="1"/>
    <xf numFmtId="3" fontId="0" fillId="4" borderId="0" xfId="0" applyNumberFormat="1" applyFill="1"/>
    <xf numFmtId="0" fontId="7" fillId="0" borderId="0" xfId="0" applyFont="1"/>
    <xf numFmtId="3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2" xfId="0" applyBorder="1"/>
    <xf numFmtId="0" fontId="0" fillId="0" borderId="1" xfId="0" applyBorder="1"/>
    <xf numFmtId="0" fontId="6" fillId="0" borderId="0" xfId="0" applyFont="1" applyFill="1" applyAlignment="1">
      <alignment horizontal="left" indent="2"/>
    </xf>
    <xf numFmtId="1" fontId="0" fillId="0" borderId="0" xfId="0" applyNumberFormat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PRONAE: Cobertura Potencial Programada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('I trimestre'!$B$42:$E$42,'I trimestre'!$F$42)</c:f>
              <c:numCache>
                <c:formatCode>#,##0.00</c:formatCode>
                <c:ptCount val="5"/>
                <c:pt idx="0">
                  <c:v>0.73921537567981421</c:v>
                </c:pt>
                <c:pt idx="1">
                  <c:v>0.7278116688059918</c:v>
                </c:pt>
                <c:pt idx="2">
                  <c:v>0.10586351546268973</c:v>
                </c:pt>
                <c:pt idx="3">
                  <c:v>0.10586351546268973</c:v>
                </c:pt>
                <c:pt idx="4">
                  <c:v>0.47365097186162375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('II Trimestre'!$B$42:$E$42,'II Trimestre'!$F$42)</c:f>
              <c:numCache>
                <c:formatCode>#,##0.00</c:formatCode>
                <c:ptCount val="5"/>
                <c:pt idx="0">
                  <c:v>2.1135525333212644</c:v>
                </c:pt>
                <c:pt idx="1">
                  <c:v>2.0047903240746865</c:v>
                </c:pt>
                <c:pt idx="2">
                  <c:v>0.39698818298508648</c:v>
                </c:pt>
                <c:pt idx="3">
                  <c:v>0.39698818298508648</c:v>
                </c:pt>
                <c:pt idx="4">
                  <c:v>1.2051785839590203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('III Trimestre'!$B$42:$E$42,'III Trimestre'!$F$42)</c:f>
              <c:numCache>
                <c:formatCode>#,##0.0____</c:formatCode>
                <c:ptCount val="5"/>
                <c:pt idx="0">
                  <c:v>3.5655827355494711</c:v>
                </c:pt>
                <c:pt idx="1">
                  <c:v>3.2817689793433815</c:v>
                </c:pt>
                <c:pt idx="2">
                  <c:v>0.68811285050748316</c:v>
                </c:pt>
                <c:pt idx="3">
                  <c:v>0.68811285050748316</c:v>
                </c:pt>
                <c:pt idx="4">
                  <c:v>2.1173952705073331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('IV Trimestre'!$B$42:$E$42,'IV Trimestre'!$F$42)</c:f>
              <c:numCache>
                <c:formatCode>#,##0.0____</c:formatCode>
                <c:ptCount val="5"/>
                <c:pt idx="0">
                  <c:v>4.0415469213188207</c:v>
                </c:pt>
                <c:pt idx="1">
                  <c:v>4.1167674575553468</c:v>
                </c:pt>
                <c:pt idx="2">
                  <c:v>0.68811285050748316</c:v>
                </c:pt>
                <c:pt idx="3">
                  <c:v>0.68811285050748316</c:v>
                </c:pt>
                <c:pt idx="4">
                  <c:v>2.1173952705073331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56864"/>
        <c:axId val="69158400"/>
      </c:barChart>
      <c:catAx>
        <c:axId val="69156864"/>
        <c:scaling>
          <c:orientation val="minMax"/>
        </c:scaling>
        <c:delete val="0"/>
        <c:axPos val="b"/>
        <c:majorTickMark val="none"/>
        <c:minorTickMark val="none"/>
        <c:tickLblPos val="nextTo"/>
        <c:crossAx val="69158400"/>
        <c:crosses val="autoZero"/>
        <c:auto val="1"/>
        <c:lblAlgn val="ctr"/>
        <c:lblOffset val="100"/>
        <c:noMultiLvlLbl val="0"/>
      </c:catAx>
      <c:valAx>
        <c:axId val="69158400"/>
        <c:scaling>
          <c:orientation val="minMax"/>
        </c:scaling>
        <c:delete val="0"/>
        <c:axPos val="l"/>
        <c:majorGridlines/>
        <c:numFmt formatCode="#,##0.0" sourceLinked="0"/>
        <c:majorTickMark val="none"/>
        <c:minorTickMark val="none"/>
        <c:tickLblPos val="nextTo"/>
        <c:crossAx val="69156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PRONAE: Índice de Crecimiento del Gasto Real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</c:strCache>
            </c:strRef>
          </c:cat>
          <c:val>
            <c:numRef>
              <c:f>'I trimestre'!$B$59:$E$59</c:f>
              <c:numCache>
                <c:formatCode>#,##0.00</c:formatCode>
                <c:ptCount val="4"/>
                <c:pt idx="0">
                  <c:v>-68.181139856549052</c:v>
                </c:pt>
                <c:pt idx="1">
                  <c:v>471.47784814126112</c:v>
                </c:pt>
                <c:pt idx="2">
                  <c:v>53.523698647113285</c:v>
                </c:pt>
                <c:pt idx="3">
                  <c:v>165.93278853972896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</c:strCache>
            </c:strRef>
          </c:cat>
          <c:val>
            <c:numRef>
              <c:f>'II Trimestre'!$B$59:$E$59</c:f>
              <c:numCache>
                <c:formatCode>#,##0.00</c:formatCode>
                <c:ptCount val="4"/>
                <c:pt idx="0">
                  <c:v>102.3270039629522</c:v>
                </c:pt>
                <c:pt idx="1">
                  <c:v>110.69412363029313</c:v>
                </c:pt>
                <c:pt idx="2">
                  <c:v>118.22059359243724</c:v>
                </c:pt>
                <c:pt idx="3">
                  <c:v>82.937077876849273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</c:strCache>
            </c:strRef>
          </c:cat>
          <c:val>
            <c:numRef>
              <c:f>'III Trimestre'!$B$59:$E$59</c:f>
              <c:numCache>
                <c:formatCode>#,##0.0____</c:formatCode>
                <c:ptCount val="4"/>
                <c:pt idx="0">
                  <c:v>41.230587625527157</c:v>
                </c:pt>
                <c:pt idx="1">
                  <c:v>8.8139435125419006</c:v>
                </c:pt>
                <c:pt idx="2">
                  <c:v>70.73267337783517</c:v>
                </c:pt>
                <c:pt idx="3">
                  <c:v>-15.177310948706324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</c:strCache>
            </c:strRef>
          </c:cat>
          <c:val>
            <c:numRef>
              <c:f>'IV Trimestre'!$B$59:$E$59</c:f>
              <c:numCache>
                <c:formatCode>#,##0.0____</c:formatCode>
                <c:ptCount val="4"/>
                <c:pt idx="0">
                  <c:v>79.77896301003824</c:v>
                </c:pt>
                <c:pt idx="1">
                  <c:v>-33.578903559202111</c:v>
                </c:pt>
                <c:pt idx="2">
                  <c:v>143.50829678397176</c:v>
                </c:pt>
                <c:pt idx="3">
                  <c:v>-61.728696425939766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21664"/>
        <c:axId val="83690624"/>
      </c:barChart>
      <c:catAx>
        <c:axId val="77921664"/>
        <c:scaling>
          <c:orientation val="minMax"/>
        </c:scaling>
        <c:delete val="0"/>
        <c:axPos val="b"/>
        <c:majorTickMark val="none"/>
        <c:minorTickMark val="none"/>
        <c:tickLblPos val="nextTo"/>
        <c:crossAx val="83690624"/>
        <c:crosses val="autoZero"/>
        <c:auto val="1"/>
        <c:lblAlgn val="ctr"/>
        <c:lblOffset val="100"/>
        <c:noMultiLvlLbl val="0"/>
      </c:catAx>
      <c:valAx>
        <c:axId val="8369062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77921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PRONAE: Índice de Crecimiento del Gasto Real</a:t>
            </a:r>
            <a:r>
              <a:rPr lang="es-CR" sz="1400" baseline="0"/>
              <a:t> por Beneficiario 2012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</c:strCache>
            </c:strRef>
          </c:cat>
          <c:val>
            <c:numRef>
              <c:f>'I trimestre'!$B$60:$E$60</c:f>
              <c:numCache>
                <c:formatCode>#,##0.00</c:formatCode>
                <c:ptCount val="4"/>
                <c:pt idx="0">
                  <c:v>-50.128995399217125</c:v>
                </c:pt>
                <c:pt idx="1">
                  <c:v>1.3705680497267059</c:v>
                </c:pt>
                <c:pt idx="2">
                  <c:v>2.0081187921777932</c:v>
                </c:pt>
                <c:pt idx="3">
                  <c:v>36.010825056237074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</c:strCache>
            </c:strRef>
          </c:cat>
          <c:val>
            <c:numRef>
              <c:f>'II Trimestre'!$B$60:$E$60</c:f>
              <c:numCache>
                <c:formatCode>#,##0.00</c:formatCode>
                <c:ptCount val="4"/>
                <c:pt idx="0">
                  <c:v>25.385748934787266</c:v>
                </c:pt>
                <c:pt idx="1">
                  <c:v>51.081769377984365</c:v>
                </c:pt>
                <c:pt idx="2">
                  <c:v>62.106726668667676</c:v>
                </c:pt>
                <c:pt idx="3">
                  <c:v>16.414504103449513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</c:strCache>
            </c:strRef>
          </c:cat>
          <c:val>
            <c:numRef>
              <c:f>'III Trimestre'!$B$60:$E$60</c:f>
              <c:numCache>
                <c:formatCode>#,##0.0____</c:formatCode>
                <c:ptCount val="4"/>
                <c:pt idx="0">
                  <c:v>16.501758589950622</c:v>
                </c:pt>
                <c:pt idx="1">
                  <c:v>16.682028658833392</c:v>
                </c:pt>
                <c:pt idx="2">
                  <c:v>232.31895353900057</c:v>
                </c:pt>
                <c:pt idx="3">
                  <c:v>77.572732219530693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</c:strCache>
            </c:strRef>
          </c:cat>
          <c:val>
            <c:numRef>
              <c:f>'IV Trimestre'!$B$60:$E$60</c:f>
              <c:numCache>
                <c:formatCode>#,##0.0____</c:formatCode>
                <c:ptCount val="4"/>
                <c:pt idx="0">
                  <c:v>276.61013118363024</c:v>
                </c:pt>
                <c:pt idx="1">
                  <c:v>80.448729815558195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21600"/>
        <c:axId val="83731584"/>
      </c:barChart>
      <c:catAx>
        <c:axId val="83721600"/>
        <c:scaling>
          <c:orientation val="minMax"/>
        </c:scaling>
        <c:delete val="0"/>
        <c:axPos val="b"/>
        <c:majorTickMark val="none"/>
        <c:minorTickMark val="none"/>
        <c:tickLblPos val="nextTo"/>
        <c:crossAx val="83731584"/>
        <c:crosses val="autoZero"/>
        <c:auto val="1"/>
        <c:lblAlgn val="ctr"/>
        <c:lblOffset val="100"/>
        <c:noMultiLvlLbl val="0"/>
      </c:catAx>
      <c:valAx>
        <c:axId val="8373158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83721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PRONAE: Gasto Efectivo por Subsidio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 trimestre'!$B$65:$F$65</c:f>
              <c:numCache>
                <c:formatCode>#,##0</c:formatCode>
                <c:ptCount val="5"/>
                <c:pt idx="0">
                  <c:v>169228.8306451613</c:v>
                </c:pt>
                <c:pt idx="1">
                  <c:v>168937.5</c:v>
                </c:pt>
                <c:pt idx="2">
                  <c:v>170000</c:v>
                </c:pt>
                <c:pt idx="3">
                  <c:v>170000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'II Trimestre'!$B$65:$F$65</c:f>
              <c:numCache>
                <c:formatCode>#,##0</c:formatCode>
                <c:ptCount val="5"/>
                <c:pt idx="0">
                  <c:v>172846.38265208213</c:v>
                </c:pt>
                <c:pt idx="1">
                  <c:v>169963.70351502803</c:v>
                </c:pt>
                <c:pt idx="2">
                  <c:v>170984.69387755101</c:v>
                </c:pt>
                <c:pt idx="3">
                  <c:v>168864.50381679391</c:v>
                </c:pt>
                <c:pt idx="4">
                  <c:v>197748.59287054409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'III Trimestre'!$B$65:$F$65</c:f>
              <c:numCache>
                <c:formatCode>#,##0</c:formatCode>
                <c:ptCount val="5"/>
                <c:pt idx="0">
                  <c:v>173937.85202252943</c:v>
                </c:pt>
                <c:pt idx="1">
                  <c:v>169277.10843373495</c:v>
                </c:pt>
                <c:pt idx="2">
                  <c:v>173025.61837455831</c:v>
                </c:pt>
                <c:pt idx="3">
                  <c:v>163247.66355140187</c:v>
                </c:pt>
                <c:pt idx="4">
                  <c:v>191327.75119617226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'IV Trimestre'!$B$65:$F$65</c:f>
              <c:numCache>
                <c:formatCode>#,##0</c:formatCode>
                <c:ptCount val="5"/>
                <c:pt idx="0">
                  <c:v>180377.53222836097</c:v>
                </c:pt>
                <c:pt idx="1">
                  <c:v>160300</c:v>
                </c:pt>
                <c:pt idx="2">
                  <c:v>182024.45652173914</c:v>
                </c:pt>
                <c:pt idx="3">
                  <c:v>170000</c:v>
                </c:pt>
                <c:pt idx="4">
                  <c:v>193200.29563932004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50272"/>
        <c:axId val="83752064"/>
      </c:barChart>
      <c:catAx>
        <c:axId val="83750272"/>
        <c:scaling>
          <c:orientation val="minMax"/>
        </c:scaling>
        <c:delete val="0"/>
        <c:axPos val="b"/>
        <c:majorTickMark val="none"/>
        <c:minorTickMark val="none"/>
        <c:tickLblPos val="nextTo"/>
        <c:crossAx val="83752064"/>
        <c:crosses val="autoZero"/>
        <c:auto val="1"/>
        <c:lblAlgn val="ctr"/>
        <c:lblOffset val="100"/>
        <c:noMultiLvlLbl val="0"/>
      </c:catAx>
      <c:valAx>
        <c:axId val="837520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83750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PRONAE: Gasto Programado</a:t>
            </a:r>
            <a:r>
              <a:rPr lang="es-CR" sz="1400" baseline="0"/>
              <a:t> Trimestral por Beneficiario 2012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 trimestre'!$B$63:$F$63</c:f>
              <c:numCache>
                <c:formatCode>#,##0</c:formatCode>
                <c:ptCount val="5"/>
                <c:pt idx="0">
                  <c:v>223826.53061224491</c:v>
                </c:pt>
                <c:pt idx="1">
                  <c:v>255000</c:v>
                </c:pt>
                <c:pt idx="2">
                  <c:v>244375</c:v>
                </c:pt>
                <c:pt idx="3">
                  <c:v>244375</c:v>
                </c:pt>
                <c:pt idx="4">
                  <c:v>148148.14814814815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'II Trimestre'!$B$63:$F$63</c:f>
              <c:numCache>
                <c:formatCode>#,##0</c:formatCode>
                <c:ptCount val="5"/>
                <c:pt idx="0">
                  <c:v>276713.06209850108</c:v>
                </c:pt>
                <c:pt idx="1">
                  <c:v>301287.12871287129</c:v>
                </c:pt>
                <c:pt idx="2">
                  <c:v>314500</c:v>
                </c:pt>
                <c:pt idx="3">
                  <c:v>314500</c:v>
                </c:pt>
                <c:pt idx="4">
                  <c:v>189519.65065502183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'III Trimestre'!$B$63:$F$63</c:f>
              <c:numCache>
                <c:formatCode>#,##0</c:formatCode>
                <c:ptCount val="5"/>
                <c:pt idx="0">
                  <c:v>284440.44848741271</c:v>
                </c:pt>
                <c:pt idx="1">
                  <c:v>208044.35483870967</c:v>
                </c:pt>
                <c:pt idx="2">
                  <c:v>222307.69230769231</c:v>
                </c:pt>
                <c:pt idx="3">
                  <c:v>222307.69230769231</c:v>
                </c:pt>
                <c:pt idx="4">
                  <c:v>494946.14747307374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'IV Trimestre'!$B$63:$F$63</c:f>
              <c:numCache>
                <c:formatCode>#,##0</c:formatCode>
                <c:ptCount val="5"/>
                <c:pt idx="0">
                  <c:v>171784.24785367676</c:v>
                </c:pt>
                <c:pt idx="1">
                  <c:v>150054.64480874318</c:v>
                </c:pt>
                <c:pt idx="2">
                  <c:v>68653.846153846156</c:v>
                </c:pt>
                <c:pt idx="3">
                  <c:v>68653.846153846156</c:v>
                </c:pt>
                <c:pt idx="4">
                  <c:v>316652.85832642915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95328"/>
        <c:axId val="83797120"/>
      </c:barChart>
      <c:catAx>
        <c:axId val="83795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83797120"/>
        <c:crosses val="autoZero"/>
        <c:auto val="1"/>
        <c:lblAlgn val="ctr"/>
        <c:lblOffset val="100"/>
        <c:noMultiLvlLbl val="0"/>
      </c:catAx>
      <c:valAx>
        <c:axId val="837971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83795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PRONAE: Gasto Efectivo Trimestral</a:t>
            </a:r>
            <a:r>
              <a:rPr lang="es-CR" sz="1400" baseline="0"/>
              <a:t> por Beneficiario 2012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 trimestre'!$B$64:$F$64</c:f>
              <c:numCache>
                <c:formatCode>#,##0</c:formatCode>
                <c:ptCount val="5"/>
                <c:pt idx="0">
                  <c:v>169228.8306451613</c:v>
                </c:pt>
                <c:pt idx="1">
                  <c:v>168937.5</c:v>
                </c:pt>
                <c:pt idx="2">
                  <c:v>170000</c:v>
                </c:pt>
                <c:pt idx="3">
                  <c:v>170000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'II Trimestre'!$B$64:$F$64</c:f>
              <c:numCache>
                <c:formatCode>#,##0</c:formatCode>
                <c:ptCount val="5"/>
                <c:pt idx="0">
                  <c:v>437446.57600777078</c:v>
                </c:pt>
                <c:pt idx="1">
                  <c:v>433015.89876703441</c:v>
                </c:pt>
                <c:pt idx="2">
                  <c:v>797928.57142857148</c:v>
                </c:pt>
                <c:pt idx="3">
                  <c:v>365640.49586776859</c:v>
                </c:pt>
                <c:pt idx="4">
                  <c:v>360958.90410958906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'III Trimestre'!$B$64:$F$64</c:f>
              <c:numCache>
                <c:formatCode>#,##0</c:formatCode>
                <c:ptCount val="5"/>
                <c:pt idx="0">
                  <c:v>648283.63549618318</c:v>
                </c:pt>
                <c:pt idx="1">
                  <c:v>670076.92307692312</c:v>
                </c:pt>
                <c:pt idx="2">
                  <c:v>1748794.642857143</c:v>
                </c:pt>
                <c:pt idx="3">
                  <c:v>652990.65420560748</c:v>
                </c:pt>
                <c:pt idx="4">
                  <c:v>505371.24802527647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'IV Trimestre'!$B$64:$F$64</c:f>
              <c:numCache>
                <c:formatCode>#,##0</c:formatCode>
                <c:ptCount val="5"/>
                <c:pt idx="0">
                  <c:v>2388902.4390243902</c:v>
                </c:pt>
                <c:pt idx="1">
                  <c:v>1169570.8154506439</c:v>
                </c:pt>
                <c:pt idx="2">
                  <c:v>0</c:v>
                </c:pt>
                <c:pt idx="3">
                  <c:v>0</c:v>
                </c:pt>
                <c:pt idx="4">
                  <c:v>3844117.6470588236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63264"/>
        <c:axId val="83977344"/>
      </c:barChart>
      <c:catAx>
        <c:axId val="83963264"/>
        <c:scaling>
          <c:orientation val="minMax"/>
        </c:scaling>
        <c:delete val="0"/>
        <c:axPos val="b"/>
        <c:majorTickMark val="none"/>
        <c:minorTickMark val="none"/>
        <c:tickLblPos val="nextTo"/>
        <c:crossAx val="83977344"/>
        <c:crosses val="autoZero"/>
        <c:auto val="1"/>
        <c:lblAlgn val="ctr"/>
        <c:lblOffset val="100"/>
        <c:noMultiLvlLbl val="0"/>
      </c:catAx>
      <c:valAx>
        <c:axId val="8397734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83963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PRONAE: Indicadores de Giro de Recursos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trimestre'!$D$162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'I trimestre'!$E$161:$H$161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'I trimestre'!$E$162:$H$162</c:f>
              <c:numCache>
                <c:formatCode>0</c:formatCode>
                <c:ptCount val="4"/>
                <c:pt idx="0">
                  <c:v>0</c:v>
                </c:pt>
                <c:pt idx="1">
                  <c:v>10.825756110143805</c:v>
                </c:pt>
                <c:pt idx="2">
                  <c:v>24.465992339444423</c:v>
                </c:pt>
                <c:pt idx="3">
                  <c:v>95.71662936485518</c:v>
                </c:pt>
              </c:numCache>
            </c:numRef>
          </c:val>
        </c:ser>
        <c:ser>
          <c:idx val="1"/>
          <c:order val="1"/>
          <c:tx>
            <c:strRef>
              <c:f>'I trimestre'!$D$163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'I trimestre'!$E$161:$H$161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'I trimestre'!$E$163:$H$163</c:f>
              <c:numCache>
                <c:formatCode>0</c:formatCode>
                <c:ptCount val="4"/>
                <c:pt idx="0">
                  <c:v>0</c:v>
                </c:pt>
                <c:pt idx="1">
                  <c:v>1073.0632911392404</c:v>
                </c:pt>
                <c:pt idx="2">
                  <c:v>413.06323765228035</c:v>
                </c:pt>
                <c:pt idx="3">
                  <c:v>100.05788909131152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4002688"/>
        <c:axId val="84004224"/>
      </c:barChart>
      <c:catAx>
        <c:axId val="84002688"/>
        <c:scaling>
          <c:orientation val="minMax"/>
        </c:scaling>
        <c:delete val="0"/>
        <c:axPos val="b"/>
        <c:majorTickMark val="none"/>
        <c:minorTickMark val="none"/>
        <c:tickLblPos val="nextTo"/>
        <c:crossAx val="84004224"/>
        <c:crosses val="autoZero"/>
        <c:auto val="1"/>
        <c:lblAlgn val="ctr"/>
        <c:lblOffset val="100"/>
        <c:noMultiLvlLbl val="0"/>
      </c:catAx>
      <c:valAx>
        <c:axId val="8400422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840026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PRONAE: Indicadores de Cobertura Potencial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Anual!$A$42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Anual!$B$42:$F$42</c:f>
              <c:numCache>
                <c:formatCode>#,##0.0____</c:formatCode>
                <c:ptCount val="5"/>
                <c:pt idx="0">
                  <c:v>4.0415469213188207</c:v>
                </c:pt>
                <c:pt idx="1">
                  <c:v>4.1167674575553468</c:v>
                </c:pt>
                <c:pt idx="2">
                  <c:v>0.68811285050748316</c:v>
                </c:pt>
                <c:pt idx="3">
                  <c:v>0.68811285050748316</c:v>
                </c:pt>
                <c:pt idx="4">
                  <c:v>2.1173952705073331</c:v>
                </c:pt>
              </c:numCache>
            </c:numRef>
          </c:val>
        </c:ser>
        <c:ser>
          <c:idx val="1"/>
          <c:order val="1"/>
          <c:tx>
            <c:strRef>
              <c:f>Anual!$A$43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Anual!$B$43:$F$43</c:f>
              <c:numCache>
                <c:formatCode>#,##0.0____</c:formatCode>
                <c:ptCount val="5"/>
                <c:pt idx="0">
                  <c:v>3.78659304684966</c:v>
                </c:pt>
                <c:pt idx="1">
                  <c:v>4.5441914012359561</c:v>
                </c:pt>
                <c:pt idx="2">
                  <c:v>0.36787571623284676</c:v>
                </c:pt>
                <c:pt idx="3">
                  <c:v>0.32685360399105451</c:v>
                </c:pt>
                <c:pt idx="4">
                  <c:v>1.8612728931303069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8353152"/>
        <c:axId val="78354688"/>
      </c:barChart>
      <c:catAx>
        <c:axId val="78353152"/>
        <c:scaling>
          <c:orientation val="minMax"/>
        </c:scaling>
        <c:delete val="0"/>
        <c:axPos val="b"/>
        <c:majorTickMark val="none"/>
        <c:minorTickMark val="none"/>
        <c:tickLblPos val="nextTo"/>
        <c:crossAx val="78354688"/>
        <c:crosses val="autoZero"/>
        <c:auto val="1"/>
        <c:lblAlgn val="ctr"/>
        <c:lblOffset val="100"/>
        <c:noMultiLvlLbl val="0"/>
      </c:catAx>
      <c:valAx>
        <c:axId val="78354688"/>
        <c:scaling>
          <c:orientation val="minMax"/>
        </c:scaling>
        <c:delete val="0"/>
        <c:axPos val="l"/>
        <c:majorGridlines/>
        <c:numFmt formatCode="#,##0.0____" sourceLinked="1"/>
        <c:majorTickMark val="none"/>
        <c:minorTickMark val="none"/>
        <c:tickLblPos val="nextTo"/>
        <c:spPr>
          <a:ln w="9525">
            <a:noFill/>
          </a:ln>
        </c:spPr>
        <c:crossAx val="783531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PRONAE: Indicadores de Resultado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Anual!$A$46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Anual!$B$46:$F$46</c:f>
              <c:numCache>
                <c:formatCode>#,##0.0____</c:formatCode>
                <c:ptCount val="5"/>
                <c:pt idx="0">
                  <c:v>93.691675998506909</c:v>
                </c:pt>
                <c:pt idx="1">
                  <c:v>110.38251366120218</c:v>
                </c:pt>
                <c:pt idx="2">
                  <c:v>53.46153846153846</c:v>
                </c:pt>
                <c:pt idx="3">
                  <c:v>47.5</c:v>
                </c:pt>
                <c:pt idx="4">
                  <c:v>87.903893951946969</c:v>
                </c:pt>
              </c:numCache>
            </c:numRef>
          </c:val>
        </c:ser>
        <c:ser>
          <c:idx val="1"/>
          <c:order val="1"/>
          <c:tx>
            <c:strRef>
              <c:f>Anual!$A$47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Anual!$B$47:$F$47</c:f>
              <c:numCache>
                <c:formatCode>#,##0.0____</c:formatCode>
                <c:ptCount val="5"/>
                <c:pt idx="0">
                  <c:v>98.93478480950526</c:v>
                </c:pt>
                <c:pt idx="1">
                  <c:v>118.50209247405776</c:v>
                </c:pt>
                <c:pt idx="2">
                  <c:v>101.27828054298642</c:v>
                </c:pt>
                <c:pt idx="3">
                  <c:v>51.490384615384613</c:v>
                </c:pt>
                <c:pt idx="4">
                  <c:v>82.457818751087146</c:v>
                </c:pt>
              </c:numCache>
            </c:numRef>
          </c:val>
        </c:ser>
        <c:ser>
          <c:idx val="2"/>
          <c:order val="2"/>
          <c:tx>
            <c:strRef>
              <c:f>Anual!$A$48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Anual!$B$48:$F$48</c:f>
              <c:numCache>
                <c:formatCode>#,##0.0____</c:formatCode>
                <c:ptCount val="5"/>
                <c:pt idx="0">
                  <c:v>96.313230404006077</c:v>
                </c:pt>
                <c:pt idx="1">
                  <c:v>114.44230306762998</c:v>
                </c:pt>
                <c:pt idx="2">
                  <c:v>77.369909502262445</c:v>
                </c:pt>
                <c:pt idx="3">
                  <c:v>49.495192307692307</c:v>
                </c:pt>
                <c:pt idx="4">
                  <c:v>85.180856351517065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05632"/>
        <c:axId val="78407168"/>
      </c:barChart>
      <c:catAx>
        <c:axId val="78405632"/>
        <c:scaling>
          <c:orientation val="minMax"/>
        </c:scaling>
        <c:delete val="0"/>
        <c:axPos val="b"/>
        <c:majorTickMark val="none"/>
        <c:minorTickMark val="none"/>
        <c:tickLblPos val="nextTo"/>
        <c:crossAx val="78407168"/>
        <c:crosses val="autoZero"/>
        <c:auto val="1"/>
        <c:lblAlgn val="ctr"/>
        <c:lblOffset val="100"/>
        <c:noMultiLvlLbl val="0"/>
      </c:catAx>
      <c:valAx>
        <c:axId val="7840716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78405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Indicadores de Avance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Anual!$A$51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Anual!$B$51:$F$51</c:f>
              <c:numCache>
                <c:formatCode>#,##0.0____</c:formatCode>
                <c:ptCount val="5"/>
                <c:pt idx="0">
                  <c:v>95.819812941401025</c:v>
                </c:pt>
                <c:pt idx="1">
                  <c:v>110.38251366120218</c:v>
                </c:pt>
                <c:pt idx="2">
                  <c:v>53.46153846153846</c:v>
                </c:pt>
                <c:pt idx="3">
                  <c:v>47.5</c:v>
                </c:pt>
                <c:pt idx="4">
                  <c:v>97.518382352941174</c:v>
                </c:pt>
              </c:numCache>
            </c:numRef>
          </c:val>
        </c:ser>
        <c:ser>
          <c:idx val="1"/>
          <c:order val="1"/>
          <c:tx>
            <c:strRef>
              <c:f>Anual!$A$52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Anual!$B$52:$F$52</c:f>
              <c:numCache>
                <c:formatCode>#,##0.0____</c:formatCode>
                <c:ptCount val="5"/>
                <c:pt idx="0">
                  <c:v>99.2209108781732</c:v>
                </c:pt>
                <c:pt idx="1">
                  <c:v>118.50209247405776</c:v>
                </c:pt>
                <c:pt idx="2">
                  <c:v>101.27828054298642</c:v>
                </c:pt>
                <c:pt idx="3">
                  <c:v>51.490384615384613</c:v>
                </c:pt>
                <c:pt idx="4">
                  <c:v>83.137495615573485</c:v>
                </c:pt>
              </c:numCache>
            </c:numRef>
          </c:val>
        </c:ser>
        <c:ser>
          <c:idx val="2"/>
          <c:order val="2"/>
          <c:tx>
            <c:strRef>
              <c:f>Anual!$A$53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Anual!$B$53:$F$53</c:f>
              <c:numCache>
                <c:formatCode>#,##0.0____</c:formatCode>
                <c:ptCount val="5"/>
                <c:pt idx="0">
                  <c:v>97.520361909787113</c:v>
                </c:pt>
                <c:pt idx="1">
                  <c:v>114.44230306762998</c:v>
                </c:pt>
                <c:pt idx="2">
                  <c:v>77.369909502262445</c:v>
                </c:pt>
                <c:pt idx="3">
                  <c:v>49.495192307692307</c:v>
                </c:pt>
                <c:pt idx="4">
                  <c:v>90.327938984257329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5088"/>
        <c:axId val="84026112"/>
      </c:barChart>
      <c:catAx>
        <c:axId val="78425088"/>
        <c:scaling>
          <c:orientation val="minMax"/>
        </c:scaling>
        <c:delete val="0"/>
        <c:axPos val="b"/>
        <c:majorTickMark val="none"/>
        <c:minorTickMark val="none"/>
        <c:tickLblPos val="nextTo"/>
        <c:crossAx val="84026112"/>
        <c:crosses val="autoZero"/>
        <c:auto val="1"/>
        <c:lblAlgn val="ctr"/>
        <c:lblOffset val="100"/>
        <c:noMultiLvlLbl val="0"/>
      </c:catAx>
      <c:valAx>
        <c:axId val="84026112"/>
        <c:scaling>
          <c:orientation val="minMax"/>
        </c:scaling>
        <c:delete val="0"/>
        <c:axPos val="l"/>
        <c:majorGridlines/>
        <c:numFmt formatCode="#,##0.0____" sourceLinked="1"/>
        <c:majorTickMark val="none"/>
        <c:minorTickMark val="none"/>
        <c:tickLblPos val="nextTo"/>
        <c:crossAx val="78425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PRONAE:</a:t>
            </a:r>
            <a:r>
              <a:rPr lang="es-CR" sz="1400" baseline="0"/>
              <a:t> </a:t>
            </a:r>
            <a:r>
              <a:rPr lang="es-CR" sz="1400"/>
              <a:t>Indicadores de Expansión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Anual!$A$58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(Anual!$B$4,Anual!$C$5:$E$5)</c:f>
              <c:strCache>
                <c:ptCount val="4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</c:strCache>
            </c:strRef>
          </c:cat>
          <c:val>
            <c:numRef>
              <c:f>Anual!$B$58:$E$58</c:f>
              <c:numCache>
                <c:formatCode>#,##0.0____</c:formatCode>
                <c:ptCount val="4"/>
                <c:pt idx="0">
                  <c:v>29.950815428423503</c:v>
                </c:pt>
                <c:pt idx="1">
                  <c:v>8.0553807426054114</c:v>
                </c:pt>
                <c:pt idx="2">
                  <c:v>6.9230769230769207</c:v>
                </c:pt>
                <c:pt idx="3">
                  <c:v>-41.882352941176471</c:v>
                </c:pt>
              </c:numCache>
            </c:numRef>
          </c:val>
        </c:ser>
        <c:ser>
          <c:idx val="1"/>
          <c:order val="1"/>
          <c:tx>
            <c:strRef>
              <c:f>Anual!$A$59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(Anual!$B$4,Anual!$C$5:$E$5)</c:f>
              <c:strCache>
                <c:ptCount val="4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</c:strCache>
            </c:strRef>
          </c:cat>
          <c:val>
            <c:numRef>
              <c:f>Anual!$B$59:$E$59</c:f>
              <c:numCache>
                <c:formatCode>#,##0.0____</c:formatCode>
                <c:ptCount val="4"/>
                <c:pt idx="0">
                  <c:v>77.174779838103589</c:v>
                </c:pt>
                <c:pt idx="1">
                  <c:v>22.267916089594799</c:v>
                </c:pt>
                <c:pt idx="2">
                  <c:v>103.15571781897836</c:v>
                </c:pt>
                <c:pt idx="3">
                  <c:v>-13.120860116700639</c:v>
                </c:pt>
              </c:numCache>
            </c:numRef>
          </c:val>
        </c:ser>
        <c:ser>
          <c:idx val="2"/>
          <c:order val="2"/>
          <c:tx>
            <c:strRef>
              <c:f>Anual!$A$60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(Anual!$B$4,Anual!$C$5:$E$5)</c:f>
              <c:strCache>
                <c:ptCount val="4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</c:strCache>
            </c:strRef>
          </c:cat>
          <c:val>
            <c:numRef>
              <c:f>Anual!$B$60:$E$60</c:f>
              <c:numCache>
                <c:formatCode>#,##0.0____</c:formatCode>
                <c:ptCount val="4"/>
                <c:pt idx="0">
                  <c:v>36.339875401313584</c:v>
                </c:pt>
                <c:pt idx="1">
                  <c:v>13.153010289089195</c:v>
                </c:pt>
                <c:pt idx="2">
                  <c:v>90.001750478181194</c:v>
                </c:pt>
                <c:pt idx="3">
                  <c:v>49.488398584624413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44032"/>
        <c:axId val="84049920"/>
      </c:barChart>
      <c:catAx>
        <c:axId val="84044032"/>
        <c:scaling>
          <c:orientation val="minMax"/>
        </c:scaling>
        <c:delete val="0"/>
        <c:axPos val="b"/>
        <c:majorTickMark val="none"/>
        <c:minorTickMark val="none"/>
        <c:tickLblPos val="nextTo"/>
        <c:crossAx val="84049920"/>
        <c:crosses val="autoZero"/>
        <c:auto val="1"/>
        <c:lblAlgn val="ctr"/>
        <c:lblOffset val="100"/>
        <c:noMultiLvlLbl val="0"/>
      </c:catAx>
      <c:valAx>
        <c:axId val="8404992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84044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PRONAE: Cobertura</a:t>
            </a:r>
            <a:r>
              <a:rPr lang="es-CR" sz="1400" baseline="0"/>
              <a:t> Potencial Efectiva 2012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('I trimestre'!$B$43:$E$43,'I trimestre'!$F$43)</c:f>
              <c:numCache>
                <c:formatCode>#,##0.00</c:formatCode>
                <c:ptCount val="5"/>
                <c:pt idx="0">
                  <c:v>0.37413349626243653</c:v>
                </c:pt>
                <c:pt idx="1">
                  <c:v>0.47638581958210374</c:v>
                </c:pt>
                <c:pt idx="2">
                  <c:v>0.15482539136418372</c:v>
                </c:pt>
                <c:pt idx="3">
                  <c:v>2.514258492238881E-2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('II Trimestre'!$B$43:$E$43,'II Trimestre'!$F$43)</c:f>
              <c:numCache>
                <c:formatCode>#,##0.00</c:formatCode>
                <c:ptCount val="5"/>
                <c:pt idx="0">
                  <c:v>1.5531065903313646</c:v>
                </c:pt>
                <c:pt idx="1">
                  <c:v>2.0391959666000612</c:v>
                </c:pt>
                <c:pt idx="2">
                  <c:v>0.13894586404478027</c:v>
                </c:pt>
                <c:pt idx="3">
                  <c:v>0.1601185671373182</c:v>
                </c:pt>
                <c:pt idx="4">
                  <c:v>0.5122447547540524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('III Trimestre'!$B$43:$E$43,'III Trimestre'!$F$43)</c:f>
              <c:numCache>
                <c:formatCode>#,##0.0____</c:formatCode>
                <c:ptCount val="5"/>
                <c:pt idx="0">
                  <c:v>1.5810157422702964</c:v>
                </c:pt>
                <c:pt idx="1">
                  <c:v>1.720282126268708</c:v>
                </c:pt>
                <c:pt idx="2">
                  <c:v>7.4104460823882806E-2</c:v>
                </c:pt>
                <c:pt idx="3">
                  <c:v>0.14159245193134751</c:v>
                </c:pt>
                <c:pt idx="4">
                  <c:v>1.1104483895866957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('IV Trimestre'!$B$43:$E$43,'IV Trimestre'!$F$43)</c:f>
              <c:numCache>
                <c:formatCode>#,##0.0____</c:formatCode>
                <c:ptCount val="5"/>
                <c:pt idx="0">
                  <c:v>0.27833721798556266</c:v>
                </c:pt>
                <c:pt idx="1">
                  <c:v>0.30832748878508387</c:v>
                </c:pt>
                <c:pt idx="2">
                  <c:v>0</c:v>
                </c:pt>
                <c:pt idx="3">
                  <c:v>0</c:v>
                </c:pt>
                <c:pt idx="4">
                  <c:v>0.23857974878955862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93728"/>
        <c:axId val="69195264"/>
      </c:barChart>
      <c:catAx>
        <c:axId val="69193728"/>
        <c:scaling>
          <c:orientation val="minMax"/>
        </c:scaling>
        <c:delete val="0"/>
        <c:axPos val="b"/>
        <c:majorTickMark val="none"/>
        <c:minorTickMark val="none"/>
        <c:tickLblPos val="nextTo"/>
        <c:crossAx val="69195264"/>
        <c:crosses val="autoZero"/>
        <c:auto val="1"/>
        <c:lblAlgn val="ctr"/>
        <c:lblOffset val="100"/>
        <c:noMultiLvlLbl val="0"/>
      </c:catAx>
      <c:valAx>
        <c:axId val="69195264"/>
        <c:scaling>
          <c:orientation val="minMax"/>
        </c:scaling>
        <c:delete val="0"/>
        <c:axPos val="l"/>
        <c:majorGridlines/>
        <c:numFmt formatCode="#,##0.0" sourceLinked="0"/>
        <c:majorTickMark val="none"/>
        <c:minorTickMark val="none"/>
        <c:tickLblPos val="nextTo"/>
        <c:crossAx val="69193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PRONAE: Indicadores de Gasto Medio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Anual!$A$63</c:f>
              <c:strCache>
                <c:ptCount val="1"/>
                <c:pt idx="0">
                  <c:v>Gasto programado por beneficiario (GPB)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8740971741590475E-3"/>
                  <c:y val="1.1922501860348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311145761238572E-2"/>
                  <c:y val="3.974167286782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3311145761238572E-2"/>
                  <c:y val="-2.3845003720696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Anual!$B$63:$F$63</c:f>
              <c:numCache>
                <c:formatCode>#,##0</c:formatCode>
                <c:ptCount val="5"/>
                <c:pt idx="0">
                  <c:v>608374.39343038446</c:v>
                </c:pt>
                <c:pt idx="1">
                  <c:v>507704.91803278687</c:v>
                </c:pt>
                <c:pt idx="2">
                  <c:v>510000</c:v>
                </c:pt>
                <c:pt idx="3">
                  <c:v>510000</c:v>
                </c:pt>
                <c:pt idx="4">
                  <c:v>952609.77630488819</c:v>
                </c:pt>
              </c:numCache>
            </c:numRef>
          </c:val>
        </c:ser>
        <c:ser>
          <c:idx val="1"/>
          <c:order val="1"/>
          <c:tx>
            <c:strRef>
              <c:f>Anual!$A$64</c:f>
              <c:strCache>
                <c:ptCount val="1"/>
                <c:pt idx="0">
                  <c:v>Gasto efectivo por beneficiario (GEB)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655572880619286E-3"/>
                  <c:y val="-2.3845003720696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655572880619286E-3"/>
                  <c:y val="-1.5896669147131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555728806192045E-3"/>
                  <c:y val="-1.987083643391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926214676988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Anual!$B$64:$F$64</c:f>
              <c:numCache>
                <c:formatCode>#,##0</c:formatCode>
                <c:ptCount val="5"/>
                <c:pt idx="0">
                  <c:v>642419.82071713149</c:v>
                </c:pt>
                <c:pt idx="1">
                  <c:v>545050.96097845084</c:v>
                </c:pt>
                <c:pt idx="2">
                  <c:v>966151.07913669059</c:v>
                </c:pt>
                <c:pt idx="3">
                  <c:v>552844.12955465587</c:v>
                </c:pt>
                <c:pt idx="4">
                  <c:v>893590.95193213946</c:v>
                </c:pt>
              </c:numCache>
            </c:numRef>
          </c:val>
        </c:ser>
        <c:ser>
          <c:idx val="2"/>
          <c:order val="2"/>
          <c:tx>
            <c:strRef>
              <c:f>Anual!$A$65</c:f>
              <c:strCache>
                <c:ptCount val="1"/>
                <c:pt idx="0">
                  <c:v>Gasto efectivo por subsidio (GEB) 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Anual!$B$65:$F$65</c:f>
              <c:numCache>
                <c:formatCode>#,##0</c:formatCode>
                <c:ptCount val="5"/>
                <c:pt idx="0">
                  <c:v>175211.75160273825</c:v>
                </c:pt>
                <c:pt idx="1">
                  <c:v>168137.35177865613</c:v>
                </c:pt>
                <c:pt idx="2">
                  <c:v>174295.91174561973</c:v>
                </c:pt>
                <c:pt idx="3">
                  <c:v>166122.26277372261</c:v>
                </c:pt>
                <c:pt idx="4">
                  <c:v>193056.40399104051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4093952"/>
        <c:axId val="84108032"/>
      </c:barChart>
      <c:catAx>
        <c:axId val="84093952"/>
        <c:scaling>
          <c:orientation val="minMax"/>
        </c:scaling>
        <c:delete val="0"/>
        <c:axPos val="b"/>
        <c:majorTickMark val="none"/>
        <c:minorTickMark val="none"/>
        <c:tickLblPos val="nextTo"/>
        <c:crossAx val="84108032"/>
        <c:crosses val="autoZero"/>
        <c:auto val="1"/>
        <c:lblAlgn val="ctr"/>
        <c:lblOffset val="100"/>
        <c:noMultiLvlLbl val="0"/>
      </c:catAx>
      <c:valAx>
        <c:axId val="841080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8409395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PRONAE:</a:t>
            </a:r>
            <a:r>
              <a:rPr lang="es-CR" sz="1400" baseline="0"/>
              <a:t> </a:t>
            </a:r>
            <a:r>
              <a:rPr lang="es-CR" sz="1400"/>
              <a:t>Indicadores de Giro de Recursos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Anual!$B$69</c:f>
              <c:numCache>
                <c:formatCode>#,##0.0____</c:formatCode>
                <c:ptCount val="1"/>
                <c:pt idx="0">
                  <c:v>83.649111719898031</c:v>
                </c:pt>
              </c:numCache>
            </c:numRef>
          </c:val>
        </c:ser>
        <c:ser>
          <c:idx val="2"/>
          <c:order val="1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Anual!$B$70</c:f>
              <c:numCache>
                <c:formatCode>#,##0.0____</c:formatCode>
                <c:ptCount val="1"/>
                <c:pt idx="0">
                  <c:v>118.27356295281632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37856"/>
        <c:axId val="84139392"/>
      </c:barChart>
      <c:catAx>
        <c:axId val="84137856"/>
        <c:scaling>
          <c:orientation val="minMax"/>
        </c:scaling>
        <c:delete val="0"/>
        <c:axPos val="b"/>
        <c:majorTickMark val="none"/>
        <c:minorTickMark val="none"/>
        <c:tickLblPos val="nextTo"/>
        <c:crossAx val="84139392"/>
        <c:crosses val="autoZero"/>
        <c:auto val="1"/>
        <c:lblAlgn val="ctr"/>
        <c:lblOffset val="100"/>
        <c:noMultiLvlLbl val="0"/>
      </c:catAx>
      <c:valAx>
        <c:axId val="841393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84137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PRONAE: Índice</a:t>
            </a:r>
            <a:r>
              <a:rPr lang="es-CR" sz="1400" baseline="0"/>
              <a:t> de Efectividad en Beneficiarios 2012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 trimestre'!$B$46:$F$46</c:f>
              <c:numCache>
                <c:formatCode>#,##0.00</c:formatCode>
                <c:ptCount val="5"/>
                <c:pt idx="0">
                  <c:v>50.612244897959179</c:v>
                </c:pt>
                <c:pt idx="1">
                  <c:v>65.454545454545453</c:v>
                </c:pt>
                <c:pt idx="2">
                  <c:v>146.25</c:v>
                </c:pt>
                <c:pt idx="3">
                  <c:v>23.75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'II Trimestre'!$B$46:$F$46</c:f>
              <c:numCache>
                <c:formatCode>#,##0.00</c:formatCode>
                <c:ptCount val="5"/>
                <c:pt idx="0">
                  <c:v>73.483226266952173</c:v>
                </c:pt>
                <c:pt idx="1">
                  <c:v>101.71617161716171</c:v>
                </c:pt>
                <c:pt idx="2">
                  <c:v>35</c:v>
                </c:pt>
                <c:pt idx="3">
                  <c:v>40.333333333333329</c:v>
                </c:pt>
                <c:pt idx="4">
                  <c:v>42.503639010189225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'III Trimestre'!$B$46:$F$46</c:f>
              <c:numCache>
                <c:formatCode>#,##0.0____</c:formatCode>
                <c:ptCount val="5"/>
                <c:pt idx="0">
                  <c:v>44.341019674211971</c:v>
                </c:pt>
                <c:pt idx="1">
                  <c:v>52.419354838709673</c:v>
                </c:pt>
                <c:pt idx="2">
                  <c:v>10.76923076923077</c:v>
                </c:pt>
                <c:pt idx="3">
                  <c:v>20.576923076923077</c:v>
                </c:pt>
                <c:pt idx="4">
                  <c:v>52.444076222038113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'IV Trimestre'!$B$46:$F$46</c:f>
              <c:numCache>
                <c:formatCode>#,##0.0____</c:formatCode>
                <c:ptCount val="5"/>
                <c:pt idx="0">
                  <c:v>6.8868980963045914</c:v>
                </c:pt>
                <c:pt idx="1">
                  <c:v>7.4895531983285117</c:v>
                </c:pt>
                <c:pt idx="2">
                  <c:v>0</c:v>
                </c:pt>
                <c:pt idx="3">
                  <c:v>0</c:v>
                </c:pt>
                <c:pt idx="4">
                  <c:v>11.267605633802818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32896"/>
        <c:axId val="78034432"/>
      </c:barChart>
      <c:catAx>
        <c:axId val="78032896"/>
        <c:scaling>
          <c:orientation val="minMax"/>
        </c:scaling>
        <c:delete val="0"/>
        <c:axPos val="b"/>
        <c:majorTickMark val="none"/>
        <c:minorTickMark val="none"/>
        <c:tickLblPos val="nextTo"/>
        <c:crossAx val="78034432"/>
        <c:crosses val="autoZero"/>
        <c:auto val="1"/>
        <c:lblAlgn val="ctr"/>
        <c:lblOffset val="100"/>
        <c:noMultiLvlLbl val="0"/>
      </c:catAx>
      <c:valAx>
        <c:axId val="7803443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78032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PRONAE: Índice de Efectividad en Gasto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 trimestre'!$B$47:$F$47</c:f>
              <c:numCache>
                <c:formatCode>#,##0.00</c:formatCode>
                <c:ptCount val="5"/>
                <c:pt idx="0">
                  <c:v>38.266469113289261</c:v>
                </c:pt>
                <c:pt idx="1">
                  <c:v>43.363636363636367</c:v>
                </c:pt>
                <c:pt idx="2">
                  <c:v>101.7391304347826</c:v>
                </c:pt>
                <c:pt idx="3">
                  <c:v>16.521739130434781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'II Trimestre'!$B$47:$F$47</c:f>
              <c:numCache>
                <c:formatCode>#,##0.00</c:formatCode>
                <c:ptCount val="5"/>
                <c:pt idx="0">
                  <c:v>116.16721480621655</c:v>
                </c:pt>
                <c:pt idx="1">
                  <c:v>146.18852010077774</c:v>
                </c:pt>
                <c:pt idx="2">
                  <c:v>88.799682034976158</c:v>
                </c:pt>
                <c:pt idx="3">
                  <c:v>46.891891891891888</c:v>
                </c:pt>
                <c:pt idx="4">
                  <c:v>80.952380952380949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'III Trimestre'!$B$47:$F$47</c:f>
              <c:numCache>
                <c:formatCode>#,##0.0____</c:formatCode>
                <c:ptCount val="5"/>
                <c:pt idx="0">
                  <c:v>101.06002008106802</c:v>
                </c:pt>
                <c:pt idx="1">
                  <c:v>168.83418935943405</c:v>
                </c:pt>
                <c:pt idx="2">
                  <c:v>84.716695501730101</c:v>
                </c:pt>
                <c:pt idx="3">
                  <c:v>60.441176470588232</c:v>
                </c:pt>
                <c:pt idx="4">
                  <c:v>53.548711081352529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'IV Trimestre'!$B$47:$F$47</c:f>
              <c:numCache>
                <c:formatCode>#,##0.0____</c:formatCode>
                <c:ptCount val="5"/>
                <c:pt idx="0">
                  <c:v>95.772038851828512</c:v>
                </c:pt>
                <c:pt idx="1">
                  <c:v>58.375819373634371</c:v>
                </c:pt>
                <c:pt idx="2">
                  <c:v>187.63305322128852</c:v>
                </c:pt>
                <c:pt idx="3">
                  <c:v>53.80952380952381</c:v>
                </c:pt>
                <c:pt idx="4">
                  <c:v>136.7870225013082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53376"/>
        <c:axId val="78054912"/>
      </c:barChart>
      <c:catAx>
        <c:axId val="78053376"/>
        <c:scaling>
          <c:orientation val="minMax"/>
        </c:scaling>
        <c:delete val="0"/>
        <c:axPos val="b"/>
        <c:majorTickMark val="none"/>
        <c:minorTickMark val="none"/>
        <c:tickLblPos val="nextTo"/>
        <c:crossAx val="78054912"/>
        <c:crosses val="autoZero"/>
        <c:auto val="1"/>
        <c:lblAlgn val="ctr"/>
        <c:lblOffset val="100"/>
        <c:noMultiLvlLbl val="0"/>
      </c:catAx>
      <c:valAx>
        <c:axId val="7805491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78053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PRONAE: Índice</a:t>
            </a:r>
            <a:r>
              <a:rPr lang="es-CR" sz="1400" baseline="0"/>
              <a:t> de Efectividad Total 2012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 trimestre'!$B$48:$F$48</c:f>
              <c:numCache>
                <c:formatCode>#,##0.00</c:formatCode>
                <c:ptCount val="5"/>
                <c:pt idx="0">
                  <c:v>44.439357005624217</c:v>
                </c:pt>
                <c:pt idx="1">
                  <c:v>54.409090909090907</c:v>
                </c:pt>
                <c:pt idx="2">
                  <c:v>123.9945652173913</c:v>
                </c:pt>
                <c:pt idx="3">
                  <c:v>20.135869565217391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'II Trimestre'!$B$48:$F$48</c:f>
              <c:numCache>
                <c:formatCode>#,##0.00</c:formatCode>
                <c:ptCount val="5"/>
                <c:pt idx="0">
                  <c:v>94.825220536584368</c:v>
                </c:pt>
                <c:pt idx="1">
                  <c:v>123.95234585896972</c:v>
                </c:pt>
                <c:pt idx="2">
                  <c:v>61.899841017488079</c:v>
                </c:pt>
                <c:pt idx="3">
                  <c:v>43.612612612612608</c:v>
                </c:pt>
                <c:pt idx="4">
                  <c:v>61.728009981285084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'III Trimestre'!$B$48:$F$48</c:f>
              <c:numCache>
                <c:formatCode>#,##0.0____</c:formatCode>
                <c:ptCount val="5"/>
                <c:pt idx="0">
                  <c:v>72.700519877639991</c:v>
                </c:pt>
                <c:pt idx="1">
                  <c:v>110.62677209907186</c:v>
                </c:pt>
                <c:pt idx="2">
                  <c:v>47.742963135480437</c:v>
                </c:pt>
                <c:pt idx="3">
                  <c:v>40.509049773755656</c:v>
                </c:pt>
                <c:pt idx="4">
                  <c:v>52.996393651695321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'IV Trimestre'!$B$48:$F$48</c:f>
              <c:numCache>
                <c:formatCode>#,##0.0____</c:formatCode>
                <c:ptCount val="5"/>
                <c:pt idx="0">
                  <c:v>51.329468474066552</c:v>
                </c:pt>
                <c:pt idx="1">
                  <c:v>32.93268628598144</c:v>
                </c:pt>
                <c:pt idx="2">
                  <c:v>93.81652661064426</c:v>
                </c:pt>
                <c:pt idx="3">
                  <c:v>26.904761904761905</c:v>
                </c:pt>
                <c:pt idx="4">
                  <c:v>74.027314067555508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01888"/>
        <c:axId val="78111872"/>
      </c:barChart>
      <c:catAx>
        <c:axId val="78101888"/>
        <c:scaling>
          <c:orientation val="minMax"/>
        </c:scaling>
        <c:delete val="0"/>
        <c:axPos val="b"/>
        <c:majorTickMark val="none"/>
        <c:minorTickMark val="none"/>
        <c:tickLblPos val="nextTo"/>
        <c:crossAx val="78111872"/>
        <c:crosses val="autoZero"/>
        <c:auto val="1"/>
        <c:lblAlgn val="ctr"/>
        <c:lblOffset val="100"/>
        <c:noMultiLvlLbl val="0"/>
      </c:catAx>
      <c:valAx>
        <c:axId val="7811187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78101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PRONAE: Índice de Avance en Beneficiarios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 trimestre'!$B$51:$F$51</c:f>
              <c:numCache>
                <c:formatCode>#,##0.00</c:formatCode>
                <c:ptCount val="5"/>
                <c:pt idx="0">
                  <c:v>10.43331931005469</c:v>
                </c:pt>
                <c:pt idx="1">
                  <c:v>13.114754098360656</c:v>
                </c:pt>
                <c:pt idx="2">
                  <c:v>19.897959183673468</c:v>
                </c:pt>
                <c:pt idx="3">
                  <c:v>3.231292517006803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 Semestre'!$B$51:$F$51</c:f>
              <c:numCache>
                <c:formatCode>#,##0.0____</c:formatCode>
                <c:ptCount val="5"/>
                <c:pt idx="0">
                  <c:v>58.898109727985251</c:v>
                </c:pt>
                <c:pt idx="1">
                  <c:v>69.253187613843352</c:v>
                </c:pt>
                <c:pt idx="2">
                  <c:v>37.755102040816325</c:v>
                </c:pt>
                <c:pt idx="3">
                  <c:v>23.809523809523807</c:v>
                </c:pt>
                <c:pt idx="4">
                  <c:v>70.023980815347713</c:v>
                </c:pt>
              </c:numCache>
            </c:numRef>
          </c:val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'III T Acumulado'!$B$51:$F$51</c:f>
              <c:numCache>
                <c:formatCode>#,##0.0____</c:formatCode>
                <c:ptCount val="5"/>
                <c:pt idx="0">
                  <c:v>92.852864843282092</c:v>
                </c:pt>
                <c:pt idx="1">
                  <c:v>116.61202185792349</c:v>
                </c:pt>
                <c:pt idx="2">
                  <c:v>47.278911564625851</c:v>
                </c:pt>
                <c:pt idx="3">
                  <c:v>42.006802721088441</c:v>
                </c:pt>
                <c:pt idx="4">
                  <c:v>85.018382352941174</c:v>
                </c:pt>
              </c:numCache>
            </c:numRef>
          </c:val>
        </c:ser>
        <c:ser>
          <c:idx val="3"/>
          <c:order val="3"/>
          <c:tx>
            <c:v>Anual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Anual!$B$51:$F$51</c:f>
              <c:numCache>
                <c:formatCode>#,##0.0____</c:formatCode>
                <c:ptCount val="5"/>
                <c:pt idx="0">
                  <c:v>95.819812941401025</c:v>
                </c:pt>
                <c:pt idx="1">
                  <c:v>110.38251366120218</c:v>
                </c:pt>
                <c:pt idx="2">
                  <c:v>53.46153846153846</c:v>
                </c:pt>
                <c:pt idx="3">
                  <c:v>47.5</c:v>
                </c:pt>
                <c:pt idx="4">
                  <c:v>97.518382352941174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54368"/>
        <c:axId val="77755904"/>
      </c:barChart>
      <c:catAx>
        <c:axId val="77754368"/>
        <c:scaling>
          <c:orientation val="minMax"/>
        </c:scaling>
        <c:delete val="0"/>
        <c:axPos val="b"/>
        <c:majorTickMark val="none"/>
        <c:minorTickMark val="none"/>
        <c:tickLblPos val="nextTo"/>
        <c:crossAx val="77755904"/>
        <c:crosses val="autoZero"/>
        <c:auto val="1"/>
        <c:lblAlgn val="ctr"/>
        <c:lblOffset val="100"/>
        <c:noMultiLvlLbl val="0"/>
      </c:catAx>
      <c:valAx>
        <c:axId val="7775590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77754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PRONAE: Índice de Avance en Gasto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 trimestre'!$B$52:$F$52</c:f>
              <c:numCache>
                <c:formatCode>#,##0.00</c:formatCode>
                <c:ptCount val="5"/>
                <c:pt idx="0">
                  <c:v>3.3948295456843449</c:v>
                </c:pt>
                <c:pt idx="1">
                  <c:v>4.3442622950819674</c:v>
                </c:pt>
                <c:pt idx="2">
                  <c:v>6.6326530612244898</c:v>
                </c:pt>
                <c:pt idx="3">
                  <c:v>1.0770975056689343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 Semestre'!$B$52:$F$52</c:f>
              <c:numCache>
                <c:formatCode>#,##0.0____</c:formatCode>
                <c:ptCount val="5"/>
                <c:pt idx="0">
                  <c:v>32.815754655041978</c:v>
                </c:pt>
                <c:pt idx="1">
                  <c:v>52.008643165827351</c:v>
                </c:pt>
                <c:pt idx="2">
                  <c:v>34.571328531412568</c:v>
                </c:pt>
                <c:pt idx="3">
                  <c:v>15.830498866213153</c:v>
                </c:pt>
                <c:pt idx="4">
                  <c:v>10.531574740207834</c:v>
                </c:pt>
              </c:numCache>
            </c:numRef>
          </c:val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'III T Acumulado'!$B$52:$F$52</c:f>
              <c:numCache>
                <c:formatCode>#,##0.0____</c:formatCode>
                <c:ptCount val="5"/>
                <c:pt idx="0">
                  <c:v>27.207792057010632</c:v>
                </c:pt>
                <c:pt idx="1">
                  <c:v>38.077431336833456</c:v>
                </c:pt>
                <c:pt idx="2">
                  <c:v>22.409519363300877</c:v>
                </c:pt>
                <c:pt idx="3">
                  <c:v>13.043272864701436</c:v>
                </c:pt>
                <c:pt idx="4">
                  <c:v>16.270084162203517</c:v>
                </c:pt>
              </c:numCache>
            </c:numRef>
          </c:val>
        </c:ser>
        <c:ser>
          <c:idx val="3"/>
          <c:order val="3"/>
          <c:tx>
            <c:v>Anual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Anual!$B$52:$F$52</c:f>
              <c:numCache>
                <c:formatCode>#,##0.0____</c:formatCode>
                <c:ptCount val="5"/>
                <c:pt idx="0">
                  <c:v>99.2209108781732</c:v>
                </c:pt>
                <c:pt idx="1">
                  <c:v>118.50209247405776</c:v>
                </c:pt>
                <c:pt idx="2">
                  <c:v>101.27828054298642</c:v>
                </c:pt>
                <c:pt idx="3">
                  <c:v>51.490384615384613</c:v>
                </c:pt>
                <c:pt idx="4">
                  <c:v>83.137495615573485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95328"/>
        <c:axId val="77796864"/>
      </c:barChart>
      <c:catAx>
        <c:axId val="77795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77796864"/>
        <c:crosses val="autoZero"/>
        <c:auto val="1"/>
        <c:lblAlgn val="ctr"/>
        <c:lblOffset val="100"/>
        <c:noMultiLvlLbl val="0"/>
      </c:catAx>
      <c:valAx>
        <c:axId val="7779686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77795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PRONAE: Índice</a:t>
            </a:r>
            <a:r>
              <a:rPr lang="es-CR" sz="1400" baseline="0"/>
              <a:t> de Avance Total 2012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 trimestre'!$B$53:$F$53</c:f>
              <c:numCache>
                <c:formatCode>#,##0.00</c:formatCode>
                <c:ptCount val="5"/>
                <c:pt idx="0">
                  <c:v>6.9140744278695179</c:v>
                </c:pt>
                <c:pt idx="1">
                  <c:v>8.7295081967213122</c:v>
                </c:pt>
                <c:pt idx="2">
                  <c:v>13.26530612244898</c:v>
                </c:pt>
                <c:pt idx="3">
                  <c:v>2.1541950113378685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 Semestre'!$B$53:$F$53</c:f>
              <c:numCache>
                <c:formatCode>#,##0.0____</c:formatCode>
                <c:ptCount val="5"/>
                <c:pt idx="0">
                  <c:v>45.856932191513614</c:v>
                </c:pt>
                <c:pt idx="1">
                  <c:v>60.630915389835351</c:v>
                </c:pt>
                <c:pt idx="2">
                  <c:v>36.16321528611445</c:v>
                </c:pt>
                <c:pt idx="3">
                  <c:v>19.820011337868479</c:v>
                </c:pt>
                <c:pt idx="4">
                  <c:v>40.277777777777771</c:v>
                </c:pt>
              </c:numCache>
            </c:numRef>
          </c:val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'III T Acumulado'!$B$53:$F$53</c:f>
              <c:numCache>
                <c:formatCode>#,##0.0____</c:formatCode>
                <c:ptCount val="5"/>
                <c:pt idx="0">
                  <c:v>60.030328450146364</c:v>
                </c:pt>
                <c:pt idx="1">
                  <c:v>77.344726597378468</c:v>
                </c:pt>
                <c:pt idx="2">
                  <c:v>34.844215463963366</c:v>
                </c:pt>
                <c:pt idx="3">
                  <c:v>27.525037792894938</c:v>
                </c:pt>
                <c:pt idx="4">
                  <c:v>50.644233257572346</c:v>
                </c:pt>
              </c:numCache>
            </c:numRef>
          </c:val>
        </c:ser>
        <c:ser>
          <c:idx val="3"/>
          <c:order val="3"/>
          <c:tx>
            <c:v>Anual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Empleate</c:v>
                </c:pt>
              </c:strCache>
            </c:strRef>
          </c:cat>
          <c:val>
            <c:numRef>
              <c:f>Anual!$B$53:$F$53</c:f>
              <c:numCache>
                <c:formatCode>#,##0.0____</c:formatCode>
                <c:ptCount val="5"/>
                <c:pt idx="0">
                  <c:v>97.520361909787113</c:v>
                </c:pt>
                <c:pt idx="1">
                  <c:v>114.44230306762998</c:v>
                </c:pt>
                <c:pt idx="2">
                  <c:v>77.369909502262445</c:v>
                </c:pt>
                <c:pt idx="3">
                  <c:v>49.495192307692307</c:v>
                </c:pt>
                <c:pt idx="4">
                  <c:v>90.327938984257329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828096"/>
        <c:axId val="77829632"/>
      </c:barChart>
      <c:catAx>
        <c:axId val="77828096"/>
        <c:scaling>
          <c:orientation val="minMax"/>
        </c:scaling>
        <c:delete val="0"/>
        <c:axPos val="b"/>
        <c:majorTickMark val="none"/>
        <c:minorTickMark val="none"/>
        <c:tickLblPos val="nextTo"/>
        <c:crossAx val="77829632"/>
        <c:crosses val="autoZero"/>
        <c:auto val="1"/>
        <c:lblAlgn val="ctr"/>
        <c:lblOffset val="100"/>
        <c:noMultiLvlLbl val="0"/>
      </c:catAx>
      <c:valAx>
        <c:axId val="7782963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77828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PRONAE: Índice</a:t>
            </a:r>
            <a:r>
              <a:rPr lang="es-CR" sz="1400" baseline="0"/>
              <a:t> de Crecimiento en Beneficiarios 2012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</c:strCache>
            </c:strRef>
          </c:cat>
          <c:val>
            <c:numRef>
              <c:f>'I trimestre'!$B$58:$E$58</c:f>
              <c:numCache>
                <c:formatCode>#,##0.00</c:formatCode>
                <c:ptCount val="4"/>
                <c:pt idx="0">
                  <c:v>-11.428571428571432</c:v>
                </c:pt>
                <c:pt idx="1">
                  <c:v>682.60869565217388</c:v>
                </c:pt>
                <c:pt idx="2">
                  <c:v>108.92857142857144</c:v>
                </c:pt>
                <c:pt idx="3">
                  <c:v>171.42857142857144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</c:strCache>
            </c:strRef>
          </c:cat>
          <c:val>
            <c:numRef>
              <c:f>'II Trimestre'!$B$58:$E$58</c:f>
              <c:numCache>
                <c:formatCode>#,##0.00</c:formatCode>
                <c:ptCount val="4"/>
                <c:pt idx="0">
                  <c:v>61.363636363636353</c:v>
                </c:pt>
                <c:pt idx="1">
                  <c:v>39.457013574660628</c:v>
                </c:pt>
                <c:pt idx="2">
                  <c:v>34.615384615384627</c:v>
                </c:pt>
                <c:pt idx="3">
                  <c:v>57.142857142857139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</c:strCache>
            </c:strRef>
          </c:cat>
          <c:val>
            <c:numRef>
              <c:f>'III Trimestre'!$B$58:$E$58</c:f>
              <c:numCache>
                <c:formatCode>#,##0.0____</c:formatCode>
                <c:ptCount val="4"/>
                <c:pt idx="0">
                  <c:v>21.226142278773864</c:v>
                </c:pt>
                <c:pt idx="1">
                  <c:v>-6.7431850789096082</c:v>
                </c:pt>
                <c:pt idx="2">
                  <c:v>-48.62385321100917</c:v>
                </c:pt>
                <c:pt idx="3">
                  <c:v>-52.232142857142861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</c:strCache>
            </c:strRef>
          </c:cat>
          <c:val>
            <c:numRef>
              <c:f>'IV Trimestre'!$B$58:$E$58</c:f>
              <c:numCache>
                <c:formatCode>#,##0.0____</c:formatCode>
                <c:ptCount val="4"/>
                <c:pt idx="0">
                  <c:v>-52.263906856403629</c:v>
                </c:pt>
                <c:pt idx="1">
                  <c:v>-63.191153238546605</c:v>
                </c:pt>
                <c:pt idx="2">
                  <c:v>-100</c:v>
                </c:pt>
                <c:pt idx="3">
                  <c:v>-100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868416"/>
        <c:axId val="77870208"/>
      </c:barChart>
      <c:catAx>
        <c:axId val="77868416"/>
        <c:scaling>
          <c:orientation val="minMax"/>
        </c:scaling>
        <c:delete val="0"/>
        <c:axPos val="b"/>
        <c:majorTickMark val="none"/>
        <c:minorTickMark val="none"/>
        <c:tickLblPos val="nextTo"/>
        <c:crossAx val="77870208"/>
        <c:crosses val="autoZero"/>
        <c:auto val="1"/>
        <c:lblAlgn val="ctr"/>
        <c:lblOffset val="100"/>
        <c:noMultiLvlLbl val="0"/>
      </c:catAx>
      <c:valAx>
        <c:axId val="7787020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77868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83</xdr:row>
      <xdr:rowOff>100012</xdr:rowOff>
    </xdr:from>
    <xdr:to>
      <xdr:col>2</xdr:col>
      <xdr:colOff>38100</xdr:colOff>
      <xdr:row>97</xdr:row>
      <xdr:rowOff>176212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190500</xdr:colOff>
      <xdr:row>83</xdr:row>
      <xdr:rowOff>90487</xdr:rowOff>
    </xdr:from>
    <xdr:to>
      <xdr:col>7</xdr:col>
      <xdr:colOff>190500</xdr:colOff>
      <xdr:row>97</xdr:row>
      <xdr:rowOff>166687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98</xdr:row>
      <xdr:rowOff>61912</xdr:rowOff>
    </xdr:from>
    <xdr:to>
      <xdr:col>2</xdr:col>
      <xdr:colOff>66675</xdr:colOff>
      <xdr:row>112</xdr:row>
      <xdr:rowOff>138112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200025</xdr:colOff>
      <xdr:row>97</xdr:row>
      <xdr:rowOff>185737</xdr:rowOff>
    </xdr:from>
    <xdr:to>
      <xdr:col>7</xdr:col>
      <xdr:colOff>200025</xdr:colOff>
      <xdr:row>112</xdr:row>
      <xdr:rowOff>71437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323850</xdr:colOff>
      <xdr:row>98</xdr:row>
      <xdr:rowOff>42862</xdr:rowOff>
    </xdr:from>
    <xdr:to>
      <xdr:col>13</xdr:col>
      <xdr:colOff>238125</xdr:colOff>
      <xdr:row>112</xdr:row>
      <xdr:rowOff>119062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113</xdr:row>
      <xdr:rowOff>61912</xdr:rowOff>
    </xdr:from>
    <xdr:to>
      <xdr:col>2</xdr:col>
      <xdr:colOff>66675</xdr:colOff>
      <xdr:row>127</xdr:row>
      <xdr:rowOff>138112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247650</xdr:colOff>
      <xdr:row>113</xdr:row>
      <xdr:rowOff>90487</xdr:rowOff>
    </xdr:from>
    <xdr:to>
      <xdr:col>7</xdr:col>
      <xdr:colOff>247650</xdr:colOff>
      <xdr:row>127</xdr:row>
      <xdr:rowOff>166687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113</xdr:row>
      <xdr:rowOff>52387</xdr:rowOff>
    </xdr:from>
    <xdr:to>
      <xdr:col>13</xdr:col>
      <xdr:colOff>257175</xdr:colOff>
      <xdr:row>127</xdr:row>
      <xdr:rowOff>128587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209550</xdr:colOff>
      <xdr:row>128</xdr:row>
      <xdr:rowOff>61912</xdr:rowOff>
    </xdr:from>
    <xdr:to>
      <xdr:col>2</xdr:col>
      <xdr:colOff>85725</xdr:colOff>
      <xdr:row>142</xdr:row>
      <xdr:rowOff>138112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276225</xdr:colOff>
      <xdr:row>128</xdr:row>
      <xdr:rowOff>80962</xdr:rowOff>
    </xdr:from>
    <xdr:to>
      <xdr:col>7</xdr:col>
      <xdr:colOff>276225</xdr:colOff>
      <xdr:row>142</xdr:row>
      <xdr:rowOff>157162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128</xdr:row>
      <xdr:rowOff>61912</xdr:rowOff>
    </xdr:from>
    <xdr:to>
      <xdr:col>13</xdr:col>
      <xdr:colOff>219075</xdr:colOff>
      <xdr:row>142</xdr:row>
      <xdr:rowOff>138112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200025</xdr:colOff>
      <xdr:row>143</xdr:row>
      <xdr:rowOff>4762</xdr:rowOff>
    </xdr:from>
    <xdr:to>
      <xdr:col>2</xdr:col>
      <xdr:colOff>76200</xdr:colOff>
      <xdr:row>157</xdr:row>
      <xdr:rowOff>80962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247650</xdr:colOff>
      <xdr:row>143</xdr:row>
      <xdr:rowOff>61912</xdr:rowOff>
    </xdr:from>
    <xdr:to>
      <xdr:col>7</xdr:col>
      <xdr:colOff>247650</xdr:colOff>
      <xdr:row>157</xdr:row>
      <xdr:rowOff>138112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428624</xdr:colOff>
      <xdr:row>143</xdr:row>
      <xdr:rowOff>100012</xdr:rowOff>
    </xdr:from>
    <xdr:to>
      <xdr:col>13</xdr:col>
      <xdr:colOff>600074</xdr:colOff>
      <xdr:row>157</xdr:row>
      <xdr:rowOff>176212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219075</xdr:colOff>
      <xdr:row>158</xdr:row>
      <xdr:rowOff>4762</xdr:rowOff>
    </xdr:from>
    <xdr:to>
      <xdr:col>2</xdr:col>
      <xdr:colOff>95250</xdr:colOff>
      <xdr:row>172</xdr:row>
      <xdr:rowOff>80962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1</xdr:row>
      <xdr:rowOff>119062</xdr:rowOff>
    </xdr:from>
    <xdr:to>
      <xdr:col>13</xdr:col>
      <xdr:colOff>342900</xdr:colOff>
      <xdr:row>16</xdr:row>
      <xdr:rowOff>166687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361950</xdr:colOff>
      <xdr:row>17</xdr:row>
      <xdr:rowOff>119062</xdr:rowOff>
    </xdr:from>
    <xdr:to>
      <xdr:col>13</xdr:col>
      <xdr:colOff>361950</xdr:colOff>
      <xdr:row>32</xdr:row>
      <xdr:rowOff>4762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676275</xdr:colOff>
      <xdr:row>32</xdr:row>
      <xdr:rowOff>138112</xdr:rowOff>
    </xdr:from>
    <xdr:to>
      <xdr:col>12</xdr:col>
      <xdr:colOff>676275</xdr:colOff>
      <xdr:row>47</xdr:row>
      <xdr:rowOff>23812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695325</xdr:colOff>
      <xdr:row>48</xdr:row>
      <xdr:rowOff>4762</xdr:rowOff>
    </xdr:from>
    <xdr:to>
      <xdr:col>12</xdr:col>
      <xdr:colOff>695325</xdr:colOff>
      <xdr:row>62</xdr:row>
      <xdr:rowOff>80962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742949</xdr:colOff>
      <xdr:row>62</xdr:row>
      <xdr:rowOff>185737</xdr:rowOff>
    </xdr:from>
    <xdr:to>
      <xdr:col>14</xdr:col>
      <xdr:colOff>371475</xdr:colOff>
      <xdr:row>79</xdr:row>
      <xdr:rowOff>123825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19050</xdr:colOff>
      <xdr:row>81</xdr:row>
      <xdr:rowOff>166687</xdr:rowOff>
    </xdr:from>
    <xdr:to>
      <xdr:col>13</xdr:col>
      <xdr:colOff>19050</xdr:colOff>
      <xdr:row>96</xdr:row>
      <xdr:rowOff>52387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63"/>
  <sheetViews>
    <sheetView tabSelected="1" workbookViewId="0"/>
  </sheetViews>
  <sheetFormatPr baseColWidth="10" defaultColWidth="11.42578125" defaultRowHeight="15" x14ac:dyDescent="0.25"/>
  <cols>
    <col min="1" max="1" width="55.140625" customWidth="1"/>
    <col min="2" max="2" width="15.28515625" bestFit="1" customWidth="1"/>
    <col min="3" max="5" width="13.7109375" bestFit="1" customWidth="1"/>
    <col min="6" max="6" width="13.7109375" customWidth="1"/>
    <col min="7" max="7" width="13.7109375" bestFit="1" customWidth="1"/>
    <col min="9" max="9" width="12.7109375" bestFit="1" customWidth="1"/>
  </cols>
  <sheetData>
    <row r="2" spans="1:7" ht="15.75" x14ac:dyDescent="0.25">
      <c r="A2" s="38" t="s">
        <v>107</v>
      </c>
      <c r="B2" s="38"/>
      <c r="C2" s="38"/>
      <c r="D2" s="38"/>
      <c r="E2" s="38"/>
      <c r="F2" s="38"/>
      <c r="G2" s="38"/>
    </row>
    <row r="4" spans="1:7" x14ac:dyDescent="0.25">
      <c r="A4" s="39" t="s">
        <v>0</v>
      </c>
      <c r="B4" s="41" t="s">
        <v>1</v>
      </c>
      <c r="C4" s="43" t="s">
        <v>2</v>
      </c>
      <c r="D4" s="43"/>
      <c r="E4" s="43"/>
      <c r="F4" s="43"/>
      <c r="G4" s="43"/>
    </row>
    <row r="5" spans="1:7" ht="15.75" thickBot="1" x14ac:dyDescent="0.3">
      <c r="A5" s="40"/>
      <c r="B5" s="42"/>
      <c r="C5" s="1" t="s">
        <v>3</v>
      </c>
      <c r="D5" s="1" t="s">
        <v>4</v>
      </c>
      <c r="E5" s="1" t="s">
        <v>5</v>
      </c>
      <c r="F5" s="1" t="s">
        <v>118</v>
      </c>
      <c r="G5" s="1" t="s">
        <v>6</v>
      </c>
    </row>
    <row r="6" spans="1:7" ht="15.75" thickTop="1" x14ac:dyDescent="0.25"/>
    <row r="7" spans="1:7" x14ac:dyDescent="0.25">
      <c r="A7" s="2" t="s">
        <v>7</v>
      </c>
    </row>
    <row r="9" spans="1:7" x14ac:dyDescent="0.25">
      <c r="A9" t="s">
        <v>8</v>
      </c>
    </row>
    <row r="10" spans="1:7" x14ac:dyDescent="0.25">
      <c r="A10" s="3" t="s">
        <v>9</v>
      </c>
      <c r="B10" s="16">
        <f>SUM(C10:G10)</f>
        <v>560</v>
      </c>
      <c r="C10" s="16">
        <v>46</v>
      </c>
      <c r="D10" s="16">
        <v>56</v>
      </c>
      <c r="E10" s="16">
        <v>7</v>
      </c>
      <c r="F10" s="32" t="s">
        <v>33</v>
      </c>
      <c r="G10" s="16">
        <v>451</v>
      </c>
    </row>
    <row r="11" spans="1:7" x14ac:dyDescent="0.25">
      <c r="A11" s="3" t="s">
        <v>64</v>
      </c>
      <c r="B11" s="16">
        <f t="shared" ref="B11:B15" si="0">SUM(C11:G11)</f>
        <v>1142</v>
      </c>
      <c r="C11" s="16">
        <v>46</v>
      </c>
      <c r="D11" s="16">
        <v>56</v>
      </c>
      <c r="E11" s="16">
        <v>7</v>
      </c>
      <c r="F11" s="32" t="s">
        <v>33</v>
      </c>
      <c r="G11" s="16">
        <v>1033</v>
      </c>
    </row>
    <row r="12" spans="1:7" x14ac:dyDescent="0.25">
      <c r="A12" s="3" t="s">
        <v>108</v>
      </c>
      <c r="B12" s="16">
        <f t="shared" si="0"/>
        <v>980</v>
      </c>
      <c r="C12" s="16">
        <v>550</v>
      </c>
      <c r="D12" s="16">
        <v>80</v>
      </c>
      <c r="E12" s="16">
        <v>80</v>
      </c>
      <c r="F12" s="16">
        <v>270</v>
      </c>
      <c r="G12" s="16">
        <v>0</v>
      </c>
    </row>
    <row r="13" spans="1:7" x14ac:dyDescent="0.25">
      <c r="A13" s="3" t="s">
        <v>109</v>
      </c>
      <c r="B13" s="16">
        <f t="shared" si="0"/>
        <v>496</v>
      </c>
      <c r="C13" s="16">
        <v>360</v>
      </c>
      <c r="D13" s="16">
        <v>117</v>
      </c>
      <c r="E13" s="16">
        <v>19</v>
      </c>
      <c r="F13" s="16">
        <v>0</v>
      </c>
      <c r="G13" s="16">
        <v>0</v>
      </c>
    </row>
    <row r="14" spans="1:7" x14ac:dyDescent="0.25">
      <c r="A14" s="20" t="s">
        <v>64</v>
      </c>
      <c r="B14" s="16">
        <f t="shared" si="0"/>
        <v>496</v>
      </c>
      <c r="C14" s="16">
        <v>360</v>
      </c>
      <c r="D14" s="16">
        <v>117</v>
      </c>
      <c r="E14" s="16">
        <v>19</v>
      </c>
      <c r="F14" s="16">
        <v>0</v>
      </c>
      <c r="G14" s="16">
        <v>0</v>
      </c>
    </row>
    <row r="15" spans="1:7" x14ac:dyDescent="0.25">
      <c r="A15" s="3" t="s">
        <v>73</v>
      </c>
      <c r="B15" s="16">
        <f t="shared" si="0"/>
        <v>4754</v>
      </c>
      <c r="C15" s="16">
        <v>2745</v>
      </c>
      <c r="D15" s="16">
        <v>588</v>
      </c>
      <c r="E15" s="16">
        <v>588</v>
      </c>
      <c r="F15" s="16">
        <v>833</v>
      </c>
      <c r="G15" s="16">
        <v>0</v>
      </c>
    </row>
    <row r="17" spans="1:9" x14ac:dyDescent="0.25">
      <c r="A17" s="5" t="s">
        <v>10</v>
      </c>
    </row>
    <row r="18" spans="1:9" x14ac:dyDescent="0.25">
      <c r="A18" s="3" t="s">
        <v>9</v>
      </c>
      <c r="B18" s="16">
        <f>SUM(C18:G18)</f>
        <v>182440000</v>
      </c>
      <c r="C18" s="16">
        <v>7360000</v>
      </c>
      <c r="D18" s="16">
        <v>8960000</v>
      </c>
      <c r="E18" s="16">
        <v>840000</v>
      </c>
      <c r="F18" s="16">
        <v>0</v>
      </c>
      <c r="G18" s="16">
        <v>165280000</v>
      </c>
    </row>
    <row r="19" spans="1:9" x14ac:dyDescent="0.25">
      <c r="A19" s="3" t="s">
        <v>108</v>
      </c>
      <c r="B19" s="16">
        <f t="shared" ref="B19:B22" si="1">SUM(C19:G19)</f>
        <v>219350000</v>
      </c>
      <c r="C19" s="16">
        <v>140250000</v>
      </c>
      <c r="D19" s="16">
        <v>19550000</v>
      </c>
      <c r="E19" s="16">
        <v>19550000</v>
      </c>
      <c r="F19" s="16">
        <v>40000000</v>
      </c>
      <c r="G19" s="16">
        <v>0</v>
      </c>
    </row>
    <row r="20" spans="1:9" x14ac:dyDescent="0.25">
      <c r="A20" s="3" t="s">
        <v>109</v>
      </c>
      <c r="B20" s="16">
        <f t="shared" si="1"/>
        <v>83937500</v>
      </c>
      <c r="C20" s="16">
        <v>60817500</v>
      </c>
      <c r="D20" s="16">
        <v>19890000</v>
      </c>
      <c r="E20" s="16">
        <v>3230000</v>
      </c>
      <c r="F20" s="16">
        <v>0</v>
      </c>
      <c r="G20" s="16">
        <v>0</v>
      </c>
      <c r="I20" s="4"/>
    </row>
    <row r="21" spans="1:9" x14ac:dyDescent="0.25">
      <c r="A21" s="3" t="s">
        <v>73</v>
      </c>
      <c r="B21" s="16">
        <f t="shared" si="1"/>
        <v>2472510000</v>
      </c>
      <c r="C21" s="16">
        <v>1399950000</v>
      </c>
      <c r="D21" s="16">
        <v>299880000</v>
      </c>
      <c r="E21" s="16">
        <v>299880000</v>
      </c>
      <c r="F21" s="16">
        <v>472800000</v>
      </c>
      <c r="G21" s="16">
        <v>0</v>
      </c>
    </row>
    <row r="22" spans="1:9" x14ac:dyDescent="0.25">
      <c r="A22" s="3" t="s">
        <v>110</v>
      </c>
      <c r="B22" s="16">
        <f t="shared" si="1"/>
        <v>0</v>
      </c>
      <c r="C22" s="16"/>
      <c r="D22" s="16"/>
      <c r="E22" s="16"/>
      <c r="F22" s="16"/>
      <c r="G22" s="16"/>
    </row>
    <row r="23" spans="1:9" x14ac:dyDescent="0.25">
      <c r="B23" s="4"/>
      <c r="C23" s="4"/>
      <c r="D23" s="4"/>
      <c r="E23" s="4"/>
      <c r="F23" s="4"/>
    </row>
    <row r="24" spans="1:9" x14ac:dyDescent="0.25">
      <c r="A24" t="s">
        <v>11</v>
      </c>
    </row>
    <row r="25" spans="1:9" x14ac:dyDescent="0.25">
      <c r="A25" s="6" t="s">
        <v>108</v>
      </c>
      <c r="B25" s="16">
        <f>B19</f>
        <v>219350000</v>
      </c>
      <c r="C25" s="16"/>
      <c r="D25" s="16"/>
      <c r="E25" s="16"/>
      <c r="F25" s="16"/>
      <c r="G25" s="16"/>
      <c r="H25" s="7"/>
    </row>
    <row r="26" spans="1:9" x14ac:dyDescent="0.25">
      <c r="A26" s="6" t="s">
        <v>109</v>
      </c>
      <c r="B26" s="16">
        <v>0</v>
      </c>
      <c r="C26" s="25"/>
      <c r="D26" s="25"/>
      <c r="E26" s="25"/>
      <c r="F26" s="25"/>
      <c r="G26" s="25"/>
      <c r="H26" s="7"/>
    </row>
    <row r="28" spans="1:9" x14ac:dyDescent="0.25">
      <c r="A28" t="s">
        <v>12</v>
      </c>
    </row>
    <row r="29" spans="1:9" x14ac:dyDescent="0.25">
      <c r="A29" t="s">
        <v>13</v>
      </c>
      <c r="B29" s="6">
        <v>1.4459435845999999</v>
      </c>
      <c r="C29" s="6">
        <v>1.4459435845999999</v>
      </c>
      <c r="D29" s="6">
        <v>1.4459435845999999</v>
      </c>
      <c r="E29" s="6">
        <v>1.4459435845999999</v>
      </c>
      <c r="F29" s="6">
        <v>1.4459435845999999</v>
      </c>
      <c r="G29" s="6">
        <v>1.4459435845999999</v>
      </c>
    </row>
    <row r="30" spans="1:9" x14ac:dyDescent="0.25">
      <c r="A30" t="s">
        <v>111</v>
      </c>
      <c r="B30" s="6">
        <v>1.5060713566999999</v>
      </c>
      <c r="C30" s="6">
        <v>1.5060713566999999</v>
      </c>
      <c r="D30" s="6">
        <v>1.5060713566999999</v>
      </c>
      <c r="E30" s="6">
        <v>1.5060713566999999</v>
      </c>
      <c r="F30" s="6">
        <v>1.5060713566999999</v>
      </c>
      <c r="G30" s="6">
        <v>1.5060713566999999</v>
      </c>
    </row>
    <row r="31" spans="1:9" x14ac:dyDescent="0.25">
      <c r="A31" t="s">
        <v>14</v>
      </c>
      <c r="B31" s="4">
        <f>C31+F31</f>
        <v>132573</v>
      </c>
      <c r="C31" s="4">
        <v>75569</v>
      </c>
      <c r="D31" s="4">
        <v>75569</v>
      </c>
      <c r="E31" s="4">
        <v>75569</v>
      </c>
      <c r="F31" s="4">
        <v>57004</v>
      </c>
      <c r="G31" s="4"/>
    </row>
    <row r="33" spans="1:7" x14ac:dyDescent="0.25">
      <c r="A33" t="s">
        <v>15</v>
      </c>
    </row>
    <row r="34" spans="1:7" x14ac:dyDescent="0.25">
      <c r="A34" t="s">
        <v>16</v>
      </c>
      <c r="B34" s="6">
        <f>B18/B29</f>
        <v>126173663.9956596</v>
      </c>
      <c r="C34" s="6">
        <f t="shared" ref="C34:G34" si="2">C18/C29</f>
        <v>5090101.770489228</v>
      </c>
      <c r="D34" s="6">
        <f t="shared" si="2"/>
        <v>6196645.63363906</v>
      </c>
      <c r="E34" s="6">
        <f t="shared" si="2"/>
        <v>580935.52815366187</v>
      </c>
      <c r="F34" s="6">
        <f t="shared" ref="F34" si="3">F18/F29</f>
        <v>0</v>
      </c>
      <c r="G34" s="6">
        <f t="shared" si="2"/>
        <v>114305981.06337765</v>
      </c>
    </row>
    <row r="35" spans="1:7" x14ac:dyDescent="0.25">
      <c r="A35" t="s">
        <v>112</v>
      </c>
      <c r="B35" s="6">
        <f>B20/B30</f>
        <v>55732751.058965817</v>
      </c>
      <c r="C35" s="6">
        <f t="shared" ref="C35:G35" si="4">C20/C30</f>
        <v>40381552.79259751</v>
      </c>
      <c r="D35" s="6">
        <f t="shared" si="4"/>
        <v>13206545.56739038</v>
      </c>
      <c r="E35" s="6">
        <f t="shared" si="4"/>
        <v>2144652.6989779249</v>
      </c>
      <c r="F35" s="6">
        <f t="shared" ref="F35" si="5">F20/F30</f>
        <v>0</v>
      </c>
      <c r="G35" s="6">
        <f t="shared" si="4"/>
        <v>0</v>
      </c>
    </row>
    <row r="36" spans="1:7" x14ac:dyDescent="0.25">
      <c r="A36" t="s">
        <v>17</v>
      </c>
      <c r="B36" s="6">
        <f>B34/B10</f>
        <v>225310.11427796358</v>
      </c>
      <c r="C36" s="6">
        <f t="shared" ref="C36:E36" si="6">C34/C10</f>
        <v>110654.38631498322</v>
      </c>
      <c r="D36" s="6">
        <f t="shared" si="6"/>
        <v>110654.38631498322</v>
      </c>
      <c r="E36" s="6">
        <f t="shared" si="6"/>
        <v>82990.789736237406</v>
      </c>
      <c r="F36" s="6" t="e">
        <f t="shared" ref="F36" si="7">F34/F10</f>
        <v>#VALUE!</v>
      </c>
      <c r="G36" s="6">
        <v>0</v>
      </c>
    </row>
    <row r="37" spans="1:7" x14ac:dyDescent="0.25">
      <c r="A37" t="s">
        <v>113</v>
      </c>
      <c r="B37" s="6">
        <f>B35/B13</f>
        <v>112364.41745759237</v>
      </c>
      <c r="C37" s="6">
        <f t="shared" ref="C37:G37" si="8">C35/C13</f>
        <v>112170.97997943753</v>
      </c>
      <c r="D37" s="6">
        <f t="shared" si="8"/>
        <v>112876.45784094342</v>
      </c>
      <c r="E37" s="6">
        <f t="shared" si="8"/>
        <v>112876.45784094342</v>
      </c>
      <c r="F37" s="6" t="e">
        <f t="shared" ref="F37" si="9">F35/F13</f>
        <v>#DIV/0!</v>
      </c>
      <c r="G37" s="6" t="e">
        <f t="shared" si="8"/>
        <v>#DIV/0!</v>
      </c>
    </row>
    <row r="39" spans="1:7" x14ac:dyDescent="0.25">
      <c r="A39" s="2" t="s">
        <v>18</v>
      </c>
    </row>
    <row r="41" spans="1:7" x14ac:dyDescent="0.25">
      <c r="A41" t="s">
        <v>19</v>
      </c>
    </row>
    <row r="42" spans="1:7" x14ac:dyDescent="0.25">
      <c r="A42" t="s">
        <v>20</v>
      </c>
      <c r="B42" s="6">
        <f t="shared" ref="B42:G42" si="10">B12/B31*100</f>
        <v>0.73921537567981421</v>
      </c>
      <c r="C42" s="6">
        <f t="shared" si="10"/>
        <v>0.7278116688059918</v>
      </c>
      <c r="D42" s="6">
        <f t="shared" si="10"/>
        <v>0.10586351546268973</v>
      </c>
      <c r="E42" s="6">
        <f t="shared" si="10"/>
        <v>0.10586351546268973</v>
      </c>
      <c r="F42" s="6">
        <f t="shared" si="10"/>
        <v>0.47365097186162375</v>
      </c>
      <c r="G42" s="6" t="e">
        <f t="shared" si="10"/>
        <v>#DIV/0!</v>
      </c>
    </row>
    <row r="43" spans="1:7" x14ac:dyDescent="0.25">
      <c r="A43" t="s">
        <v>21</v>
      </c>
      <c r="B43" s="6">
        <f t="shared" ref="B43:G43" si="11">B13/B31*100</f>
        <v>0.37413349626243653</v>
      </c>
      <c r="C43" s="6">
        <f t="shared" si="11"/>
        <v>0.47638581958210374</v>
      </c>
      <c r="D43" s="6">
        <f t="shared" si="11"/>
        <v>0.15482539136418372</v>
      </c>
      <c r="E43" s="6">
        <f t="shared" si="11"/>
        <v>2.514258492238881E-2</v>
      </c>
      <c r="F43" s="6">
        <f t="shared" si="11"/>
        <v>0</v>
      </c>
      <c r="G43" s="6" t="e">
        <f t="shared" si="11"/>
        <v>#DIV/0!</v>
      </c>
    </row>
    <row r="45" spans="1:7" x14ac:dyDescent="0.25">
      <c r="A45" t="s">
        <v>22</v>
      </c>
    </row>
    <row r="46" spans="1:7" x14ac:dyDescent="0.25">
      <c r="A46" t="s">
        <v>23</v>
      </c>
      <c r="B46" s="6">
        <f t="shared" ref="B46:G46" si="12">B13/B12*100</f>
        <v>50.612244897959179</v>
      </c>
      <c r="C46" s="6">
        <f t="shared" si="12"/>
        <v>65.454545454545453</v>
      </c>
      <c r="D46" s="6">
        <f t="shared" si="12"/>
        <v>146.25</v>
      </c>
      <c r="E46" s="6">
        <f t="shared" si="12"/>
        <v>23.75</v>
      </c>
      <c r="F46" s="6">
        <f t="shared" si="12"/>
        <v>0</v>
      </c>
      <c r="G46" s="6" t="e">
        <f t="shared" si="12"/>
        <v>#DIV/0!</v>
      </c>
    </row>
    <row r="47" spans="1:7" x14ac:dyDescent="0.25">
      <c r="A47" t="s">
        <v>24</v>
      </c>
      <c r="B47" s="6">
        <f t="shared" ref="B47:G47" si="13">B20/B19*100</f>
        <v>38.266469113289261</v>
      </c>
      <c r="C47" s="6">
        <f t="shared" si="13"/>
        <v>43.363636363636367</v>
      </c>
      <c r="D47" s="6">
        <f t="shared" si="13"/>
        <v>101.7391304347826</v>
      </c>
      <c r="E47" s="6">
        <f t="shared" si="13"/>
        <v>16.521739130434781</v>
      </c>
      <c r="F47" s="6">
        <f t="shared" si="13"/>
        <v>0</v>
      </c>
      <c r="G47" s="6" t="e">
        <f t="shared" si="13"/>
        <v>#DIV/0!</v>
      </c>
    </row>
    <row r="48" spans="1:7" x14ac:dyDescent="0.25">
      <c r="A48" t="s">
        <v>25</v>
      </c>
      <c r="B48" s="6">
        <f>AVERAGE(B46:B47)</f>
        <v>44.439357005624217</v>
      </c>
      <c r="C48" s="6">
        <f t="shared" ref="C48:G48" si="14">AVERAGE(C46:C47)</f>
        <v>54.409090909090907</v>
      </c>
      <c r="D48" s="6">
        <f t="shared" si="14"/>
        <v>123.9945652173913</v>
      </c>
      <c r="E48" s="6">
        <f t="shared" si="14"/>
        <v>20.135869565217391</v>
      </c>
      <c r="F48" s="6">
        <f t="shared" ref="F48" si="15">AVERAGE(F46:F47)</f>
        <v>0</v>
      </c>
      <c r="G48" s="6" t="e">
        <f t="shared" si="14"/>
        <v>#DIV/0!</v>
      </c>
    </row>
    <row r="49" spans="1:7" x14ac:dyDescent="0.25">
      <c r="B49" s="9"/>
      <c r="C49" s="9"/>
      <c r="D49" s="9"/>
      <c r="E49" s="9"/>
      <c r="F49" s="9"/>
    </row>
    <row r="50" spans="1:7" x14ac:dyDescent="0.25">
      <c r="A50" t="s">
        <v>26</v>
      </c>
    </row>
    <row r="51" spans="1:7" x14ac:dyDescent="0.25">
      <c r="A51" t="s">
        <v>27</v>
      </c>
      <c r="B51" s="6">
        <f t="shared" ref="B51:G51" si="16">B13/B15*100</f>
        <v>10.43331931005469</v>
      </c>
      <c r="C51" s="6">
        <f t="shared" si="16"/>
        <v>13.114754098360656</v>
      </c>
      <c r="D51" s="6">
        <f t="shared" si="16"/>
        <v>19.897959183673468</v>
      </c>
      <c r="E51" s="6">
        <f t="shared" si="16"/>
        <v>3.231292517006803</v>
      </c>
      <c r="F51" s="6">
        <f t="shared" si="16"/>
        <v>0</v>
      </c>
      <c r="G51" s="6" t="e">
        <f t="shared" si="16"/>
        <v>#DIV/0!</v>
      </c>
    </row>
    <row r="52" spans="1:7" x14ac:dyDescent="0.25">
      <c r="A52" t="s">
        <v>28</v>
      </c>
      <c r="B52" s="6">
        <f t="shared" ref="B52:G52" si="17">B20/B21*100</f>
        <v>3.3948295456843449</v>
      </c>
      <c r="C52" s="6">
        <f t="shared" si="17"/>
        <v>4.3442622950819674</v>
      </c>
      <c r="D52" s="6">
        <f t="shared" si="17"/>
        <v>6.6326530612244898</v>
      </c>
      <c r="E52" s="6">
        <f t="shared" si="17"/>
        <v>1.0770975056689343</v>
      </c>
      <c r="F52" s="6">
        <f t="shared" si="17"/>
        <v>0</v>
      </c>
      <c r="G52" s="6" t="e">
        <f t="shared" si="17"/>
        <v>#DIV/0!</v>
      </c>
    </row>
    <row r="53" spans="1:7" x14ac:dyDescent="0.25">
      <c r="A53" t="s">
        <v>29</v>
      </c>
      <c r="B53" s="6">
        <f>(B51+B52)/2</f>
        <v>6.9140744278695179</v>
      </c>
      <c r="C53" s="6">
        <f t="shared" ref="C53:G53" si="18">(C51+C52)/2</f>
        <v>8.7295081967213122</v>
      </c>
      <c r="D53" s="6">
        <f t="shared" si="18"/>
        <v>13.26530612244898</v>
      </c>
      <c r="E53" s="6">
        <f t="shared" si="18"/>
        <v>2.1541950113378685</v>
      </c>
      <c r="F53" s="6">
        <f t="shared" ref="F53" si="19">(F51+F52)/2</f>
        <v>0</v>
      </c>
      <c r="G53" s="6" t="e">
        <f t="shared" si="18"/>
        <v>#DIV/0!</v>
      </c>
    </row>
    <row r="55" spans="1:7" x14ac:dyDescent="0.25">
      <c r="A55" t="s">
        <v>30</v>
      </c>
      <c r="B55" s="6">
        <f t="shared" ref="B55:G55" si="20">B22/B20*100</f>
        <v>0</v>
      </c>
      <c r="C55" s="6">
        <f t="shared" si="20"/>
        <v>0</v>
      </c>
      <c r="D55" s="6">
        <f t="shared" si="20"/>
        <v>0</v>
      </c>
      <c r="E55" s="6">
        <f t="shared" si="20"/>
        <v>0</v>
      </c>
      <c r="F55" s="6" t="e">
        <f t="shared" si="20"/>
        <v>#DIV/0!</v>
      </c>
      <c r="G55" s="6" t="e">
        <f t="shared" si="20"/>
        <v>#DIV/0!</v>
      </c>
    </row>
    <row r="57" spans="1:7" x14ac:dyDescent="0.25">
      <c r="A57" t="s">
        <v>31</v>
      </c>
    </row>
    <row r="58" spans="1:7" x14ac:dyDescent="0.25">
      <c r="A58" t="s">
        <v>32</v>
      </c>
      <c r="B58" s="6">
        <f>((B13/B10)-1)*100</f>
        <v>-11.428571428571432</v>
      </c>
      <c r="C58" s="6">
        <f>((C13/C10)-1)*100</f>
        <v>682.60869565217388</v>
      </c>
      <c r="D58" s="6">
        <f>((D13/D10)-1)*100</f>
        <v>108.92857142857144</v>
      </c>
      <c r="E58" s="6">
        <f>((E13/E10)-1)*100</f>
        <v>171.42857142857144</v>
      </c>
      <c r="F58" s="6" t="s">
        <v>33</v>
      </c>
      <c r="G58" s="26" t="s">
        <v>33</v>
      </c>
    </row>
    <row r="59" spans="1:7" x14ac:dyDescent="0.25">
      <c r="A59" t="s">
        <v>34</v>
      </c>
      <c r="B59" s="6">
        <f>(((B20/B29)/B18)-1)*100</f>
        <v>-68.181139856549052</v>
      </c>
      <c r="C59" s="6">
        <f>(((C20/C29)/C18)-1)*100</f>
        <v>471.47784814126112</v>
      </c>
      <c r="D59" s="6">
        <f>(((D20/D29)/D18)-1)*100</f>
        <v>53.523698647113285</v>
      </c>
      <c r="E59" s="6">
        <f>(((E20/E29)/E18)-1)*100</f>
        <v>165.93278853972896</v>
      </c>
      <c r="F59" s="6" t="s">
        <v>33</v>
      </c>
      <c r="G59" s="26" t="s">
        <v>33</v>
      </c>
    </row>
    <row r="60" spans="1:7" x14ac:dyDescent="0.25">
      <c r="A60" t="s">
        <v>35</v>
      </c>
      <c r="B60" s="6">
        <f>((B37/B36)-1)*100</f>
        <v>-50.128995399217125</v>
      </c>
      <c r="C60" s="6">
        <f t="shared" ref="C60:E60" si="21">((C37/C36)-1)*100</f>
        <v>1.3705680497267059</v>
      </c>
      <c r="D60" s="6">
        <f t="shared" si="21"/>
        <v>2.0081187921777932</v>
      </c>
      <c r="E60" s="6">
        <f t="shared" si="21"/>
        <v>36.010825056237074</v>
      </c>
      <c r="F60" s="6" t="s">
        <v>33</v>
      </c>
      <c r="G60" s="26" t="s">
        <v>33</v>
      </c>
    </row>
    <row r="61" spans="1:7" x14ac:dyDescent="0.25">
      <c r="B61" s="11"/>
      <c r="C61" s="11"/>
      <c r="D61" s="11"/>
      <c r="E61" s="11"/>
      <c r="F61" s="11"/>
    </row>
    <row r="62" spans="1:7" x14ac:dyDescent="0.25">
      <c r="A62" t="s">
        <v>36</v>
      </c>
    </row>
    <row r="63" spans="1:7" x14ac:dyDescent="0.25">
      <c r="A63" t="s">
        <v>37</v>
      </c>
      <c r="B63" s="4">
        <f t="shared" ref="B63:G64" si="22">B19/B12</f>
        <v>223826.53061224491</v>
      </c>
      <c r="C63" s="4">
        <f t="shared" si="22"/>
        <v>255000</v>
      </c>
      <c r="D63" s="4">
        <f t="shared" si="22"/>
        <v>244375</v>
      </c>
      <c r="E63" s="4">
        <f t="shared" si="22"/>
        <v>244375</v>
      </c>
      <c r="F63" s="4">
        <f t="shared" ref="F63" si="23">F19/F12</f>
        <v>148148.14814814815</v>
      </c>
      <c r="G63" s="4" t="e">
        <f t="shared" si="22"/>
        <v>#DIV/0!</v>
      </c>
    </row>
    <row r="64" spans="1:7" x14ac:dyDescent="0.25">
      <c r="A64" t="s">
        <v>38</v>
      </c>
      <c r="B64" s="4">
        <f t="shared" si="22"/>
        <v>169228.8306451613</v>
      </c>
      <c r="C64" s="4">
        <f t="shared" si="22"/>
        <v>168937.5</v>
      </c>
      <c r="D64" s="4">
        <f t="shared" si="22"/>
        <v>170000</v>
      </c>
      <c r="E64" s="4">
        <f t="shared" si="22"/>
        <v>170000</v>
      </c>
      <c r="F64" s="4" t="e">
        <f t="shared" ref="F64" si="24">F20/F13</f>
        <v>#DIV/0!</v>
      </c>
      <c r="G64" s="4" t="e">
        <f t="shared" si="22"/>
        <v>#DIV/0!</v>
      </c>
    </row>
    <row r="65" spans="1:8" x14ac:dyDescent="0.25">
      <c r="A65" s="27" t="s">
        <v>65</v>
      </c>
      <c r="B65" s="28">
        <f>B20/B14</f>
        <v>169228.8306451613</v>
      </c>
      <c r="C65" s="28">
        <f t="shared" ref="C65:G65" si="25">C20/C14</f>
        <v>168937.5</v>
      </c>
      <c r="D65" s="28">
        <f t="shared" si="25"/>
        <v>170000</v>
      </c>
      <c r="E65" s="28">
        <f t="shared" si="25"/>
        <v>170000</v>
      </c>
      <c r="F65" s="28" t="e">
        <f t="shared" ref="F65" si="26">F20/F14</f>
        <v>#DIV/0!</v>
      </c>
      <c r="G65" s="28" t="e">
        <f t="shared" si="25"/>
        <v>#DIV/0!</v>
      </c>
    </row>
    <row r="66" spans="1:8" x14ac:dyDescent="0.25">
      <c r="A66" t="s">
        <v>39</v>
      </c>
      <c r="B66" s="21">
        <f>(B63/B64)*B48</f>
        <v>58.776669810264572</v>
      </c>
      <c r="C66" s="21">
        <f t="shared" ref="C66:D66" si="27">(C63/C64)*C48</f>
        <v>82.126929674099486</v>
      </c>
      <c r="D66" s="21">
        <f t="shared" si="27"/>
        <v>178.2421875</v>
      </c>
      <c r="E66" s="21">
        <f t="shared" ref="E66:G66" si="28">E63/E64*E48</f>
        <v>28.9453125</v>
      </c>
      <c r="F66" s="21" t="e">
        <f t="shared" ref="F66" si="29">F63/F64*F48</f>
        <v>#DIV/0!</v>
      </c>
      <c r="G66" s="21" t="e">
        <f t="shared" si="28"/>
        <v>#DIV/0!</v>
      </c>
    </row>
    <row r="67" spans="1:8" x14ac:dyDescent="0.25">
      <c r="B67" s="9"/>
      <c r="C67" s="9"/>
      <c r="D67" s="9"/>
      <c r="E67" s="9"/>
      <c r="F67" s="9"/>
    </row>
    <row r="68" spans="1:8" x14ac:dyDescent="0.25">
      <c r="A68" t="s">
        <v>40</v>
      </c>
      <c r="B68" s="9"/>
      <c r="C68" s="9"/>
      <c r="D68" s="9"/>
      <c r="E68" s="9"/>
      <c r="F68" s="9"/>
    </row>
    <row r="69" spans="1:8" x14ac:dyDescent="0.25">
      <c r="A69" t="s">
        <v>41</v>
      </c>
      <c r="B69" s="8">
        <f>(B26/B25)*100</f>
        <v>0</v>
      </c>
      <c r="C69" s="8"/>
      <c r="D69" s="8"/>
      <c r="E69" s="8"/>
      <c r="F69" s="8"/>
      <c r="G69" s="8"/>
      <c r="H69" s="7"/>
    </row>
    <row r="70" spans="1:8" x14ac:dyDescent="0.25">
      <c r="A70" t="s">
        <v>42</v>
      </c>
      <c r="B70" s="8" t="e">
        <f>(B20/B26)*100</f>
        <v>#DIV/0!</v>
      </c>
      <c r="C70" s="8"/>
      <c r="D70" s="8"/>
      <c r="E70" s="8"/>
      <c r="F70" s="8"/>
      <c r="G70" s="8"/>
      <c r="H70" s="7"/>
    </row>
    <row r="71" spans="1:8" ht="15.75" thickBot="1" x14ac:dyDescent="0.3">
      <c r="A71" s="12"/>
      <c r="B71" s="12"/>
      <c r="C71" s="12"/>
      <c r="D71" s="12"/>
      <c r="E71" s="12"/>
      <c r="F71" s="12"/>
      <c r="G71" s="12"/>
    </row>
    <row r="72" spans="1:8" ht="15.75" thickTop="1" x14ac:dyDescent="0.25"/>
    <row r="73" spans="1:8" x14ac:dyDescent="0.25">
      <c r="A73" s="14" t="s">
        <v>47</v>
      </c>
    </row>
    <row r="74" spans="1:8" x14ac:dyDescent="0.25">
      <c r="A74" t="s">
        <v>119</v>
      </c>
    </row>
    <row r="75" spans="1:8" x14ac:dyDescent="0.25">
      <c r="A75" t="s">
        <v>120</v>
      </c>
      <c r="B75" s="13"/>
      <c r="C75" s="13"/>
      <c r="D75" s="13"/>
    </row>
    <row r="76" spans="1:8" x14ac:dyDescent="0.25">
      <c r="A76" t="s">
        <v>68</v>
      </c>
    </row>
    <row r="78" spans="1:8" x14ac:dyDescent="0.25">
      <c r="A78" t="s">
        <v>66</v>
      </c>
    </row>
    <row r="79" spans="1:8" x14ac:dyDescent="0.25">
      <c r="A79" s="30"/>
    </row>
    <row r="80" spans="1:8" x14ac:dyDescent="0.25">
      <c r="A80" s="30" t="s">
        <v>67</v>
      </c>
    </row>
    <row r="81" spans="1:1" x14ac:dyDescent="0.25">
      <c r="A81" s="30" t="s">
        <v>69</v>
      </c>
    </row>
    <row r="83" spans="1:1" x14ac:dyDescent="0.25">
      <c r="A83" s="30" t="s">
        <v>122</v>
      </c>
    </row>
    <row r="161" spans="4:8" x14ac:dyDescent="0.25">
      <c r="E161" t="s">
        <v>123</v>
      </c>
      <c r="F161" t="s">
        <v>124</v>
      </c>
      <c r="G161" t="s">
        <v>125</v>
      </c>
      <c r="H161" t="s">
        <v>126</v>
      </c>
    </row>
    <row r="162" spans="4:8" x14ac:dyDescent="0.25">
      <c r="D162" t="s">
        <v>41</v>
      </c>
      <c r="E162" s="37">
        <v>0</v>
      </c>
      <c r="F162" s="37">
        <v>10.825756110143805</v>
      </c>
      <c r="G162" s="37">
        <v>24.465992339444423</v>
      </c>
      <c r="H162" s="37">
        <v>95.71662936485518</v>
      </c>
    </row>
    <row r="163" spans="4:8" x14ac:dyDescent="0.25">
      <c r="D163" t="s">
        <v>42</v>
      </c>
      <c r="E163" s="37" t="e">
        <v>#DIV/0!</v>
      </c>
      <c r="F163" s="37">
        <v>1073.0632911392404</v>
      </c>
      <c r="G163" s="37">
        <v>413.06323765228035</v>
      </c>
      <c r="H163" s="37">
        <v>100.05788909131152</v>
      </c>
    </row>
  </sheetData>
  <mergeCells count="4">
    <mergeCell ref="A2:G2"/>
    <mergeCell ref="A4:A5"/>
    <mergeCell ref="B4:B5"/>
    <mergeCell ref="C4:G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opLeftCell="A24" workbookViewId="0">
      <selection activeCell="F31" sqref="F31"/>
    </sheetView>
  </sheetViews>
  <sheetFormatPr baseColWidth="10" defaultColWidth="11.42578125" defaultRowHeight="15" x14ac:dyDescent="0.25"/>
  <cols>
    <col min="1" max="1" width="55.140625" customWidth="1"/>
    <col min="2" max="2" width="15.28515625" bestFit="1" customWidth="1"/>
    <col min="3" max="5" width="13.7109375" bestFit="1" customWidth="1"/>
    <col min="6" max="6" width="13.7109375" customWidth="1"/>
    <col min="7" max="7" width="13.7109375" bestFit="1" customWidth="1"/>
  </cols>
  <sheetData>
    <row r="2" spans="1:7" ht="15.75" x14ac:dyDescent="0.25">
      <c r="A2" s="38" t="s">
        <v>70</v>
      </c>
      <c r="B2" s="38"/>
      <c r="C2" s="38"/>
      <c r="D2" s="38"/>
      <c r="E2" s="38"/>
      <c r="F2" s="38"/>
      <c r="G2" s="38"/>
    </row>
    <row r="4" spans="1:7" x14ac:dyDescent="0.25">
      <c r="A4" s="39" t="s">
        <v>0</v>
      </c>
      <c r="B4" s="41" t="s">
        <v>1</v>
      </c>
      <c r="C4" s="43" t="s">
        <v>2</v>
      </c>
      <c r="D4" s="43"/>
      <c r="E4" s="43"/>
      <c r="F4" s="43"/>
      <c r="G4" s="43"/>
    </row>
    <row r="5" spans="1:7" ht="15.75" thickBot="1" x14ac:dyDescent="0.3">
      <c r="A5" s="40"/>
      <c r="B5" s="42"/>
      <c r="C5" s="1" t="s">
        <v>3</v>
      </c>
      <c r="D5" s="1" t="s">
        <v>4</v>
      </c>
      <c r="E5" s="1" t="s">
        <v>5</v>
      </c>
      <c r="F5" s="1" t="s">
        <v>118</v>
      </c>
      <c r="G5" s="1" t="s">
        <v>6</v>
      </c>
    </row>
    <row r="6" spans="1:7" ht="15.75" thickTop="1" x14ac:dyDescent="0.25"/>
    <row r="7" spans="1:7" x14ac:dyDescent="0.25">
      <c r="A7" s="2" t="s">
        <v>7</v>
      </c>
    </row>
    <row r="9" spans="1:7" x14ac:dyDescent="0.25">
      <c r="A9" t="s">
        <v>8</v>
      </c>
    </row>
    <row r="10" spans="1:7" x14ac:dyDescent="0.25">
      <c r="A10" s="3" t="s">
        <v>43</v>
      </c>
      <c r="B10" s="16">
        <f t="shared" ref="B10:B15" si="0">SUM(C10:G10)</f>
        <v>1276</v>
      </c>
      <c r="C10" s="16">
        <v>1105</v>
      </c>
      <c r="D10" s="16">
        <v>78</v>
      </c>
      <c r="E10" s="16">
        <v>77</v>
      </c>
      <c r="F10" s="16" t="s">
        <v>121</v>
      </c>
      <c r="G10" s="16">
        <v>16</v>
      </c>
    </row>
    <row r="11" spans="1:7" x14ac:dyDescent="0.25">
      <c r="A11" s="20" t="s">
        <v>64</v>
      </c>
      <c r="B11" s="16">
        <f t="shared" si="0"/>
        <v>2687</v>
      </c>
      <c r="C11" s="16">
        <v>1889</v>
      </c>
      <c r="D11" s="16">
        <v>239</v>
      </c>
      <c r="E11" s="16">
        <v>166</v>
      </c>
      <c r="F11" s="16" t="s">
        <v>121</v>
      </c>
      <c r="G11" s="16">
        <v>393</v>
      </c>
    </row>
    <row r="12" spans="1:7" x14ac:dyDescent="0.25">
      <c r="A12" s="3" t="s">
        <v>71</v>
      </c>
      <c r="B12" s="16">
        <f t="shared" si="0"/>
        <v>2802</v>
      </c>
      <c r="C12" s="16">
        <v>1515</v>
      </c>
      <c r="D12" s="16">
        <v>300</v>
      </c>
      <c r="E12" s="16">
        <v>300</v>
      </c>
      <c r="F12" s="16">
        <v>687</v>
      </c>
      <c r="G12" s="16">
        <v>0</v>
      </c>
    </row>
    <row r="13" spans="1:7" x14ac:dyDescent="0.25">
      <c r="A13" s="3" t="s">
        <v>72</v>
      </c>
      <c r="B13" s="16">
        <f t="shared" si="0"/>
        <v>2059</v>
      </c>
      <c r="C13" s="16">
        <v>1541</v>
      </c>
      <c r="D13" s="16">
        <v>105</v>
      </c>
      <c r="E13" s="33">
        <v>121</v>
      </c>
      <c r="F13" s="16">
        <v>292</v>
      </c>
      <c r="G13" s="16">
        <v>0</v>
      </c>
    </row>
    <row r="14" spans="1:7" x14ac:dyDescent="0.25">
      <c r="A14" s="20" t="s">
        <v>64</v>
      </c>
      <c r="B14" s="16">
        <f t="shared" si="0"/>
        <v>5211</v>
      </c>
      <c r="C14" s="16">
        <v>3926</v>
      </c>
      <c r="D14" s="16">
        <v>490</v>
      </c>
      <c r="E14" s="33">
        <v>262</v>
      </c>
      <c r="F14" s="16">
        <v>533</v>
      </c>
      <c r="G14" s="16">
        <v>0</v>
      </c>
    </row>
    <row r="15" spans="1:7" x14ac:dyDescent="0.25">
      <c r="A15" s="3" t="s">
        <v>73</v>
      </c>
      <c r="B15" s="16">
        <f t="shared" si="0"/>
        <v>4338</v>
      </c>
      <c r="C15" s="16">
        <v>2745</v>
      </c>
      <c r="D15" s="16">
        <v>588</v>
      </c>
      <c r="E15" s="16">
        <v>588</v>
      </c>
      <c r="F15" s="16">
        <v>417</v>
      </c>
      <c r="G15" s="16">
        <v>0</v>
      </c>
    </row>
    <row r="16" spans="1:7" x14ac:dyDescent="0.25">
      <c r="B16" s="16"/>
    </row>
    <row r="17" spans="1:8" x14ac:dyDescent="0.25">
      <c r="A17" s="5" t="s">
        <v>10</v>
      </c>
      <c r="B17" s="16"/>
    </row>
    <row r="18" spans="1:8" x14ac:dyDescent="0.25">
      <c r="A18" s="3" t="s">
        <v>114</v>
      </c>
      <c r="B18" s="16">
        <f>SUM(C18:G18)</f>
        <v>424840000</v>
      </c>
      <c r="C18" s="16">
        <v>302240000</v>
      </c>
      <c r="D18" s="16">
        <v>36640000</v>
      </c>
      <c r="E18" s="16">
        <v>23080000</v>
      </c>
      <c r="F18" s="16" t="s">
        <v>121</v>
      </c>
      <c r="G18" s="16">
        <v>62880000</v>
      </c>
    </row>
    <row r="19" spans="1:8" x14ac:dyDescent="0.25">
      <c r="A19" s="3" t="s">
        <v>71</v>
      </c>
      <c r="B19" s="16">
        <f>SUM(C19:G19)</f>
        <v>775350000</v>
      </c>
      <c r="C19" s="16">
        <v>456450000</v>
      </c>
      <c r="D19" s="16">
        <v>94350000</v>
      </c>
      <c r="E19" s="16">
        <v>94350000</v>
      </c>
      <c r="F19" s="16">
        <v>130200000</v>
      </c>
      <c r="G19" s="16">
        <v>0</v>
      </c>
    </row>
    <row r="20" spans="1:8" x14ac:dyDescent="0.25">
      <c r="A20" s="3" t="s">
        <v>72</v>
      </c>
      <c r="B20" s="16">
        <f>SUM(C20:G20)</f>
        <v>900702500</v>
      </c>
      <c r="C20" s="16">
        <v>667277500</v>
      </c>
      <c r="D20" s="16">
        <v>83782500</v>
      </c>
      <c r="E20" s="16">
        <v>44242500</v>
      </c>
      <c r="F20" s="16">
        <v>105400000</v>
      </c>
      <c r="G20" s="16">
        <v>0</v>
      </c>
    </row>
    <row r="21" spans="1:8" x14ac:dyDescent="0.25">
      <c r="A21" s="3" t="s">
        <v>73</v>
      </c>
      <c r="B21" s="16">
        <f>SUM(C21:G21)</f>
        <v>3000510000</v>
      </c>
      <c r="C21" s="16">
        <v>1399950000</v>
      </c>
      <c r="D21" s="16">
        <v>299880000</v>
      </c>
      <c r="E21" s="16">
        <v>299880000</v>
      </c>
      <c r="F21" s="16">
        <v>1000800000</v>
      </c>
      <c r="G21" s="16">
        <v>0</v>
      </c>
    </row>
    <row r="22" spans="1:8" x14ac:dyDescent="0.25">
      <c r="A22" s="3" t="s">
        <v>74</v>
      </c>
      <c r="B22" s="16">
        <f>SUM(C22:G22)</f>
        <v>0</v>
      </c>
      <c r="C22" s="16"/>
      <c r="D22" s="16"/>
      <c r="E22" s="16"/>
      <c r="F22" s="16"/>
      <c r="G22" s="16"/>
    </row>
    <row r="23" spans="1:8" x14ac:dyDescent="0.25">
      <c r="B23" s="16"/>
      <c r="C23" s="4"/>
      <c r="D23" s="4"/>
      <c r="E23" s="4"/>
      <c r="F23" s="4"/>
    </row>
    <row r="24" spans="1:8" x14ac:dyDescent="0.25">
      <c r="A24" t="s">
        <v>11</v>
      </c>
      <c r="B24" s="18"/>
    </row>
    <row r="25" spans="1:8" x14ac:dyDescent="0.25">
      <c r="A25" s="6" t="s">
        <v>71</v>
      </c>
      <c r="B25" s="16">
        <f>B19</f>
        <v>775350000</v>
      </c>
      <c r="C25" s="16"/>
      <c r="D25" s="16"/>
      <c r="E25" s="16"/>
      <c r="F25" s="16"/>
      <c r="G25" s="16"/>
      <c r="H25" s="7"/>
    </row>
    <row r="26" spans="1:8" x14ac:dyDescent="0.25">
      <c r="A26" s="6" t="s">
        <v>72</v>
      </c>
      <c r="B26" s="16">
        <v>83937500</v>
      </c>
      <c r="C26" s="31"/>
      <c r="D26" s="31"/>
      <c r="E26" s="31"/>
      <c r="F26" s="31"/>
      <c r="G26" s="31"/>
      <c r="H26" s="7"/>
    </row>
    <row r="28" spans="1:8" x14ac:dyDescent="0.25">
      <c r="A28" t="s">
        <v>12</v>
      </c>
    </row>
    <row r="29" spans="1:8" x14ac:dyDescent="0.25">
      <c r="A29" t="s">
        <v>44</v>
      </c>
      <c r="B29" s="6">
        <v>1.4619442416999999</v>
      </c>
      <c r="C29" s="6">
        <v>1.4619442416999999</v>
      </c>
      <c r="D29" s="6">
        <v>1.4619442416999999</v>
      </c>
      <c r="E29" s="6">
        <v>1.4619442416999999</v>
      </c>
      <c r="F29" s="6">
        <v>1.4619442416999999</v>
      </c>
      <c r="G29" s="6">
        <v>1.4619442416999999</v>
      </c>
      <c r="H29" s="6"/>
    </row>
    <row r="30" spans="1:8" x14ac:dyDescent="0.25">
      <c r="A30" t="s">
        <v>75</v>
      </c>
      <c r="B30" s="6">
        <v>1.5319088546000001</v>
      </c>
      <c r="C30" s="6">
        <v>1.5319088546000001</v>
      </c>
      <c r="D30" s="6">
        <v>1.5319088546000001</v>
      </c>
      <c r="E30" s="6">
        <v>1.5319088546000001</v>
      </c>
      <c r="F30" s="6">
        <v>1.5319088546000001</v>
      </c>
      <c r="G30" s="6">
        <v>1.5319088546000001</v>
      </c>
      <c r="H30" s="6"/>
    </row>
    <row r="31" spans="1:8" x14ac:dyDescent="0.25">
      <c r="A31" t="s">
        <v>14</v>
      </c>
      <c r="B31" s="4">
        <f>+C31+F31</f>
        <v>132573</v>
      </c>
      <c r="C31" s="4">
        <v>75569</v>
      </c>
      <c r="D31" s="4">
        <v>75569</v>
      </c>
      <c r="E31" s="4">
        <v>75569</v>
      </c>
      <c r="F31" s="4">
        <v>57004</v>
      </c>
      <c r="G31" s="4"/>
    </row>
    <row r="33" spans="1:7" x14ac:dyDescent="0.25">
      <c r="A33" t="s">
        <v>15</v>
      </c>
    </row>
    <row r="34" spans="1:7" x14ac:dyDescent="0.25">
      <c r="A34" t="s">
        <v>45</v>
      </c>
      <c r="B34" s="6">
        <f t="shared" ref="B34:G34" si="1">B18/B29</f>
        <v>290599318.27904814</v>
      </c>
      <c r="C34" s="6">
        <f t="shared" si="1"/>
        <v>206738390.82162583</v>
      </c>
      <c r="D34" s="6">
        <f t="shared" si="1"/>
        <v>25062515.351059988</v>
      </c>
      <c r="E34" s="6">
        <f t="shared" si="1"/>
        <v>15787195.805198267</v>
      </c>
      <c r="F34" s="6" t="e">
        <f t="shared" si="1"/>
        <v>#VALUE!</v>
      </c>
      <c r="G34" s="6">
        <f t="shared" si="1"/>
        <v>43011216.301164083</v>
      </c>
    </row>
    <row r="35" spans="1:7" x14ac:dyDescent="0.25">
      <c r="A35" t="s">
        <v>76</v>
      </c>
      <c r="B35" s="6">
        <f t="shared" ref="B35:G35" si="2">B20/B30</f>
        <v>587960894.21076179</v>
      </c>
      <c r="C35" s="6">
        <f t="shared" si="2"/>
        <v>435585640.74899495</v>
      </c>
      <c r="D35" s="6">
        <f t="shared" si="2"/>
        <v>54691569.768278815</v>
      </c>
      <c r="E35" s="6">
        <f t="shared" si="2"/>
        <v>28880634.684726235</v>
      </c>
      <c r="F35" s="6">
        <f t="shared" si="2"/>
        <v>68803049.008761823</v>
      </c>
      <c r="G35" s="6">
        <f t="shared" si="2"/>
        <v>0</v>
      </c>
    </row>
    <row r="36" spans="1:7" x14ac:dyDescent="0.25">
      <c r="A36" t="s">
        <v>46</v>
      </c>
      <c r="B36" s="6">
        <f>B34/B10</f>
        <v>227742.4124443951</v>
      </c>
      <c r="C36" s="6">
        <f>C34/C10</f>
        <v>187093.56635441253</v>
      </c>
      <c r="D36" s="6">
        <f>D34/D10</f>
        <v>321314.29937256395</v>
      </c>
      <c r="E36" s="6">
        <f>E34/E10</f>
        <v>205028.51695062686</v>
      </c>
      <c r="F36" s="6" t="e">
        <f>F34/F10</f>
        <v>#VALUE!</v>
      </c>
      <c r="G36" s="6">
        <v>0</v>
      </c>
    </row>
    <row r="37" spans="1:7" x14ac:dyDescent="0.25">
      <c r="A37" t="s">
        <v>77</v>
      </c>
      <c r="B37" s="6">
        <f t="shared" ref="B37:G37" si="3">B35/B13</f>
        <v>285556.52948555694</v>
      </c>
      <c r="C37" s="6">
        <f t="shared" si="3"/>
        <v>282664.27044061967</v>
      </c>
      <c r="D37" s="6">
        <f t="shared" si="3"/>
        <v>520872.09303122683</v>
      </c>
      <c r="E37" s="6">
        <f t="shared" si="3"/>
        <v>238682.9312787292</v>
      </c>
      <c r="F37" s="6">
        <f t="shared" si="3"/>
        <v>235626.88016699255</v>
      </c>
      <c r="G37" s="6" t="e">
        <f t="shared" si="3"/>
        <v>#DIV/0!</v>
      </c>
    </row>
    <row r="39" spans="1:7" x14ac:dyDescent="0.25">
      <c r="A39" s="2" t="s">
        <v>18</v>
      </c>
    </row>
    <row r="41" spans="1:7" x14ac:dyDescent="0.25">
      <c r="A41" t="s">
        <v>19</v>
      </c>
    </row>
    <row r="42" spans="1:7" x14ac:dyDescent="0.25">
      <c r="A42" t="s">
        <v>20</v>
      </c>
      <c r="B42" s="6">
        <f t="shared" ref="B42:G42" si="4">B12/B31*100</f>
        <v>2.1135525333212644</v>
      </c>
      <c r="C42" s="6">
        <f t="shared" si="4"/>
        <v>2.0047903240746865</v>
      </c>
      <c r="D42" s="6">
        <f t="shared" si="4"/>
        <v>0.39698818298508648</v>
      </c>
      <c r="E42" s="6">
        <f t="shared" si="4"/>
        <v>0.39698818298508648</v>
      </c>
      <c r="F42" s="6">
        <f t="shared" si="4"/>
        <v>1.2051785839590203</v>
      </c>
      <c r="G42" s="6" t="e">
        <f t="shared" si="4"/>
        <v>#DIV/0!</v>
      </c>
    </row>
    <row r="43" spans="1:7" x14ac:dyDescent="0.25">
      <c r="A43" t="s">
        <v>21</v>
      </c>
      <c r="B43" s="6">
        <f t="shared" ref="B43:G43" si="5">B13/B31*100</f>
        <v>1.5531065903313646</v>
      </c>
      <c r="C43" s="6">
        <f t="shared" si="5"/>
        <v>2.0391959666000612</v>
      </c>
      <c r="D43" s="6">
        <f t="shared" si="5"/>
        <v>0.13894586404478027</v>
      </c>
      <c r="E43" s="6">
        <f t="shared" si="5"/>
        <v>0.1601185671373182</v>
      </c>
      <c r="F43" s="6">
        <f t="shared" si="5"/>
        <v>0.5122447547540524</v>
      </c>
      <c r="G43" s="6" t="e">
        <f t="shared" si="5"/>
        <v>#DIV/0!</v>
      </c>
    </row>
    <row r="45" spans="1:7" x14ac:dyDescent="0.25">
      <c r="A45" t="s">
        <v>22</v>
      </c>
    </row>
    <row r="46" spans="1:7" x14ac:dyDescent="0.25">
      <c r="A46" t="s">
        <v>23</v>
      </c>
      <c r="B46" s="6">
        <f t="shared" ref="B46:G46" si="6">B13/B12*100</f>
        <v>73.483226266952173</v>
      </c>
      <c r="C46" s="6">
        <f t="shared" si="6"/>
        <v>101.71617161716171</v>
      </c>
      <c r="D46" s="6">
        <f t="shared" si="6"/>
        <v>35</v>
      </c>
      <c r="E46" s="6">
        <f t="shared" si="6"/>
        <v>40.333333333333329</v>
      </c>
      <c r="F46" s="6">
        <f t="shared" si="6"/>
        <v>42.503639010189225</v>
      </c>
      <c r="G46" s="6" t="e">
        <f t="shared" si="6"/>
        <v>#DIV/0!</v>
      </c>
    </row>
    <row r="47" spans="1:7" x14ac:dyDescent="0.25">
      <c r="A47" t="s">
        <v>24</v>
      </c>
      <c r="B47" s="6">
        <f t="shared" ref="B47:G47" si="7">B20/B19*100</f>
        <v>116.16721480621655</v>
      </c>
      <c r="C47" s="6">
        <f t="shared" si="7"/>
        <v>146.18852010077774</v>
      </c>
      <c r="D47" s="6">
        <f t="shared" si="7"/>
        <v>88.799682034976158</v>
      </c>
      <c r="E47" s="6">
        <f t="shared" si="7"/>
        <v>46.891891891891888</v>
      </c>
      <c r="F47" s="6">
        <f t="shared" si="7"/>
        <v>80.952380952380949</v>
      </c>
      <c r="G47" s="6" t="e">
        <f t="shared" si="7"/>
        <v>#DIV/0!</v>
      </c>
    </row>
    <row r="48" spans="1:7" x14ac:dyDescent="0.25">
      <c r="A48" t="s">
        <v>25</v>
      </c>
      <c r="B48" s="6">
        <f t="shared" ref="B48:G48" si="8">AVERAGE(B46:B47)</f>
        <v>94.825220536584368</v>
      </c>
      <c r="C48" s="6">
        <f t="shared" si="8"/>
        <v>123.95234585896972</v>
      </c>
      <c r="D48" s="6">
        <f t="shared" si="8"/>
        <v>61.899841017488079</v>
      </c>
      <c r="E48" s="6">
        <f t="shared" si="8"/>
        <v>43.612612612612608</v>
      </c>
      <c r="F48" s="6">
        <f t="shared" si="8"/>
        <v>61.728009981285084</v>
      </c>
      <c r="G48" s="6" t="e">
        <f t="shared" si="8"/>
        <v>#DIV/0!</v>
      </c>
    </row>
    <row r="49" spans="1:7" x14ac:dyDescent="0.25">
      <c r="B49" s="9"/>
      <c r="C49" s="9"/>
      <c r="D49" s="9"/>
      <c r="E49" s="9"/>
      <c r="F49" s="9"/>
    </row>
    <row r="50" spans="1:7" x14ac:dyDescent="0.25">
      <c r="A50" t="s">
        <v>26</v>
      </c>
    </row>
    <row r="51" spans="1:7" x14ac:dyDescent="0.25">
      <c r="A51" t="s">
        <v>27</v>
      </c>
      <c r="B51" s="6">
        <f t="shared" ref="B51:G51" si="9">B13/B15*100</f>
        <v>47.464269248501608</v>
      </c>
      <c r="C51" s="6">
        <f t="shared" si="9"/>
        <v>56.138433515482703</v>
      </c>
      <c r="D51" s="6">
        <f t="shared" si="9"/>
        <v>17.857142857142858</v>
      </c>
      <c r="E51" s="6">
        <f t="shared" si="9"/>
        <v>20.578231292517007</v>
      </c>
      <c r="F51" s="6">
        <f t="shared" si="9"/>
        <v>70.023980815347713</v>
      </c>
      <c r="G51" s="6" t="e">
        <f t="shared" si="9"/>
        <v>#DIV/0!</v>
      </c>
    </row>
    <row r="52" spans="1:7" x14ac:dyDescent="0.25">
      <c r="A52" t="s">
        <v>28</v>
      </c>
      <c r="B52" s="6">
        <f t="shared" ref="B52:G52" si="10">B20/B21*100</f>
        <v>30.018313553362596</v>
      </c>
      <c r="C52" s="6">
        <f t="shared" si="10"/>
        <v>47.664380870745383</v>
      </c>
      <c r="D52" s="6">
        <f t="shared" si="10"/>
        <v>27.938675470188073</v>
      </c>
      <c r="E52" s="6">
        <f t="shared" si="10"/>
        <v>14.753401360544219</v>
      </c>
      <c r="F52" s="6">
        <f t="shared" si="10"/>
        <v>10.531574740207834</v>
      </c>
      <c r="G52" s="6" t="e">
        <f t="shared" si="10"/>
        <v>#DIV/0!</v>
      </c>
    </row>
    <row r="53" spans="1:7" x14ac:dyDescent="0.25">
      <c r="A53" t="s">
        <v>29</v>
      </c>
      <c r="B53" s="6">
        <f t="shared" ref="B53:G53" si="11">(B51+B52)/2</f>
        <v>38.741291400932099</v>
      </c>
      <c r="C53" s="6">
        <f t="shared" si="11"/>
        <v>51.901407193114039</v>
      </c>
      <c r="D53" s="6">
        <f t="shared" si="11"/>
        <v>22.897909163665467</v>
      </c>
      <c r="E53" s="6">
        <f t="shared" si="11"/>
        <v>17.665816326530614</v>
      </c>
      <c r="F53" s="6">
        <f t="shared" si="11"/>
        <v>40.277777777777771</v>
      </c>
      <c r="G53" s="6" t="e">
        <f t="shared" si="11"/>
        <v>#DIV/0!</v>
      </c>
    </row>
    <row r="55" spans="1:7" x14ac:dyDescent="0.25">
      <c r="A55" t="s">
        <v>30</v>
      </c>
      <c r="B55" s="6">
        <f t="shared" ref="B55:G55" si="12">B22/B20*100</f>
        <v>0</v>
      </c>
      <c r="C55" s="6">
        <f t="shared" si="12"/>
        <v>0</v>
      </c>
      <c r="D55" s="6">
        <f t="shared" si="12"/>
        <v>0</v>
      </c>
      <c r="E55" s="6">
        <f t="shared" si="12"/>
        <v>0</v>
      </c>
      <c r="F55" s="6">
        <f t="shared" si="12"/>
        <v>0</v>
      </c>
      <c r="G55" s="6" t="e">
        <f t="shared" si="12"/>
        <v>#DIV/0!</v>
      </c>
    </row>
    <row r="57" spans="1:7" x14ac:dyDescent="0.25">
      <c r="A57" t="s">
        <v>31</v>
      </c>
    </row>
    <row r="58" spans="1:7" x14ac:dyDescent="0.25">
      <c r="A58" t="s">
        <v>32</v>
      </c>
      <c r="B58" s="6">
        <f>((B13/B10)-1)*100</f>
        <v>61.363636363636353</v>
      </c>
      <c r="C58" s="6">
        <f>((C13/C10)-1)*100</f>
        <v>39.457013574660628</v>
      </c>
      <c r="D58" s="6">
        <f>((D13/D10)-1)*100</f>
        <v>34.615384615384627</v>
      </c>
      <c r="E58" s="6">
        <f>((E13/E10)-1)*100</f>
        <v>57.142857142857139</v>
      </c>
      <c r="F58" s="10" t="s">
        <v>33</v>
      </c>
      <c r="G58" s="10" t="s">
        <v>33</v>
      </c>
    </row>
    <row r="59" spans="1:7" x14ac:dyDescent="0.25">
      <c r="A59" t="s">
        <v>34</v>
      </c>
      <c r="B59" s="6">
        <f>((B35/B34)-1)*100</f>
        <v>102.3270039629522</v>
      </c>
      <c r="C59" s="6">
        <f t="shared" ref="C59:E59" si="13">((C35/C34)-1)*100</f>
        <v>110.69412363029313</v>
      </c>
      <c r="D59" s="6">
        <f t="shared" si="13"/>
        <v>118.22059359243724</v>
      </c>
      <c r="E59" s="6">
        <f t="shared" si="13"/>
        <v>82.937077876849273</v>
      </c>
      <c r="F59" s="10" t="s">
        <v>33</v>
      </c>
      <c r="G59" s="10" t="s">
        <v>33</v>
      </c>
    </row>
    <row r="60" spans="1:7" x14ac:dyDescent="0.25">
      <c r="A60" t="s">
        <v>35</v>
      </c>
      <c r="B60" s="6">
        <f>((B37/B36)-1)*100</f>
        <v>25.385748934787266</v>
      </c>
      <c r="C60" s="6">
        <f>((C37/C36)-1)*100</f>
        <v>51.081769377984365</v>
      </c>
      <c r="D60" s="6">
        <f>((D37/D36)-1)*100</f>
        <v>62.106726668667676</v>
      </c>
      <c r="E60" s="6">
        <f>((E37/E36)-1)*100</f>
        <v>16.414504103449513</v>
      </c>
      <c r="F60" s="10" t="s">
        <v>33</v>
      </c>
      <c r="G60" s="10" t="s">
        <v>33</v>
      </c>
    </row>
    <row r="61" spans="1:7" x14ac:dyDescent="0.25">
      <c r="B61" s="11"/>
      <c r="C61" s="11"/>
      <c r="D61" s="11"/>
      <c r="E61" s="11"/>
      <c r="F61" s="11"/>
    </row>
    <row r="62" spans="1:7" x14ac:dyDescent="0.25">
      <c r="A62" t="s">
        <v>36</v>
      </c>
    </row>
    <row r="63" spans="1:7" x14ac:dyDescent="0.25">
      <c r="A63" t="s">
        <v>37</v>
      </c>
      <c r="B63" s="4">
        <f t="shared" ref="B63:G64" si="14">B19/B12</f>
        <v>276713.06209850108</v>
      </c>
      <c r="C63" s="4">
        <f t="shared" si="14"/>
        <v>301287.12871287129</v>
      </c>
      <c r="D63" s="4">
        <f t="shared" si="14"/>
        <v>314500</v>
      </c>
      <c r="E63" s="4">
        <f t="shared" si="14"/>
        <v>314500</v>
      </c>
      <c r="F63" s="4">
        <f t="shared" ref="F63" si="15">F19/F12</f>
        <v>189519.65065502183</v>
      </c>
      <c r="G63" s="4" t="e">
        <f t="shared" si="14"/>
        <v>#DIV/0!</v>
      </c>
    </row>
    <row r="64" spans="1:7" x14ac:dyDescent="0.25">
      <c r="A64" t="s">
        <v>38</v>
      </c>
      <c r="B64" s="4">
        <f t="shared" si="14"/>
        <v>437446.57600777078</v>
      </c>
      <c r="C64" s="4">
        <f t="shared" si="14"/>
        <v>433015.89876703441</v>
      </c>
      <c r="D64" s="4">
        <f t="shared" si="14"/>
        <v>797928.57142857148</v>
      </c>
      <c r="E64" s="4">
        <f t="shared" si="14"/>
        <v>365640.49586776859</v>
      </c>
      <c r="F64" s="4">
        <f t="shared" ref="F64" si="16">F20/F13</f>
        <v>360958.90410958906</v>
      </c>
      <c r="G64" s="4" t="e">
        <f t="shared" si="14"/>
        <v>#DIV/0!</v>
      </c>
    </row>
    <row r="65" spans="1:8" x14ac:dyDescent="0.25">
      <c r="A65" s="27" t="s">
        <v>65</v>
      </c>
      <c r="B65" s="28">
        <f>B20/B14</f>
        <v>172846.38265208213</v>
      </c>
      <c r="C65" s="28">
        <f t="shared" ref="C65:G65" si="17">C20/C14</f>
        <v>169963.70351502803</v>
      </c>
      <c r="D65" s="28">
        <f t="shared" si="17"/>
        <v>170984.69387755101</v>
      </c>
      <c r="E65" s="28">
        <f t="shared" si="17"/>
        <v>168864.50381679391</v>
      </c>
      <c r="F65" s="28">
        <f t="shared" ref="F65" si="18">F20/F14</f>
        <v>197748.59287054409</v>
      </c>
      <c r="G65" s="28" t="e">
        <f t="shared" si="17"/>
        <v>#DIV/0!</v>
      </c>
    </row>
    <row r="66" spans="1:8" x14ac:dyDescent="0.25">
      <c r="A66" t="s">
        <v>39</v>
      </c>
      <c r="B66" s="21">
        <f>(B63/B64)*B48</f>
        <v>59.983043822882301</v>
      </c>
      <c r="C66" s="21">
        <f>(C63/C64)*C48</f>
        <v>86.244515472550248</v>
      </c>
      <c r="D66" s="21">
        <f>(D63/D64)*D48</f>
        <v>24.397547220481602</v>
      </c>
      <c r="E66" s="21">
        <f>E63/E64*E48</f>
        <v>37.512712135766883</v>
      </c>
      <c r="F66" s="21">
        <f>F63/F64*F48</f>
        <v>32.409980067235217</v>
      </c>
      <c r="G66" s="21" t="e">
        <f>G63/G64*G48</f>
        <v>#DIV/0!</v>
      </c>
    </row>
    <row r="67" spans="1:8" x14ac:dyDescent="0.25">
      <c r="B67" s="9"/>
      <c r="C67" s="9"/>
      <c r="D67" s="9"/>
      <c r="E67" s="9"/>
      <c r="F67" s="9"/>
    </row>
    <row r="68" spans="1:8" x14ac:dyDescent="0.25">
      <c r="A68" t="s">
        <v>40</v>
      </c>
      <c r="B68" s="9"/>
      <c r="C68" s="9"/>
      <c r="D68" s="9"/>
      <c r="E68" s="9"/>
      <c r="F68" s="9"/>
    </row>
    <row r="69" spans="1:8" x14ac:dyDescent="0.25">
      <c r="A69" t="s">
        <v>41</v>
      </c>
      <c r="B69" s="8">
        <f>(B26/B25)*100</f>
        <v>10.825756110143805</v>
      </c>
      <c r="C69" s="8"/>
      <c r="D69" s="8"/>
      <c r="E69" s="8"/>
      <c r="F69" s="8"/>
      <c r="G69" s="8"/>
      <c r="H69" s="7"/>
    </row>
    <row r="70" spans="1:8" x14ac:dyDescent="0.25">
      <c r="A70" t="s">
        <v>42</v>
      </c>
      <c r="B70" s="8">
        <f>(B20/B26)*100</f>
        <v>1073.0632911392404</v>
      </c>
      <c r="C70" s="8"/>
      <c r="D70" s="8"/>
      <c r="E70" s="8"/>
      <c r="F70" s="8"/>
      <c r="G70" s="8"/>
      <c r="H70" s="7"/>
    </row>
    <row r="71" spans="1:8" ht="15.75" thickBot="1" x14ac:dyDescent="0.3">
      <c r="A71" s="12"/>
      <c r="B71" s="12"/>
      <c r="C71" s="12"/>
      <c r="D71" s="12"/>
      <c r="E71" s="12"/>
      <c r="F71" s="12"/>
      <c r="G71" s="12"/>
    </row>
    <row r="72" spans="1:8" ht="15.75" thickTop="1" x14ac:dyDescent="0.25"/>
    <row r="73" spans="1:8" x14ac:dyDescent="0.25">
      <c r="A73" s="14" t="s">
        <v>47</v>
      </c>
    </row>
    <row r="74" spans="1:8" x14ac:dyDescent="0.25">
      <c r="A74" t="s">
        <v>119</v>
      </c>
    </row>
    <row r="75" spans="1:8" x14ac:dyDescent="0.25">
      <c r="A75" t="s">
        <v>120</v>
      </c>
      <c r="B75" s="13"/>
      <c r="C75" s="13"/>
      <c r="D75" s="13"/>
    </row>
    <row r="76" spans="1:8" x14ac:dyDescent="0.25">
      <c r="A76" t="s">
        <v>68</v>
      </c>
    </row>
    <row r="78" spans="1:8" x14ac:dyDescent="0.25">
      <c r="A78" t="s">
        <v>66</v>
      </c>
    </row>
    <row r="79" spans="1:8" x14ac:dyDescent="0.25">
      <c r="A79" s="30"/>
    </row>
    <row r="80" spans="1:8" x14ac:dyDescent="0.25">
      <c r="A80" s="30" t="s">
        <v>67</v>
      </c>
    </row>
    <row r="81" spans="1:1" x14ac:dyDescent="0.25">
      <c r="A81" s="30" t="s">
        <v>69</v>
      </c>
    </row>
    <row r="82" spans="1:1" x14ac:dyDescent="0.25">
      <c r="A82" s="30"/>
    </row>
  </sheetData>
  <mergeCells count="4">
    <mergeCell ref="A4:A5"/>
    <mergeCell ref="B4:B5"/>
    <mergeCell ref="C4:G4"/>
    <mergeCell ref="A2:G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opLeftCell="A13" workbookViewId="0">
      <selection activeCell="F31" sqref="F31"/>
    </sheetView>
  </sheetViews>
  <sheetFormatPr baseColWidth="10" defaultColWidth="11.42578125" defaultRowHeight="15" x14ac:dyDescent="0.25"/>
  <cols>
    <col min="1" max="1" width="45.28515625" customWidth="1"/>
    <col min="2" max="2" width="18" customWidth="1"/>
    <col min="3" max="3" width="17.42578125" customWidth="1"/>
    <col min="4" max="4" width="17" customWidth="1"/>
    <col min="5" max="6" width="18" customWidth="1"/>
    <col min="7" max="7" width="15" customWidth="1"/>
  </cols>
  <sheetData>
    <row r="2" spans="1:7" ht="15.75" x14ac:dyDescent="0.25">
      <c r="A2" s="38" t="s">
        <v>78</v>
      </c>
      <c r="B2" s="38"/>
      <c r="C2" s="38"/>
      <c r="D2" s="38"/>
      <c r="E2" s="38"/>
      <c r="F2" s="38"/>
      <c r="G2" s="38"/>
    </row>
    <row r="4" spans="1:7" x14ac:dyDescent="0.25">
      <c r="A4" s="39" t="s">
        <v>0</v>
      </c>
      <c r="B4" s="41" t="s">
        <v>1</v>
      </c>
      <c r="C4" s="43" t="s">
        <v>2</v>
      </c>
      <c r="D4" s="43"/>
      <c r="E4" s="43"/>
      <c r="F4" s="43"/>
      <c r="G4" s="43"/>
    </row>
    <row r="5" spans="1:7" ht="15.75" thickBot="1" x14ac:dyDescent="0.3">
      <c r="A5" s="40"/>
      <c r="B5" s="42"/>
      <c r="C5" s="1" t="s">
        <v>3</v>
      </c>
      <c r="D5" s="1" t="s">
        <v>4</v>
      </c>
      <c r="E5" s="1" t="s">
        <v>5</v>
      </c>
      <c r="F5" s="1" t="s">
        <v>118</v>
      </c>
      <c r="G5" s="1" t="s">
        <v>6</v>
      </c>
    </row>
    <row r="6" spans="1:7" ht="15.75" thickTop="1" x14ac:dyDescent="0.25"/>
    <row r="7" spans="1:7" x14ac:dyDescent="0.25">
      <c r="A7" s="2" t="s">
        <v>7</v>
      </c>
    </row>
    <row r="9" spans="1:7" x14ac:dyDescent="0.25">
      <c r="A9" t="s">
        <v>8</v>
      </c>
    </row>
    <row r="10" spans="1:7" x14ac:dyDescent="0.25">
      <c r="A10" s="3" t="s">
        <v>48</v>
      </c>
      <c r="B10" s="16">
        <f>SUM(C10:G10)</f>
        <v>1729</v>
      </c>
      <c r="C10" s="16">
        <v>1394</v>
      </c>
      <c r="D10" s="16">
        <v>109</v>
      </c>
      <c r="E10" s="16">
        <v>224</v>
      </c>
      <c r="F10" s="16" t="s">
        <v>121</v>
      </c>
      <c r="G10" s="18">
        <v>2</v>
      </c>
    </row>
    <row r="11" spans="1:7" x14ac:dyDescent="0.25">
      <c r="A11" s="20" t="s">
        <v>64</v>
      </c>
      <c r="B11" s="16">
        <f t="shared" ref="B11:B22" si="0">SUM(C11:G11)</f>
        <v>5851</v>
      </c>
      <c r="C11" s="16">
        <v>4801</v>
      </c>
      <c r="D11" s="16">
        <v>379</v>
      </c>
      <c r="E11" s="16">
        <v>540</v>
      </c>
      <c r="F11" s="16" t="s">
        <v>121</v>
      </c>
      <c r="G11" s="18">
        <v>131</v>
      </c>
    </row>
    <row r="12" spans="1:7" x14ac:dyDescent="0.25">
      <c r="A12" s="3" t="s">
        <v>79</v>
      </c>
      <c r="B12" s="16">
        <f t="shared" si="0"/>
        <v>4727</v>
      </c>
      <c r="C12" s="16">
        <v>2480</v>
      </c>
      <c r="D12" s="16">
        <v>520</v>
      </c>
      <c r="E12" s="16">
        <v>520</v>
      </c>
      <c r="F12" s="16">
        <v>1207</v>
      </c>
      <c r="G12" s="18">
        <v>0</v>
      </c>
    </row>
    <row r="13" spans="1:7" x14ac:dyDescent="0.25">
      <c r="A13" s="3" t="s">
        <v>80</v>
      </c>
      <c r="B13" s="16">
        <f t="shared" si="0"/>
        <v>2096</v>
      </c>
      <c r="C13" s="16">
        <v>1300</v>
      </c>
      <c r="D13" s="16">
        <v>56</v>
      </c>
      <c r="E13" s="16">
        <v>107</v>
      </c>
      <c r="F13" s="16">
        <v>633</v>
      </c>
      <c r="G13" s="16">
        <v>0</v>
      </c>
    </row>
    <row r="14" spans="1:7" x14ac:dyDescent="0.25">
      <c r="A14" s="20" t="s">
        <v>64</v>
      </c>
      <c r="B14" s="16">
        <f t="shared" si="0"/>
        <v>7812</v>
      </c>
      <c r="C14" s="16">
        <v>5146</v>
      </c>
      <c r="D14" s="16">
        <v>566</v>
      </c>
      <c r="E14" s="16">
        <v>428</v>
      </c>
      <c r="F14" s="16">
        <v>1672</v>
      </c>
      <c r="G14" s="16">
        <v>0</v>
      </c>
    </row>
    <row r="15" spans="1:7" x14ac:dyDescent="0.25">
      <c r="A15" s="3" t="s">
        <v>73</v>
      </c>
      <c r="B15" s="16">
        <f t="shared" si="0"/>
        <v>5009</v>
      </c>
      <c r="C15" s="16">
        <v>2745</v>
      </c>
      <c r="D15" s="16">
        <v>588</v>
      </c>
      <c r="E15" s="16">
        <v>588</v>
      </c>
      <c r="F15" s="16">
        <v>1088</v>
      </c>
      <c r="G15" s="16">
        <v>0</v>
      </c>
    </row>
    <row r="16" spans="1:7" x14ac:dyDescent="0.25">
      <c r="B16" s="16"/>
    </row>
    <row r="17" spans="1:8" x14ac:dyDescent="0.25">
      <c r="A17" s="5" t="s">
        <v>10</v>
      </c>
      <c r="B17" s="16"/>
    </row>
    <row r="18" spans="1:8" x14ac:dyDescent="0.25">
      <c r="A18" s="3" t="s">
        <v>115</v>
      </c>
      <c r="B18" s="16">
        <f t="shared" si="0"/>
        <v>923200000</v>
      </c>
      <c r="C18" s="16">
        <v>768160000</v>
      </c>
      <c r="D18" s="16">
        <v>55040000</v>
      </c>
      <c r="E18" s="16">
        <v>79040000</v>
      </c>
      <c r="F18" s="16" t="s">
        <v>121</v>
      </c>
      <c r="G18" s="22">
        <v>20960000</v>
      </c>
    </row>
    <row r="19" spans="1:8" x14ac:dyDescent="0.25">
      <c r="A19" s="3" t="s">
        <v>79</v>
      </c>
      <c r="B19" s="16">
        <f t="shared" si="0"/>
        <v>1344550000</v>
      </c>
      <c r="C19" s="23">
        <v>515950000</v>
      </c>
      <c r="D19" s="16">
        <v>115600000</v>
      </c>
      <c r="E19" s="16">
        <v>115600000</v>
      </c>
      <c r="F19" s="22">
        <v>597400000</v>
      </c>
      <c r="G19" s="22">
        <v>0</v>
      </c>
    </row>
    <row r="20" spans="1:8" x14ac:dyDescent="0.25">
      <c r="A20" s="3" t="s">
        <v>80</v>
      </c>
      <c r="B20" s="16">
        <f t="shared" si="0"/>
        <v>1358802500</v>
      </c>
      <c r="C20" s="16">
        <v>871100000</v>
      </c>
      <c r="D20" s="24">
        <v>97932500</v>
      </c>
      <c r="E20" s="24">
        <v>69870000</v>
      </c>
      <c r="F20" s="24">
        <v>319900000</v>
      </c>
      <c r="G20" s="22">
        <v>0</v>
      </c>
    </row>
    <row r="21" spans="1:8" x14ac:dyDescent="0.25">
      <c r="A21" s="3" t="s">
        <v>73</v>
      </c>
      <c r="B21" s="16">
        <f t="shared" si="0"/>
        <v>3140110000</v>
      </c>
      <c r="C21" s="16">
        <v>1399950000</v>
      </c>
      <c r="D21" s="16">
        <v>299880000</v>
      </c>
      <c r="E21" s="16">
        <v>299880000</v>
      </c>
      <c r="F21" s="16">
        <v>1140400000</v>
      </c>
      <c r="G21" s="16">
        <v>0</v>
      </c>
    </row>
    <row r="22" spans="1:8" x14ac:dyDescent="0.25">
      <c r="A22" s="3" t="s">
        <v>81</v>
      </c>
      <c r="B22" s="16">
        <f t="shared" si="0"/>
        <v>0</v>
      </c>
      <c r="C22" s="16"/>
      <c r="D22" s="16"/>
      <c r="E22" s="16"/>
      <c r="F22" s="16"/>
      <c r="G22" s="16"/>
    </row>
    <row r="23" spans="1:8" x14ac:dyDescent="0.25">
      <c r="B23" s="16"/>
      <c r="C23" s="4"/>
      <c r="D23" s="4"/>
      <c r="E23" s="4"/>
      <c r="F23" s="4"/>
      <c r="G23" s="15"/>
    </row>
    <row r="24" spans="1:8" x14ac:dyDescent="0.25">
      <c r="A24" t="s">
        <v>11</v>
      </c>
      <c r="B24" s="16"/>
      <c r="C24" s="16"/>
      <c r="D24" s="16"/>
      <c r="E24" s="16"/>
      <c r="F24" s="16"/>
      <c r="G24" s="17"/>
    </row>
    <row r="25" spans="1:8" x14ac:dyDescent="0.25">
      <c r="A25" s="6" t="s">
        <v>79</v>
      </c>
      <c r="B25" s="16">
        <f>B19</f>
        <v>1344550000</v>
      </c>
      <c r="C25" s="16"/>
      <c r="D25" s="16"/>
      <c r="E25" s="16"/>
      <c r="F25" s="16"/>
      <c r="G25" s="16"/>
      <c r="H25" s="7"/>
    </row>
    <row r="26" spans="1:8" x14ac:dyDescent="0.25">
      <c r="A26" s="6" t="s">
        <v>80</v>
      </c>
      <c r="B26" s="16">
        <v>328957500</v>
      </c>
      <c r="C26" s="16"/>
      <c r="D26" s="16"/>
      <c r="E26" s="16"/>
      <c r="F26" s="16"/>
      <c r="G26" s="17"/>
      <c r="H26" s="7"/>
    </row>
    <row r="27" spans="1:8" x14ac:dyDescent="0.25">
      <c r="B27" s="18"/>
      <c r="C27" s="18"/>
      <c r="D27" s="18"/>
      <c r="E27" s="18"/>
      <c r="F27" s="18"/>
      <c r="G27" s="18"/>
    </row>
    <row r="28" spans="1:8" x14ac:dyDescent="0.25">
      <c r="A28" t="s">
        <v>12</v>
      </c>
      <c r="B28" s="18"/>
      <c r="C28" s="18"/>
      <c r="D28" s="18"/>
      <c r="E28" s="18"/>
      <c r="F28" s="18"/>
      <c r="G28" s="18"/>
    </row>
    <row r="29" spans="1:8" x14ac:dyDescent="0.25">
      <c r="A29" t="s">
        <v>49</v>
      </c>
      <c r="B29" s="19">
        <v>1.4773597119666666</v>
      </c>
      <c r="C29" s="19">
        <v>1.4773597119666666</v>
      </c>
      <c r="D29" s="19">
        <v>1.4773597119666666</v>
      </c>
      <c r="E29" s="19">
        <v>1.4773597119666666</v>
      </c>
      <c r="F29" s="19">
        <v>1.4773597119666666</v>
      </c>
      <c r="G29" s="19">
        <v>1.4773597119666666</v>
      </c>
    </row>
    <row r="30" spans="1:8" x14ac:dyDescent="0.25">
      <c r="A30" t="s">
        <v>82</v>
      </c>
      <c r="B30" s="15">
        <v>1.5396358920333333</v>
      </c>
      <c r="C30" s="15">
        <v>1.5396358920333333</v>
      </c>
      <c r="D30" s="15">
        <v>1.5396358920333333</v>
      </c>
      <c r="E30" s="15">
        <v>1.5396358920333333</v>
      </c>
      <c r="F30" s="15">
        <v>1.5396358920333333</v>
      </c>
      <c r="G30" s="15">
        <v>1.5396358920333333</v>
      </c>
    </row>
    <row r="31" spans="1:8" x14ac:dyDescent="0.25">
      <c r="A31" t="s">
        <v>14</v>
      </c>
      <c r="B31" s="4">
        <f>+C31+F31</f>
        <v>132573</v>
      </c>
      <c r="C31" s="4">
        <v>75569</v>
      </c>
      <c r="D31" s="4">
        <v>75569</v>
      </c>
      <c r="E31" s="4">
        <v>75569</v>
      </c>
      <c r="F31" s="4">
        <v>57004</v>
      </c>
      <c r="G31" s="4"/>
    </row>
    <row r="32" spans="1:8" x14ac:dyDescent="0.25">
      <c r="B32" s="18"/>
      <c r="C32" s="18"/>
      <c r="D32" s="18"/>
      <c r="E32" s="18"/>
      <c r="F32" s="18"/>
      <c r="G32" s="18"/>
    </row>
    <row r="33" spans="1:7" x14ac:dyDescent="0.25">
      <c r="A33" t="s">
        <v>15</v>
      </c>
      <c r="B33" s="18"/>
      <c r="C33" s="18"/>
      <c r="D33" s="18"/>
      <c r="E33" s="18"/>
      <c r="F33" s="18"/>
      <c r="G33" s="18"/>
    </row>
    <row r="34" spans="1:7" x14ac:dyDescent="0.25">
      <c r="A34" t="s">
        <v>50</v>
      </c>
      <c r="B34" s="16">
        <f>B18/B29</f>
        <v>624898589.3699733</v>
      </c>
      <c r="C34" s="16">
        <f>C18/C29</f>
        <v>519954614.82933134</v>
      </c>
      <c r="D34" s="16">
        <f t="shared" ref="D34:G34" si="1">D18/D29</f>
        <v>37255652.468504474</v>
      </c>
      <c r="E34" s="16">
        <f t="shared" si="1"/>
        <v>53500849.765817471</v>
      </c>
      <c r="F34" s="16" t="e">
        <f t="shared" ref="F34" si="2">F18/F29</f>
        <v>#VALUE!</v>
      </c>
      <c r="G34" s="16">
        <f t="shared" si="1"/>
        <v>14187472.306320017</v>
      </c>
    </row>
    <row r="35" spans="1:7" x14ac:dyDescent="0.25">
      <c r="A35" t="s">
        <v>83</v>
      </c>
      <c r="B35" s="16">
        <f>B20/B30</f>
        <v>882547949.83084333</v>
      </c>
      <c r="C35" s="16">
        <f t="shared" ref="C35:G35" si="3">C20/C30</f>
        <v>565783120.87124336</v>
      </c>
      <c r="D35" s="16">
        <f t="shared" si="3"/>
        <v>63607571.443833128</v>
      </c>
      <c r="E35" s="16">
        <f t="shared" si="3"/>
        <v>45380859.436659135</v>
      </c>
      <c r="F35" s="16">
        <f t="shared" ref="F35" si="4">F20/F30</f>
        <v>207776398.07910773</v>
      </c>
      <c r="G35" s="16">
        <f t="shared" si="3"/>
        <v>0</v>
      </c>
    </row>
    <row r="36" spans="1:7" x14ac:dyDescent="0.25">
      <c r="A36" t="s">
        <v>51</v>
      </c>
      <c r="B36" s="16">
        <f>B34/B10</f>
        <v>361421.9718739001</v>
      </c>
      <c r="C36" s="16">
        <f>C34/C10</f>
        <v>372994.70217312145</v>
      </c>
      <c r="D36" s="16">
        <f t="shared" ref="D36:G36" si="5">D34/D10</f>
        <v>341794.97677527042</v>
      </c>
      <c r="E36" s="16">
        <f t="shared" si="5"/>
        <v>238843.07931168514</v>
      </c>
      <c r="F36" s="16" t="e">
        <f t="shared" ref="F36" si="6">F34/F10</f>
        <v>#VALUE!</v>
      </c>
      <c r="G36" s="16">
        <f t="shared" si="5"/>
        <v>7093736.1531600086</v>
      </c>
    </row>
    <row r="37" spans="1:7" x14ac:dyDescent="0.25">
      <c r="A37" t="s">
        <v>84</v>
      </c>
      <c r="B37" s="16">
        <f>B35/B13</f>
        <v>421062.95316357032</v>
      </c>
      <c r="C37" s="16">
        <f t="shared" ref="C37:G37" si="7">C35/C13</f>
        <v>435217.78528557182</v>
      </c>
      <c r="D37" s="16">
        <f t="shared" si="7"/>
        <v>1135849.4900684487</v>
      </c>
      <c r="E37" s="16">
        <f t="shared" si="7"/>
        <v>424120.18165101996</v>
      </c>
      <c r="F37" s="16">
        <f t="shared" ref="F37" si="8">F35/F13</f>
        <v>328240.7552592539</v>
      </c>
      <c r="G37" s="16" t="e">
        <f t="shared" si="7"/>
        <v>#DIV/0!</v>
      </c>
    </row>
    <row r="39" spans="1:7" x14ac:dyDescent="0.25">
      <c r="A39" s="2" t="s">
        <v>18</v>
      </c>
    </row>
    <row r="41" spans="1:7" x14ac:dyDescent="0.25">
      <c r="A41" t="s">
        <v>19</v>
      </c>
    </row>
    <row r="42" spans="1:7" x14ac:dyDescent="0.25">
      <c r="A42" t="s">
        <v>20</v>
      </c>
      <c r="B42" s="9">
        <f>B12/B31*100</f>
        <v>3.5655827355494711</v>
      </c>
      <c r="C42" s="9">
        <f t="shared" ref="C42:G42" si="9">C12/C31*100</f>
        <v>3.2817689793433815</v>
      </c>
      <c r="D42" s="9">
        <f t="shared" si="9"/>
        <v>0.68811285050748316</v>
      </c>
      <c r="E42" s="9">
        <f t="shared" si="9"/>
        <v>0.68811285050748316</v>
      </c>
      <c r="F42" s="9">
        <f t="shared" ref="F42" si="10">F12/F31*100</f>
        <v>2.1173952705073331</v>
      </c>
      <c r="G42" s="9" t="e">
        <f t="shared" si="9"/>
        <v>#DIV/0!</v>
      </c>
    </row>
    <row r="43" spans="1:7" x14ac:dyDescent="0.25">
      <c r="A43" t="s">
        <v>21</v>
      </c>
      <c r="B43" s="9">
        <f>B13/B31*100</f>
        <v>1.5810157422702964</v>
      </c>
      <c r="C43" s="9">
        <f t="shared" ref="C43:G43" si="11">C13/C31*100</f>
        <v>1.720282126268708</v>
      </c>
      <c r="D43" s="9">
        <f t="shared" si="11"/>
        <v>7.4104460823882806E-2</v>
      </c>
      <c r="E43" s="9">
        <f t="shared" si="11"/>
        <v>0.14159245193134751</v>
      </c>
      <c r="F43" s="9">
        <f t="shared" ref="F43" si="12">F13/F31*100</f>
        <v>1.1104483895866957</v>
      </c>
      <c r="G43" s="9" t="e">
        <f t="shared" si="11"/>
        <v>#DIV/0!</v>
      </c>
    </row>
    <row r="45" spans="1:7" x14ac:dyDescent="0.25">
      <c r="A45" t="s">
        <v>22</v>
      </c>
    </row>
    <row r="46" spans="1:7" x14ac:dyDescent="0.25">
      <c r="A46" t="s">
        <v>23</v>
      </c>
      <c r="B46" s="9">
        <f>B13/B12*100</f>
        <v>44.341019674211971</v>
      </c>
      <c r="C46" s="9">
        <f>C13/C12*100</f>
        <v>52.419354838709673</v>
      </c>
      <c r="D46" s="9">
        <f t="shared" ref="D46:G46" si="13">D13/D12*100</f>
        <v>10.76923076923077</v>
      </c>
      <c r="E46" s="9">
        <f t="shared" si="13"/>
        <v>20.576923076923077</v>
      </c>
      <c r="F46" s="9">
        <f t="shared" ref="F46" si="14">F13/F12*100</f>
        <v>52.444076222038113</v>
      </c>
      <c r="G46" s="9" t="e">
        <f t="shared" si="13"/>
        <v>#DIV/0!</v>
      </c>
    </row>
    <row r="47" spans="1:7" x14ac:dyDescent="0.25">
      <c r="A47" t="s">
        <v>24</v>
      </c>
      <c r="B47" s="9">
        <f>B20/B19*100</f>
        <v>101.06002008106802</v>
      </c>
      <c r="C47" s="9">
        <f>C20/C19*100</f>
        <v>168.83418935943405</v>
      </c>
      <c r="D47" s="9">
        <f t="shared" ref="D47:G47" si="15">D20/D19*100</f>
        <v>84.716695501730101</v>
      </c>
      <c r="E47" s="9">
        <f>E20/E19*100</f>
        <v>60.441176470588232</v>
      </c>
      <c r="F47" s="9">
        <f>F20/F19*100</f>
        <v>53.548711081352529</v>
      </c>
      <c r="G47" s="9" t="e">
        <f t="shared" si="15"/>
        <v>#DIV/0!</v>
      </c>
    </row>
    <row r="48" spans="1:7" x14ac:dyDescent="0.25">
      <c r="A48" t="s">
        <v>25</v>
      </c>
      <c r="B48" s="11">
        <f>AVERAGE(B46:B47)</f>
        <v>72.700519877639991</v>
      </c>
      <c r="C48" s="11">
        <f t="shared" ref="C48:G48" si="16">AVERAGE(C46:C47)</f>
        <v>110.62677209907186</v>
      </c>
      <c r="D48" s="11">
        <f t="shared" si="16"/>
        <v>47.742963135480437</v>
      </c>
      <c r="E48" s="11">
        <f t="shared" si="16"/>
        <v>40.509049773755656</v>
      </c>
      <c r="F48" s="11">
        <f t="shared" ref="F48" si="17">AVERAGE(F46:F47)</f>
        <v>52.996393651695321</v>
      </c>
      <c r="G48" s="11" t="e">
        <f t="shared" si="16"/>
        <v>#DIV/0!</v>
      </c>
    </row>
    <row r="49" spans="1:7" x14ac:dyDescent="0.25">
      <c r="B49" s="11"/>
      <c r="C49" s="11"/>
      <c r="D49" s="11"/>
      <c r="E49" s="11"/>
      <c r="F49" s="11"/>
    </row>
    <row r="50" spans="1:7" x14ac:dyDescent="0.25">
      <c r="A50" t="s">
        <v>26</v>
      </c>
      <c r="B50" s="18"/>
      <c r="C50" s="18"/>
      <c r="D50" s="18"/>
      <c r="E50" s="18"/>
      <c r="F50" s="18"/>
    </row>
    <row r="51" spans="1:7" x14ac:dyDescent="0.25">
      <c r="A51" t="s">
        <v>27</v>
      </c>
      <c r="B51" s="11">
        <f>B13/B15*100</f>
        <v>41.844679576761827</v>
      </c>
      <c r="C51" s="11">
        <f t="shared" ref="C51:E51" si="18">C13/C15*100</f>
        <v>47.358834244080143</v>
      </c>
      <c r="D51" s="11">
        <f t="shared" si="18"/>
        <v>9.5238095238095237</v>
      </c>
      <c r="E51" s="11">
        <f t="shared" si="18"/>
        <v>18.197278911564627</v>
      </c>
      <c r="F51" s="11">
        <f t="shared" ref="F51" si="19">F13/F15*100</f>
        <v>58.180147058823529</v>
      </c>
      <c r="G51" s="11" t="e">
        <f>G13/G15*100</f>
        <v>#DIV/0!</v>
      </c>
    </row>
    <row r="52" spans="1:7" x14ac:dyDescent="0.25">
      <c r="A52" t="s">
        <v>28</v>
      </c>
      <c r="B52" s="11">
        <f>B20/B21*100</f>
        <v>43.27244905433249</v>
      </c>
      <c r="C52" s="11">
        <f t="shared" ref="C52:G52" si="20">C20/C21*100</f>
        <v>62.223650844673031</v>
      </c>
      <c r="D52" s="11">
        <f t="shared" si="20"/>
        <v>32.657229558490066</v>
      </c>
      <c r="E52" s="11">
        <f t="shared" si="20"/>
        <v>23.299319727891156</v>
      </c>
      <c r="F52" s="11">
        <f t="shared" ref="F52" si="21">F20/F21*100</f>
        <v>28.051560855840059</v>
      </c>
      <c r="G52" s="11" t="e">
        <f t="shared" si="20"/>
        <v>#DIV/0!</v>
      </c>
    </row>
    <row r="53" spans="1:7" x14ac:dyDescent="0.25">
      <c r="A53" t="s">
        <v>29</v>
      </c>
      <c r="B53" s="11">
        <f>(B51+B52)/2</f>
        <v>42.558564315547159</v>
      </c>
      <c r="C53" s="11">
        <f t="shared" ref="C53:G53" si="22">(C51+C52)/2</f>
        <v>54.791242544376587</v>
      </c>
      <c r="D53" s="11">
        <f t="shared" si="22"/>
        <v>21.090519541149796</v>
      </c>
      <c r="E53" s="11">
        <f t="shared" si="22"/>
        <v>20.748299319727892</v>
      </c>
      <c r="F53" s="11">
        <f t="shared" ref="F53" si="23">(F51+F52)/2</f>
        <v>43.115853957331794</v>
      </c>
      <c r="G53" s="11" t="e">
        <f t="shared" si="22"/>
        <v>#DIV/0!</v>
      </c>
    </row>
    <row r="54" spans="1:7" x14ac:dyDescent="0.25">
      <c r="B54" s="18"/>
      <c r="C54" s="18"/>
      <c r="D54" s="18"/>
      <c r="E54" s="18"/>
      <c r="F54" s="18"/>
    </row>
    <row r="55" spans="1:7" x14ac:dyDescent="0.25">
      <c r="A55" t="s">
        <v>30</v>
      </c>
      <c r="B55" s="11">
        <f>B22/B20*100</f>
        <v>0</v>
      </c>
      <c r="C55" s="11">
        <f t="shared" ref="C55:G55" si="24">C22/C20*100</f>
        <v>0</v>
      </c>
      <c r="D55" s="11">
        <f t="shared" si="24"/>
        <v>0</v>
      </c>
      <c r="E55" s="11">
        <f t="shared" si="24"/>
        <v>0</v>
      </c>
      <c r="F55" s="11">
        <f t="shared" ref="F55" si="25">F22/F20*100</f>
        <v>0</v>
      </c>
      <c r="G55" s="11" t="e">
        <f t="shared" si="24"/>
        <v>#DIV/0!</v>
      </c>
    </row>
    <row r="56" spans="1:7" x14ac:dyDescent="0.25">
      <c r="B56" s="18"/>
      <c r="C56" s="18"/>
      <c r="D56" s="18"/>
      <c r="E56" s="18"/>
      <c r="F56" s="18"/>
    </row>
    <row r="57" spans="1:7" x14ac:dyDescent="0.25">
      <c r="A57" t="s">
        <v>31</v>
      </c>
      <c r="B57" s="18"/>
      <c r="C57" s="18"/>
      <c r="D57" s="18"/>
      <c r="E57" s="18"/>
      <c r="F57" s="18"/>
    </row>
    <row r="58" spans="1:7" x14ac:dyDescent="0.25">
      <c r="A58" t="s">
        <v>32</v>
      </c>
      <c r="B58" s="11">
        <f>((B13/B10)-1)*100</f>
        <v>21.226142278773864</v>
      </c>
      <c r="C58" s="11">
        <f t="shared" ref="C58:G58" si="26">((C13/C10)-1)*100</f>
        <v>-6.7431850789096082</v>
      </c>
      <c r="D58" s="11">
        <f t="shared" si="26"/>
        <v>-48.62385321100917</v>
      </c>
      <c r="E58" s="11">
        <f t="shared" si="26"/>
        <v>-52.232142857142861</v>
      </c>
      <c r="F58" s="11" t="e">
        <f t="shared" ref="F58" si="27">((F13/F10)-1)*100</f>
        <v>#VALUE!</v>
      </c>
      <c r="G58" s="11">
        <f t="shared" si="26"/>
        <v>-100</v>
      </c>
    </row>
    <row r="59" spans="1:7" x14ac:dyDescent="0.25">
      <c r="A59" t="s">
        <v>34</v>
      </c>
      <c r="B59" s="11">
        <f>((B35/B34)-1)*100</f>
        <v>41.230587625527157</v>
      </c>
      <c r="C59" s="11">
        <f>((C35/C34)-1)*100</f>
        <v>8.8139435125419006</v>
      </c>
      <c r="D59" s="11">
        <f t="shared" ref="D59:G59" si="28">((D35/D34)-1)*100</f>
        <v>70.73267337783517</v>
      </c>
      <c r="E59" s="11">
        <f t="shared" si="28"/>
        <v>-15.177310948706324</v>
      </c>
      <c r="F59" s="11" t="e">
        <f t="shared" ref="F59" si="29">((F35/F34)-1)*100</f>
        <v>#VALUE!</v>
      </c>
      <c r="G59" s="11">
        <f t="shared" si="28"/>
        <v>-100</v>
      </c>
    </row>
    <row r="60" spans="1:7" x14ac:dyDescent="0.25">
      <c r="A60" t="s">
        <v>35</v>
      </c>
      <c r="B60" s="11">
        <f>((B37/B36)-1)*100</f>
        <v>16.501758589950622</v>
      </c>
      <c r="C60" s="11">
        <f>((C37/C36)-1)*100</f>
        <v>16.682028658833392</v>
      </c>
      <c r="D60" s="11">
        <f>((D37/D36)-1)*100</f>
        <v>232.31895353900057</v>
      </c>
      <c r="E60" s="11">
        <f>((E37/E36)-1)*100</f>
        <v>77.572732219530693</v>
      </c>
      <c r="F60" s="11" t="e">
        <f>((F37/F36)-1)*100</f>
        <v>#VALUE!</v>
      </c>
      <c r="G60" s="11" t="e">
        <f t="shared" ref="G60" si="30">((G37/G36)-1)*100</f>
        <v>#DIV/0!</v>
      </c>
    </row>
    <row r="61" spans="1:7" x14ac:dyDescent="0.25">
      <c r="B61" s="11"/>
      <c r="C61" s="11"/>
      <c r="D61" s="11"/>
      <c r="E61" s="11"/>
      <c r="F61" s="11"/>
    </row>
    <row r="62" spans="1:7" x14ac:dyDescent="0.25">
      <c r="A62" t="s">
        <v>36</v>
      </c>
      <c r="B62" s="18"/>
      <c r="C62" s="18"/>
      <c r="D62" s="18"/>
      <c r="E62" s="18"/>
      <c r="F62" s="18"/>
    </row>
    <row r="63" spans="1:7" x14ac:dyDescent="0.25">
      <c r="A63" t="s">
        <v>37</v>
      </c>
      <c r="B63" s="16">
        <f t="shared" ref="B63" si="31">B19/B12</f>
        <v>284440.44848741271</v>
      </c>
      <c r="C63" s="16">
        <f t="shared" ref="C63:G63" si="32">C19/C12</f>
        <v>208044.35483870967</v>
      </c>
      <c r="D63" s="16">
        <f t="shared" si="32"/>
        <v>222307.69230769231</v>
      </c>
      <c r="E63" s="16">
        <f t="shared" si="32"/>
        <v>222307.69230769231</v>
      </c>
      <c r="F63" s="16">
        <f t="shared" ref="F63" si="33">F19/F12</f>
        <v>494946.14747307374</v>
      </c>
      <c r="G63" s="16" t="e">
        <f t="shared" si="32"/>
        <v>#DIV/0!</v>
      </c>
    </row>
    <row r="64" spans="1:7" x14ac:dyDescent="0.25">
      <c r="A64" t="s">
        <v>38</v>
      </c>
      <c r="B64" s="16">
        <f>B20/B13</f>
        <v>648283.63549618318</v>
      </c>
      <c r="C64" s="16">
        <f t="shared" ref="C64:G64" si="34">C20/C13</f>
        <v>670076.92307692312</v>
      </c>
      <c r="D64" s="16">
        <f t="shared" si="34"/>
        <v>1748794.642857143</v>
      </c>
      <c r="E64" s="16">
        <f t="shared" si="34"/>
        <v>652990.65420560748</v>
      </c>
      <c r="F64" s="16">
        <f t="shared" ref="F64" si="35">F20/F13</f>
        <v>505371.24802527647</v>
      </c>
      <c r="G64" s="16" t="e">
        <f t="shared" si="34"/>
        <v>#DIV/0!</v>
      </c>
    </row>
    <row r="65" spans="1:8" x14ac:dyDescent="0.25">
      <c r="A65" s="27" t="s">
        <v>65</v>
      </c>
      <c r="B65" s="28">
        <f>B20/B14</f>
        <v>173937.85202252943</v>
      </c>
      <c r="C65" s="28">
        <f t="shared" ref="C65:G65" si="36">C20/C14</f>
        <v>169277.10843373495</v>
      </c>
      <c r="D65" s="28">
        <f t="shared" si="36"/>
        <v>173025.61837455831</v>
      </c>
      <c r="E65" s="28">
        <f t="shared" si="36"/>
        <v>163247.66355140187</v>
      </c>
      <c r="F65" s="28">
        <f t="shared" ref="F65" si="37">F20/F14</f>
        <v>191327.75119617226</v>
      </c>
      <c r="G65" s="28" t="e">
        <f t="shared" si="36"/>
        <v>#DIV/0!</v>
      </c>
    </row>
    <row r="66" spans="1:8" x14ac:dyDescent="0.25">
      <c r="A66" t="s">
        <v>39</v>
      </c>
      <c r="B66" s="11">
        <f>(B63/B64)*B48</f>
        <v>31.898026337556271</v>
      </c>
      <c r="C66" s="11">
        <f t="shared" ref="C66:G66" si="38">(C63/C64)*C48</f>
        <v>34.347213934120632</v>
      </c>
      <c r="D66" s="11">
        <f t="shared" si="38"/>
        <v>6.0691105167382977</v>
      </c>
      <c r="E66" s="11">
        <f t="shared" si="38"/>
        <v>13.79112138095855</v>
      </c>
      <c r="F66" s="11">
        <f t="shared" ref="F66" si="39">(F63/F64)*F48</f>
        <v>51.903152326863541</v>
      </c>
      <c r="G66" s="11" t="e">
        <f t="shared" si="38"/>
        <v>#DIV/0!</v>
      </c>
    </row>
    <row r="67" spans="1:8" x14ac:dyDescent="0.25">
      <c r="B67" s="11"/>
      <c r="C67" s="11"/>
      <c r="D67" s="11"/>
      <c r="E67" s="11"/>
      <c r="F67" s="11"/>
    </row>
    <row r="68" spans="1:8" x14ac:dyDescent="0.25">
      <c r="A68" t="s">
        <v>40</v>
      </c>
      <c r="B68" s="11"/>
      <c r="C68" s="11"/>
      <c r="D68" s="11"/>
      <c r="E68" s="11"/>
      <c r="F68" s="11"/>
    </row>
    <row r="69" spans="1:8" x14ac:dyDescent="0.25">
      <c r="A69" t="s">
        <v>41</v>
      </c>
      <c r="B69" s="11">
        <f>(B26/B25)*100</f>
        <v>24.465992339444423</v>
      </c>
      <c r="C69" s="11"/>
      <c r="D69" s="11"/>
      <c r="E69" s="11"/>
      <c r="F69" s="11"/>
      <c r="H69" s="7"/>
    </row>
    <row r="70" spans="1:8" x14ac:dyDescent="0.25">
      <c r="A70" t="s">
        <v>42</v>
      </c>
      <c r="B70" s="11">
        <f>(B20/B26)*100</f>
        <v>413.06323765228035</v>
      </c>
      <c r="C70" s="11"/>
      <c r="D70" s="11"/>
      <c r="E70" s="11"/>
      <c r="F70" s="11"/>
      <c r="H70" s="7"/>
    </row>
    <row r="71" spans="1:8" ht="15.75" thickBot="1" x14ac:dyDescent="0.3">
      <c r="A71" s="12"/>
      <c r="B71" s="12"/>
      <c r="C71" s="12"/>
      <c r="D71" s="12"/>
      <c r="E71" s="12"/>
      <c r="F71" s="12"/>
      <c r="G71" s="12"/>
    </row>
    <row r="72" spans="1:8" ht="15.75" thickTop="1" x14ac:dyDescent="0.25"/>
    <row r="73" spans="1:8" x14ac:dyDescent="0.25">
      <c r="A73" s="14" t="s">
        <v>47</v>
      </c>
    </row>
    <row r="74" spans="1:8" x14ac:dyDescent="0.25">
      <c r="A74" t="s">
        <v>119</v>
      </c>
    </row>
    <row r="75" spans="1:8" x14ac:dyDescent="0.25">
      <c r="A75" t="s">
        <v>120</v>
      </c>
      <c r="B75" s="13"/>
      <c r="C75" s="13"/>
      <c r="D75" s="13"/>
    </row>
    <row r="76" spans="1:8" x14ac:dyDescent="0.25">
      <c r="A76" t="s">
        <v>68</v>
      </c>
    </row>
    <row r="78" spans="1:8" x14ac:dyDescent="0.25">
      <c r="A78" t="s">
        <v>66</v>
      </c>
    </row>
    <row r="79" spans="1:8" x14ac:dyDescent="0.25">
      <c r="A79" s="30"/>
    </row>
    <row r="80" spans="1:8" x14ac:dyDescent="0.25">
      <c r="A80" s="30" t="s">
        <v>67</v>
      </c>
    </row>
    <row r="81" spans="1:1" x14ac:dyDescent="0.25">
      <c r="A81" s="30" t="s">
        <v>69</v>
      </c>
    </row>
    <row r="82" spans="1:1" x14ac:dyDescent="0.25">
      <c r="A82" s="30"/>
    </row>
  </sheetData>
  <mergeCells count="4">
    <mergeCell ref="A4:A5"/>
    <mergeCell ref="B4:B5"/>
    <mergeCell ref="C4:G4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opLeftCell="A13" workbookViewId="0">
      <selection activeCell="F31" sqref="F31"/>
    </sheetView>
  </sheetViews>
  <sheetFormatPr baseColWidth="10" defaultColWidth="11.42578125" defaultRowHeight="15" x14ac:dyDescent="0.25"/>
  <cols>
    <col min="1" max="1" width="45.28515625" customWidth="1"/>
    <col min="2" max="2" width="18" customWidth="1"/>
    <col min="3" max="3" width="17.42578125" customWidth="1"/>
    <col min="4" max="4" width="17" customWidth="1"/>
    <col min="5" max="6" width="18" customWidth="1"/>
    <col min="7" max="7" width="15" customWidth="1"/>
  </cols>
  <sheetData>
    <row r="2" spans="1:7" ht="15.75" x14ac:dyDescent="0.25">
      <c r="A2" s="38" t="s">
        <v>85</v>
      </c>
      <c r="B2" s="38"/>
      <c r="C2" s="38"/>
      <c r="D2" s="38"/>
      <c r="E2" s="38"/>
      <c r="F2" s="38"/>
      <c r="G2" s="38"/>
    </row>
    <row r="4" spans="1:7" x14ac:dyDescent="0.25">
      <c r="A4" s="39" t="s">
        <v>0</v>
      </c>
      <c r="B4" s="41" t="s">
        <v>1</v>
      </c>
      <c r="C4" s="43" t="s">
        <v>2</v>
      </c>
      <c r="D4" s="43"/>
      <c r="E4" s="43"/>
      <c r="F4" s="43"/>
      <c r="G4" s="43"/>
    </row>
    <row r="5" spans="1:7" ht="15.75" thickBot="1" x14ac:dyDescent="0.3">
      <c r="A5" s="40"/>
      <c r="B5" s="42"/>
      <c r="C5" s="1" t="s">
        <v>3</v>
      </c>
      <c r="D5" s="1" t="s">
        <v>4</v>
      </c>
      <c r="E5" s="1" t="s">
        <v>5</v>
      </c>
      <c r="F5" s="1" t="s">
        <v>118</v>
      </c>
      <c r="G5" s="1" t="s">
        <v>6</v>
      </c>
    </row>
    <row r="6" spans="1:7" ht="15.75" thickTop="1" x14ac:dyDescent="0.25"/>
    <row r="7" spans="1:7" x14ac:dyDescent="0.25">
      <c r="A7" s="2" t="s">
        <v>7</v>
      </c>
    </row>
    <row r="9" spans="1:7" x14ac:dyDescent="0.25">
      <c r="A9" t="s">
        <v>8</v>
      </c>
    </row>
    <row r="10" spans="1:7" x14ac:dyDescent="0.25">
      <c r="A10" s="3" t="s">
        <v>52</v>
      </c>
      <c r="B10" s="16">
        <f>SUM(C10:G10)</f>
        <v>773</v>
      </c>
      <c r="C10" s="16">
        <v>633</v>
      </c>
      <c r="D10" s="16">
        <v>17</v>
      </c>
      <c r="E10" s="16">
        <v>117</v>
      </c>
      <c r="F10" s="16" t="s">
        <v>33</v>
      </c>
      <c r="G10" s="16">
        <v>6</v>
      </c>
    </row>
    <row r="11" spans="1:7" x14ac:dyDescent="0.25">
      <c r="A11" s="20" t="s">
        <v>64</v>
      </c>
      <c r="B11" s="16">
        <f t="shared" ref="B11:B22" si="0">SUM(C11:G11)</f>
        <v>2995</v>
      </c>
      <c r="C11" s="16">
        <v>2446</v>
      </c>
      <c r="D11" s="16">
        <v>192</v>
      </c>
      <c r="E11" s="16">
        <v>343</v>
      </c>
      <c r="F11" s="16" t="s">
        <v>33</v>
      </c>
      <c r="G11" s="16">
        <v>14</v>
      </c>
    </row>
    <row r="12" spans="1:7" x14ac:dyDescent="0.25">
      <c r="A12" s="3" t="s">
        <v>86</v>
      </c>
      <c r="B12" s="16">
        <f t="shared" si="0"/>
        <v>5358</v>
      </c>
      <c r="C12" s="16">
        <v>3111</v>
      </c>
      <c r="D12" s="16">
        <v>520</v>
      </c>
      <c r="E12" s="16">
        <v>520</v>
      </c>
      <c r="F12" s="16">
        <v>1207</v>
      </c>
      <c r="G12" s="16">
        <v>0</v>
      </c>
    </row>
    <row r="13" spans="1:7" x14ac:dyDescent="0.25">
      <c r="A13" s="3" t="s">
        <v>87</v>
      </c>
      <c r="B13" s="16">
        <f t="shared" si="0"/>
        <v>369</v>
      </c>
      <c r="C13" s="16">
        <v>233</v>
      </c>
      <c r="D13" s="16">
        <v>0</v>
      </c>
      <c r="E13" s="16">
        <v>0</v>
      </c>
      <c r="F13" s="16">
        <v>136</v>
      </c>
      <c r="G13" s="16">
        <v>0</v>
      </c>
    </row>
    <row r="14" spans="1:7" x14ac:dyDescent="0.25">
      <c r="A14" s="20" t="s">
        <v>64</v>
      </c>
      <c r="B14" s="16">
        <f t="shared" si="0"/>
        <v>4887</v>
      </c>
      <c r="C14" s="16">
        <v>1700</v>
      </c>
      <c r="D14" s="16">
        <v>368</v>
      </c>
      <c r="E14" s="16">
        <v>113</v>
      </c>
      <c r="F14" s="16">
        <v>2706</v>
      </c>
      <c r="G14" s="16">
        <v>0</v>
      </c>
    </row>
    <row r="15" spans="1:7" x14ac:dyDescent="0.25">
      <c r="A15" s="3" t="s">
        <v>73</v>
      </c>
      <c r="B15" s="16">
        <f t="shared" si="0"/>
        <v>5239</v>
      </c>
      <c r="C15" s="16">
        <v>3111</v>
      </c>
      <c r="D15" s="16">
        <v>520</v>
      </c>
      <c r="E15" s="16">
        <v>520</v>
      </c>
      <c r="F15" s="16">
        <v>1088</v>
      </c>
      <c r="G15" s="16">
        <v>0</v>
      </c>
    </row>
    <row r="16" spans="1:7" x14ac:dyDescent="0.25">
      <c r="B16" s="16"/>
    </row>
    <row r="17" spans="1:8" x14ac:dyDescent="0.25">
      <c r="A17" s="5" t="s">
        <v>10</v>
      </c>
      <c r="B17" s="16"/>
    </row>
    <row r="18" spans="1:8" x14ac:dyDescent="0.25">
      <c r="A18" s="3" t="s">
        <v>52</v>
      </c>
      <c r="B18" s="16">
        <f t="shared" si="0"/>
        <v>467720000</v>
      </c>
      <c r="C18" s="16">
        <v>391360000</v>
      </c>
      <c r="D18" s="16">
        <v>26240000</v>
      </c>
      <c r="E18" s="16">
        <v>47880000</v>
      </c>
      <c r="F18" s="16" t="s">
        <v>33</v>
      </c>
      <c r="G18" s="22">
        <v>2240000</v>
      </c>
    </row>
    <row r="19" spans="1:8" x14ac:dyDescent="0.25">
      <c r="A19" s="3" t="s">
        <v>86</v>
      </c>
      <c r="B19" s="16">
        <f t="shared" si="0"/>
        <v>920420000</v>
      </c>
      <c r="C19" s="23">
        <v>466820000</v>
      </c>
      <c r="D19" s="16">
        <v>35700000</v>
      </c>
      <c r="E19" s="16">
        <v>35700000</v>
      </c>
      <c r="F19" s="22">
        <v>382200000</v>
      </c>
      <c r="G19" s="22">
        <v>0</v>
      </c>
    </row>
    <row r="20" spans="1:8" x14ac:dyDescent="0.25">
      <c r="A20" s="3" t="s">
        <v>87</v>
      </c>
      <c r="B20" s="16">
        <f t="shared" si="0"/>
        <v>881505000</v>
      </c>
      <c r="C20" s="16">
        <v>272510000</v>
      </c>
      <c r="D20" s="24">
        <v>66985000</v>
      </c>
      <c r="E20" s="24">
        <v>19210000</v>
      </c>
      <c r="F20" s="24">
        <v>522800000</v>
      </c>
      <c r="G20" s="22">
        <v>0</v>
      </c>
    </row>
    <row r="21" spans="1:8" x14ac:dyDescent="0.25">
      <c r="A21" s="3" t="s">
        <v>73</v>
      </c>
      <c r="B21" s="16">
        <f t="shared" si="0"/>
        <v>3250270000</v>
      </c>
      <c r="C21" s="16">
        <v>1579470000</v>
      </c>
      <c r="D21" s="16">
        <v>265200000</v>
      </c>
      <c r="E21" s="16">
        <v>265200000</v>
      </c>
      <c r="F21" s="16">
        <v>1140400000</v>
      </c>
      <c r="G21" s="16">
        <v>0</v>
      </c>
    </row>
    <row r="22" spans="1:8" x14ac:dyDescent="0.25">
      <c r="A22" s="3" t="s">
        <v>88</v>
      </c>
      <c r="B22" s="16">
        <f t="shared" si="0"/>
        <v>0</v>
      </c>
      <c r="C22" s="16"/>
      <c r="D22" s="16"/>
      <c r="E22" s="16"/>
      <c r="F22" s="16"/>
      <c r="G22" s="16">
        <v>0</v>
      </c>
    </row>
    <row r="23" spans="1:8" x14ac:dyDescent="0.25">
      <c r="B23" s="16"/>
      <c r="C23" s="4"/>
      <c r="D23" s="4"/>
      <c r="E23" s="4"/>
      <c r="F23" s="4"/>
      <c r="G23" s="15"/>
    </row>
    <row r="24" spans="1:8" x14ac:dyDescent="0.25">
      <c r="A24" t="s">
        <v>11</v>
      </c>
      <c r="B24" s="16"/>
      <c r="C24" s="16"/>
      <c r="D24" s="16"/>
      <c r="E24" s="16"/>
      <c r="F24" s="16"/>
      <c r="G24" s="17"/>
    </row>
    <row r="25" spans="1:8" x14ac:dyDescent="0.25">
      <c r="A25" s="6" t="s">
        <v>86</v>
      </c>
      <c r="B25" s="16">
        <f>B19</f>
        <v>920420000</v>
      </c>
      <c r="C25" s="16"/>
      <c r="D25" s="16"/>
      <c r="E25" s="16"/>
      <c r="F25" s="16"/>
      <c r="G25" s="16"/>
      <c r="H25" s="7"/>
    </row>
    <row r="26" spans="1:8" x14ac:dyDescent="0.25">
      <c r="A26" s="6" t="s">
        <v>87</v>
      </c>
      <c r="B26" s="16">
        <v>2313790000</v>
      </c>
      <c r="C26" s="16"/>
      <c r="D26" s="16"/>
      <c r="E26" s="16"/>
      <c r="F26" s="16"/>
      <c r="G26" s="17"/>
      <c r="H26" s="7"/>
    </row>
    <row r="27" spans="1:8" x14ac:dyDescent="0.25">
      <c r="B27" s="18"/>
      <c r="C27" s="18"/>
      <c r="D27" s="18"/>
      <c r="E27" s="18"/>
      <c r="F27" s="18"/>
      <c r="G27" s="18"/>
    </row>
    <row r="28" spans="1:8" x14ac:dyDescent="0.25">
      <c r="A28" t="s">
        <v>12</v>
      </c>
      <c r="B28" s="18"/>
      <c r="C28" s="18"/>
      <c r="D28" s="18"/>
      <c r="E28" s="18"/>
      <c r="F28" s="18"/>
      <c r="G28" s="18"/>
    </row>
    <row r="29" spans="1:8" x14ac:dyDescent="0.25">
      <c r="A29" t="s">
        <v>53</v>
      </c>
      <c r="B29" s="19">
        <v>1.4880743485666665</v>
      </c>
      <c r="C29" s="19">
        <v>1.4880743485666665</v>
      </c>
      <c r="D29" s="19">
        <v>1.4880743485666665</v>
      </c>
      <c r="E29" s="19">
        <v>1.4880743485666665</v>
      </c>
      <c r="F29" s="19">
        <v>1.4880743485666665</v>
      </c>
      <c r="G29" s="19">
        <v>1.4880743485666665</v>
      </c>
    </row>
    <row r="30" spans="1:8" x14ac:dyDescent="0.25">
      <c r="A30" t="s">
        <v>89</v>
      </c>
      <c r="B30" s="15">
        <v>1.56</v>
      </c>
      <c r="C30" s="15">
        <v>1.56</v>
      </c>
      <c r="D30" s="15">
        <v>1.56</v>
      </c>
      <c r="E30" s="15">
        <v>1.56</v>
      </c>
      <c r="F30" s="15">
        <v>1.56</v>
      </c>
      <c r="G30" s="15">
        <v>1.56</v>
      </c>
    </row>
    <row r="31" spans="1:8" x14ac:dyDescent="0.25">
      <c r="A31" t="s">
        <v>14</v>
      </c>
      <c r="B31" s="4">
        <f>+C31+F31</f>
        <v>132573</v>
      </c>
      <c r="C31" s="4">
        <v>75569</v>
      </c>
      <c r="D31" s="4">
        <v>75569</v>
      </c>
      <c r="E31" s="4">
        <v>75569</v>
      </c>
      <c r="F31" s="4">
        <v>57004</v>
      </c>
      <c r="G31" s="4"/>
    </row>
    <row r="32" spans="1:8" x14ac:dyDescent="0.25">
      <c r="B32" s="18"/>
      <c r="C32" s="18"/>
      <c r="D32" s="18"/>
      <c r="E32" s="18"/>
      <c r="F32" s="18"/>
      <c r="G32" s="18"/>
    </row>
    <row r="33" spans="1:7" x14ac:dyDescent="0.25">
      <c r="A33" t="s">
        <v>15</v>
      </c>
      <c r="B33" s="18"/>
      <c r="C33" s="18"/>
      <c r="D33" s="18"/>
      <c r="E33" s="18"/>
      <c r="F33" s="18"/>
      <c r="G33" s="18"/>
    </row>
    <row r="34" spans="1:7" x14ac:dyDescent="0.25">
      <c r="A34" t="s">
        <v>54</v>
      </c>
      <c r="B34" s="16">
        <f>B18/B29</f>
        <v>314312252.24096787</v>
      </c>
      <c r="C34" s="16">
        <f>C18/C29</f>
        <v>262997611.89819801</v>
      </c>
      <c r="D34" s="16">
        <f t="shared" ref="D34:G34" si="1">D18/D29</f>
        <v>17633527.535283923</v>
      </c>
      <c r="E34" s="16">
        <f t="shared" si="1"/>
        <v>32175811.676425084</v>
      </c>
      <c r="F34" s="16" t="e">
        <f t="shared" ref="F34" si="2">F18/F29</f>
        <v>#VALUE!</v>
      </c>
      <c r="G34" s="16">
        <f t="shared" si="1"/>
        <v>1505301.1310608226</v>
      </c>
    </row>
    <row r="35" spans="1:7" x14ac:dyDescent="0.25">
      <c r="A35" t="s">
        <v>90</v>
      </c>
      <c r="B35" s="16">
        <f>B20/B30</f>
        <v>565067307.69230771</v>
      </c>
      <c r="C35" s="16">
        <f t="shared" ref="C35:G35" si="3">C20/C30</f>
        <v>174685897.43589744</v>
      </c>
      <c r="D35" s="16">
        <f t="shared" si="3"/>
        <v>42939102.56410256</v>
      </c>
      <c r="E35" s="16">
        <f t="shared" si="3"/>
        <v>12314102.564102564</v>
      </c>
      <c r="F35" s="16">
        <f t="shared" ref="F35" si="4">F20/F30</f>
        <v>335128205.12820512</v>
      </c>
      <c r="G35" s="16">
        <f t="shared" si="3"/>
        <v>0</v>
      </c>
    </row>
    <row r="36" spans="1:7" x14ac:dyDescent="0.25">
      <c r="A36" t="s">
        <v>55</v>
      </c>
      <c r="B36" s="16">
        <f>B34/B10</f>
        <v>406613.52165713825</v>
      </c>
      <c r="C36" s="16">
        <f>C34/C10</f>
        <v>415478.05987077096</v>
      </c>
      <c r="D36" s="16">
        <f t="shared" ref="D36:G36" si="5">D34/D10</f>
        <v>1037266.3256049367</v>
      </c>
      <c r="E36" s="16">
        <f>E34/E10</f>
        <v>275006.93740534259</v>
      </c>
      <c r="F36" s="16" t="e">
        <f>F34/F10</f>
        <v>#VALUE!</v>
      </c>
      <c r="G36" s="16">
        <f t="shared" si="5"/>
        <v>250883.52184347043</v>
      </c>
    </row>
    <row r="37" spans="1:7" x14ac:dyDescent="0.25">
      <c r="A37" t="s">
        <v>91</v>
      </c>
      <c r="B37" s="16">
        <f>B35/B13</f>
        <v>1531347.7173233272</v>
      </c>
      <c r="C37" s="16">
        <f t="shared" ref="C37:G37" si="6">C35/C13</f>
        <v>749724.88169913064</v>
      </c>
      <c r="D37" s="16" t="e">
        <f t="shared" si="6"/>
        <v>#DIV/0!</v>
      </c>
      <c r="E37" s="16" t="e">
        <f t="shared" si="6"/>
        <v>#DIV/0!</v>
      </c>
      <c r="F37" s="16">
        <f t="shared" ref="F37" si="7">F35/F13</f>
        <v>2464177.9788838611</v>
      </c>
      <c r="G37" s="16" t="e">
        <f t="shared" si="6"/>
        <v>#DIV/0!</v>
      </c>
    </row>
    <row r="39" spans="1:7" x14ac:dyDescent="0.25">
      <c r="A39" s="2" t="s">
        <v>18</v>
      </c>
    </row>
    <row r="41" spans="1:7" x14ac:dyDescent="0.25">
      <c r="A41" t="s">
        <v>19</v>
      </c>
    </row>
    <row r="42" spans="1:7" x14ac:dyDescent="0.25">
      <c r="A42" t="s">
        <v>20</v>
      </c>
      <c r="B42" s="9">
        <f>B12/B31*100</f>
        <v>4.0415469213188207</v>
      </c>
      <c r="C42" s="9">
        <f t="shared" ref="C42:G42" si="8">C12/C31*100</f>
        <v>4.1167674575553468</v>
      </c>
      <c r="D42" s="9">
        <f t="shared" si="8"/>
        <v>0.68811285050748316</v>
      </c>
      <c r="E42" s="9">
        <f t="shared" si="8"/>
        <v>0.68811285050748316</v>
      </c>
      <c r="F42" s="9">
        <f t="shared" ref="F42" si="9">F12/F31*100</f>
        <v>2.1173952705073331</v>
      </c>
      <c r="G42" s="9" t="e">
        <f t="shared" si="8"/>
        <v>#DIV/0!</v>
      </c>
    </row>
    <row r="43" spans="1:7" x14ac:dyDescent="0.25">
      <c r="A43" t="s">
        <v>21</v>
      </c>
      <c r="B43" s="9">
        <f>B13/B31*100</f>
        <v>0.27833721798556266</v>
      </c>
      <c r="C43" s="9">
        <f t="shared" ref="C43:G43" si="10">C13/C31*100</f>
        <v>0.30832748878508387</v>
      </c>
      <c r="D43" s="9">
        <f t="shared" si="10"/>
        <v>0</v>
      </c>
      <c r="E43" s="9">
        <f t="shared" si="10"/>
        <v>0</v>
      </c>
      <c r="F43" s="9">
        <f t="shared" ref="F43" si="11">F13/F31*100</f>
        <v>0.23857974878955862</v>
      </c>
      <c r="G43" s="9" t="e">
        <f t="shared" si="10"/>
        <v>#DIV/0!</v>
      </c>
    </row>
    <row r="45" spans="1:7" x14ac:dyDescent="0.25">
      <c r="A45" t="s">
        <v>22</v>
      </c>
    </row>
    <row r="46" spans="1:7" x14ac:dyDescent="0.25">
      <c r="A46" t="s">
        <v>23</v>
      </c>
      <c r="B46" s="9">
        <f>B13/B12*100</f>
        <v>6.8868980963045914</v>
      </c>
      <c r="C46" s="9">
        <f>C13/C12*100</f>
        <v>7.4895531983285117</v>
      </c>
      <c r="D46" s="9">
        <f t="shared" ref="D46:G46" si="12">D13/D12*100</f>
        <v>0</v>
      </c>
      <c r="E46" s="9">
        <f t="shared" si="12"/>
        <v>0</v>
      </c>
      <c r="F46" s="9">
        <f t="shared" ref="F46" si="13">F13/F12*100</f>
        <v>11.267605633802818</v>
      </c>
      <c r="G46" s="9" t="e">
        <f t="shared" si="12"/>
        <v>#DIV/0!</v>
      </c>
    </row>
    <row r="47" spans="1:7" x14ac:dyDescent="0.25">
      <c r="A47" t="s">
        <v>24</v>
      </c>
      <c r="B47" s="9">
        <f>B20/B19*100</f>
        <v>95.772038851828512</v>
      </c>
      <c r="C47" s="9">
        <f>C20/C19*100</f>
        <v>58.375819373634371</v>
      </c>
      <c r="D47" s="9">
        <f t="shared" ref="D47:G47" si="14">D20/D19*100</f>
        <v>187.63305322128852</v>
      </c>
      <c r="E47" s="9">
        <f>E20/E19*100</f>
        <v>53.80952380952381</v>
      </c>
      <c r="F47" s="9">
        <f>F20/F19*100</f>
        <v>136.7870225013082</v>
      </c>
      <c r="G47" s="9" t="e">
        <f t="shared" si="14"/>
        <v>#DIV/0!</v>
      </c>
    </row>
    <row r="48" spans="1:7" x14ac:dyDescent="0.25">
      <c r="A48" t="s">
        <v>25</v>
      </c>
      <c r="B48" s="11">
        <f>AVERAGE(B46:B47)</f>
        <v>51.329468474066552</v>
      </c>
      <c r="C48" s="11">
        <f t="shared" ref="C48:G48" si="15">AVERAGE(C46:C47)</f>
        <v>32.93268628598144</v>
      </c>
      <c r="D48" s="11">
        <f t="shared" si="15"/>
        <v>93.81652661064426</v>
      </c>
      <c r="E48" s="11">
        <f t="shared" si="15"/>
        <v>26.904761904761905</v>
      </c>
      <c r="F48" s="11">
        <f t="shared" ref="F48" si="16">AVERAGE(F46:F47)</f>
        <v>74.027314067555508</v>
      </c>
      <c r="G48" s="11" t="e">
        <f t="shared" si="15"/>
        <v>#DIV/0!</v>
      </c>
    </row>
    <row r="49" spans="1:7" x14ac:dyDescent="0.25">
      <c r="B49" s="11"/>
      <c r="C49" s="11"/>
      <c r="D49" s="11"/>
      <c r="E49" s="11"/>
      <c r="F49" s="11"/>
    </row>
    <row r="50" spans="1:7" x14ac:dyDescent="0.25">
      <c r="A50" t="s">
        <v>26</v>
      </c>
      <c r="B50" s="18"/>
      <c r="C50" s="18"/>
      <c r="D50" s="18"/>
      <c r="E50" s="18"/>
      <c r="F50" s="18"/>
    </row>
    <row r="51" spans="1:7" x14ac:dyDescent="0.25">
      <c r="A51" t="s">
        <v>27</v>
      </c>
      <c r="B51" s="11">
        <f>B13/B15*100</f>
        <v>7.0433288795571674</v>
      </c>
      <c r="C51" s="11">
        <f t="shared" ref="C51:E51" si="17">C13/C15*100</f>
        <v>7.4895531983285117</v>
      </c>
      <c r="D51" s="11">
        <f t="shared" si="17"/>
        <v>0</v>
      </c>
      <c r="E51" s="11">
        <f t="shared" si="17"/>
        <v>0</v>
      </c>
      <c r="F51" s="11">
        <f t="shared" ref="F51" si="18">F13/F15*100</f>
        <v>12.5</v>
      </c>
      <c r="G51" s="11" t="e">
        <f>G13/G15*100</f>
        <v>#DIV/0!</v>
      </c>
    </row>
    <row r="52" spans="1:7" x14ac:dyDescent="0.25">
      <c r="A52" t="s">
        <v>28</v>
      </c>
      <c r="B52" s="11">
        <f>B20/B21*100</f>
        <v>27.120977641857447</v>
      </c>
      <c r="C52" s="11">
        <f t="shared" ref="C52:G52" si="19">C20/C21*100</f>
        <v>17.253255838983964</v>
      </c>
      <c r="D52" s="11">
        <f t="shared" si="19"/>
        <v>25.258295625942683</v>
      </c>
      <c r="E52" s="11">
        <f t="shared" si="19"/>
        <v>7.2435897435897445</v>
      </c>
      <c r="F52" s="11">
        <f t="shared" ref="F52" si="20">F20/F21*100</f>
        <v>45.843563661873027</v>
      </c>
      <c r="G52" s="11" t="e">
        <f t="shared" si="19"/>
        <v>#DIV/0!</v>
      </c>
    </row>
    <row r="53" spans="1:7" x14ac:dyDescent="0.25">
      <c r="A53" t="s">
        <v>29</v>
      </c>
      <c r="B53" s="11">
        <f>(B51+B52)/2</f>
        <v>17.082153260707308</v>
      </c>
      <c r="C53" s="11">
        <f t="shared" ref="C53:G53" si="21">(C51+C52)/2</f>
        <v>12.371404518656238</v>
      </c>
      <c r="D53" s="11">
        <f t="shared" si="21"/>
        <v>12.629147812971341</v>
      </c>
      <c r="E53" s="11">
        <f t="shared" si="21"/>
        <v>3.6217948717948723</v>
      </c>
      <c r="F53" s="11">
        <f t="shared" ref="F53" si="22">(F51+F52)/2</f>
        <v>29.171781830936514</v>
      </c>
      <c r="G53" s="11" t="e">
        <f t="shared" si="21"/>
        <v>#DIV/0!</v>
      </c>
    </row>
    <row r="54" spans="1:7" x14ac:dyDescent="0.25">
      <c r="B54" s="18"/>
      <c r="C54" s="18"/>
      <c r="D54" s="18"/>
      <c r="E54" s="18"/>
      <c r="F54" s="18"/>
    </row>
    <row r="55" spans="1:7" x14ac:dyDescent="0.25">
      <c r="A55" t="s">
        <v>30</v>
      </c>
      <c r="B55" s="11">
        <f>B22/B20*100</f>
        <v>0</v>
      </c>
      <c r="C55" s="11">
        <f t="shared" ref="C55:G55" si="23">C22/C20*100</f>
        <v>0</v>
      </c>
      <c r="D55" s="11">
        <f t="shared" si="23"/>
        <v>0</v>
      </c>
      <c r="E55" s="11">
        <f t="shared" si="23"/>
        <v>0</v>
      </c>
      <c r="F55" s="11">
        <f t="shared" ref="F55" si="24">F22/F20*100</f>
        <v>0</v>
      </c>
      <c r="G55" s="11" t="e">
        <f t="shared" si="23"/>
        <v>#DIV/0!</v>
      </c>
    </row>
    <row r="56" spans="1:7" x14ac:dyDescent="0.25">
      <c r="B56" s="18"/>
      <c r="C56" s="18"/>
      <c r="D56" s="18"/>
      <c r="E56" s="18"/>
      <c r="F56" s="18"/>
    </row>
    <row r="57" spans="1:7" x14ac:dyDescent="0.25">
      <c r="A57" t="s">
        <v>31</v>
      </c>
      <c r="B57" s="18"/>
      <c r="C57" s="18"/>
      <c r="D57" s="18"/>
      <c r="E57" s="18"/>
      <c r="F57" s="18"/>
    </row>
    <row r="58" spans="1:7" x14ac:dyDescent="0.25">
      <c r="A58" t="s">
        <v>32</v>
      </c>
      <c r="B58" s="11">
        <f>((B13/B10)-1)*100</f>
        <v>-52.263906856403629</v>
      </c>
      <c r="C58" s="11">
        <f t="shared" ref="C58:G58" si="25">((C13/C10)-1)*100</f>
        <v>-63.191153238546605</v>
      </c>
      <c r="D58" s="11">
        <f t="shared" si="25"/>
        <v>-100</v>
      </c>
      <c r="E58" s="11">
        <f t="shared" si="25"/>
        <v>-100</v>
      </c>
      <c r="F58" s="11" t="e">
        <f t="shared" ref="F58" si="26">((F13/F10)-1)*100</f>
        <v>#VALUE!</v>
      </c>
      <c r="G58" s="11">
        <f t="shared" si="25"/>
        <v>-100</v>
      </c>
    </row>
    <row r="59" spans="1:7" x14ac:dyDescent="0.25">
      <c r="A59" t="s">
        <v>34</v>
      </c>
      <c r="B59" s="11">
        <f>((B35/B34)-1)*100</f>
        <v>79.77896301003824</v>
      </c>
      <c r="C59" s="11">
        <f>((C35/C34)-1)*100</f>
        <v>-33.578903559202111</v>
      </c>
      <c r="D59" s="11">
        <f t="shared" ref="D59:G59" si="27">((D35/D34)-1)*100</f>
        <v>143.50829678397176</v>
      </c>
      <c r="E59" s="11">
        <f t="shared" si="27"/>
        <v>-61.728696425939766</v>
      </c>
      <c r="F59" s="11" t="e">
        <f t="shared" ref="F59" si="28">((F35/F34)-1)*100</f>
        <v>#VALUE!</v>
      </c>
      <c r="G59" s="11">
        <f t="shared" si="27"/>
        <v>-100</v>
      </c>
    </row>
    <row r="60" spans="1:7" x14ac:dyDescent="0.25">
      <c r="A60" t="s">
        <v>35</v>
      </c>
      <c r="B60" s="11">
        <f>((B37/B36)-1)*100</f>
        <v>276.61013118363024</v>
      </c>
      <c r="C60" s="11">
        <f>((C37/C36)-1)*100</f>
        <v>80.448729815558195</v>
      </c>
      <c r="D60" s="11" t="e">
        <f>((D37/D36)-1)*100</f>
        <v>#DIV/0!</v>
      </c>
      <c r="E60" s="11" t="e">
        <f>((E37/E36)-1)*100</f>
        <v>#DIV/0!</v>
      </c>
      <c r="F60" s="11" t="e">
        <f>((F37/F36)-1)*100</f>
        <v>#VALUE!</v>
      </c>
      <c r="G60" s="11" t="e">
        <f t="shared" ref="G60" si="29">((G37/G36)-1)*100</f>
        <v>#DIV/0!</v>
      </c>
    </row>
    <row r="61" spans="1:7" x14ac:dyDescent="0.25">
      <c r="B61" s="11"/>
      <c r="C61" s="11"/>
      <c r="D61" s="11"/>
      <c r="E61" s="11"/>
      <c r="F61" s="11"/>
    </row>
    <row r="62" spans="1:7" x14ac:dyDescent="0.25">
      <c r="A62" t="s">
        <v>36</v>
      </c>
      <c r="B62" s="18"/>
      <c r="C62" s="18"/>
      <c r="D62" s="18"/>
      <c r="E62" s="18"/>
      <c r="F62" s="18"/>
    </row>
    <row r="63" spans="1:7" x14ac:dyDescent="0.25">
      <c r="A63" t="s">
        <v>37</v>
      </c>
      <c r="B63" s="16">
        <f t="shared" ref="B63:G63" si="30">B19/B12</f>
        <v>171784.24785367676</v>
      </c>
      <c r="C63" s="16">
        <f t="shared" si="30"/>
        <v>150054.64480874318</v>
      </c>
      <c r="D63" s="16">
        <f t="shared" si="30"/>
        <v>68653.846153846156</v>
      </c>
      <c r="E63" s="16">
        <f t="shared" si="30"/>
        <v>68653.846153846156</v>
      </c>
      <c r="F63" s="16">
        <f t="shared" ref="F63" si="31">F19/F12</f>
        <v>316652.85832642915</v>
      </c>
      <c r="G63" s="16" t="e">
        <f t="shared" si="30"/>
        <v>#DIV/0!</v>
      </c>
    </row>
    <row r="64" spans="1:7" x14ac:dyDescent="0.25">
      <c r="A64" t="s">
        <v>38</v>
      </c>
      <c r="B64" s="16">
        <f>B20/B13</f>
        <v>2388902.4390243902</v>
      </c>
      <c r="C64" s="16">
        <f t="shared" ref="C64:G64" si="32">C20/C13</f>
        <v>1169570.8154506439</v>
      </c>
      <c r="D64" s="16" t="e">
        <f t="shared" si="32"/>
        <v>#DIV/0!</v>
      </c>
      <c r="E64" s="16" t="e">
        <f t="shared" si="32"/>
        <v>#DIV/0!</v>
      </c>
      <c r="F64" s="16">
        <f t="shared" ref="F64" si="33">F20/F13</f>
        <v>3844117.6470588236</v>
      </c>
      <c r="G64" s="16" t="e">
        <f t="shared" si="32"/>
        <v>#DIV/0!</v>
      </c>
    </row>
    <row r="65" spans="1:8" x14ac:dyDescent="0.25">
      <c r="A65" s="27" t="s">
        <v>65</v>
      </c>
      <c r="B65" s="28">
        <f>B20/B14</f>
        <v>180377.53222836097</v>
      </c>
      <c r="C65" s="28">
        <f t="shared" ref="C65:G65" si="34">C20/C14</f>
        <v>160300</v>
      </c>
      <c r="D65" s="28">
        <f t="shared" si="34"/>
        <v>182024.45652173914</v>
      </c>
      <c r="E65" s="28">
        <f t="shared" si="34"/>
        <v>170000</v>
      </c>
      <c r="F65" s="28">
        <f t="shared" ref="F65" si="35">F20/F14</f>
        <v>193200.29563932004</v>
      </c>
      <c r="G65" s="28" t="e">
        <f t="shared" si="34"/>
        <v>#DIV/0!</v>
      </c>
    </row>
    <row r="66" spans="1:8" x14ac:dyDescent="0.25">
      <c r="A66" t="s">
        <v>39</v>
      </c>
      <c r="B66" s="11">
        <f>(B63/B64)*B48</f>
        <v>3.6910649805136346</v>
      </c>
      <c r="C66" s="11">
        <f t="shared" ref="C66:G66" si="36">(C63/C64)*C48</f>
        <v>4.2252273038607244</v>
      </c>
      <c r="D66" s="11" t="e">
        <f t="shared" si="36"/>
        <v>#DIV/0!</v>
      </c>
      <c r="E66" s="11" t="e">
        <f t="shared" si="36"/>
        <v>#DIV/0!</v>
      </c>
      <c r="F66" s="11">
        <f t="shared" ref="F66" si="37">(F63/F64)*F48</f>
        <v>6.0978780427426988</v>
      </c>
      <c r="G66" s="11" t="e">
        <f t="shared" si="36"/>
        <v>#DIV/0!</v>
      </c>
    </row>
    <row r="67" spans="1:8" x14ac:dyDescent="0.25">
      <c r="B67" s="11"/>
      <c r="C67" s="11"/>
      <c r="D67" s="11"/>
      <c r="E67" s="11"/>
      <c r="F67" s="11"/>
    </row>
    <row r="68" spans="1:8" x14ac:dyDescent="0.25">
      <c r="A68" t="s">
        <v>40</v>
      </c>
      <c r="B68" s="11"/>
      <c r="C68" s="11"/>
      <c r="D68" s="11"/>
      <c r="E68" s="11"/>
      <c r="F68" s="11"/>
    </row>
    <row r="69" spans="1:8" x14ac:dyDescent="0.25">
      <c r="A69" t="s">
        <v>41</v>
      </c>
      <c r="B69" s="11">
        <f>(B26/B25)*100</f>
        <v>251.38415071380456</v>
      </c>
      <c r="C69" s="11"/>
      <c r="D69" s="11"/>
      <c r="E69" s="11"/>
      <c r="F69" s="11"/>
      <c r="H69" s="7"/>
    </row>
    <row r="70" spans="1:8" x14ac:dyDescent="0.25">
      <c r="A70" t="s">
        <v>42</v>
      </c>
      <c r="B70" s="11">
        <f>(B20/B26)*100</f>
        <v>38.09788269462657</v>
      </c>
      <c r="C70" s="11"/>
      <c r="D70" s="11"/>
      <c r="E70" s="11"/>
      <c r="F70" s="11"/>
      <c r="H70" s="7"/>
    </row>
    <row r="71" spans="1:8" ht="15.75" thickBot="1" x14ac:dyDescent="0.3">
      <c r="A71" s="12"/>
      <c r="B71" s="12"/>
      <c r="C71" s="12"/>
      <c r="D71" s="12"/>
      <c r="E71" s="12"/>
      <c r="F71" s="12"/>
      <c r="G71" s="12"/>
    </row>
    <row r="72" spans="1:8" ht="15.75" thickTop="1" x14ac:dyDescent="0.25"/>
    <row r="73" spans="1:8" x14ac:dyDescent="0.25">
      <c r="A73" s="14" t="s">
        <v>47</v>
      </c>
    </row>
    <row r="74" spans="1:8" x14ac:dyDescent="0.25">
      <c r="A74" t="s">
        <v>119</v>
      </c>
    </row>
    <row r="75" spans="1:8" x14ac:dyDescent="0.25">
      <c r="A75" t="s">
        <v>120</v>
      </c>
      <c r="B75" s="13"/>
      <c r="C75" s="13"/>
      <c r="D75" s="13"/>
    </row>
    <row r="76" spans="1:8" x14ac:dyDescent="0.25">
      <c r="A76" t="s">
        <v>68</v>
      </c>
    </row>
    <row r="78" spans="1:8" x14ac:dyDescent="0.25">
      <c r="A78" t="s">
        <v>66</v>
      </c>
    </row>
    <row r="79" spans="1:8" x14ac:dyDescent="0.25">
      <c r="A79" s="30"/>
    </row>
    <row r="80" spans="1:8" x14ac:dyDescent="0.25">
      <c r="A80" s="30" t="s">
        <v>67</v>
      </c>
    </row>
    <row r="81" spans="1:1" x14ac:dyDescent="0.25">
      <c r="A81" s="30" t="s">
        <v>69</v>
      </c>
    </row>
    <row r="82" spans="1:1" x14ac:dyDescent="0.25">
      <c r="A82" s="30"/>
    </row>
  </sheetData>
  <mergeCells count="4">
    <mergeCell ref="A4:A5"/>
    <mergeCell ref="B4:B5"/>
    <mergeCell ref="C4:G4"/>
    <mergeCell ref="A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opLeftCell="A13" workbookViewId="0">
      <selection activeCell="F31" sqref="F31"/>
    </sheetView>
  </sheetViews>
  <sheetFormatPr baseColWidth="10" defaultColWidth="11.42578125" defaultRowHeight="15" x14ac:dyDescent="0.25"/>
  <cols>
    <col min="1" max="1" width="45.28515625" customWidth="1"/>
    <col min="2" max="2" width="18" customWidth="1"/>
    <col min="3" max="3" width="17.42578125" customWidth="1"/>
    <col min="4" max="4" width="17" customWidth="1"/>
    <col min="5" max="5" width="18" customWidth="1"/>
    <col min="6" max="6" width="15" customWidth="1"/>
  </cols>
  <sheetData>
    <row r="2" spans="1:7" ht="15.75" x14ac:dyDescent="0.25">
      <c r="A2" s="38" t="s">
        <v>92</v>
      </c>
      <c r="B2" s="38"/>
      <c r="C2" s="38"/>
      <c r="D2" s="38"/>
      <c r="E2" s="38"/>
      <c r="F2" s="38"/>
    </row>
    <row r="4" spans="1:7" x14ac:dyDescent="0.25">
      <c r="A4" s="39" t="s">
        <v>0</v>
      </c>
      <c r="B4" s="41" t="s">
        <v>1</v>
      </c>
      <c r="C4" s="43" t="s">
        <v>2</v>
      </c>
      <c r="D4" s="43"/>
      <c r="E4" s="43"/>
      <c r="F4" s="43"/>
      <c r="G4" s="34"/>
    </row>
    <row r="5" spans="1:7" ht="15.75" thickBot="1" x14ac:dyDescent="0.3">
      <c r="A5" s="40"/>
      <c r="B5" s="42"/>
      <c r="C5" s="1" t="s">
        <v>3</v>
      </c>
      <c r="D5" s="1" t="s">
        <v>4</v>
      </c>
      <c r="E5" s="1" t="s">
        <v>5</v>
      </c>
      <c r="F5" s="1" t="s">
        <v>118</v>
      </c>
      <c r="G5" s="1" t="s">
        <v>6</v>
      </c>
    </row>
    <row r="6" spans="1:7" ht="15.75" thickTop="1" x14ac:dyDescent="0.25"/>
    <row r="7" spans="1:7" x14ac:dyDescent="0.25">
      <c r="A7" s="2" t="s">
        <v>7</v>
      </c>
    </row>
    <row r="9" spans="1:7" x14ac:dyDescent="0.25">
      <c r="A9" t="s">
        <v>8</v>
      </c>
    </row>
    <row r="10" spans="1:7" x14ac:dyDescent="0.25">
      <c r="A10" s="3" t="s">
        <v>56</v>
      </c>
      <c r="B10" s="4">
        <f t="shared" ref="B10:B15" si="0">SUM(C10:F10)</f>
        <v>1369</v>
      </c>
      <c r="C10" s="4">
        <f>+'I trimestre'!C10+'II Trimestre'!C10</f>
        <v>1151</v>
      </c>
      <c r="D10" s="4">
        <f>+'I trimestre'!D10+'II Trimestre'!D10</f>
        <v>134</v>
      </c>
      <c r="E10" s="4">
        <f>+'I trimestre'!E10+'II Trimestre'!E10</f>
        <v>84</v>
      </c>
      <c r="F10" s="4" t="s">
        <v>33</v>
      </c>
      <c r="G10" s="4">
        <f>+'I trimestre'!G10+'II Trimestre'!G10</f>
        <v>467</v>
      </c>
    </row>
    <row r="11" spans="1:7" x14ac:dyDescent="0.25">
      <c r="A11" s="20" t="s">
        <v>64</v>
      </c>
      <c r="B11" s="4">
        <f t="shared" si="0"/>
        <v>2403</v>
      </c>
      <c r="C11" s="4">
        <f>+'I trimestre'!C11+'II Trimestre'!C11</f>
        <v>1935</v>
      </c>
      <c r="D11" s="4">
        <f>+'I trimestre'!D11+'II Trimestre'!D11</f>
        <v>295</v>
      </c>
      <c r="E11" s="4">
        <f>+'I trimestre'!E11+'II Trimestre'!E11</f>
        <v>173</v>
      </c>
      <c r="F11" s="4" t="s">
        <v>33</v>
      </c>
      <c r="G11" s="4">
        <f>+'I trimestre'!G11+'II Trimestre'!G11</f>
        <v>1426</v>
      </c>
    </row>
    <row r="12" spans="1:7" x14ac:dyDescent="0.25">
      <c r="A12" s="3" t="s">
        <v>93</v>
      </c>
      <c r="B12" s="4">
        <f t="shared" si="0"/>
        <v>2802</v>
      </c>
      <c r="C12" s="4">
        <f>+'II Trimestre'!C12</f>
        <v>1515</v>
      </c>
      <c r="D12" s="4">
        <f>+'II Trimestre'!D12</f>
        <v>300</v>
      </c>
      <c r="E12" s="4">
        <f>+'II Trimestre'!E12</f>
        <v>300</v>
      </c>
      <c r="F12" s="4">
        <f>+'II Trimestre'!F12</f>
        <v>687</v>
      </c>
      <c r="G12" s="4">
        <f>+'II Trimestre'!G12</f>
        <v>0</v>
      </c>
    </row>
    <row r="13" spans="1:7" x14ac:dyDescent="0.25">
      <c r="A13" s="3" t="s">
        <v>94</v>
      </c>
      <c r="B13" s="4">
        <f t="shared" si="0"/>
        <v>2555</v>
      </c>
      <c r="C13" s="4">
        <f>+'I trimestre'!C13+'II Trimestre'!C13</f>
        <v>1901</v>
      </c>
      <c r="D13" s="4">
        <f>+'I trimestre'!D13+'II Trimestre'!D13</f>
        <v>222</v>
      </c>
      <c r="E13" s="4">
        <f>+'I trimestre'!E13+'II Trimestre'!E13</f>
        <v>140</v>
      </c>
      <c r="F13" s="4">
        <f>+'I trimestre'!F13+'II Trimestre'!F13</f>
        <v>292</v>
      </c>
      <c r="G13" s="4">
        <f>+'I trimestre'!G13+'II Trimestre'!G13</f>
        <v>0</v>
      </c>
    </row>
    <row r="14" spans="1:7" x14ac:dyDescent="0.25">
      <c r="A14" s="20" t="s">
        <v>64</v>
      </c>
      <c r="B14" s="4">
        <f t="shared" si="0"/>
        <v>5707</v>
      </c>
      <c r="C14" s="4">
        <f>+'I trimestre'!C14+'II Trimestre'!C14</f>
        <v>4286</v>
      </c>
      <c r="D14" s="4">
        <f>+'I trimestre'!D14+'II Trimestre'!D14</f>
        <v>607</v>
      </c>
      <c r="E14" s="4">
        <f>+'I trimestre'!E14+'II Trimestre'!E14</f>
        <v>281</v>
      </c>
      <c r="F14" s="4">
        <f>+'I trimestre'!F14+'II Trimestre'!F14</f>
        <v>533</v>
      </c>
      <c r="G14" s="4">
        <f>+'I trimestre'!G14+'II Trimestre'!G14</f>
        <v>0</v>
      </c>
    </row>
    <row r="15" spans="1:7" x14ac:dyDescent="0.25">
      <c r="A15" s="3" t="s">
        <v>73</v>
      </c>
      <c r="B15" s="4">
        <f t="shared" si="0"/>
        <v>4338</v>
      </c>
      <c r="C15" s="4">
        <f>+'II Trimestre'!C15</f>
        <v>2745</v>
      </c>
      <c r="D15" s="4">
        <f>+'II Trimestre'!D15</f>
        <v>588</v>
      </c>
      <c r="E15" s="4">
        <f>+'II Trimestre'!E15</f>
        <v>588</v>
      </c>
      <c r="F15" s="4">
        <f>+'II Trimestre'!F15</f>
        <v>417</v>
      </c>
      <c r="G15" s="4">
        <f>+'II Trimestre'!G15</f>
        <v>0</v>
      </c>
    </row>
    <row r="17" spans="1:8" x14ac:dyDescent="0.25">
      <c r="A17" s="5" t="s">
        <v>10</v>
      </c>
    </row>
    <row r="18" spans="1:8" x14ac:dyDescent="0.25">
      <c r="A18" s="3" t="s">
        <v>116</v>
      </c>
      <c r="B18" s="4">
        <f>SUM(C18:F18)</f>
        <v>379120000</v>
      </c>
      <c r="C18" s="16">
        <f>+'I trimestre'!C18+'II Trimestre'!C18</f>
        <v>309600000</v>
      </c>
      <c r="D18" s="16">
        <f>+'I trimestre'!D18+'II Trimestre'!D18</f>
        <v>45600000</v>
      </c>
      <c r="E18" s="16">
        <f>+'I trimestre'!E18+'II Trimestre'!E18</f>
        <v>23920000</v>
      </c>
      <c r="F18" s="16" t="s">
        <v>33</v>
      </c>
      <c r="G18" s="16">
        <f>+'I trimestre'!G18+'II Trimestre'!G18</f>
        <v>228160000</v>
      </c>
    </row>
    <row r="19" spans="1:8" x14ac:dyDescent="0.25">
      <c r="A19" s="3" t="s">
        <v>93</v>
      </c>
      <c r="B19" s="4">
        <f>SUM(C19:F19)</f>
        <v>994700000</v>
      </c>
      <c r="C19" s="16">
        <f>+'I trimestre'!C19+'II Trimestre'!C19</f>
        <v>596700000</v>
      </c>
      <c r="D19" s="16">
        <f>+'I trimestre'!D19+'II Trimestre'!D19</f>
        <v>113900000</v>
      </c>
      <c r="E19" s="16">
        <f>+'I trimestre'!E19+'II Trimestre'!E19</f>
        <v>113900000</v>
      </c>
      <c r="F19" s="16">
        <f>+'I trimestre'!F19+'II Trimestre'!F19</f>
        <v>170200000</v>
      </c>
      <c r="G19" s="16">
        <f>+'I trimestre'!G19+'II Trimestre'!G19</f>
        <v>0</v>
      </c>
    </row>
    <row r="20" spans="1:8" x14ac:dyDescent="0.25">
      <c r="A20" s="3" t="s">
        <v>94</v>
      </c>
      <c r="B20" s="4">
        <f>SUM(C20:F20)</f>
        <v>984640000</v>
      </c>
      <c r="C20" s="16">
        <f>+'I trimestre'!C20+'II Trimestre'!C20</f>
        <v>728095000</v>
      </c>
      <c r="D20" s="16">
        <f>+'I trimestre'!D20+'II Trimestre'!D20</f>
        <v>103672500</v>
      </c>
      <c r="E20" s="16">
        <f>+'I trimestre'!E20+'II Trimestre'!E20</f>
        <v>47472500</v>
      </c>
      <c r="F20" s="16">
        <f>+'I trimestre'!F20+'II Trimestre'!F20</f>
        <v>105400000</v>
      </c>
      <c r="G20" s="16">
        <f>+'I trimestre'!G20+'II Trimestre'!G20</f>
        <v>0</v>
      </c>
    </row>
    <row r="21" spans="1:8" x14ac:dyDescent="0.25">
      <c r="A21" s="3" t="s">
        <v>73</v>
      </c>
      <c r="B21" s="4">
        <f>SUM(C21:F21)</f>
        <v>3000510000</v>
      </c>
      <c r="C21" s="4">
        <f>+'II Trimestre'!C21</f>
        <v>1399950000</v>
      </c>
      <c r="D21" s="4">
        <f>+'II Trimestre'!D21</f>
        <v>299880000</v>
      </c>
      <c r="E21" s="4">
        <f>+'II Trimestre'!E21</f>
        <v>299880000</v>
      </c>
      <c r="F21" s="4">
        <f>+'II Trimestre'!F21</f>
        <v>1000800000</v>
      </c>
      <c r="G21" s="4">
        <f>+'II Trimestre'!G21</f>
        <v>0</v>
      </c>
    </row>
    <row r="22" spans="1:8" x14ac:dyDescent="0.25">
      <c r="A22" s="3" t="s">
        <v>95</v>
      </c>
      <c r="B22" s="4">
        <f>SUM(C22:F22)</f>
        <v>984640000</v>
      </c>
      <c r="C22" s="4">
        <f>+C20</f>
        <v>728095000</v>
      </c>
      <c r="D22" s="4">
        <f t="shared" ref="D22:F22" si="1">+D20</f>
        <v>103672500</v>
      </c>
      <c r="E22" s="4">
        <f t="shared" si="1"/>
        <v>47472500</v>
      </c>
      <c r="F22" s="4">
        <f t="shared" si="1"/>
        <v>105400000</v>
      </c>
      <c r="G22" s="4">
        <f>+G20</f>
        <v>0</v>
      </c>
      <c r="H22" s="4"/>
    </row>
    <row r="23" spans="1:8" x14ac:dyDescent="0.25">
      <c r="B23" s="4"/>
      <c r="C23" s="4"/>
      <c r="D23" s="4"/>
      <c r="E23" s="4"/>
      <c r="F23" s="15"/>
    </row>
    <row r="24" spans="1:8" x14ac:dyDescent="0.25">
      <c r="A24" t="s">
        <v>11</v>
      </c>
      <c r="B24" s="16"/>
      <c r="C24" s="16"/>
      <c r="D24" s="16"/>
      <c r="E24" s="16"/>
      <c r="F24" s="17"/>
    </row>
    <row r="25" spans="1:8" x14ac:dyDescent="0.25">
      <c r="A25" s="6" t="s">
        <v>93</v>
      </c>
      <c r="B25" s="16">
        <f>B19</f>
        <v>994700000</v>
      </c>
      <c r="C25" s="16"/>
      <c r="D25" s="16"/>
      <c r="E25" s="16"/>
      <c r="F25" s="16"/>
      <c r="G25" s="7"/>
    </row>
    <row r="26" spans="1:8" x14ac:dyDescent="0.25">
      <c r="A26" s="6" t="s">
        <v>94</v>
      </c>
      <c r="B26" s="16">
        <f>+'I trimestre'!B26+'II Trimestre'!B26</f>
        <v>83937500</v>
      </c>
      <c r="C26" s="16"/>
      <c r="D26" s="16"/>
      <c r="E26" s="16"/>
      <c r="F26" s="17"/>
      <c r="G26" s="7"/>
    </row>
    <row r="27" spans="1:8" x14ac:dyDescent="0.25">
      <c r="B27" s="18"/>
      <c r="C27" s="18"/>
      <c r="D27" s="18"/>
      <c r="E27" s="18"/>
      <c r="F27" s="18"/>
    </row>
    <row r="28" spans="1:8" x14ac:dyDescent="0.25">
      <c r="A28" t="s">
        <v>12</v>
      </c>
      <c r="B28" s="18"/>
      <c r="C28" s="18"/>
      <c r="D28" s="18"/>
      <c r="E28" s="18"/>
      <c r="F28" s="18"/>
    </row>
    <row r="29" spans="1:8" x14ac:dyDescent="0.25">
      <c r="A29" t="s">
        <v>57</v>
      </c>
      <c r="B29" s="19">
        <v>1.45394391315</v>
      </c>
      <c r="C29" s="19">
        <v>1.45394391315</v>
      </c>
      <c r="D29" s="19">
        <v>1.45394391315</v>
      </c>
      <c r="E29" s="19">
        <v>1.45394391315</v>
      </c>
      <c r="F29" s="19">
        <v>1.45394391315</v>
      </c>
    </row>
    <row r="30" spans="1:8" x14ac:dyDescent="0.25">
      <c r="A30" t="s">
        <v>96</v>
      </c>
      <c r="B30" s="15">
        <v>1.5189901056499999</v>
      </c>
      <c r="C30" s="15">
        <v>1.5189901056499999</v>
      </c>
      <c r="D30" s="15">
        <v>1.5189901056499999</v>
      </c>
      <c r="E30" s="15">
        <v>1.5189901056499999</v>
      </c>
      <c r="F30" s="15">
        <v>1.5189901056499999</v>
      </c>
    </row>
    <row r="31" spans="1:8" x14ac:dyDescent="0.25">
      <c r="A31" t="s">
        <v>14</v>
      </c>
      <c r="B31" s="4">
        <f>+C31+F31</f>
        <v>132573</v>
      </c>
      <c r="C31" s="4">
        <v>75569</v>
      </c>
      <c r="D31" s="4">
        <v>75569</v>
      </c>
      <c r="E31" s="4">
        <v>75569</v>
      </c>
      <c r="F31" s="4">
        <v>57004</v>
      </c>
    </row>
    <row r="32" spans="1:8" x14ac:dyDescent="0.25">
      <c r="B32" s="18"/>
      <c r="C32" s="18"/>
      <c r="D32" s="18"/>
      <c r="E32" s="18"/>
      <c r="F32" s="18"/>
    </row>
    <row r="33" spans="1:6" x14ac:dyDescent="0.25">
      <c r="A33" t="s">
        <v>15</v>
      </c>
      <c r="B33" s="18"/>
      <c r="C33" s="18"/>
      <c r="D33" s="18"/>
      <c r="E33" s="18"/>
      <c r="F33" s="18"/>
    </row>
    <row r="34" spans="1:6" x14ac:dyDescent="0.25">
      <c r="A34" t="s">
        <v>58</v>
      </c>
      <c r="B34" s="16">
        <f>B18/B29</f>
        <v>260752836.86743361</v>
      </c>
      <c r="C34" s="16">
        <f>C18/C29</f>
        <v>212938062.60328507</v>
      </c>
      <c r="D34" s="16">
        <f t="shared" ref="D34:F34" si="2">D18/D29</f>
        <v>31362970.460948966</v>
      </c>
      <c r="E34" s="16">
        <f t="shared" si="2"/>
        <v>16451803.803199545</v>
      </c>
      <c r="F34" s="16" t="e">
        <f t="shared" si="2"/>
        <v>#VALUE!</v>
      </c>
    </row>
    <row r="35" spans="1:6" x14ac:dyDescent="0.25">
      <c r="A35" t="s">
        <v>97</v>
      </c>
      <c r="B35" s="16">
        <f>B20/B30</f>
        <v>648220153.86246181</v>
      </c>
      <c r="C35" s="16">
        <f t="shared" ref="C35:F35" si="3">C20/C30</f>
        <v>479328336.17006123</v>
      </c>
      <c r="D35" s="16">
        <f t="shared" si="3"/>
        <v>68250938.313806131</v>
      </c>
      <c r="E35" s="16">
        <f t="shared" si="3"/>
        <v>31252672.300775629</v>
      </c>
      <c r="F35" s="16">
        <f t="shared" si="3"/>
        <v>69388207.077818766</v>
      </c>
    </row>
    <row r="36" spans="1:6" x14ac:dyDescent="0.25">
      <c r="A36" t="s">
        <v>59</v>
      </c>
      <c r="B36" s="16">
        <f>B34/B10</f>
        <v>190469.56674027292</v>
      </c>
      <c r="C36" s="16">
        <f>C34/C10</f>
        <v>185002.66081953526</v>
      </c>
      <c r="D36" s="16">
        <f t="shared" ref="D36:F36" si="4">D34/D10</f>
        <v>234052.0183652908</v>
      </c>
      <c r="E36" s="16">
        <f>E34/E10</f>
        <v>195854.80718094695</v>
      </c>
      <c r="F36" s="16" t="e">
        <f t="shared" si="4"/>
        <v>#VALUE!</v>
      </c>
    </row>
    <row r="37" spans="1:6" x14ac:dyDescent="0.25">
      <c r="A37" t="s">
        <v>98</v>
      </c>
      <c r="B37" s="16">
        <f>B35/B13</f>
        <v>253706.51814577761</v>
      </c>
      <c r="C37" s="16">
        <f t="shared" ref="C37:F37" si="5">C35/C13</f>
        <v>252145.3635823573</v>
      </c>
      <c r="D37" s="16">
        <f t="shared" si="5"/>
        <v>307436.65907119878</v>
      </c>
      <c r="E37" s="16">
        <f t="shared" si="5"/>
        <v>223233.37357696876</v>
      </c>
      <c r="F37" s="16">
        <f t="shared" si="5"/>
        <v>237630.84615691358</v>
      </c>
    </row>
    <row r="39" spans="1:6" x14ac:dyDescent="0.25">
      <c r="A39" s="2" t="s">
        <v>18</v>
      </c>
    </row>
    <row r="41" spans="1:6" x14ac:dyDescent="0.25">
      <c r="A41" t="s">
        <v>19</v>
      </c>
    </row>
    <row r="42" spans="1:6" x14ac:dyDescent="0.25">
      <c r="A42" t="s">
        <v>20</v>
      </c>
      <c r="B42" s="9">
        <f>B12/B31*100</f>
        <v>2.1135525333212644</v>
      </c>
      <c r="C42" s="9">
        <f t="shared" ref="C42:F42" si="6">C12/C31*100</f>
        <v>2.0047903240746865</v>
      </c>
      <c r="D42" s="9">
        <f t="shared" si="6"/>
        <v>0.39698818298508648</v>
      </c>
      <c r="E42" s="9">
        <f t="shared" si="6"/>
        <v>0.39698818298508648</v>
      </c>
      <c r="F42" s="9">
        <f t="shared" si="6"/>
        <v>1.2051785839590203</v>
      </c>
    </row>
    <row r="43" spans="1:6" x14ac:dyDescent="0.25">
      <c r="A43" t="s">
        <v>21</v>
      </c>
      <c r="B43" s="9">
        <f>B13/B31*100</f>
        <v>1.9272400865938011</v>
      </c>
      <c r="C43" s="9">
        <f t="shared" ref="C43:F43" si="7">C13/C31*100</f>
        <v>2.5155817861821648</v>
      </c>
      <c r="D43" s="9">
        <f t="shared" si="7"/>
        <v>0.29377125540896398</v>
      </c>
      <c r="E43" s="9">
        <f t="shared" si="7"/>
        <v>0.18526115205970703</v>
      </c>
      <c r="F43" s="9">
        <f t="shared" si="7"/>
        <v>0.5122447547540524</v>
      </c>
    </row>
    <row r="45" spans="1:6" x14ac:dyDescent="0.25">
      <c r="A45" t="s">
        <v>22</v>
      </c>
    </row>
    <row r="46" spans="1:6" x14ac:dyDescent="0.25">
      <c r="A46" t="s">
        <v>23</v>
      </c>
      <c r="B46" s="9">
        <f>B13/B12*100</f>
        <v>91.184867951463247</v>
      </c>
      <c r="C46" s="9">
        <f>C13/C12*100</f>
        <v>125.47854785478548</v>
      </c>
      <c r="D46" s="9">
        <f t="shared" ref="D46:F46" si="8">D13/D12*100</f>
        <v>74</v>
      </c>
      <c r="E46" s="9">
        <f t="shared" si="8"/>
        <v>46.666666666666664</v>
      </c>
      <c r="F46" s="9">
        <f t="shared" si="8"/>
        <v>42.503639010189225</v>
      </c>
    </row>
    <row r="47" spans="1:6" x14ac:dyDescent="0.25">
      <c r="A47" t="s">
        <v>24</v>
      </c>
      <c r="B47" s="9">
        <f>B20/B19*100</f>
        <v>98.988639790891725</v>
      </c>
      <c r="C47" s="9">
        <f>C20/C19*100</f>
        <v>122.02027819674879</v>
      </c>
      <c r="D47" s="9">
        <f t="shared" ref="D47:F47" si="9">D20/D19*100</f>
        <v>91.020632133450391</v>
      </c>
      <c r="E47" s="9">
        <f>E20/E19*100</f>
        <v>41.679104477611936</v>
      </c>
      <c r="F47" s="9">
        <f t="shared" si="9"/>
        <v>61.927144535840185</v>
      </c>
    </row>
    <row r="48" spans="1:6" x14ac:dyDescent="0.25">
      <c r="A48" t="s">
        <v>25</v>
      </c>
      <c r="B48" s="11">
        <f>AVERAGE(B46:B47)</f>
        <v>95.086753871177478</v>
      </c>
      <c r="C48" s="11">
        <f t="shared" ref="C48:F48" si="10">AVERAGE(C46:C47)</f>
        <v>123.74941302576713</v>
      </c>
      <c r="D48" s="11">
        <f t="shared" si="10"/>
        <v>82.510316066725196</v>
      </c>
      <c r="E48" s="11">
        <f t="shared" si="10"/>
        <v>44.1728855721393</v>
      </c>
      <c r="F48" s="11">
        <f t="shared" si="10"/>
        <v>52.215391773014701</v>
      </c>
    </row>
    <row r="49" spans="1:6" x14ac:dyDescent="0.25">
      <c r="B49" s="11"/>
      <c r="C49" s="11"/>
      <c r="D49" s="11"/>
      <c r="E49" s="11"/>
    </row>
    <row r="50" spans="1:6" x14ac:dyDescent="0.25">
      <c r="A50" t="s">
        <v>26</v>
      </c>
      <c r="B50" s="18"/>
      <c r="C50" s="18"/>
      <c r="D50" s="18"/>
      <c r="E50" s="18"/>
    </row>
    <row r="51" spans="1:6" x14ac:dyDescent="0.25">
      <c r="A51" t="s">
        <v>27</v>
      </c>
      <c r="B51" s="11">
        <f>B13/B15*100</f>
        <v>58.898109727985251</v>
      </c>
      <c r="C51" s="11">
        <f t="shared" ref="C51:E51" si="11">C13/C15*100</f>
        <v>69.253187613843352</v>
      </c>
      <c r="D51" s="11">
        <f t="shared" si="11"/>
        <v>37.755102040816325</v>
      </c>
      <c r="E51" s="11">
        <f t="shared" si="11"/>
        <v>23.809523809523807</v>
      </c>
      <c r="F51" s="11">
        <f>F13/F15*100</f>
        <v>70.023980815347713</v>
      </c>
    </row>
    <row r="52" spans="1:6" x14ac:dyDescent="0.25">
      <c r="A52" t="s">
        <v>28</v>
      </c>
      <c r="B52" s="11">
        <f>B20/B21*100</f>
        <v>32.815754655041978</v>
      </c>
      <c r="C52" s="11">
        <f t="shared" ref="C52:F52" si="12">C20/C21*100</f>
        <v>52.008643165827351</v>
      </c>
      <c r="D52" s="11">
        <f t="shared" si="12"/>
        <v>34.571328531412568</v>
      </c>
      <c r="E52" s="11">
        <f t="shared" si="12"/>
        <v>15.830498866213153</v>
      </c>
      <c r="F52" s="11">
        <f t="shared" si="12"/>
        <v>10.531574740207834</v>
      </c>
    </row>
    <row r="53" spans="1:6" x14ac:dyDescent="0.25">
      <c r="A53" t="s">
        <v>29</v>
      </c>
      <c r="B53" s="11">
        <f>(B51+B52)/2</f>
        <v>45.856932191513614</v>
      </c>
      <c r="C53" s="11">
        <f t="shared" ref="C53:F53" si="13">(C51+C52)/2</f>
        <v>60.630915389835351</v>
      </c>
      <c r="D53" s="11">
        <f t="shared" si="13"/>
        <v>36.16321528611445</v>
      </c>
      <c r="E53" s="11">
        <f t="shared" si="13"/>
        <v>19.820011337868479</v>
      </c>
      <c r="F53" s="11">
        <f t="shared" si="13"/>
        <v>40.277777777777771</v>
      </c>
    </row>
    <row r="54" spans="1:6" x14ac:dyDescent="0.25">
      <c r="B54" s="18"/>
      <c r="C54" s="18"/>
      <c r="D54" s="18"/>
      <c r="E54" s="18"/>
    </row>
    <row r="55" spans="1:6" x14ac:dyDescent="0.25">
      <c r="A55" t="s">
        <v>30</v>
      </c>
      <c r="B55" s="11">
        <f>B22/B20*100</f>
        <v>100</v>
      </c>
      <c r="C55" s="11">
        <f t="shared" ref="C55:F55" si="14">C22/C20*100</f>
        <v>100</v>
      </c>
      <c r="D55" s="11">
        <f t="shared" si="14"/>
        <v>100</v>
      </c>
      <c r="E55" s="11">
        <f t="shared" si="14"/>
        <v>100</v>
      </c>
      <c r="F55" s="11">
        <f t="shared" si="14"/>
        <v>100</v>
      </c>
    </row>
    <row r="56" spans="1:6" x14ac:dyDescent="0.25">
      <c r="B56" s="18"/>
      <c r="C56" s="18"/>
      <c r="D56" s="18"/>
      <c r="E56" s="18"/>
    </row>
    <row r="57" spans="1:6" x14ac:dyDescent="0.25">
      <c r="A57" t="s">
        <v>31</v>
      </c>
      <c r="B57" s="18"/>
      <c r="C57" s="18"/>
      <c r="D57" s="18"/>
      <c r="E57" s="18"/>
    </row>
    <row r="58" spans="1:6" x14ac:dyDescent="0.25">
      <c r="A58" t="s">
        <v>32</v>
      </c>
      <c r="B58" s="11">
        <f>((B13/B10)-1)*100</f>
        <v>86.632578524470418</v>
      </c>
      <c r="C58" s="11">
        <f t="shared" ref="C58:F58" si="15">((C13/C10)-1)*100</f>
        <v>65.160729800173755</v>
      </c>
      <c r="D58" s="11">
        <f t="shared" si="15"/>
        <v>65.671641791044763</v>
      </c>
      <c r="E58" s="11">
        <f t="shared" si="15"/>
        <v>66.666666666666671</v>
      </c>
      <c r="F58" s="11" t="e">
        <f t="shared" si="15"/>
        <v>#VALUE!</v>
      </c>
    </row>
    <row r="59" spans="1:6" x14ac:dyDescent="0.25">
      <c r="A59" t="s">
        <v>34</v>
      </c>
      <c r="B59" s="11">
        <f>((B35/B34)-1)*100</f>
        <v>148.59562858448058</v>
      </c>
      <c r="C59" s="11">
        <f>((C35/C34)-1)*100</f>
        <v>125.10223410038033</v>
      </c>
      <c r="D59" s="11">
        <f t="shared" ref="D59:F59" si="16">((D35/D34)-1)*100</f>
        <v>117.61630773713718</v>
      </c>
      <c r="E59" s="11">
        <f t="shared" si="16"/>
        <v>89.965019487392709</v>
      </c>
      <c r="F59" s="11" t="e">
        <f t="shared" si="16"/>
        <v>#VALUE!</v>
      </c>
    </row>
    <row r="60" spans="1:6" x14ac:dyDescent="0.25">
      <c r="A60" t="s">
        <v>35</v>
      </c>
      <c r="B60" s="11">
        <f>((B37/B36)-1)*100</f>
        <v>33.200554024326379</v>
      </c>
      <c r="C60" s="11">
        <f>((C37/C36)-1)*100</f>
        <v>36.292830851939904</v>
      </c>
      <c r="D60" s="11">
        <f>((D37/D36)-1)*100</f>
        <v>31.353987553046746</v>
      </c>
      <c r="E60" s="11">
        <f>((E37/E36)-1)*100</f>
        <v>13.979011692435627</v>
      </c>
      <c r="F60" s="11" t="e">
        <f t="shared" ref="F60" si="17">((F37/F36)-1)*100</f>
        <v>#VALUE!</v>
      </c>
    </row>
    <row r="61" spans="1:6" x14ac:dyDescent="0.25">
      <c r="B61" s="11"/>
      <c r="C61" s="11"/>
      <c r="D61" s="11"/>
      <c r="E61" s="11"/>
    </row>
    <row r="62" spans="1:6" x14ac:dyDescent="0.25">
      <c r="A62" t="s">
        <v>36</v>
      </c>
      <c r="B62" s="18"/>
      <c r="C62" s="18"/>
      <c r="D62" s="18"/>
      <c r="E62" s="18"/>
    </row>
    <row r="63" spans="1:6" x14ac:dyDescent="0.25">
      <c r="A63" t="s">
        <v>37</v>
      </c>
      <c r="B63" s="16">
        <f t="shared" ref="B63:F63" si="18">B19/B12</f>
        <v>354996.43112062814</v>
      </c>
      <c r="C63" s="16">
        <f t="shared" si="18"/>
        <v>393861.38613861386</v>
      </c>
      <c r="D63" s="16">
        <f t="shared" si="18"/>
        <v>379666.66666666669</v>
      </c>
      <c r="E63" s="16">
        <f t="shared" si="18"/>
        <v>379666.66666666669</v>
      </c>
      <c r="F63" s="16">
        <f t="shared" si="18"/>
        <v>247743.8136826783</v>
      </c>
    </row>
    <row r="64" spans="1:6" x14ac:dyDescent="0.25">
      <c r="A64" t="s">
        <v>38</v>
      </c>
      <c r="B64" s="16">
        <f>B20/B13</f>
        <v>385377.69080234831</v>
      </c>
      <c r="C64" s="16">
        <f t="shared" ref="C64:F64" si="19">C20/C13</f>
        <v>383006.31246712257</v>
      </c>
      <c r="D64" s="16">
        <f t="shared" si="19"/>
        <v>466993.24324324325</v>
      </c>
      <c r="E64" s="16">
        <f t="shared" si="19"/>
        <v>339089.28571428574</v>
      </c>
      <c r="F64" s="16">
        <f t="shared" si="19"/>
        <v>360958.90410958906</v>
      </c>
    </row>
    <row r="65" spans="1:7" x14ac:dyDescent="0.25">
      <c r="A65" s="27" t="s">
        <v>65</v>
      </c>
      <c r="B65" s="28">
        <f>B20/B14</f>
        <v>172531.97827229719</v>
      </c>
      <c r="C65" s="28">
        <f t="shared" ref="C65:F65" si="20">C20/C14</f>
        <v>169877.50816612225</v>
      </c>
      <c r="D65" s="28">
        <f t="shared" si="20"/>
        <v>170794.89291598022</v>
      </c>
      <c r="E65" s="28">
        <f t="shared" si="20"/>
        <v>168941.28113879004</v>
      </c>
      <c r="F65" s="28">
        <f t="shared" si="20"/>
        <v>197748.59287054409</v>
      </c>
    </row>
    <row r="66" spans="1:7" x14ac:dyDescent="0.25">
      <c r="A66" t="s">
        <v>39</v>
      </c>
      <c r="B66" s="11">
        <f>(B63/B64)*B48</f>
        <v>87.590587303679712</v>
      </c>
      <c r="C66" s="11">
        <f t="shared" ref="C66:F66" si="21">(C63/C64)*C48</f>
        <v>127.25668941122831</v>
      </c>
      <c r="D66" s="11">
        <f t="shared" si="21"/>
        <v>67.081091899973472</v>
      </c>
      <c r="E66" s="11">
        <f t="shared" si="21"/>
        <v>49.458867999602106</v>
      </c>
      <c r="F66" s="11">
        <f t="shared" si="21"/>
        <v>35.837986384329106</v>
      </c>
    </row>
    <row r="67" spans="1:7" x14ac:dyDescent="0.25">
      <c r="B67" s="11"/>
      <c r="C67" s="11"/>
      <c r="D67" s="11"/>
      <c r="E67" s="11"/>
    </row>
    <row r="68" spans="1:7" x14ac:dyDescent="0.25">
      <c r="A68" t="s">
        <v>40</v>
      </c>
      <c r="B68" s="11"/>
      <c r="C68" s="11"/>
      <c r="D68" s="11"/>
      <c r="E68" s="11"/>
    </row>
    <row r="69" spans="1:7" x14ac:dyDescent="0.25">
      <c r="A69" t="s">
        <v>41</v>
      </c>
      <c r="B69" s="11">
        <f>(B26/B25)*100</f>
        <v>8.4384739117321814</v>
      </c>
      <c r="C69" s="11"/>
      <c r="D69" s="11"/>
      <c r="E69" s="11"/>
      <c r="G69" s="7"/>
    </row>
    <row r="70" spans="1:7" x14ac:dyDescent="0.25">
      <c r="A70" t="s">
        <v>42</v>
      </c>
      <c r="B70" s="11">
        <f>(B20/B26)*100</f>
        <v>1173.0632911392404</v>
      </c>
      <c r="C70" s="11"/>
      <c r="D70" s="11"/>
      <c r="E70" s="11"/>
      <c r="G70" s="7"/>
    </row>
    <row r="71" spans="1:7" ht="15.75" thickBot="1" x14ac:dyDescent="0.3">
      <c r="A71" s="12"/>
      <c r="B71" s="12"/>
      <c r="C71" s="12"/>
      <c r="D71" s="12"/>
      <c r="E71" s="12"/>
      <c r="F71" s="12"/>
    </row>
    <row r="72" spans="1:7" ht="15.75" thickTop="1" x14ac:dyDescent="0.25"/>
    <row r="73" spans="1:7" x14ac:dyDescent="0.25">
      <c r="A73" s="14" t="s">
        <v>47</v>
      </c>
    </row>
    <row r="74" spans="1:7" x14ac:dyDescent="0.25">
      <c r="A74" t="s">
        <v>119</v>
      </c>
    </row>
    <row r="75" spans="1:7" x14ac:dyDescent="0.25">
      <c r="A75" t="s">
        <v>120</v>
      </c>
      <c r="B75" s="13"/>
      <c r="C75" s="13"/>
      <c r="D75" s="13"/>
    </row>
    <row r="76" spans="1:7" x14ac:dyDescent="0.25">
      <c r="A76" t="s">
        <v>68</v>
      </c>
    </row>
    <row r="78" spans="1:7" x14ac:dyDescent="0.25">
      <c r="A78" t="s">
        <v>66</v>
      </c>
    </row>
    <row r="79" spans="1:7" x14ac:dyDescent="0.25">
      <c r="A79" s="30"/>
    </row>
    <row r="80" spans="1:7" x14ac:dyDescent="0.25">
      <c r="A80" s="30" t="s">
        <v>67</v>
      </c>
    </row>
    <row r="81" spans="1:1" x14ac:dyDescent="0.25">
      <c r="A81" s="30" t="s">
        <v>69</v>
      </c>
    </row>
    <row r="82" spans="1:1" x14ac:dyDescent="0.25">
      <c r="A82" s="30"/>
    </row>
  </sheetData>
  <mergeCells count="4">
    <mergeCell ref="A2:F2"/>
    <mergeCell ref="A4:A5"/>
    <mergeCell ref="B4:B5"/>
    <mergeCell ref="C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2"/>
  <sheetViews>
    <sheetView topLeftCell="A7" workbookViewId="0">
      <selection activeCell="F31" sqref="F31"/>
    </sheetView>
  </sheetViews>
  <sheetFormatPr baseColWidth="10" defaultColWidth="11.42578125" defaultRowHeight="15" x14ac:dyDescent="0.25"/>
  <cols>
    <col min="1" max="1" width="45.28515625" customWidth="1"/>
    <col min="2" max="2" width="18" customWidth="1"/>
    <col min="3" max="3" width="17.42578125" customWidth="1"/>
    <col min="4" max="4" width="17" customWidth="1"/>
    <col min="5" max="5" width="18" customWidth="1"/>
    <col min="6" max="6" width="15" customWidth="1"/>
  </cols>
  <sheetData>
    <row r="2" spans="1:7" ht="15.75" x14ac:dyDescent="0.25">
      <c r="A2" s="38" t="s">
        <v>99</v>
      </c>
      <c r="B2" s="38"/>
      <c r="C2" s="38"/>
      <c r="D2" s="38"/>
      <c r="E2" s="38"/>
      <c r="F2" s="38"/>
    </row>
    <row r="4" spans="1:7" x14ac:dyDescent="0.25">
      <c r="A4" s="39" t="s">
        <v>0</v>
      </c>
      <c r="B4" s="41" t="s">
        <v>1</v>
      </c>
      <c r="C4" s="43" t="s">
        <v>2</v>
      </c>
      <c r="D4" s="43"/>
      <c r="E4" s="43"/>
      <c r="F4" s="43"/>
      <c r="G4" s="35"/>
    </row>
    <row r="5" spans="1:7" ht="15.75" thickBot="1" x14ac:dyDescent="0.3">
      <c r="A5" s="40"/>
      <c r="B5" s="42"/>
      <c r="C5" s="1" t="s">
        <v>3</v>
      </c>
      <c r="D5" s="1" t="s">
        <v>4</v>
      </c>
      <c r="E5" s="1" t="s">
        <v>5</v>
      </c>
      <c r="F5" s="1" t="s">
        <v>118</v>
      </c>
      <c r="G5" s="1" t="s">
        <v>6</v>
      </c>
    </row>
    <row r="6" spans="1:7" ht="15.75" thickTop="1" x14ac:dyDescent="0.25"/>
    <row r="7" spans="1:7" x14ac:dyDescent="0.25">
      <c r="A7" s="2" t="s">
        <v>7</v>
      </c>
    </row>
    <row r="9" spans="1:7" x14ac:dyDescent="0.25">
      <c r="A9" t="s">
        <v>8</v>
      </c>
    </row>
    <row r="10" spans="1:7" x14ac:dyDescent="0.25">
      <c r="A10" s="3" t="s">
        <v>48</v>
      </c>
      <c r="B10" s="4">
        <f t="shared" ref="B10:B15" si="0">SUM(C10:F10)</f>
        <v>3096</v>
      </c>
      <c r="C10" s="4">
        <f>+'I trimestre'!C10+'II Trimestre'!C10+'III Trimestre'!C10</f>
        <v>2545</v>
      </c>
      <c r="D10" s="4">
        <f>+'I trimestre'!D10+'II Trimestre'!D10+'III Trimestre'!D10</f>
        <v>243</v>
      </c>
      <c r="E10" s="4">
        <f>+'I trimestre'!E10+'II Trimestre'!E10+'III Trimestre'!E10</f>
        <v>308</v>
      </c>
      <c r="F10" s="4" t="s">
        <v>33</v>
      </c>
      <c r="G10" s="4">
        <f>+'I trimestre'!G10+'II Trimestre'!G10+'III Trimestre'!G10</f>
        <v>469</v>
      </c>
    </row>
    <row r="11" spans="1:7" x14ac:dyDescent="0.25">
      <c r="A11" s="20" t="s">
        <v>64</v>
      </c>
      <c r="B11" s="4">
        <f t="shared" si="0"/>
        <v>8123</v>
      </c>
      <c r="C11" s="4">
        <f>+'I trimestre'!C11+'II Trimestre'!C11+'III Trimestre'!C11</f>
        <v>6736</v>
      </c>
      <c r="D11" s="4">
        <f>+'I trimestre'!D11+'II Trimestre'!D11+'III Trimestre'!D11</f>
        <v>674</v>
      </c>
      <c r="E11" s="4">
        <f>+'I trimestre'!E11+'II Trimestre'!E11+'III Trimestre'!E11</f>
        <v>713</v>
      </c>
      <c r="F11" s="4" t="s">
        <v>33</v>
      </c>
      <c r="G11" s="4">
        <f>+'I trimestre'!G11+'II Trimestre'!G11+'III Trimestre'!G11</f>
        <v>1557</v>
      </c>
    </row>
    <row r="12" spans="1:7" x14ac:dyDescent="0.25">
      <c r="A12" s="3" t="s">
        <v>79</v>
      </c>
      <c r="B12" s="4">
        <f t="shared" si="0"/>
        <v>4727</v>
      </c>
      <c r="C12" s="4">
        <f>+'III Trimestre'!C12</f>
        <v>2480</v>
      </c>
      <c r="D12" s="4">
        <f>+'III Trimestre'!D12</f>
        <v>520</v>
      </c>
      <c r="E12" s="4">
        <f>+'III Trimestre'!E12</f>
        <v>520</v>
      </c>
      <c r="F12" s="4">
        <f>+'III Trimestre'!F12</f>
        <v>1207</v>
      </c>
      <c r="G12" s="4">
        <f>+'III Trimestre'!G12</f>
        <v>0</v>
      </c>
    </row>
    <row r="13" spans="1:7" x14ac:dyDescent="0.25">
      <c r="A13" s="3" t="s">
        <v>80</v>
      </c>
      <c r="B13" s="4">
        <f t="shared" si="0"/>
        <v>4651</v>
      </c>
      <c r="C13" s="4">
        <f>+'I trimestre'!C13+'II Trimestre'!C13+'III Trimestre'!C13</f>
        <v>3201</v>
      </c>
      <c r="D13" s="4">
        <f>+'I trimestre'!D13+'II Trimestre'!D13+'III Trimestre'!D13</f>
        <v>278</v>
      </c>
      <c r="E13" s="4">
        <f>+'I trimestre'!E13+'II Trimestre'!E13+'III Trimestre'!E13</f>
        <v>247</v>
      </c>
      <c r="F13" s="4">
        <f>+'I trimestre'!F13+'II Trimestre'!F13+'III Trimestre'!F13</f>
        <v>925</v>
      </c>
      <c r="G13" s="4">
        <f>+'I trimestre'!G13+'II Trimestre'!G13+'III Trimestre'!G13</f>
        <v>0</v>
      </c>
    </row>
    <row r="14" spans="1:7" x14ac:dyDescent="0.25">
      <c r="A14" s="20" t="s">
        <v>64</v>
      </c>
      <c r="B14" s="4">
        <f t="shared" si="0"/>
        <v>13519</v>
      </c>
      <c r="C14" s="4">
        <f>+'I trimestre'!C14+'II Trimestre'!C14+'III Trimestre'!C14</f>
        <v>9432</v>
      </c>
      <c r="D14" s="4">
        <f>+'I trimestre'!D14+'II Trimestre'!D14+'III Trimestre'!D14</f>
        <v>1173</v>
      </c>
      <c r="E14" s="4">
        <f>+'I trimestre'!E14+'II Trimestre'!E14+'III Trimestre'!E14</f>
        <v>709</v>
      </c>
      <c r="F14" s="4">
        <f>+'I trimestre'!F14+'II Trimestre'!F14+'III Trimestre'!F14</f>
        <v>2205</v>
      </c>
      <c r="G14" s="4">
        <f>+'I trimestre'!G14+'II Trimestre'!G14+'III Trimestre'!G14</f>
        <v>0</v>
      </c>
    </row>
    <row r="15" spans="1:7" x14ac:dyDescent="0.25">
      <c r="A15" s="3" t="s">
        <v>73</v>
      </c>
      <c r="B15" s="4">
        <f t="shared" si="0"/>
        <v>5009</v>
      </c>
      <c r="C15" s="4">
        <f>+'III Trimestre'!C15</f>
        <v>2745</v>
      </c>
      <c r="D15" s="4">
        <f>+'III Trimestre'!D15</f>
        <v>588</v>
      </c>
      <c r="E15" s="4">
        <f>+'III Trimestre'!E15</f>
        <v>588</v>
      </c>
      <c r="F15" s="4">
        <f>+'III Trimestre'!F15</f>
        <v>1088</v>
      </c>
      <c r="G15" s="4">
        <v>0</v>
      </c>
    </row>
    <row r="17" spans="1:7" x14ac:dyDescent="0.25">
      <c r="A17" s="5" t="s">
        <v>10</v>
      </c>
    </row>
    <row r="18" spans="1:7" x14ac:dyDescent="0.25">
      <c r="A18" s="3" t="s">
        <v>115</v>
      </c>
      <c r="B18" s="4">
        <f t="shared" ref="B18:B22" si="1">SUM(C18:F18)</f>
        <v>1281360000</v>
      </c>
      <c r="C18" s="16">
        <f>+'I trimestre'!C18+'II Trimestre'!C18+'III Trimestre'!C18</f>
        <v>1077760000</v>
      </c>
      <c r="D18" s="16">
        <f>+'I trimestre'!D18+'II Trimestre'!D18+'III Trimestre'!D18</f>
        <v>100640000</v>
      </c>
      <c r="E18" s="16">
        <f>+'I trimestre'!E18+'II Trimestre'!E18+'III Trimestre'!E18</f>
        <v>102960000</v>
      </c>
      <c r="F18" s="16" t="s">
        <v>33</v>
      </c>
      <c r="G18" s="16">
        <f>+'I trimestre'!G18+'II Trimestre'!G18+'III Trimestre'!G18</f>
        <v>249120000</v>
      </c>
    </row>
    <row r="19" spans="1:7" x14ac:dyDescent="0.25">
      <c r="A19" s="3" t="s">
        <v>79</v>
      </c>
      <c r="B19" s="16">
        <f t="shared" si="1"/>
        <v>2339250000</v>
      </c>
      <c r="C19" s="16">
        <f>+'I trimestre'!C19+'II Trimestre'!C19+'III Trimestre'!C19</f>
        <v>1112650000</v>
      </c>
      <c r="D19" s="16">
        <f>+'I trimestre'!D19+'II Trimestre'!D19+'III Trimestre'!D19</f>
        <v>229500000</v>
      </c>
      <c r="E19" s="16">
        <f>+'I trimestre'!E19+'II Trimestre'!E19+'III Trimestre'!E19</f>
        <v>229500000</v>
      </c>
      <c r="F19" s="16">
        <f>+'I trimestre'!F19+'II Trimestre'!F19+'III Trimestre'!F19</f>
        <v>767600000</v>
      </c>
      <c r="G19" s="16">
        <f>+'I trimestre'!G19+'II Trimestre'!G19+'III Trimestre'!G19</f>
        <v>0</v>
      </c>
    </row>
    <row r="20" spans="1:7" x14ac:dyDescent="0.25">
      <c r="A20" s="3" t="s">
        <v>80</v>
      </c>
      <c r="B20" s="16">
        <f t="shared" si="1"/>
        <v>2343442500</v>
      </c>
      <c r="C20" s="16">
        <f>+'I trimestre'!C20+'II Trimestre'!C20+'III Trimestre'!C20</f>
        <v>1599195000</v>
      </c>
      <c r="D20" s="16">
        <f>+'I trimestre'!D20+'II Trimestre'!D20+'III Trimestre'!D20</f>
        <v>201605000</v>
      </c>
      <c r="E20" s="16">
        <f>+'I trimestre'!E20+'II Trimestre'!E20+'III Trimestre'!E20</f>
        <v>117342500</v>
      </c>
      <c r="F20" s="16">
        <f>+'I trimestre'!F20+'II Trimestre'!F20+'III Trimestre'!F20</f>
        <v>425300000</v>
      </c>
      <c r="G20" s="16">
        <f>+'I trimestre'!G20+'II Trimestre'!G20+'III Trimestre'!G20</f>
        <v>0</v>
      </c>
    </row>
    <row r="21" spans="1:7" x14ac:dyDescent="0.25">
      <c r="A21" s="3" t="s">
        <v>73</v>
      </c>
      <c r="B21" s="16">
        <f t="shared" si="1"/>
        <v>8613130000</v>
      </c>
      <c r="C21" s="16">
        <f>+'I trimestre'!C21+'II Trimestre'!C21+'III Trimestre'!C21</f>
        <v>4199850000</v>
      </c>
      <c r="D21" s="16">
        <f>+'I trimestre'!D21+'II Trimestre'!D21+'III Trimestre'!D21</f>
        <v>899640000</v>
      </c>
      <c r="E21" s="16">
        <f>+'I trimestre'!E21+'II Trimestre'!E21+'III Trimestre'!E21</f>
        <v>899640000</v>
      </c>
      <c r="F21" s="16">
        <f>+'I trimestre'!F21+'II Trimestre'!F21+'III Trimestre'!F21</f>
        <v>2614000000</v>
      </c>
      <c r="G21" s="16">
        <f>+'I trimestre'!G21+'II Trimestre'!G21+'III Trimestre'!G21</f>
        <v>0</v>
      </c>
    </row>
    <row r="22" spans="1:7" x14ac:dyDescent="0.25">
      <c r="A22" s="3" t="s">
        <v>81</v>
      </c>
      <c r="B22" s="16">
        <f t="shared" si="1"/>
        <v>3140110000</v>
      </c>
      <c r="C22" s="16">
        <f>+'III Trimestre'!C21</f>
        <v>1399950000</v>
      </c>
      <c r="D22" s="16">
        <f>+'III Trimestre'!D21</f>
        <v>299880000</v>
      </c>
      <c r="E22" s="16">
        <f>+'III Trimestre'!E21</f>
        <v>299880000</v>
      </c>
      <c r="F22" s="16">
        <f>+'III Trimestre'!F21</f>
        <v>1140400000</v>
      </c>
      <c r="G22" s="16">
        <f>+'III Trimestre'!G21</f>
        <v>0</v>
      </c>
    </row>
    <row r="23" spans="1:7" x14ac:dyDescent="0.25">
      <c r="B23" s="4"/>
      <c r="C23" s="4"/>
      <c r="D23" s="4"/>
      <c r="E23" s="4"/>
      <c r="F23" s="4"/>
      <c r="G23" s="4"/>
    </row>
    <row r="24" spans="1:7" x14ac:dyDescent="0.25">
      <c r="A24" t="s">
        <v>11</v>
      </c>
      <c r="B24" s="16"/>
      <c r="C24" s="16"/>
      <c r="D24" s="16"/>
      <c r="E24" s="16"/>
      <c r="F24" s="17"/>
    </row>
    <row r="25" spans="1:7" x14ac:dyDescent="0.25">
      <c r="A25" s="6" t="s">
        <v>79</v>
      </c>
      <c r="B25" s="16">
        <f>B19</f>
        <v>2339250000</v>
      </c>
      <c r="C25" s="16"/>
      <c r="D25" s="16"/>
      <c r="E25" s="16"/>
      <c r="F25" s="16"/>
      <c r="G25" s="7"/>
    </row>
    <row r="26" spans="1:7" x14ac:dyDescent="0.25">
      <c r="A26" s="6" t="s">
        <v>80</v>
      </c>
      <c r="B26" s="16">
        <f>+'I trimestre'!B26+'II Trimestre'!B26+'III Trimestre'!B26</f>
        <v>412895000</v>
      </c>
      <c r="C26" s="16"/>
      <c r="D26" s="16"/>
      <c r="E26" s="16"/>
      <c r="F26" s="17"/>
      <c r="G26" s="7"/>
    </row>
    <row r="27" spans="1:7" x14ac:dyDescent="0.25">
      <c r="B27" s="18"/>
      <c r="C27" s="18"/>
      <c r="D27" s="18"/>
      <c r="E27" s="18"/>
      <c r="F27" s="18"/>
    </row>
    <row r="28" spans="1:7" x14ac:dyDescent="0.25">
      <c r="A28" t="s">
        <v>12</v>
      </c>
      <c r="B28" s="18"/>
      <c r="C28" s="18"/>
      <c r="D28" s="18"/>
      <c r="E28" s="18"/>
      <c r="F28" s="18"/>
    </row>
    <row r="29" spans="1:7" x14ac:dyDescent="0.25">
      <c r="A29" t="s">
        <v>49</v>
      </c>
      <c r="B29" s="19">
        <v>1.4617491794222224</v>
      </c>
      <c r="C29" s="19">
        <v>1.4617491794222224</v>
      </c>
      <c r="D29" s="19">
        <v>1.4617491794222224</v>
      </c>
      <c r="E29" s="19">
        <v>1.4617491794222224</v>
      </c>
      <c r="F29" s="19">
        <v>1.4617491794222224</v>
      </c>
    </row>
    <row r="30" spans="1:7" x14ac:dyDescent="0.25">
      <c r="A30" t="s">
        <v>82</v>
      </c>
      <c r="B30" s="15">
        <v>1.5258720344444443</v>
      </c>
      <c r="C30" s="15">
        <v>1.5258720344444443</v>
      </c>
      <c r="D30" s="15">
        <v>1.5258720344444443</v>
      </c>
      <c r="E30" s="15">
        <v>1.5258720344444443</v>
      </c>
      <c r="F30" s="15">
        <v>1.5258720344444443</v>
      </c>
    </row>
    <row r="31" spans="1:7" x14ac:dyDescent="0.25">
      <c r="A31" t="s">
        <v>14</v>
      </c>
      <c r="B31" s="4">
        <f>+C31+F31</f>
        <v>132573</v>
      </c>
      <c r="C31" s="4">
        <v>75569</v>
      </c>
      <c r="D31" s="4">
        <v>75569</v>
      </c>
      <c r="E31" s="4">
        <v>75569</v>
      </c>
      <c r="F31" s="4">
        <v>57004</v>
      </c>
    </row>
    <row r="32" spans="1:7" x14ac:dyDescent="0.25">
      <c r="B32" s="18"/>
      <c r="C32" s="18"/>
      <c r="D32" s="18"/>
      <c r="E32" s="18"/>
      <c r="F32" s="18"/>
    </row>
    <row r="33" spans="1:6" x14ac:dyDescent="0.25">
      <c r="A33" t="s">
        <v>15</v>
      </c>
      <c r="B33" s="18"/>
      <c r="C33" s="18"/>
      <c r="D33" s="18"/>
      <c r="E33" s="18"/>
      <c r="F33" s="18"/>
    </row>
    <row r="34" spans="1:6" x14ac:dyDescent="0.25">
      <c r="A34" t="s">
        <v>50</v>
      </c>
      <c r="B34" s="16">
        <f>B18/B29</f>
        <v>876593616.76979101</v>
      </c>
      <c r="C34" s="16">
        <f>C18/C29</f>
        <v>737308435.10786188</v>
      </c>
      <c r="D34" s="16">
        <f t="shared" ref="D34:F34" si="2">D18/D29</f>
        <v>68849021.033676535</v>
      </c>
      <c r="E34" s="16">
        <f t="shared" si="2"/>
        <v>70436160.628252536</v>
      </c>
      <c r="F34" s="16" t="e">
        <f t="shared" si="2"/>
        <v>#VALUE!</v>
      </c>
    </row>
    <row r="35" spans="1:6" x14ac:dyDescent="0.25">
      <c r="A35" t="s">
        <v>83</v>
      </c>
      <c r="B35" s="16">
        <f>B20/B30</f>
        <v>1535805393.3095546</v>
      </c>
      <c r="C35" s="16">
        <f t="shared" ref="C35:F35" si="3">C20/C30</f>
        <v>1048053155.1141849</v>
      </c>
      <c r="D35" s="16">
        <f t="shared" si="3"/>
        <v>132124447.82330813</v>
      </c>
      <c r="E35" s="16">
        <f t="shared" si="3"/>
        <v>76901927.128327832</v>
      </c>
      <c r="F35" s="16">
        <f t="shared" si="3"/>
        <v>278725863.24373376</v>
      </c>
    </row>
    <row r="36" spans="1:6" x14ac:dyDescent="0.25">
      <c r="A36" t="s">
        <v>51</v>
      </c>
      <c r="B36" s="16">
        <f>B34/B10</f>
        <v>283137.47311685758</v>
      </c>
      <c r="C36" s="16">
        <f>C34/C10</f>
        <v>289708.61890289269</v>
      </c>
      <c r="D36" s="16">
        <f t="shared" ref="D36:F36" si="4">D34/D10</f>
        <v>283329.30466533551</v>
      </c>
      <c r="E36" s="16">
        <f>E34/E10</f>
        <v>228688.83320861214</v>
      </c>
      <c r="F36" s="16" t="e">
        <f t="shared" si="4"/>
        <v>#VALUE!</v>
      </c>
    </row>
    <row r="37" spans="1:6" x14ac:dyDescent="0.25">
      <c r="A37" t="s">
        <v>84</v>
      </c>
      <c r="B37" s="16">
        <f>B35/B13</f>
        <v>330209.71690164576</v>
      </c>
      <c r="C37" s="16">
        <f t="shared" ref="C37:F37" si="5">C35/C13</f>
        <v>327414.2940063058</v>
      </c>
      <c r="D37" s="16">
        <f t="shared" si="5"/>
        <v>475267.79792556877</v>
      </c>
      <c r="E37" s="16">
        <f t="shared" si="5"/>
        <v>311343.83452764305</v>
      </c>
      <c r="F37" s="16">
        <f t="shared" si="5"/>
        <v>301325.25756079325</v>
      </c>
    </row>
    <row r="39" spans="1:6" x14ac:dyDescent="0.25">
      <c r="A39" s="2" t="s">
        <v>18</v>
      </c>
    </row>
    <row r="41" spans="1:6" x14ac:dyDescent="0.25">
      <c r="A41" t="s">
        <v>19</v>
      </c>
    </row>
    <row r="42" spans="1:6" x14ac:dyDescent="0.25">
      <c r="A42" t="s">
        <v>20</v>
      </c>
      <c r="B42" s="9">
        <f>B12/B31*100</f>
        <v>3.5655827355494711</v>
      </c>
      <c r="C42" s="9">
        <f t="shared" ref="C42:F42" si="6">C12/C31*100</f>
        <v>3.2817689793433815</v>
      </c>
      <c r="D42" s="9">
        <f t="shared" si="6"/>
        <v>0.68811285050748316</v>
      </c>
      <c r="E42" s="9">
        <f t="shared" si="6"/>
        <v>0.68811285050748316</v>
      </c>
      <c r="F42" s="9">
        <f t="shared" si="6"/>
        <v>2.1173952705073331</v>
      </c>
    </row>
    <row r="43" spans="1:6" x14ac:dyDescent="0.25">
      <c r="A43" t="s">
        <v>21</v>
      </c>
      <c r="B43" s="9">
        <f>B13/B31*100</f>
        <v>3.508255828864097</v>
      </c>
      <c r="C43" s="9">
        <f t="shared" ref="C43:F43" si="7">C13/C31*100</f>
        <v>4.2358639124508723</v>
      </c>
      <c r="D43" s="9">
        <f t="shared" si="7"/>
        <v>0.36787571623284676</v>
      </c>
      <c r="E43" s="9">
        <f t="shared" si="7"/>
        <v>0.32685360399105451</v>
      </c>
      <c r="F43" s="9">
        <f t="shared" si="7"/>
        <v>1.6226931443407482</v>
      </c>
    </row>
    <row r="45" spans="1:6" x14ac:dyDescent="0.25">
      <c r="A45" t="s">
        <v>22</v>
      </c>
    </row>
    <row r="46" spans="1:6" x14ac:dyDescent="0.25">
      <c r="A46" t="s">
        <v>23</v>
      </c>
      <c r="B46" s="9">
        <f>B13/B12*100</f>
        <v>98.392214935477057</v>
      </c>
      <c r="C46" s="9">
        <f>C13/C12*100</f>
        <v>129.07258064516128</v>
      </c>
      <c r="D46" s="9">
        <f t="shared" ref="D46:F46" si="8">D13/D12*100</f>
        <v>53.46153846153846</v>
      </c>
      <c r="E46" s="9">
        <f t="shared" si="8"/>
        <v>47.5</v>
      </c>
      <c r="F46" s="9">
        <f t="shared" si="8"/>
        <v>76.636288318144167</v>
      </c>
    </row>
    <row r="47" spans="1:6" x14ac:dyDescent="0.25">
      <c r="A47" t="s">
        <v>24</v>
      </c>
      <c r="B47" s="9">
        <f>B20/B19*100</f>
        <v>100.17922411029177</v>
      </c>
      <c r="C47" s="9">
        <f>C20/C19*100</f>
        <v>143.72848604682517</v>
      </c>
      <c r="D47" s="9">
        <f t="shared" ref="D47:F47" si="9">D20/D19*100</f>
        <v>87.845315904139426</v>
      </c>
      <c r="E47" s="9">
        <f>E20/E19*100</f>
        <v>51.129629629629626</v>
      </c>
      <c r="F47" s="9">
        <f t="shared" si="9"/>
        <v>55.406461698801458</v>
      </c>
    </row>
    <row r="48" spans="1:6" x14ac:dyDescent="0.25">
      <c r="A48" t="s">
        <v>25</v>
      </c>
      <c r="B48" s="11">
        <f>AVERAGE(B46:B47)</f>
        <v>99.28571952288442</v>
      </c>
      <c r="C48" s="11">
        <f t="shared" ref="C48:F48" si="10">AVERAGE(C46:C47)</f>
        <v>136.40053334599321</v>
      </c>
      <c r="D48" s="11">
        <f t="shared" si="10"/>
        <v>70.653427182838939</v>
      </c>
      <c r="E48" s="11">
        <f t="shared" si="10"/>
        <v>49.31481481481481</v>
      </c>
      <c r="F48" s="11">
        <f t="shared" si="10"/>
        <v>66.021375008472816</v>
      </c>
    </row>
    <row r="49" spans="1:6" x14ac:dyDescent="0.25">
      <c r="B49" s="11"/>
      <c r="C49" s="11"/>
      <c r="D49" s="11"/>
      <c r="E49" s="11"/>
    </row>
    <row r="50" spans="1:6" x14ac:dyDescent="0.25">
      <c r="A50" t="s">
        <v>26</v>
      </c>
      <c r="B50" s="18"/>
      <c r="C50" s="18"/>
      <c r="D50" s="18"/>
      <c r="E50" s="18"/>
    </row>
    <row r="51" spans="1:6" x14ac:dyDescent="0.25">
      <c r="A51" t="s">
        <v>27</v>
      </c>
      <c r="B51" s="11">
        <f>B13/B15*100</f>
        <v>92.852864843282092</v>
      </c>
      <c r="C51" s="11">
        <f t="shared" ref="C51:E51" si="11">C13/C15*100</f>
        <v>116.61202185792349</v>
      </c>
      <c r="D51" s="11">
        <f t="shared" si="11"/>
        <v>47.278911564625851</v>
      </c>
      <c r="E51" s="11">
        <f t="shared" si="11"/>
        <v>42.006802721088441</v>
      </c>
      <c r="F51" s="11">
        <f>F13/F15*100</f>
        <v>85.018382352941174</v>
      </c>
    </row>
    <row r="52" spans="1:6" x14ac:dyDescent="0.25">
      <c r="A52" t="s">
        <v>28</v>
      </c>
      <c r="B52" s="11">
        <f>B20/B21*100</f>
        <v>27.207792057010632</v>
      </c>
      <c r="C52" s="11">
        <f t="shared" ref="C52:F52" si="12">C20/C21*100</f>
        <v>38.077431336833456</v>
      </c>
      <c r="D52" s="11">
        <f t="shared" si="12"/>
        <v>22.409519363300877</v>
      </c>
      <c r="E52" s="11">
        <f t="shared" si="12"/>
        <v>13.043272864701436</v>
      </c>
      <c r="F52" s="11">
        <f t="shared" si="12"/>
        <v>16.270084162203517</v>
      </c>
    </row>
    <row r="53" spans="1:6" x14ac:dyDescent="0.25">
      <c r="A53" t="s">
        <v>29</v>
      </c>
      <c r="B53" s="11">
        <f>(B51+B52)/2</f>
        <v>60.030328450146364</v>
      </c>
      <c r="C53" s="11">
        <f t="shared" ref="C53:F53" si="13">(C51+C52)/2</f>
        <v>77.344726597378468</v>
      </c>
      <c r="D53" s="11">
        <f t="shared" si="13"/>
        <v>34.844215463963366</v>
      </c>
      <c r="E53" s="11">
        <f t="shared" si="13"/>
        <v>27.525037792894938</v>
      </c>
      <c r="F53" s="11">
        <f t="shared" si="13"/>
        <v>50.644233257572346</v>
      </c>
    </row>
    <row r="54" spans="1:6" x14ac:dyDescent="0.25">
      <c r="B54" s="18"/>
      <c r="C54" s="18"/>
      <c r="D54" s="18"/>
      <c r="E54" s="18"/>
    </row>
    <row r="55" spans="1:6" x14ac:dyDescent="0.25">
      <c r="A55" t="s">
        <v>30</v>
      </c>
      <c r="B55" s="11">
        <f>B22/B20*100</f>
        <v>133.99560689029067</v>
      </c>
      <c r="C55" s="11">
        <f t="shared" ref="C55:F55" si="14">C22/C20*100</f>
        <v>87.540919024884403</v>
      </c>
      <c r="D55" s="11">
        <f t="shared" si="14"/>
        <v>148.74631085538553</v>
      </c>
      <c r="E55" s="11">
        <f t="shared" si="14"/>
        <v>255.55957986236871</v>
      </c>
      <c r="F55" s="11">
        <f t="shared" si="14"/>
        <v>268.14013637432402</v>
      </c>
    </row>
    <row r="56" spans="1:6" x14ac:dyDescent="0.25">
      <c r="B56" s="18"/>
      <c r="C56" s="18"/>
      <c r="D56" s="18"/>
      <c r="E56" s="18"/>
    </row>
    <row r="57" spans="1:6" x14ac:dyDescent="0.25">
      <c r="A57" t="s">
        <v>31</v>
      </c>
      <c r="B57" s="18"/>
      <c r="C57" s="18"/>
      <c r="D57" s="18"/>
      <c r="E57" s="18"/>
    </row>
    <row r="58" spans="1:6" x14ac:dyDescent="0.25">
      <c r="A58" t="s">
        <v>32</v>
      </c>
      <c r="B58" s="11">
        <f>((B13/B10)-1)*100</f>
        <v>50.226098191214462</v>
      </c>
      <c r="C58" s="11">
        <f t="shared" ref="C58:F58" si="15">((C13/C10)-1)*100</f>
        <v>25.776031434184677</v>
      </c>
      <c r="D58" s="11">
        <f t="shared" si="15"/>
        <v>14.403292181069949</v>
      </c>
      <c r="E58" s="11">
        <f t="shared" si="15"/>
        <v>-19.805194805194802</v>
      </c>
      <c r="F58" s="11" t="e">
        <f t="shared" si="15"/>
        <v>#VALUE!</v>
      </c>
    </row>
    <row r="59" spans="1:6" x14ac:dyDescent="0.25">
      <c r="A59" t="s">
        <v>34</v>
      </c>
      <c r="B59" s="11">
        <f>((B35/B34)-1)*100</f>
        <v>75.201525989765926</v>
      </c>
      <c r="C59" s="11">
        <f>((C35/C34)-1)*100</f>
        <v>42.145824625058538</v>
      </c>
      <c r="D59" s="11">
        <f t="shared" ref="D59:F59" si="16">((D35/D34)-1)*100</f>
        <v>91.904613659911448</v>
      </c>
      <c r="E59" s="11">
        <f t="shared" si="16"/>
        <v>9.1796123502532634</v>
      </c>
      <c r="F59" s="11" t="e">
        <f t="shared" si="16"/>
        <v>#VALUE!</v>
      </c>
    </row>
    <row r="60" spans="1:6" x14ac:dyDescent="0.25">
      <c r="A60" t="s">
        <v>35</v>
      </c>
      <c r="B60" s="11">
        <f>((B37/B36)-1)*100</f>
        <v>16.625225642725283</v>
      </c>
      <c r="C60" s="11">
        <f>((C37/C36)-1)*100</f>
        <v>13.015033949007805</v>
      </c>
      <c r="D60" s="11">
        <f>((D37/D36)-1)*100</f>
        <v>67.743960861001739</v>
      </c>
      <c r="E60" s="11">
        <f>((E37/E36)-1)*100</f>
        <v>36.142998396267224</v>
      </c>
      <c r="F60" s="11" t="e">
        <f t="shared" ref="F60" si="17">((F37/F36)-1)*100</f>
        <v>#VALUE!</v>
      </c>
    </row>
    <row r="61" spans="1:6" x14ac:dyDescent="0.25">
      <c r="B61" s="11"/>
      <c r="C61" s="11"/>
      <c r="D61" s="11"/>
      <c r="E61" s="11"/>
    </row>
    <row r="62" spans="1:6" x14ac:dyDescent="0.25">
      <c r="A62" t="s">
        <v>36</v>
      </c>
      <c r="B62" s="18"/>
      <c r="C62" s="18"/>
      <c r="D62" s="18"/>
      <c r="E62" s="18"/>
    </row>
    <row r="63" spans="1:6" x14ac:dyDescent="0.25">
      <c r="A63" t="s">
        <v>37</v>
      </c>
      <c r="B63" s="16">
        <f t="shared" ref="B63:F63" si="18">B19/B12</f>
        <v>494869.89634017349</v>
      </c>
      <c r="C63" s="16">
        <f t="shared" si="18"/>
        <v>448649.19354838709</v>
      </c>
      <c r="D63" s="16">
        <f t="shared" si="18"/>
        <v>441346.15384615387</v>
      </c>
      <c r="E63" s="16">
        <f t="shared" si="18"/>
        <v>441346.15384615387</v>
      </c>
      <c r="F63" s="16">
        <f t="shared" si="18"/>
        <v>635956.91797845904</v>
      </c>
    </row>
    <row r="64" spans="1:6" x14ac:dyDescent="0.25">
      <c r="A64" t="s">
        <v>38</v>
      </c>
      <c r="B64" s="16">
        <f>B20/B13</f>
        <v>503857.77252203826</v>
      </c>
      <c r="C64" s="16">
        <f t="shared" ref="C64:F64" si="19">C20/C13</f>
        <v>499592.31490159326</v>
      </c>
      <c r="D64" s="16">
        <f t="shared" si="19"/>
        <v>725197.8417266187</v>
      </c>
      <c r="E64" s="16">
        <f t="shared" si="19"/>
        <v>475070.85020242917</v>
      </c>
      <c r="F64" s="16">
        <f t="shared" si="19"/>
        <v>459783.78378378379</v>
      </c>
    </row>
    <row r="65" spans="1:7" x14ac:dyDescent="0.25">
      <c r="A65" s="27" t="s">
        <v>65</v>
      </c>
      <c r="B65" s="28">
        <f>B20/B14</f>
        <v>173344.36718692211</v>
      </c>
      <c r="C65" s="28">
        <f t="shared" ref="C65:F65" si="20">C20/C14</f>
        <v>169549.93638676844</v>
      </c>
      <c r="D65" s="28">
        <f t="shared" si="20"/>
        <v>171871.27024722932</v>
      </c>
      <c r="E65" s="28">
        <f t="shared" si="20"/>
        <v>165504.23131170662</v>
      </c>
      <c r="F65" s="28">
        <f t="shared" si="20"/>
        <v>192879.81859410432</v>
      </c>
    </row>
    <row r="66" spans="1:7" x14ac:dyDescent="0.25">
      <c r="A66" t="s">
        <v>39</v>
      </c>
      <c r="B66" s="11">
        <f>(B63/B64)*B48</f>
        <v>97.514648791490657</v>
      </c>
      <c r="C66" s="11">
        <f t="shared" ref="C66:F66" si="21">(C63/C64)*C48</f>
        <v>122.49185477823805</v>
      </c>
      <c r="D66" s="11">
        <f t="shared" si="21"/>
        <v>42.998774333018943</v>
      </c>
      <c r="E66" s="11">
        <f t="shared" si="21"/>
        <v>45.814016660630202</v>
      </c>
      <c r="F66" s="11">
        <f t="shared" si="21"/>
        <v>91.31846674878156</v>
      </c>
    </row>
    <row r="67" spans="1:7" x14ac:dyDescent="0.25">
      <c r="B67" s="11"/>
      <c r="C67" s="11"/>
      <c r="D67" s="11"/>
      <c r="E67" s="11"/>
    </row>
    <row r="68" spans="1:7" x14ac:dyDescent="0.25">
      <c r="A68" t="s">
        <v>40</v>
      </c>
      <c r="B68" s="11"/>
      <c r="C68" s="11"/>
      <c r="D68" s="11"/>
      <c r="E68" s="11"/>
    </row>
    <row r="69" spans="1:7" x14ac:dyDescent="0.25">
      <c r="A69" t="s">
        <v>41</v>
      </c>
      <c r="B69" s="11">
        <f>(B26/B25)*100</f>
        <v>17.650742759431441</v>
      </c>
      <c r="C69" s="11"/>
      <c r="D69" s="11"/>
      <c r="E69" s="11"/>
      <c r="G69" s="7"/>
    </row>
    <row r="70" spans="1:7" x14ac:dyDescent="0.25">
      <c r="A70" t="s">
        <v>42</v>
      </c>
      <c r="B70" s="11">
        <f>(B20/B26)*100</f>
        <v>567.56378740357718</v>
      </c>
      <c r="C70" s="11"/>
      <c r="D70" s="11"/>
      <c r="E70" s="11"/>
      <c r="G70" s="7"/>
    </row>
    <row r="71" spans="1:7" ht="15.75" thickBot="1" x14ac:dyDescent="0.3">
      <c r="A71" s="12"/>
      <c r="B71" s="12"/>
      <c r="C71" s="12"/>
      <c r="D71" s="12"/>
      <c r="E71" s="12"/>
      <c r="F71" s="12"/>
    </row>
    <row r="72" spans="1:7" ht="15.75" thickTop="1" x14ac:dyDescent="0.25"/>
    <row r="73" spans="1:7" x14ac:dyDescent="0.25">
      <c r="A73" s="14" t="s">
        <v>47</v>
      </c>
    </row>
    <row r="74" spans="1:7" x14ac:dyDescent="0.25">
      <c r="A74" t="s">
        <v>119</v>
      </c>
    </row>
    <row r="75" spans="1:7" x14ac:dyDescent="0.25">
      <c r="A75" t="s">
        <v>120</v>
      </c>
      <c r="B75" s="13"/>
      <c r="C75" s="13"/>
      <c r="D75" s="13"/>
    </row>
    <row r="76" spans="1:7" x14ac:dyDescent="0.25">
      <c r="A76" t="s">
        <v>68</v>
      </c>
    </row>
    <row r="78" spans="1:7" x14ac:dyDescent="0.25">
      <c r="A78" t="s">
        <v>66</v>
      </c>
    </row>
    <row r="79" spans="1:7" x14ac:dyDescent="0.25">
      <c r="A79" s="30"/>
    </row>
    <row r="80" spans="1:7" x14ac:dyDescent="0.25">
      <c r="A80" s="30" t="s">
        <v>67</v>
      </c>
    </row>
    <row r="81" spans="1:1" x14ac:dyDescent="0.25">
      <c r="A81" s="30" t="s">
        <v>69</v>
      </c>
    </row>
    <row r="82" spans="1:1" x14ac:dyDescent="0.25">
      <c r="A82" s="30"/>
    </row>
  </sheetData>
  <mergeCells count="4">
    <mergeCell ref="A2:F2"/>
    <mergeCell ref="A4:A5"/>
    <mergeCell ref="B4:B5"/>
    <mergeCell ref="C4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2"/>
  <sheetViews>
    <sheetView topLeftCell="D55" workbookViewId="0">
      <selection activeCell="N86" sqref="N86"/>
    </sheetView>
  </sheetViews>
  <sheetFormatPr baseColWidth="10" defaultColWidth="11.42578125" defaultRowHeight="15" x14ac:dyDescent="0.25"/>
  <cols>
    <col min="1" max="1" width="45.28515625" customWidth="1"/>
    <col min="2" max="2" width="18" customWidth="1"/>
    <col min="3" max="3" width="17.42578125" customWidth="1"/>
    <col min="4" max="4" width="17" customWidth="1"/>
    <col min="5" max="5" width="18" customWidth="1"/>
    <col min="6" max="6" width="15" customWidth="1"/>
  </cols>
  <sheetData>
    <row r="2" spans="1:7" ht="15.75" x14ac:dyDescent="0.25">
      <c r="A2" s="38" t="s">
        <v>100</v>
      </c>
      <c r="B2" s="38"/>
      <c r="C2" s="38"/>
      <c r="D2" s="38"/>
      <c r="E2" s="38"/>
      <c r="F2" s="38"/>
    </row>
    <row r="4" spans="1:7" x14ac:dyDescent="0.25">
      <c r="A4" s="39" t="s">
        <v>0</v>
      </c>
      <c r="B4" s="41" t="s">
        <v>1</v>
      </c>
      <c r="C4" s="43" t="s">
        <v>2</v>
      </c>
      <c r="D4" s="43"/>
      <c r="E4" s="43"/>
      <c r="F4" s="43"/>
      <c r="G4" s="35"/>
    </row>
    <row r="5" spans="1:7" ht="15.75" thickBot="1" x14ac:dyDescent="0.3">
      <c r="A5" s="40"/>
      <c r="B5" s="42"/>
      <c r="C5" s="1" t="s">
        <v>3</v>
      </c>
      <c r="D5" s="1" t="s">
        <v>4</v>
      </c>
      <c r="E5" s="1" t="s">
        <v>5</v>
      </c>
      <c r="F5" s="1" t="s">
        <v>118</v>
      </c>
      <c r="G5" s="1" t="s">
        <v>6</v>
      </c>
    </row>
    <row r="6" spans="1:7" ht="15.75" thickTop="1" x14ac:dyDescent="0.25"/>
    <row r="7" spans="1:7" x14ac:dyDescent="0.25">
      <c r="A7" s="2" t="s">
        <v>7</v>
      </c>
    </row>
    <row r="9" spans="1:7" x14ac:dyDescent="0.25">
      <c r="A9" t="s">
        <v>8</v>
      </c>
    </row>
    <row r="10" spans="1:7" x14ac:dyDescent="0.25">
      <c r="A10" s="3" t="s">
        <v>60</v>
      </c>
      <c r="B10" s="4">
        <f t="shared" ref="B10:B15" si="0">SUM(C10:F10)</f>
        <v>3863</v>
      </c>
      <c r="C10" s="4">
        <f>+'I trimestre'!C10+'II Trimestre'!C10+'III Trimestre'!C10+'IV Trimestre'!C10</f>
        <v>3178</v>
      </c>
      <c r="D10" s="4">
        <f>+'I trimestre'!D10+'II Trimestre'!D10+'III Trimestre'!D10+'IV Trimestre'!D10</f>
        <v>260</v>
      </c>
      <c r="E10" s="4">
        <f>+'I trimestre'!E10+'II Trimestre'!E10+'III Trimestre'!E10+'IV Trimestre'!E10</f>
        <v>425</v>
      </c>
      <c r="F10" s="4" t="s">
        <v>33</v>
      </c>
      <c r="G10" s="4">
        <f>+'I trimestre'!G10+'II Trimestre'!G10+'III Trimestre'!G10+'IV Trimestre'!G10</f>
        <v>475</v>
      </c>
    </row>
    <row r="11" spans="1:7" x14ac:dyDescent="0.25">
      <c r="A11" s="36" t="s">
        <v>64</v>
      </c>
      <c r="B11" s="4">
        <f t="shared" si="0"/>
        <v>11104</v>
      </c>
      <c r="C11" s="4">
        <f>+'I trimestre'!C11+'II Trimestre'!C11+'III Trimestre'!C11+'IV Trimestre'!C11</f>
        <v>9182</v>
      </c>
      <c r="D11" s="4">
        <f>+'I trimestre'!D11+'II Trimestre'!D11+'III Trimestre'!D11+'IV Trimestre'!D11</f>
        <v>866</v>
      </c>
      <c r="E11" s="4">
        <f>+'I trimestre'!E11+'II Trimestre'!E11+'III Trimestre'!E11+'IV Trimestre'!E11</f>
        <v>1056</v>
      </c>
      <c r="F11" s="4" t="s">
        <v>33</v>
      </c>
      <c r="G11" s="4">
        <f>+'I trimestre'!G11+'II Trimestre'!G11+'III Trimestre'!G11+'IV Trimestre'!G11</f>
        <v>1571</v>
      </c>
    </row>
    <row r="12" spans="1:7" x14ac:dyDescent="0.25">
      <c r="A12" s="3" t="s">
        <v>101</v>
      </c>
      <c r="B12" s="4">
        <f t="shared" si="0"/>
        <v>5358</v>
      </c>
      <c r="C12" s="4">
        <f>+'IV Trimestre'!C12</f>
        <v>3111</v>
      </c>
      <c r="D12" s="4">
        <f>+'IV Trimestre'!D12</f>
        <v>520</v>
      </c>
      <c r="E12" s="4">
        <f>+'IV Trimestre'!E12</f>
        <v>520</v>
      </c>
      <c r="F12" s="4">
        <f>+'IV Trimestre'!F12</f>
        <v>1207</v>
      </c>
      <c r="G12" s="4">
        <f>+'IV Trimestre'!G12</f>
        <v>0</v>
      </c>
    </row>
    <row r="13" spans="1:7" x14ac:dyDescent="0.25">
      <c r="A13" s="3" t="s">
        <v>102</v>
      </c>
      <c r="B13" s="4">
        <f t="shared" si="0"/>
        <v>5020</v>
      </c>
      <c r="C13" s="4">
        <f>+'I trimestre'!C13+'II Trimestre'!C13+'III Trimestre'!C13+'IV Trimestre'!C13</f>
        <v>3434</v>
      </c>
      <c r="D13" s="4">
        <f>+'I trimestre'!D13+'II Trimestre'!D13+'III Trimestre'!D13+'IV Trimestre'!D13</f>
        <v>278</v>
      </c>
      <c r="E13" s="4">
        <f>+'I trimestre'!E13+'II Trimestre'!E13+'III Trimestre'!E13+'IV Trimestre'!E13</f>
        <v>247</v>
      </c>
      <c r="F13" s="4">
        <f>+'I trimestre'!F13+'II Trimestre'!F13+'III Trimestre'!F13+'IV Trimestre'!F13</f>
        <v>1061</v>
      </c>
      <c r="G13" s="4">
        <f>+'I trimestre'!G13+'II Trimestre'!G13+'III Trimestre'!G13+'IV Trimestre'!G13</f>
        <v>0</v>
      </c>
    </row>
    <row r="14" spans="1:7" x14ac:dyDescent="0.25">
      <c r="A14" s="20" t="s">
        <v>64</v>
      </c>
      <c r="B14" s="4">
        <f t="shared" si="0"/>
        <v>18406</v>
      </c>
      <c r="C14" s="4">
        <f>+'I trimestre'!C14+'II Trimestre'!C14+'III Trimestre'!C14+'IV Trimestre'!C14</f>
        <v>11132</v>
      </c>
      <c r="D14" s="4">
        <f>+'I trimestre'!D14+'II Trimestre'!D14+'III Trimestre'!D14+'IV Trimestre'!D14</f>
        <v>1541</v>
      </c>
      <c r="E14" s="4">
        <f>+'I trimestre'!E14+'II Trimestre'!E14+'III Trimestre'!E14+'IV Trimestre'!E14</f>
        <v>822</v>
      </c>
      <c r="F14" s="4">
        <f>+'I trimestre'!F14+'II Trimestre'!F14+'III Trimestre'!F14+'IV Trimestre'!F14</f>
        <v>4911</v>
      </c>
      <c r="G14" s="4">
        <f>+'I trimestre'!G14+'II Trimestre'!G14+'III Trimestre'!G14+'IV Trimestre'!G14</f>
        <v>0</v>
      </c>
    </row>
    <row r="15" spans="1:7" x14ac:dyDescent="0.25">
      <c r="A15" s="3" t="s">
        <v>73</v>
      </c>
      <c r="B15" s="4">
        <f t="shared" si="0"/>
        <v>5239</v>
      </c>
      <c r="C15" s="4">
        <f>+'IV Trimestre'!C15</f>
        <v>3111</v>
      </c>
      <c r="D15" s="4">
        <f>+'IV Trimestre'!D15</f>
        <v>520</v>
      </c>
      <c r="E15" s="4">
        <f>+'IV Trimestre'!E15</f>
        <v>520</v>
      </c>
      <c r="F15" s="4">
        <f>+'IV Trimestre'!F15</f>
        <v>1088</v>
      </c>
      <c r="G15" s="4">
        <f>+'IV Trimestre'!G15</f>
        <v>0</v>
      </c>
    </row>
    <row r="17" spans="1:7" x14ac:dyDescent="0.25">
      <c r="A17" s="5" t="s">
        <v>10</v>
      </c>
    </row>
    <row r="18" spans="1:7" x14ac:dyDescent="0.25">
      <c r="A18" s="3" t="s">
        <v>117</v>
      </c>
      <c r="B18" s="4">
        <f>SUM(C18:F18)</f>
        <v>1746840000</v>
      </c>
      <c r="C18" s="16">
        <f>+'I trimestre'!C18+'II Trimestre'!C18+'III Trimestre'!C18+'IV Trimestre'!C18</f>
        <v>1469120000</v>
      </c>
      <c r="D18" s="16">
        <f>+'I trimestre'!D18+'II Trimestre'!D18+'III Trimestre'!D18+'IV Trimestre'!D18</f>
        <v>126880000</v>
      </c>
      <c r="E18" s="16">
        <f>+'I trimestre'!E18+'II Trimestre'!E18+'III Trimestre'!E18+'IV Trimestre'!E18</f>
        <v>150840000</v>
      </c>
      <c r="F18" s="16" t="s">
        <v>33</v>
      </c>
      <c r="G18" s="16">
        <f>+'I trimestre'!G18+'II Trimestre'!G18+'III Trimestre'!G18+'IV Trimestre'!G18</f>
        <v>251360000</v>
      </c>
    </row>
    <row r="19" spans="1:7" x14ac:dyDescent="0.25">
      <c r="A19" s="3" t="s">
        <v>101</v>
      </c>
      <c r="B19" s="4">
        <f>SUM(C19:F19)</f>
        <v>3259670000</v>
      </c>
      <c r="C19" s="16">
        <f>+'I trimestre'!C19+'II Trimestre'!C19+'III Trimestre'!C19+'IV Trimestre'!C19</f>
        <v>1579470000</v>
      </c>
      <c r="D19" s="16">
        <f>+'I trimestre'!D19+'II Trimestre'!D19+'III Trimestre'!D19+'IV Trimestre'!D19</f>
        <v>265200000</v>
      </c>
      <c r="E19" s="16">
        <f>+'I trimestre'!E19+'II Trimestre'!E19+'III Trimestre'!E19+'IV Trimestre'!E19</f>
        <v>265200000</v>
      </c>
      <c r="F19" s="16">
        <f>+'I trimestre'!F19+'II Trimestre'!F19+'III Trimestre'!F19+'IV Trimestre'!F19</f>
        <v>1149800000</v>
      </c>
      <c r="G19" s="16">
        <f>+'I trimestre'!G19+'II Trimestre'!G19+'III Trimestre'!G19+'IV Trimestre'!G19</f>
        <v>0</v>
      </c>
    </row>
    <row r="20" spans="1:7" x14ac:dyDescent="0.25">
      <c r="A20" s="3" t="s">
        <v>102</v>
      </c>
      <c r="B20" s="4">
        <f>SUM(C20:F20)</f>
        <v>3224947500</v>
      </c>
      <c r="C20" s="16">
        <f>+'I trimestre'!C20+'II Trimestre'!C20+'III Trimestre'!C20+'IV Trimestre'!C20</f>
        <v>1871705000</v>
      </c>
      <c r="D20" s="16">
        <f>+'I trimestre'!D20+'II Trimestre'!D20+'III Trimestre'!D20+'IV Trimestre'!D20</f>
        <v>268590000</v>
      </c>
      <c r="E20" s="16">
        <f>+'I trimestre'!E20+'II Trimestre'!E20+'III Trimestre'!E20+'IV Trimestre'!E20</f>
        <v>136552500</v>
      </c>
      <c r="F20" s="16">
        <f>+'I trimestre'!F20+'II Trimestre'!F20+'III Trimestre'!F20+'IV Trimestre'!F20</f>
        <v>948100000</v>
      </c>
      <c r="G20" s="16">
        <f>+'I trimestre'!G20+'II Trimestre'!G20+'III Trimestre'!G20+'IV Trimestre'!G20</f>
        <v>0</v>
      </c>
    </row>
    <row r="21" spans="1:7" x14ac:dyDescent="0.25">
      <c r="A21" s="3" t="s">
        <v>73</v>
      </c>
      <c r="B21" s="4">
        <f>SUM(C21:F21)</f>
        <v>3250270000</v>
      </c>
      <c r="C21" s="4">
        <f>+'IV Trimestre'!C21</f>
        <v>1579470000</v>
      </c>
      <c r="D21" s="4">
        <f>+'IV Trimestre'!D21</f>
        <v>265200000</v>
      </c>
      <c r="E21" s="4">
        <f>+'IV Trimestre'!E21</f>
        <v>265200000</v>
      </c>
      <c r="F21" s="4">
        <f>+'IV Trimestre'!F21</f>
        <v>1140400000</v>
      </c>
      <c r="G21" s="4">
        <f>+'IV Trimestre'!G21</f>
        <v>0</v>
      </c>
    </row>
    <row r="22" spans="1:7" x14ac:dyDescent="0.25">
      <c r="A22" s="3" t="s">
        <v>103</v>
      </c>
      <c r="B22" s="4">
        <f>SUM(C22:F22)</f>
        <v>3224947500</v>
      </c>
      <c r="C22" s="4">
        <f>+C20</f>
        <v>1871705000</v>
      </c>
      <c r="D22" s="4">
        <f t="shared" ref="D22:G22" si="1">+D20</f>
        <v>268590000</v>
      </c>
      <c r="E22" s="4">
        <f t="shared" si="1"/>
        <v>136552500</v>
      </c>
      <c r="F22" s="4">
        <f t="shared" si="1"/>
        <v>948100000</v>
      </c>
      <c r="G22" s="4">
        <f t="shared" si="1"/>
        <v>0</v>
      </c>
    </row>
    <row r="23" spans="1:7" x14ac:dyDescent="0.25">
      <c r="B23" s="4"/>
      <c r="C23" s="4"/>
      <c r="D23" s="4"/>
      <c r="E23" s="4"/>
      <c r="F23" s="15"/>
    </row>
    <row r="24" spans="1:7" x14ac:dyDescent="0.25">
      <c r="A24" t="s">
        <v>11</v>
      </c>
      <c r="B24" s="16"/>
      <c r="C24" s="16"/>
      <c r="D24" s="16"/>
      <c r="E24" s="16"/>
      <c r="F24" s="17"/>
    </row>
    <row r="25" spans="1:7" x14ac:dyDescent="0.25">
      <c r="A25" s="6" t="s">
        <v>101</v>
      </c>
      <c r="B25" s="16">
        <f>B19</f>
        <v>3259670000</v>
      </c>
      <c r="C25" s="16"/>
      <c r="D25" s="16"/>
      <c r="E25" s="16"/>
      <c r="F25" s="16"/>
      <c r="G25" s="7"/>
    </row>
    <row r="26" spans="1:7" x14ac:dyDescent="0.25">
      <c r="A26" s="6" t="s">
        <v>102</v>
      </c>
      <c r="B26" s="16">
        <f>+'I trimestre'!B26+'II Trimestre'!B26+'III Trimestre'!B26+'IV Trimestre'!B26</f>
        <v>2726685000</v>
      </c>
      <c r="C26" s="16"/>
      <c r="D26" s="16"/>
      <c r="E26" s="16"/>
      <c r="F26" s="17"/>
      <c r="G26" s="7"/>
    </row>
    <row r="27" spans="1:7" x14ac:dyDescent="0.25">
      <c r="B27" s="18"/>
      <c r="C27" s="18"/>
      <c r="D27" s="18"/>
      <c r="E27" s="18"/>
      <c r="F27" s="18"/>
    </row>
    <row r="28" spans="1:7" x14ac:dyDescent="0.25">
      <c r="A28" t="s">
        <v>12</v>
      </c>
      <c r="B28" s="18"/>
      <c r="C28" s="18"/>
      <c r="D28" s="18"/>
      <c r="E28" s="18"/>
      <c r="F28" s="18"/>
    </row>
    <row r="29" spans="1:7" x14ac:dyDescent="0.25">
      <c r="A29" t="s">
        <v>61</v>
      </c>
      <c r="B29" s="19">
        <v>1.4683304717083334</v>
      </c>
      <c r="C29" s="19">
        <v>1.4683304717083334</v>
      </c>
      <c r="D29" s="19">
        <v>1.4683304717083334</v>
      </c>
      <c r="E29" s="19">
        <v>1.4683304717083334</v>
      </c>
      <c r="F29" s="19">
        <v>1.4683304717083334</v>
      </c>
    </row>
    <row r="30" spans="1:7" x14ac:dyDescent="0.25">
      <c r="A30" t="s">
        <v>104</v>
      </c>
      <c r="B30" s="15">
        <v>1.53</v>
      </c>
      <c r="C30" s="15">
        <v>1.53</v>
      </c>
      <c r="D30" s="15">
        <v>1.53</v>
      </c>
      <c r="E30" s="15">
        <v>1.53</v>
      </c>
      <c r="F30" s="15">
        <v>1.53</v>
      </c>
    </row>
    <row r="31" spans="1:7" x14ac:dyDescent="0.25">
      <c r="A31" t="s">
        <v>14</v>
      </c>
      <c r="B31" s="4">
        <f>+C31+F31</f>
        <v>132573</v>
      </c>
      <c r="C31" s="4">
        <v>75569</v>
      </c>
      <c r="D31" s="4">
        <v>75569</v>
      </c>
      <c r="E31" s="4">
        <v>75569</v>
      </c>
      <c r="F31" s="4">
        <v>57004</v>
      </c>
    </row>
    <row r="32" spans="1:7" x14ac:dyDescent="0.25">
      <c r="B32" s="18"/>
      <c r="C32" s="18"/>
      <c r="D32" s="18"/>
      <c r="E32" s="18"/>
      <c r="F32" s="18"/>
    </row>
    <row r="33" spans="1:6" x14ac:dyDescent="0.25">
      <c r="A33" t="s">
        <v>15</v>
      </c>
      <c r="B33" s="18"/>
      <c r="C33" s="18"/>
      <c r="D33" s="18"/>
      <c r="E33" s="18"/>
      <c r="F33" s="18"/>
    </row>
    <row r="34" spans="1:6" x14ac:dyDescent="0.25">
      <c r="A34" t="s">
        <v>62</v>
      </c>
      <c r="B34" s="16">
        <f>B18/B29</f>
        <v>1189677687.4538562</v>
      </c>
      <c r="C34" s="16">
        <f>C18/C29</f>
        <v>1000537704.7652957</v>
      </c>
      <c r="D34" s="16">
        <f t="shared" ref="D34:F34" si="2">D18/D29</f>
        <v>86411065.114232153</v>
      </c>
      <c r="E34" s="16">
        <f t="shared" si="2"/>
        <v>102728917.57432832</v>
      </c>
      <c r="F34" s="16" t="e">
        <f t="shared" si="2"/>
        <v>#VALUE!</v>
      </c>
    </row>
    <row r="35" spans="1:6" x14ac:dyDescent="0.25">
      <c r="A35" t="s">
        <v>105</v>
      </c>
      <c r="B35" s="16">
        <f>B20/B30</f>
        <v>2107808823.5294118</v>
      </c>
      <c r="C35" s="16">
        <f t="shared" ref="C35:F35" si="3">C20/C30</f>
        <v>1223336601.3071895</v>
      </c>
      <c r="D35" s="16">
        <f t="shared" si="3"/>
        <v>175549019.60784313</v>
      </c>
      <c r="E35" s="16">
        <f t="shared" si="3"/>
        <v>89250000</v>
      </c>
      <c r="F35" s="16">
        <f t="shared" si="3"/>
        <v>619673202.61437905</v>
      </c>
    </row>
    <row r="36" spans="1:6" x14ac:dyDescent="0.25">
      <c r="A36" t="s">
        <v>63</v>
      </c>
      <c r="B36" s="16">
        <f>B34/B10</f>
        <v>307967.30195543781</v>
      </c>
      <c r="C36" s="16">
        <f>C34/C10</f>
        <v>314832.50621941336</v>
      </c>
      <c r="D36" s="16">
        <f t="shared" ref="D36:F36" si="4">D34/D10</f>
        <v>332350.25043935445</v>
      </c>
      <c r="E36" s="16">
        <f>E34/E10</f>
        <v>241715.10017489016</v>
      </c>
      <c r="F36" s="16" t="e">
        <f t="shared" si="4"/>
        <v>#VALUE!</v>
      </c>
    </row>
    <row r="37" spans="1:6" x14ac:dyDescent="0.25">
      <c r="A37" t="s">
        <v>106</v>
      </c>
      <c r="B37" s="16">
        <f>B35/B13</f>
        <v>419882.23576283106</v>
      </c>
      <c r="C37" s="16">
        <f t="shared" ref="C37:F37" si="5">C35/C13</f>
        <v>356242.45815585018</v>
      </c>
      <c r="D37" s="16">
        <f t="shared" si="5"/>
        <v>631471.29355339252</v>
      </c>
      <c r="E37" s="16">
        <f t="shared" si="5"/>
        <v>361336.03238866397</v>
      </c>
      <c r="F37" s="16">
        <f t="shared" si="5"/>
        <v>584046.3738118558</v>
      </c>
    </row>
    <row r="39" spans="1:6" x14ac:dyDescent="0.25">
      <c r="A39" s="2" t="s">
        <v>18</v>
      </c>
    </row>
    <row r="41" spans="1:6" x14ac:dyDescent="0.25">
      <c r="A41" t="s">
        <v>19</v>
      </c>
    </row>
    <row r="42" spans="1:6" x14ac:dyDescent="0.25">
      <c r="A42" t="s">
        <v>20</v>
      </c>
      <c r="B42" s="9">
        <f>B12/B31*100</f>
        <v>4.0415469213188207</v>
      </c>
      <c r="C42" s="9">
        <f t="shared" ref="C42:F42" si="6">C12/C31*100</f>
        <v>4.1167674575553468</v>
      </c>
      <c r="D42" s="9">
        <f t="shared" si="6"/>
        <v>0.68811285050748316</v>
      </c>
      <c r="E42" s="9">
        <f t="shared" si="6"/>
        <v>0.68811285050748316</v>
      </c>
      <c r="F42" s="9">
        <f t="shared" si="6"/>
        <v>2.1173952705073331</v>
      </c>
    </row>
    <row r="43" spans="1:6" x14ac:dyDescent="0.25">
      <c r="A43" t="s">
        <v>21</v>
      </c>
      <c r="B43" s="9">
        <f>B13/B31*100</f>
        <v>3.78659304684966</v>
      </c>
      <c r="C43" s="9">
        <f t="shared" ref="C43:F43" si="7">C13/C31*100</f>
        <v>4.5441914012359561</v>
      </c>
      <c r="D43" s="9">
        <f t="shared" si="7"/>
        <v>0.36787571623284676</v>
      </c>
      <c r="E43" s="9">
        <f t="shared" si="7"/>
        <v>0.32685360399105451</v>
      </c>
      <c r="F43" s="9">
        <f t="shared" si="7"/>
        <v>1.8612728931303069</v>
      </c>
    </row>
    <row r="45" spans="1:6" x14ac:dyDescent="0.25">
      <c r="A45" t="s">
        <v>22</v>
      </c>
    </row>
    <row r="46" spans="1:6" x14ac:dyDescent="0.25">
      <c r="A46" t="s">
        <v>23</v>
      </c>
      <c r="B46" s="9">
        <f>B13/B12*100</f>
        <v>93.691675998506909</v>
      </c>
      <c r="C46" s="9">
        <f>C13/C12*100</f>
        <v>110.38251366120218</v>
      </c>
      <c r="D46" s="9">
        <f t="shared" ref="D46:F46" si="8">D13/D12*100</f>
        <v>53.46153846153846</v>
      </c>
      <c r="E46" s="9">
        <f t="shared" si="8"/>
        <v>47.5</v>
      </c>
      <c r="F46" s="9">
        <f t="shared" si="8"/>
        <v>87.903893951946969</v>
      </c>
    </row>
    <row r="47" spans="1:6" x14ac:dyDescent="0.25">
      <c r="A47" t="s">
        <v>24</v>
      </c>
      <c r="B47" s="9">
        <f>B20/B19*100</f>
        <v>98.93478480950526</v>
      </c>
      <c r="C47" s="9">
        <f>C20/C19*100</f>
        <v>118.50209247405776</v>
      </c>
      <c r="D47" s="9">
        <f t="shared" ref="D47:F47" si="9">D20/D19*100</f>
        <v>101.27828054298642</v>
      </c>
      <c r="E47" s="9">
        <f>E20/E19*100</f>
        <v>51.490384615384613</v>
      </c>
      <c r="F47" s="9">
        <f t="shared" si="9"/>
        <v>82.457818751087146</v>
      </c>
    </row>
    <row r="48" spans="1:6" x14ac:dyDescent="0.25">
      <c r="A48" t="s">
        <v>25</v>
      </c>
      <c r="B48" s="11">
        <f>AVERAGE(B46:B47)</f>
        <v>96.313230404006077</v>
      </c>
      <c r="C48" s="11">
        <f t="shared" ref="C48:F48" si="10">AVERAGE(C46:C47)</f>
        <v>114.44230306762998</v>
      </c>
      <c r="D48" s="11">
        <f t="shared" si="10"/>
        <v>77.369909502262445</v>
      </c>
      <c r="E48" s="11">
        <f t="shared" si="10"/>
        <v>49.495192307692307</v>
      </c>
      <c r="F48" s="11">
        <f t="shared" si="10"/>
        <v>85.180856351517065</v>
      </c>
    </row>
    <row r="49" spans="1:6" x14ac:dyDescent="0.25">
      <c r="B49" s="11"/>
      <c r="C49" s="11"/>
      <c r="D49" s="11"/>
      <c r="E49" s="11"/>
    </row>
    <row r="50" spans="1:6" x14ac:dyDescent="0.25">
      <c r="A50" t="s">
        <v>26</v>
      </c>
      <c r="B50" s="18"/>
      <c r="C50" s="18"/>
      <c r="D50" s="18"/>
      <c r="E50" s="18"/>
    </row>
    <row r="51" spans="1:6" x14ac:dyDescent="0.25">
      <c r="A51" t="s">
        <v>27</v>
      </c>
      <c r="B51" s="11">
        <f>B13/B15*100</f>
        <v>95.819812941401025</v>
      </c>
      <c r="C51" s="11">
        <f t="shared" ref="C51:E51" si="11">C13/C15*100</f>
        <v>110.38251366120218</v>
      </c>
      <c r="D51" s="11">
        <f t="shared" si="11"/>
        <v>53.46153846153846</v>
      </c>
      <c r="E51" s="11">
        <f t="shared" si="11"/>
        <v>47.5</v>
      </c>
      <c r="F51" s="11">
        <f>F13/F15*100</f>
        <v>97.518382352941174</v>
      </c>
    </row>
    <row r="52" spans="1:6" x14ac:dyDescent="0.25">
      <c r="A52" t="s">
        <v>28</v>
      </c>
      <c r="B52" s="11">
        <f>B20/B21*100</f>
        <v>99.2209108781732</v>
      </c>
      <c r="C52" s="11">
        <f t="shared" ref="C52:F52" si="12">C20/C21*100</f>
        <v>118.50209247405776</v>
      </c>
      <c r="D52" s="11">
        <f t="shared" si="12"/>
        <v>101.27828054298642</v>
      </c>
      <c r="E52" s="11">
        <f t="shared" si="12"/>
        <v>51.490384615384613</v>
      </c>
      <c r="F52" s="11">
        <f t="shared" si="12"/>
        <v>83.137495615573485</v>
      </c>
    </row>
    <row r="53" spans="1:6" x14ac:dyDescent="0.25">
      <c r="A53" t="s">
        <v>29</v>
      </c>
      <c r="B53" s="11">
        <f>(B51+B52)/2</f>
        <v>97.520361909787113</v>
      </c>
      <c r="C53" s="11">
        <f t="shared" ref="C53:F53" si="13">(C51+C52)/2</f>
        <v>114.44230306762998</v>
      </c>
      <c r="D53" s="11">
        <f t="shared" si="13"/>
        <v>77.369909502262445</v>
      </c>
      <c r="E53" s="11">
        <f t="shared" si="13"/>
        <v>49.495192307692307</v>
      </c>
      <c r="F53" s="11">
        <f t="shared" si="13"/>
        <v>90.327938984257329</v>
      </c>
    </row>
    <row r="54" spans="1:6" x14ac:dyDescent="0.25">
      <c r="B54" s="18"/>
      <c r="C54" s="18"/>
      <c r="D54" s="18"/>
      <c r="E54" s="18"/>
    </row>
    <row r="55" spans="1:6" x14ac:dyDescent="0.25">
      <c r="A55" t="s">
        <v>30</v>
      </c>
      <c r="B55" s="11">
        <f>B22/B20*100</f>
        <v>100</v>
      </c>
      <c r="C55" s="11">
        <f t="shared" ref="C55:F55" si="14">C22/C20*100</f>
        <v>100</v>
      </c>
      <c r="D55" s="11">
        <f t="shared" si="14"/>
        <v>100</v>
      </c>
      <c r="E55" s="11">
        <f t="shared" si="14"/>
        <v>100</v>
      </c>
      <c r="F55" s="11">
        <f t="shared" si="14"/>
        <v>100</v>
      </c>
    </row>
    <row r="56" spans="1:6" x14ac:dyDescent="0.25">
      <c r="B56" s="18"/>
      <c r="C56" s="18"/>
      <c r="D56" s="18"/>
      <c r="E56" s="18"/>
    </row>
    <row r="57" spans="1:6" x14ac:dyDescent="0.25">
      <c r="A57" t="s">
        <v>31</v>
      </c>
      <c r="B57" s="18"/>
      <c r="C57" s="18"/>
      <c r="D57" s="18"/>
      <c r="E57" s="18"/>
    </row>
    <row r="58" spans="1:6" x14ac:dyDescent="0.25">
      <c r="A58" t="s">
        <v>32</v>
      </c>
      <c r="B58" s="11">
        <f>((B13/B10)-1)*100</f>
        <v>29.950815428423503</v>
      </c>
      <c r="C58" s="11">
        <f t="shared" ref="C58:F58" si="15">((C13/C10)-1)*100</f>
        <v>8.0553807426054114</v>
      </c>
      <c r="D58" s="11">
        <f t="shared" si="15"/>
        <v>6.9230769230769207</v>
      </c>
      <c r="E58" s="11">
        <f t="shared" si="15"/>
        <v>-41.882352941176471</v>
      </c>
      <c r="F58" s="11" t="e">
        <f t="shared" si="15"/>
        <v>#VALUE!</v>
      </c>
    </row>
    <row r="59" spans="1:6" x14ac:dyDescent="0.25">
      <c r="A59" t="s">
        <v>34</v>
      </c>
      <c r="B59" s="11">
        <f>((B35/B34)-1)*100</f>
        <v>77.174779838103589</v>
      </c>
      <c r="C59" s="11">
        <f>((C35/C34)-1)*100</f>
        <v>22.267916089594799</v>
      </c>
      <c r="D59" s="11">
        <f t="shared" ref="D59:F59" si="16">((D35/D34)-1)*100</f>
        <v>103.15571781897836</v>
      </c>
      <c r="E59" s="11">
        <f t="shared" si="16"/>
        <v>-13.120860116700639</v>
      </c>
      <c r="F59" s="11" t="e">
        <f t="shared" si="16"/>
        <v>#VALUE!</v>
      </c>
    </row>
    <row r="60" spans="1:6" x14ac:dyDescent="0.25">
      <c r="A60" t="s">
        <v>35</v>
      </c>
      <c r="B60" s="11">
        <f>((B37/B36)-1)*100</f>
        <v>36.339875401313584</v>
      </c>
      <c r="C60" s="11">
        <f>((C37/C36)-1)*100</f>
        <v>13.153010289089195</v>
      </c>
      <c r="D60" s="11">
        <f>((D37/D36)-1)*100</f>
        <v>90.001750478181194</v>
      </c>
      <c r="E60" s="11">
        <f>((E37/E36)-1)*100</f>
        <v>49.488398584624413</v>
      </c>
      <c r="F60" s="11" t="e">
        <f t="shared" ref="F60" si="17">((F37/F36)-1)*100</f>
        <v>#VALUE!</v>
      </c>
    </row>
    <row r="61" spans="1:6" x14ac:dyDescent="0.25">
      <c r="B61" s="11"/>
      <c r="C61" s="11"/>
      <c r="D61" s="11"/>
      <c r="E61" s="11"/>
    </row>
    <row r="62" spans="1:6" x14ac:dyDescent="0.25">
      <c r="A62" t="s">
        <v>36</v>
      </c>
      <c r="B62" s="18"/>
      <c r="C62" s="18"/>
      <c r="D62" s="18"/>
      <c r="E62" s="18"/>
    </row>
    <row r="63" spans="1:6" x14ac:dyDescent="0.25">
      <c r="A63" t="s">
        <v>37</v>
      </c>
      <c r="B63" s="16">
        <f t="shared" ref="B63:F63" si="18">B19/B12</f>
        <v>608374.39343038446</v>
      </c>
      <c r="C63" s="16">
        <f t="shared" si="18"/>
        <v>507704.91803278687</v>
      </c>
      <c r="D63" s="16">
        <f t="shared" si="18"/>
        <v>510000</v>
      </c>
      <c r="E63" s="16">
        <f t="shared" si="18"/>
        <v>510000</v>
      </c>
      <c r="F63" s="16">
        <f t="shared" si="18"/>
        <v>952609.77630488819</v>
      </c>
    </row>
    <row r="64" spans="1:6" x14ac:dyDescent="0.25">
      <c r="A64" t="s">
        <v>38</v>
      </c>
      <c r="B64" s="29">
        <f>B20/B13</f>
        <v>642419.82071713149</v>
      </c>
      <c r="C64" s="29">
        <f t="shared" ref="C64:F64" si="19">C20/C13</f>
        <v>545050.96097845084</v>
      </c>
      <c r="D64" s="29">
        <f t="shared" si="19"/>
        <v>966151.07913669059</v>
      </c>
      <c r="E64" s="29">
        <f t="shared" si="19"/>
        <v>552844.12955465587</v>
      </c>
      <c r="F64" s="29">
        <f t="shared" si="19"/>
        <v>893590.95193213946</v>
      </c>
    </row>
    <row r="65" spans="1:7" x14ac:dyDescent="0.25">
      <c r="A65" s="27" t="s">
        <v>65</v>
      </c>
      <c r="B65" s="28">
        <f>B20/B14</f>
        <v>175211.75160273825</v>
      </c>
      <c r="C65" s="28">
        <f t="shared" ref="C65:F65" si="20">C20/C14</f>
        <v>168137.35177865613</v>
      </c>
      <c r="D65" s="28">
        <f t="shared" si="20"/>
        <v>174295.91174561973</v>
      </c>
      <c r="E65" s="28">
        <f t="shared" si="20"/>
        <v>166122.26277372261</v>
      </c>
      <c r="F65" s="28">
        <f t="shared" si="20"/>
        <v>193056.40399104051</v>
      </c>
    </row>
    <row r="66" spans="1:7" x14ac:dyDescent="0.25">
      <c r="A66" t="s">
        <v>39</v>
      </c>
      <c r="B66" s="11">
        <f>(B63/B64)*B48</f>
        <v>91.209052455681046</v>
      </c>
      <c r="C66" s="11">
        <f t="shared" ref="C66:F66" si="21">(C63/C64)*C48</f>
        <v>106.60089470190218</v>
      </c>
      <c r="D66" s="11">
        <f t="shared" si="21"/>
        <v>40.841080342644069</v>
      </c>
      <c r="E66" s="11">
        <f t="shared" si="21"/>
        <v>45.659430438842207</v>
      </c>
      <c r="F66" s="11">
        <f t="shared" si="21"/>
        <v>90.806779476701422</v>
      </c>
    </row>
    <row r="67" spans="1:7" x14ac:dyDescent="0.25">
      <c r="B67" s="11"/>
      <c r="C67" s="11"/>
      <c r="D67" s="11"/>
      <c r="E67" s="11"/>
    </row>
    <row r="68" spans="1:7" x14ac:dyDescent="0.25">
      <c r="A68" t="s">
        <v>40</v>
      </c>
      <c r="B68" s="11"/>
      <c r="C68" s="11"/>
      <c r="D68" s="11"/>
      <c r="E68" s="11"/>
    </row>
    <row r="69" spans="1:7" x14ac:dyDescent="0.25">
      <c r="A69" t="s">
        <v>41</v>
      </c>
      <c r="B69" s="11">
        <f>(B26/B25)*100</f>
        <v>83.649111719898031</v>
      </c>
      <c r="C69" s="11"/>
      <c r="D69" s="11"/>
      <c r="E69" s="11"/>
      <c r="G69" s="7"/>
    </row>
    <row r="70" spans="1:7" x14ac:dyDescent="0.25">
      <c r="A70" t="s">
        <v>42</v>
      </c>
      <c r="B70" s="11">
        <f>(B20/B26)*100</f>
        <v>118.27356295281632</v>
      </c>
      <c r="C70" s="11"/>
      <c r="D70" s="11"/>
      <c r="E70" s="11"/>
      <c r="G70" s="7"/>
    </row>
    <row r="71" spans="1:7" ht="15.75" thickBot="1" x14ac:dyDescent="0.3">
      <c r="A71" s="12"/>
      <c r="B71" s="12"/>
      <c r="C71" s="12"/>
      <c r="D71" s="12"/>
      <c r="E71" s="12"/>
      <c r="F71" s="12"/>
    </row>
    <row r="72" spans="1:7" ht="15.75" thickTop="1" x14ac:dyDescent="0.25"/>
    <row r="73" spans="1:7" x14ac:dyDescent="0.25">
      <c r="A73" s="14" t="s">
        <v>47</v>
      </c>
    </row>
    <row r="74" spans="1:7" x14ac:dyDescent="0.25">
      <c r="A74" t="s">
        <v>119</v>
      </c>
    </row>
    <row r="75" spans="1:7" x14ac:dyDescent="0.25">
      <c r="A75" t="s">
        <v>120</v>
      </c>
      <c r="B75" s="13"/>
      <c r="C75" s="13"/>
      <c r="D75" s="13"/>
    </row>
    <row r="76" spans="1:7" x14ac:dyDescent="0.25">
      <c r="A76" t="s">
        <v>68</v>
      </c>
    </row>
    <row r="78" spans="1:7" x14ac:dyDescent="0.25">
      <c r="A78" t="s">
        <v>66</v>
      </c>
    </row>
    <row r="79" spans="1:7" x14ac:dyDescent="0.25">
      <c r="A79" s="30"/>
    </row>
    <row r="80" spans="1:7" x14ac:dyDescent="0.25">
      <c r="A80" s="30" t="s">
        <v>67</v>
      </c>
    </row>
    <row r="81" spans="1:1" x14ac:dyDescent="0.25">
      <c r="A81" s="30" t="s">
        <v>69</v>
      </c>
    </row>
    <row r="82" spans="1:1" x14ac:dyDescent="0.25">
      <c r="A82" s="30"/>
    </row>
  </sheetData>
  <mergeCells count="4">
    <mergeCell ref="A2:F2"/>
    <mergeCell ref="A4:A5"/>
    <mergeCell ref="B4:B5"/>
    <mergeCell ref="C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 Acumulado</vt:lpstr>
      <vt:lpstr>Anual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Catherine</cp:lastModifiedBy>
  <dcterms:created xsi:type="dcterms:W3CDTF">2012-04-23T17:10:47Z</dcterms:created>
  <dcterms:modified xsi:type="dcterms:W3CDTF">2013-07-15T18:14:08Z</dcterms:modified>
</cp:coreProperties>
</file>