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360" yWindow="120" windowWidth="16515" windowHeight="8985" tabRatio="729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</sheets>
  <calcPr calcId="152511"/>
</workbook>
</file>

<file path=xl/calcChain.xml><?xml version="1.0" encoding="utf-8"?>
<calcChain xmlns="http://schemas.openxmlformats.org/spreadsheetml/2006/main">
  <c r="E17" i="4" l="1"/>
  <c r="C17" i="4"/>
  <c r="B17" i="4" s="1"/>
  <c r="E17" i="1"/>
  <c r="C17" i="1"/>
  <c r="E17" i="3"/>
  <c r="C17" i="3"/>
  <c r="E17" i="2"/>
  <c r="C17" i="2"/>
  <c r="B19" i="7"/>
  <c r="B19" i="6"/>
  <c r="B19" i="5"/>
  <c r="B19" i="4"/>
  <c r="B19" i="1"/>
  <c r="B19" i="3"/>
  <c r="B17" i="3" l="1"/>
  <c r="B17" i="1"/>
  <c r="B11" i="3"/>
  <c r="B11" i="1"/>
  <c r="B11" i="4"/>
  <c r="B11" i="5"/>
  <c r="B11" i="6"/>
  <c r="B11" i="7"/>
  <c r="B13" i="7"/>
  <c r="B13" i="6"/>
  <c r="B13" i="5"/>
  <c r="B13" i="4"/>
  <c r="B13" i="1"/>
  <c r="B13" i="3"/>
  <c r="B13" i="2"/>
  <c r="B11" i="2"/>
  <c r="B18" i="4" l="1"/>
  <c r="B20" i="4"/>
  <c r="B16" i="4"/>
  <c r="C32" i="2" l="1"/>
  <c r="C33" i="2"/>
  <c r="C44" i="2"/>
  <c r="C49" i="3" l="1"/>
  <c r="C46" i="2"/>
  <c r="C45" i="2"/>
  <c r="B44" i="2"/>
  <c r="B44" i="7"/>
  <c r="B49" i="7"/>
  <c r="C49" i="7"/>
  <c r="D44" i="2"/>
  <c r="C49" i="2" l="1"/>
  <c r="B49" i="2" l="1"/>
  <c r="E32" i="7" l="1"/>
  <c r="E33" i="7"/>
  <c r="E35" i="7" s="1"/>
  <c r="E34" i="7"/>
  <c r="E40" i="7"/>
  <c r="E41" i="7"/>
  <c r="E44" i="7"/>
  <c r="E45" i="7"/>
  <c r="E46" i="7" s="1"/>
  <c r="E49" i="7"/>
  <c r="E50" i="7"/>
  <c r="E54" i="7"/>
  <c r="E57" i="7"/>
  <c r="E62" i="7"/>
  <c r="E63" i="7"/>
  <c r="E65" i="7"/>
  <c r="E66" i="7"/>
  <c r="E32" i="6"/>
  <c r="E34" i="6" s="1"/>
  <c r="E59" i="6" s="1"/>
  <c r="E33" i="6"/>
  <c r="E35" i="6"/>
  <c r="E40" i="6"/>
  <c r="E41" i="6"/>
  <c r="E44" i="6"/>
  <c r="E45" i="6"/>
  <c r="E49" i="6"/>
  <c r="E50" i="6"/>
  <c r="E54" i="6"/>
  <c r="E57" i="6"/>
  <c r="E62" i="6"/>
  <c r="E63" i="6"/>
  <c r="E65" i="6"/>
  <c r="E66" i="6"/>
  <c r="E32" i="5"/>
  <c r="E33" i="5"/>
  <c r="E34" i="5"/>
  <c r="E35" i="5"/>
  <c r="E40" i="5"/>
  <c r="E41" i="5"/>
  <c r="E44" i="5"/>
  <c r="E45" i="5"/>
  <c r="E46" i="5" s="1"/>
  <c r="E49" i="5"/>
  <c r="E50" i="5"/>
  <c r="E54" i="5"/>
  <c r="E57" i="5"/>
  <c r="E62" i="5"/>
  <c r="E63" i="5"/>
  <c r="E65" i="5"/>
  <c r="E66" i="5"/>
  <c r="E32" i="4"/>
  <c r="E33" i="4"/>
  <c r="E34" i="4"/>
  <c r="E35" i="4"/>
  <c r="E40" i="4"/>
  <c r="E41" i="4"/>
  <c r="E44" i="4"/>
  <c r="E45" i="4"/>
  <c r="E49" i="4"/>
  <c r="E50" i="4"/>
  <c r="E54" i="4"/>
  <c r="E57" i="4"/>
  <c r="E62" i="4"/>
  <c r="E63" i="4"/>
  <c r="E65" i="4"/>
  <c r="E66" i="4"/>
  <c r="E32" i="1"/>
  <c r="E33" i="1"/>
  <c r="E34" i="1"/>
  <c r="E35" i="1"/>
  <c r="E59" i="1" s="1"/>
  <c r="E40" i="1"/>
  <c r="E41" i="1"/>
  <c r="E44" i="1"/>
  <c r="E45" i="1"/>
  <c r="E46" i="1" s="1"/>
  <c r="E49" i="1"/>
  <c r="E50" i="1"/>
  <c r="E54" i="1"/>
  <c r="E57" i="1"/>
  <c r="E62" i="1"/>
  <c r="E63" i="1"/>
  <c r="E65" i="1"/>
  <c r="E66" i="1"/>
  <c r="E32" i="3"/>
  <c r="E34" i="3" s="1"/>
  <c r="E33" i="3"/>
  <c r="E35" i="3" s="1"/>
  <c r="E40" i="3"/>
  <c r="E41" i="3"/>
  <c r="E44" i="3"/>
  <c r="E45" i="3"/>
  <c r="E49" i="3"/>
  <c r="E50" i="3"/>
  <c r="E54" i="3"/>
  <c r="E57" i="3"/>
  <c r="E62" i="3"/>
  <c r="E63" i="3"/>
  <c r="E65" i="3"/>
  <c r="E66" i="3"/>
  <c r="E40" i="2"/>
  <c r="E41" i="2"/>
  <c r="E44" i="2"/>
  <c r="E45" i="2"/>
  <c r="E49" i="2"/>
  <c r="E54" i="2"/>
  <c r="E57" i="2"/>
  <c r="E62" i="2"/>
  <c r="E63" i="2"/>
  <c r="E65" i="2"/>
  <c r="E66" i="2"/>
  <c r="E32" i="2"/>
  <c r="E34" i="2" s="1"/>
  <c r="E33" i="2"/>
  <c r="E58" i="6" l="1"/>
  <c r="E51" i="7"/>
  <c r="E58" i="7"/>
  <c r="E46" i="6"/>
  <c r="E64" i="6" s="1"/>
  <c r="E58" i="5"/>
  <c r="E58" i="4"/>
  <c r="E46" i="4"/>
  <c r="E64" i="4" s="1"/>
  <c r="E59" i="4"/>
  <c r="E58" i="1"/>
  <c r="E58" i="3"/>
  <c r="E46" i="3"/>
  <c r="E64" i="3" s="1"/>
  <c r="E59" i="3"/>
  <c r="E58" i="2"/>
  <c r="E35" i="2"/>
  <c r="E59" i="2" s="1"/>
  <c r="E64" i="1"/>
  <c r="E59" i="7"/>
  <c r="E46" i="2"/>
  <c r="E64" i="2" s="1"/>
  <c r="E51" i="6"/>
  <c r="E64" i="5"/>
  <c r="E51" i="4"/>
  <c r="E51" i="1"/>
  <c r="E51" i="3"/>
  <c r="E59" i="5"/>
  <c r="E64" i="7"/>
  <c r="E51" i="5"/>
  <c r="C57" i="7"/>
  <c r="C41" i="7"/>
  <c r="B24" i="7"/>
  <c r="C18" i="7"/>
  <c r="C16" i="7"/>
  <c r="C32" i="7" s="1"/>
  <c r="C34" i="7" s="1"/>
  <c r="C57" i="6"/>
  <c r="C49" i="6"/>
  <c r="C41" i="6"/>
  <c r="B24" i="6"/>
  <c r="C18" i="6"/>
  <c r="C16" i="6"/>
  <c r="C32" i="6" s="1"/>
  <c r="C34" i="6" s="1"/>
  <c r="B49" i="6"/>
  <c r="B57" i="6"/>
  <c r="C57" i="5"/>
  <c r="C49" i="5"/>
  <c r="C41" i="5"/>
  <c r="B24" i="5"/>
  <c r="C18" i="5"/>
  <c r="C16" i="5"/>
  <c r="B49" i="5"/>
  <c r="C66" i="4"/>
  <c r="C63" i="4"/>
  <c r="C57" i="4"/>
  <c r="C50" i="4"/>
  <c r="C49" i="4"/>
  <c r="C41" i="4"/>
  <c r="B41" i="4" s="1"/>
  <c r="C33" i="4"/>
  <c r="C32" i="4"/>
  <c r="C34" i="4" s="1"/>
  <c r="C54" i="4"/>
  <c r="B66" i="4"/>
  <c r="B32" i="4"/>
  <c r="B49" i="4"/>
  <c r="C44" i="7"/>
  <c r="B44" i="4"/>
  <c r="B57" i="4"/>
  <c r="C66" i="1"/>
  <c r="C63" i="1"/>
  <c r="C57" i="1"/>
  <c r="C50" i="1"/>
  <c r="C49" i="1"/>
  <c r="C41" i="1"/>
  <c r="B41" i="1" s="1"/>
  <c r="C33" i="1"/>
  <c r="C32" i="1"/>
  <c r="C34" i="1" s="1"/>
  <c r="C54" i="1"/>
  <c r="B18" i="1"/>
  <c r="B70" i="1" s="1"/>
  <c r="C65" i="1"/>
  <c r="B16" i="1"/>
  <c r="B32" i="1" s="1"/>
  <c r="B49" i="1"/>
  <c r="C44" i="6"/>
  <c r="B44" i="1"/>
  <c r="B57" i="1"/>
  <c r="C66" i="3"/>
  <c r="C63" i="3"/>
  <c r="C57" i="3"/>
  <c r="B57" i="3"/>
  <c r="C50" i="3"/>
  <c r="B44" i="3"/>
  <c r="C41" i="3"/>
  <c r="B41" i="3" s="1"/>
  <c r="C33" i="3"/>
  <c r="C32" i="3"/>
  <c r="C34" i="3" s="1"/>
  <c r="C54" i="3"/>
  <c r="B20" i="3"/>
  <c r="B18" i="3"/>
  <c r="B70" i="3" s="1"/>
  <c r="B23" i="3"/>
  <c r="B69" i="3" s="1"/>
  <c r="B16" i="3"/>
  <c r="B32" i="3" s="1"/>
  <c r="B34" i="3" s="1"/>
  <c r="B49" i="3"/>
  <c r="C44" i="5"/>
  <c r="C66" i="2"/>
  <c r="C63" i="2"/>
  <c r="C57" i="2"/>
  <c r="C50" i="2"/>
  <c r="C41" i="2"/>
  <c r="B41" i="2" s="1"/>
  <c r="C34" i="2"/>
  <c r="C20" i="5"/>
  <c r="B20" i="5" s="1"/>
  <c r="B18" i="2"/>
  <c r="B70" i="2" s="1"/>
  <c r="B16" i="2"/>
  <c r="C40" i="2"/>
  <c r="B40" i="2" s="1"/>
  <c r="B57" i="2"/>
  <c r="B41" i="7" l="1"/>
  <c r="C32" i="5"/>
  <c r="C34" i="5" s="1"/>
  <c r="B16" i="5"/>
  <c r="C35" i="3"/>
  <c r="C58" i="3"/>
  <c r="C35" i="4"/>
  <c r="C58" i="4"/>
  <c r="C35" i="2"/>
  <c r="C58" i="2"/>
  <c r="C51" i="3"/>
  <c r="C35" i="1"/>
  <c r="C58" i="1"/>
  <c r="C65" i="4"/>
  <c r="C51" i="2"/>
  <c r="C62" i="3"/>
  <c r="C59" i="4"/>
  <c r="C51" i="4"/>
  <c r="B41" i="5"/>
  <c r="B54" i="3"/>
  <c r="C59" i="3"/>
  <c r="C66" i="6"/>
  <c r="B41" i="6"/>
  <c r="B34" i="4"/>
  <c r="C40" i="4"/>
  <c r="B40" i="4" s="1"/>
  <c r="C44" i="4"/>
  <c r="C62" i="4"/>
  <c r="C17" i="7"/>
  <c r="B65" i="4"/>
  <c r="B54" i="4"/>
  <c r="C45" i="4"/>
  <c r="C59" i="1"/>
  <c r="C51" i="1"/>
  <c r="B34" i="1"/>
  <c r="C40" i="1"/>
  <c r="B40" i="1" s="1"/>
  <c r="C44" i="1"/>
  <c r="C62" i="1"/>
  <c r="B23" i="1"/>
  <c r="B69" i="1" s="1"/>
  <c r="B20" i="1"/>
  <c r="B54" i="1" s="1"/>
  <c r="C45" i="1"/>
  <c r="C40" i="3"/>
  <c r="B40" i="3" s="1"/>
  <c r="C44" i="3"/>
  <c r="C45" i="3"/>
  <c r="C65" i="3"/>
  <c r="B33" i="3"/>
  <c r="B45" i="3"/>
  <c r="B46" i="3" s="1"/>
  <c r="C59" i="2"/>
  <c r="C62" i="2"/>
  <c r="C17" i="5"/>
  <c r="B17" i="5" s="1"/>
  <c r="B62" i="5" s="1"/>
  <c r="B17" i="2"/>
  <c r="B23" i="2" s="1"/>
  <c r="B23" i="6" s="1"/>
  <c r="B69" i="6" s="1"/>
  <c r="B20" i="2"/>
  <c r="B54" i="2" s="1"/>
  <c r="D45" i="2"/>
  <c r="C54" i="2"/>
  <c r="C65" i="2"/>
  <c r="B18" i="5"/>
  <c r="B54" i="5" s="1"/>
  <c r="C17" i="6"/>
  <c r="B17" i="6" s="1"/>
  <c r="B32" i="5"/>
  <c r="B57" i="7"/>
  <c r="B44" i="6"/>
  <c r="C54" i="5"/>
  <c r="B23" i="4"/>
  <c r="B69" i="4" s="1"/>
  <c r="B70" i="4"/>
  <c r="B33" i="4"/>
  <c r="B45" i="4"/>
  <c r="B46" i="4" s="1"/>
  <c r="B50" i="4"/>
  <c r="B51" i="4" s="1"/>
  <c r="B62" i="4"/>
  <c r="B63" i="4"/>
  <c r="C40" i="7"/>
  <c r="B40" i="7" s="1"/>
  <c r="B33" i="1"/>
  <c r="B45" i="1"/>
  <c r="B46" i="1" s="1"/>
  <c r="B50" i="1"/>
  <c r="B51" i="1" s="1"/>
  <c r="B63" i="1"/>
  <c r="B66" i="1"/>
  <c r="C40" i="6"/>
  <c r="B50" i="3"/>
  <c r="B51" i="3" s="1"/>
  <c r="B62" i="3"/>
  <c r="B63" i="3"/>
  <c r="B65" i="3"/>
  <c r="B66" i="3"/>
  <c r="B57" i="5"/>
  <c r="B44" i="5"/>
  <c r="C62" i="5"/>
  <c r="C66" i="5"/>
  <c r="C63" i="5"/>
  <c r="C33" i="5"/>
  <c r="C40" i="5"/>
  <c r="C45" i="5"/>
  <c r="C46" i="5" s="1"/>
  <c r="C50" i="5"/>
  <c r="C51" i="5" s="1"/>
  <c r="B65" i="5"/>
  <c r="B70" i="5"/>
  <c r="B63" i="5"/>
  <c r="B45" i="5"/>
  <c r="B16" i="6"/>
  <c r="B32" i="6" s="1"/>
  <c r="B34" i="6" s="1"/>
  <c r="B18" i="6"/>
  <c r="C20" i="6"/>
  <c r="C33" i="7"/>
  <c r="C50" i="7"/>
  <c r="C51" i="7" s="1"/>
  <c r="C63" i="7"/>
  <c r="C66" i="7"/>
  <c r="C33" i="6"/>
  <c r="C50" i="6"/>
  <c r="C51" i="6" s="1"/>
  <c r="C63" i="6"/>
  <c r="B16" i="7"/>
  <c r="B32" i="7" s="1"/>
  <c r="B18" i="7"/>
  <c r="C20" i="7"/>
  <c r="B23" i="5"/>
  <c r="B69" i="5" s="1"/>
  <c r="B69" i="2"/>
  <c r="B63" i="2"/>
  <c r="B66" i="2"/>
  <c r="B33" i="2"/>
  <c r="B45" i="2"/>
  <c r="B46" i="2" s="1"/>
  <c r="B32" i="2"/>
  <c r="B34" i="2" s="1"/>
  <c r="B33" i="5" l="1"/>
  <c r="B40" i="5"/>
  <c r="B50" i="5"/>
  <c r="B51" i="5" s="1"/>
  <c r="B66" i="5"/>
  <c r="C65" i="5"/>
  <c r="C45" i="7"/>
  <c r="C46" i="7" s="1"/>
  <c r="B17" i="7"/>
  <c r="C35" i="6"/>
  <c r="C59" i="6" s="1"/>
  <c r="C58" i="6"/>
  <c r="C35" i="7"/>
  <c r="C59" i="7" s="1"/>
  <c r="C58" i="7"/>
  <c r="B35" i="5"/>
  <c r="B58" i="5"/>
  <c r="B35" i="1"/>
  <c r="B58" i="1"/>
  <c r="B35" i="3"/>
  <c r="B59" i="3" s="1"/>
  <c r="B58" i="3"/>
  <c r="B35" i="2"/>
  <c r="B58" i="2"/>
  <c r="C35" i="5"/>
  <c r="C59" i="5" s="1"/>
  <c r="C58" i="5"/>
  <c r="B35" i="4"/>
  <c r="B59" i="4" s="1"/>
  <c r="B58" i="4"/>
  <c r="C46" i="4"/>
  <c r="C64" i="4" s="1"/>
  <c r="B40" i="6"/>
  <c r="C65" i="7"/>
  <c r="C62" i="7"/>
  <c r="B34" i="7"/>
  <c r="C65" i="6"/>
  <c r="B65" i="1"/>
  <c r="B62" i="1"/>
  <c r="B64" i="1" s="1"/>
  <c r="B59" i="1"/>
  <c r="C46" i="1"/>
  <c r="C64" i="1" s="1"/>
  <c r="C46" i="3"/>
  <c r="C64" i="3" s="1"/>
  <c r="B59" i="2"/>
  <c r="B65" i="2"/>
  <c r="B62" i="2"/>
  <c r="B64" i="2" s="1"/>
  <c r="B23" i="7"/>
  <c r="B69" i="7" s="1"/>
  <c r="C62" i="6"/>
  <c r="C45" i="6"/>
  <c r="C46" i="6" s="1"/>
  <c r="D46" i="2"/>
  <c r="C64" i="2" s="1"/>
  <c r="B64" i="4"/>
  <c r="B64" i="3"/>
  <c r="C54" i="7"/>
  <c r="B20" i="7"/>
  <c r="B54" i="7" s="1"/>
  <c r="B65" i="7"/>
  <c r="B62" i="7"/>
  <c r="B70" i="6"/>
  <c r="B66" i="6"/>
  <c r="B63" i="6"/>
  <c r="B50" i="6"/>
  <c r="B51" i="6" s="1"/>
  <c r="B45" i="6"/>
  <c r="B46" i="6" s="1"/>
  <c r="B33" i="6"/>
  <c r="B34" i="5"/>
  <c r="B70" i="7"/>
  <c r="B66" i="7"/>
  <c r="B63" i="7"/>
  <c r="B50" i="7"/>
  <c r="B51" i="7" s="1"/>
  <c r="B45" i="7"/>
  <c r="B46" i="7" s="1"/>
  <c r="B33" i="7"/>
  <c r="C54" i="6"/>
  <c r="B20" i="6"/>
  <c r="B54" i="6" s="1"/>
  <c r="B65" i="6"/>
  <c r="B62" i="6"/>
  <c r="C64" i="5"/>
  <c r="B46" i="5"/>
  <c r="B64" i="5" s="1"/>
  <c r="B59" i="5" l="1"/>
  <c r="C64" i="7"/>
  <c r="B35" i="7"/>
  <c r="B58" i="7"/>
  <c r="B35" i="6"/>
  <c r="B59" i="6" s="1"/>
  <c r="B58" i="6"/>
  <c r="B59" i="7"/>
  <c r="B64" i="6"/>
  <c r="C64" i="6"/>
  <c r="B64" i="7"/>
  <c r="E50" i="2"/>
  <c r="E51" i="2" s="1"/>
  <c r="B19" i="2"/>
  <c r="B50" i="2" s="1"/>
  <c r="B51" i="2" s="1"/>
</calcChain>
</file>

<file path=xl/sharedStrings.xml><?xml version="1.0" encoding="utf-8"?>
<sst xmlns="http://schemas.openxmlformats.org/spreadsheetml/2006/main" count="471" uniqueCount="133">
  <si>
    <t>Indicador</t>
  </si>
  <si>
    <t>Avancemos</t>
  </si>
  <si>
    <t>Insumos</t>
  </si>
  <si>
    <t>Efectivos 3T 2011</t>
  </si>
  <si>
    <t>Gasto FODESAF</t>
  </si>
  <si>
    <t>Ingresos FODESAF</t>
  </si>
  <si>
    <t>Otros insumos</t>
  </si>
  <si>
    <t>IPC (3T 2011)</t>
  </si>
  <si>
    <t>Población objetivo</t>
  </si>
  <si>
    <t>Cálculos intermedios</t>
  </si>
  <si>
    <t>Gasto efectivo real 3T 2011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</si>
  <si>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</si>
  <si>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</si>
  <si>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</si>
  <si>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</si>
  <si>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</si>
  <si>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</si>
  <si>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</si>
  <si>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</si>
  <si>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</si>
  <si>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</si>
  <si>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</si>
  <si>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</si>
  <si>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</si>
  <si>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</si>
  <si>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</si>
  <si>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</si>
  <si>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</si>
  <si>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</si>
  <si>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</si>
  <si>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</si>
  <si>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</si>
  <si>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</si>
  <si>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</si>
  <si>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</si>
  <si>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Efectivos 1T 2011</t>
  </si>
  <si>
    <t>IPC (1T 2011)</t>
  </si>
  <si>
    <t>Gasto efectivo real 1T 2011</t>
  </si>
  <si>
    <t>Gasto efectivo real por beneficiario 1T 2011</t>
  </si>
  <si>
    <t>Efectivos 2T 2011</t>
  </si>
  <si>
    <t>IPC (2T 2011)</t>
  </si>
  <si>
    <t>Gasto efectivo real 2T 2011</t>
  </si>
  <si>
    <t>Gasto efectivo real por beneficiario 2T 2011</t>
  </si>
  <si>
    <t>Efectivos 4T 2011</t>
  </si>
  <si>
    <t>IPC (4T 2011)</t>
  </si>
  <si>
    <t>Gasto efectivo real 4T 2011</t>
  </si>
  <si>
    <t>Gasto efectivo real por beneficiario 4T 2011</t>
  </si>
  <si>
    <t>Efectivos  2011</t>
  </si>
  <si>
    <t>IPC ( 2011)</t>
  </si>
  <si>
    <t>Gasto efectivo real  2011</t>
  </si>
  <si>
    <t>Gasto efectivo real por beneficiario  2011</t>
  </si>
  <si>
    <t>Efectivos 3TA 2011</t>
  </si>
  <si>
    <t>IPC (3TA 2011)</t>
  </si>
  <si>
    <t>Gasto efectivo real 3TA 2011</t>
  </si>
  <si>
    <t>Gasto efectivo real por beneficiario 3TA 2011</t>
  </si>
  <si>
    <t>Efectivos 1S 2011</t>
  </si>
  <si>
    <t>IPC (1S 2011)</t>
  </si>
  <si>
    <t>Gasto efectivo real 1S 2011</t>
  </si>
  <si>
    <t>Gasto efectivo real por beneficiario 1S 2011</t>
  </si>
  <si>
    <t>De Composición</t>
  </si>
  <si>
    <t>Informes Trimestrales 2011, IMAS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</si>
  <si>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</si>
  <si>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</si>
  <si>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</si>
  <si>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</si>
  <si>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</si>
  <si>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</si>
  <si>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</si>
  <si>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</si>
  <si>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</si>
  <si>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</si>
  <si>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</si>
  <si>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</si>
  <si>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</si>
  <si>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</si>
  <si>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</si>
  <si>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</si>
  <si>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</si>
  <si>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Indicadores aplicados a IMAS.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</si>
  <si>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</si>
  <si>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</si>
  <si>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</si>
  <si>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</si>
  <si>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</si>
  <si>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</si>
  <si>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</si>
  <si>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Informes Trimestrales 2012, IMAS</t>
  </si>
  <si>
    <t>Indicadores aplicados a IMAS.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</si>
  <si>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</si>
  <si>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</si>
  <si>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</si>
  <si>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</si>
  <si>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</si>
  <si>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</si>
  <si>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aplicados a IMAS.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</si>
  <si>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</si>
  <si>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</si>
  <si>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</si>
  <si>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</si>
  <si>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</si>
  <si>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</si>
  <si>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aplicados a IMAS.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</si>
  <si>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</si>
  <si>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</si>
  <si>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</si>
  <si>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</si>
  <si>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</si>
  <si>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</si>
  <si>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aplicados a IMAS. 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</si>
  <si>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</si>
  <si>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</si>
  <si>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</si>
  <si>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</si>
  <si>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</si>
  <si>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</si>
  <si>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aplicados a IMAS. Tercer Trimestre Acumulado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</si>
  <si>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</si>
  <si>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</si>
  <si>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</si>
  <si>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</si>
  <si>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</si>
  <si>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</si>
  <si>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Indicadores aplicados a IMAS. Anual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</si>
  <si>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</si>
  <si>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</si>
  <si>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</si>
  <si>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</si>
  <si>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</si>
  <si>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</si>
  <si>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Bienestar Familiar</t>
  </si>
  <si>
    <t>Bienestar y Promocion Familiar</t>
  </si>
  <si>
    <t>POI 2012 IMAS, version de setiembre 2011</t>
  </si>
  <si>
    <t>Presupuesto 2013 FODESAF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</si>
</sst>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_(* #,##0.0000_);_(* \(#,##0.0000\);_(* &quot;-&quot;??_);_(@_)"/>
    <numFmt numFmtId="168" formatCode="#,##0____"/>
    <numFmt numFmtId="169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4" fontId="0" fillId="0" borderId="0" xfId="1" applyNumberFormat="1" applyFont="1"/>
    <xf numFmtId="43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167" fontId="0" fillId="0" borderId="0" xfId="1" applyNumberFormat="1" applyFont="1"/>
    <xf numFmtId="168" fontId="0" fillId="0" borderId="0" xfId="0" applyNumberFormat="1" applyFill="1"/>
    <xf numFmtId="0" fontId="0" fillId="2" borderId="0" xfId="0" applyFill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/>
    <xf numFmtId="165" fontId="0" fillId="0" borderId="0" xfId="0" applyNumberFormat="1" applyFill="1" applyAlignment="1"/>
    <xf numFmtId="3" fontId="0" fillId="0" borderId="0" xfId="0" applyNumberFormat="1" applyFill="1" applyAlignment="1"/>
    <xf numFmtId="168" fontId="0" fillId="0" borderId="0" xfId="0" applyNumberFormat="1" applyFill="1" applyAlignment="1"/>
    <xf numFmtId="3" fontId="0" fillId="0" borderId="0" xfId="0" applyNumberFormat="1" applyAlignment="1"/>
    <xf numFmtId="4" fontId="0" fillId="0" borderId="0" xfId="0" applyNumberFormat="1" applyFill="1" applyAlignment="1"/>
    <xf numFmtId="164" fontId="0" fillId="0" borderId="2" xfId="1" applyNumberFormat="1" applyFont="1" applyBorder="1" applyAlignment="1"/>
    <xf numFmtId="164" fontId="2" fillId="0" borderId="0" xfId="1" applyNumberFormat="1" applyFont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Alignment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Alignment="1">
      <alignment horizontal="left" indent="3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/>
    </xf>
    <xf numFmtId="169" fontId="0" fillId="0" borderId="0" xfId="1" applyNumberFormat="1" applyFont="1"/>
    <xf numFmtId="43" fontId="0" fillId="0" borderId="0" xfId="1" applyNumberFormat="1" applyFont="1"/>
    <xf numFmtId="43" fontId="0" fillId="0" borderId="0" xfId="1" applyNumberFormat="1" applyFont="1" applyFill="1" applyAlignment="1"/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9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1" applyNumberFormat="1" applyFont="1" applyFill="1"/>
    <xf numFmtId="164" fontId="0" fillId="0" borderId="0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47171802035912"/>
          <c:y val="0.15793001989401018"/>
          <c:w val="0.7451093179109437"/>
          <c:h val="0.45794372837153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(Anual!$B$40:$C$40,Anual!$E$40)</c:f>
              <c:numCache>
                <c:formatCode>_(* #,##0_);_(* \(#,##0\);_(* "-"??_);_(@_)</c:formatCode>
                <c:ptCount val="3"/>
                <c:pt idx="0">
                  <c:v>73.52101590849621</c:v>
                </c:pt>
                <c:pt idx="1">
                  <c:v>113.78182335371925</c:v>
                </c:pt>
                <c:pt idx="2">
                  <c:v>8.3137214775401613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(Anual!$B$41:$C$41,Anual!$E$41)</c:f>
              <c:numCache>
                <c:formatCode>_(* #,##0_);_(* \(#,##0\);_(* "-"??_);_(@_)</c:formatCode>
                <c:ptCount val="3"/>
                <c:pt idx="0">
                  <c:v>86.653785879027225</c:v>
                </c:pt>
                <c:pt idx="1">
                  <c:v>129.12103541459251</c:v>
                </c:pt>
                <c:pt idx="2">
                  <c:v>24.100519287833826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42736"/>
        <c:axId val="293243128"/>
      </c:barChart>
      <c:catAx>
        <c:axId val="29324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243128"/>
        <c:crosses val="autoZero"/>
        <c:auto val="1"/>
        <c:lblAlgn val="ctr"/>
        <c:lblOffset val="100"/>
        <c:noMultiLvlLbl val="0"/>
      </c:catAx>
      <c:valAx>
        <c:axId val="2932431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242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149397888539367"/>
          <c:y val="0.804318839126001"/>
          <c:w val="0.7571606650905609"/>
          <c:h val="7.678519484427506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74841653350788"/>
          <c:y val="0.16205890930300373"/>
          <c:w val="0.52073080107040415"/>
          <c:h val="0.50913179970150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(Anual!$B$44:$C$44,Anual!$E$44)</c:f>
              <c:numCache>
                <c:formatCode>_(* #,##0_);_(* \(#,##0\);_(* "-"??_);_(@_)</c:formatCode>
                <c:ptCount val="3"/>
                <c:pt idx="0">
                  <c:v>135.26666666666668</c:v>
                </c:pt>
                <c:pt idx="1">
                  <c:v>113.48125</c:v>
                </c:pt>
                <c:pt idx="2">
                  <c:v>289.88846153846157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(Anual!$B$45:$C$45,Anual!$E$45)</c:f>
              <c:numCache>
                <c:formatCode>_(* #,##0_);_(* \(#,##0\);_(* "-"??_);_(@_)</c:formatCode>
                <c:ptCount val="3"/>
                <c:pt idx="0">
                  <c:v>100.73918758559275</c:v>
                </c:pt>
                <c:pt idx="1">
                  <c:v>97.050826630952386</c:v>
                </c:pt>
                <c:pt idx="2">
                  <c:v>106.71293858559692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(Anual!$B$46:$C$46,Anual!$E$46)</c:f>
              <c:numCache>
                <c:formatCode>_(* #,##0_);_(* \(#,##0\);_(* "-"??_);_(@_)</c:formatCode>
                <c:ptCount val="3"/>
                <c:pt idx="0">
                  <c:v>118.00292712612972</c:v>
                </c:pt>
                <c:pt idx="1">
                  <c:v>105.26603831547619</c:v>
                </c:pt>
                <c:pt idx="2">
                  <c:v>198.30070006202925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43912"/>
        <c:axId val="293244304"/>
      </c:barChart>
      <c:catAx>
        <c:axId val="293243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244304"/>
        <c:crosses val="autoZero"/>
        <c:auto val="1"/>
        <c:lblAlgn val="ctr"/>
        <c:lblOffset val="100"/>
        <c:noMultiLvlLbl val="0"/>
      </c:catAx>
      <c:valAx>
        <c:axId val="2932443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243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60370039951905"/>
          <c:y val="0.16867355866231007"/>
          <c:w val="0.5365331057755709"/>
          <c:h val="0.52991268948524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(Anual!$B$49:$C$49,Anual!$E$49)</c:f>
              <c:numCache>
                <c:formatCode>_(* #,##0_);_(* \(#,##0\);_(* "-"??_);_(@_)</c:formatCode>
                <c:ptCount val="3"/>
                <c:pt idx="0">
                  <c:v>135.26666666666668</c:v>
                </c:pt>
                <c:pt idx="1">
                  <c:v>113.48125</c:v>
                </c:pt>
                <c:pt idx="2">
                  <c:v>289.88846153846157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(Anual!$B$50:$C$50,Anual!$E$50)</c:f>
              <c:numCache>
                <c:formatCode>_(* #,##0_);_(* \(#,##0\);_(* "-"??_);_(@_)</c:formatCode>
                <c:ptCount val="3"/>
                <c:pt idx="0">
                  <c:v>88.365598736252736</c:v>
                </c:pt>
                <c:pt idx="1">
                  <c:v>97.050826630952386</c:v>
                </c:pt>
                <c:pt idx="2">
                  <c:v>78.07397016672094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(Anual!$B$51:$C$51,Anual!$E$51)</c:f>
              <c:numCache>
                <c:formatCode>_(* #,##0_);_(* \(#,##0\);_(* "-"??_);_(@_)</c:formatCode>
                <c:ptCount val="3"/>
                <c:pt idx="0">
                  <c:v>111.81613270145971</c:v>
                </c:pt>
                <c:pt idx="1">
                  <c:v>105.26603831547619</c:v>
                </c:pt>
                <c:pt idx="2">
                  <c:v>183.98121585259125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45088"/>
        <c:axId val="293245480"/>
      </c:barChart>
      <c:catAx>
        <c:axId val="2932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245480"/>
        <c:crosses val="autoZero"/>
        <c:auto val="1"/>
        <c:lblAlgn val="ctr"/>
        <c:lblOffset val="100"/>
        <c:noMultiLvlLbl val="0"/>
      </c:catAx>
      <c:valAx>
        <c:axId val="2932454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24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15760239272411"/>
          <c:y val="0.16867349842930404"/>
          <c:w val="0.54072611853750863"/>
          <c:h val="0.63585029162415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(Anual!$B$57,Anual!$C$57,Anual!$E$57)</c:f>
              <c:numCache>
                <c:formatCode>#,##0.0____</c:formatCode>
                <c:ptCount val="3"/>
                <c:pt idx="0">
                  <c:v>8.3233468316758596</c:v>
                </c:pt>
                <c:pt idx="1">
                  <c:v>-2.0203546413115059</c:v>
                </c:pt>
                <c:pt idx="2">
                  <c:v>42.268488806674462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(Anual!$B$58:$C$58,Anual!$E$58)</c:f>
              <c:numCache>
                <c:formatCode>#,##0.0____</c:formatCode>
                <c:ptCount val="3"/>
                <c:pt idx="0">
                  <c:v>-21.243061978987633</c:v>
                </c:pt>
                <c:pt idx="1">
                  <c:v>-17.723860274837023</c:v>
                </c:pt>
                <c:pt idx="2">
                  <c:v>-25.910947058181844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(Anual!$B$59:$C$59,Anual!$E$59)</c:f>
              <c:numCache>
                <c:formatCode>#,##0.0____</c:formatCode>
                <c:ptCount val="3"/>
                <c:pt idx="0">
                  <c:v>-27.294585770698966</c:v>
                </c:pt>
                <c:pt idx="1">
                  <c:v>-16.027314220251952</c:v>
                </c:pt>
                <c:pt idx="2">
                  <c:v>-47.923075894553044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46264"/>
        <c:axId val="293246656"/>
      </c:barChart>
      <c:catAx>
        <c:axId val="293246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246656"/>
        <c:crosses val="autoZero"/>
        <c:auto val="1"/>
        <c:lblAlgn val="ctr"/>
        <c:lblOffset val="100"/>
        <c:noMultiLvlLbl val="0"/>
      </c:catAx>
      <c:valAx>
        <c:axId val="2932466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3246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934142104888247"/>
          <c:y val="0.16048552183404258"/>
          <c:w val="0.74968454621669189"/>
          <c:h val="0.436227607471396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(Anual!$B$62:$C$62,Anual!$E$62)</c:f>
              <c:numCache>
                <c:formatCode>_(* #,##0_);_(* \(#,##0\);_(* "-"??_);_(@_)</c:formatCode>
                <c:ptCount val="3"/>
                <c:pt idx="0">
                  <c:v>481787.05496453901</c:v>
                </c:pt>
                <c:pt idx="1">
                  <c:v>262500</c:v>
                </c:pt>
                <c:pt idx="2">
                  <c:v>997383.64423076925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(Anual!$B$63:$C$63,Anual!$E$63)</c:f>
              <c:numCache>
                <c:formatCode>_(* #,##0_);_(* \(#,##0\);_(* "-"??_);_(@_)</c:formatCode>
                <c:ptCount val="3"/>
                <c:pt idx="0">
                  <c:v>358808.54982540396</c:v>
                </c:pt>
                <c:pt idx="1">
                  <c:v>224493.84361403316</c:v>
                </c:pt>
                <c:pt idx="2">
                  <c:v>367154.10819811333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7296"/>
        <c:axId val="293737688"/>
      </c:barChart>
      <c:catAx>
        <c:axId val="29373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737688"/>
        <c:crosses val="autoZero"/>
        <c:auto val="1"/>
        <c:lblAlgn val="ctr"/>
        <c:lblOffset val="100"/>
        <c:noMultiLvlLbl val="0"/>
      </c:catAx>
      <c:valAx>
        <c:axId val="2937376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73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489142406259764"/>
          <c:y val="0.73822728469620913"/>
          <c:w val="0.57351547131765079"/>
          <c:h val="0.149582855541115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Gasto Medio Mensual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813565843536574"/>
          <c:y val="0.15945346060038323"/>
          <c:w val="0.74807607821916722"/>
          <c:h val="0.44113080149379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(Anual!$B$65:$C$65,Anual!$E$65)</c:f>
              <c:numCache>
                <c:formatCode>_(* #,##0_);_(* \(#,##0\);_(* "-"??_);_(@_)</c:formatCode>
                <c:ptCount val="3"/>
                <c:pt idx="0">
                  <c:v>40148.92124704492</c:v>
                </c:pt>
                <c:pt idx="1">
                  <c:v>21875</c:v>
                </c:pt>
                <c:pt idx="2">
                  <c:v>83115.303685897437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(Anual!$B$66:$C$66,Anual!$E$66)</c:f>
              <c:numCache>
                <c:formatCode>_(* #,##0_);_(* \(#,##0\);_(* "-"??_);_(@_)</c:formatCode>
                <c:ptCount val="3"/>
                <c:pt idx="0">
                  <c:v>29900.712485450331</c:v>
                </c:pt>
                <c:pt idx="1">
                  <c:v>18707.820301169431</c:v>
                </c:pt>
                <c:pt idx="2">
                  <c:v>30596.175683176112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8472"/>
        <c:axId val="293738864"/>
      </c:barChart>
      <c:catAx>
        <c:axId val="293738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738864"/>
        <c:crosses val="autoZero"/>
        <c:auto val="1"/>
        <c:lblAlgn val="ctr"/>
        <c:lblOffset val="100"/>
        <c:noMultiLvlLbl val="0"/>
      </c:catAx>
      <c:valAx>
        <c:axId val="2937388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738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71330137446989"/>
          <c:y val="0.72518420066029909"/>
          <c:w val="0.67950319609075871"/>
          <c:h val="0.136748781080998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Índice de Eficiencia e Indicadores de Giro de Recursos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80072683222289"/>
          <c:y val="0.21101076651132902"/>
          <c:w val="0.53379517464163151"/>
          <c:h val="0.5073109738833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(Anual!$B$64:$C$64,Anual!$E$64)</c:f>
              <c:numCache>
                <c:formatCode>_(* #,##0_);_(* \(#,##0\);_(* "-"??_);_(@_)</c:formatCode>
                <c:ptCount val="3"/>
                <c:pt idx="0">
                  <c:v>158.44740256317036</c:v>
                </c:pt>
                <c:pt idx="1">
                  <c:v>123.08727318741134</c:v>
                </c:pt>
                <c:pt idx="2">
                  <c:v>538.6889877169998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125.0121528007321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70.685606764253123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9648"/>
        <c:axId val="293740040"/>
      </c:barChart>
      <c:catAx>
        <c:axId val="29373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740040"/>
        <c:crosses val="autoZero"/>
        <c:auto val="1"/>
        <c:lblAlgn val="ctr"/>
        <c:lblOffset val="100"/>
        <c:noMultiLvlLbl val="0"/>
      </c:catAx>
      <c:valAx>
        <c:axId val="2937400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3739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4</xdr:row>
      <xdr:rowOff>323850</xdr:rowOff>
    </xdr:from>
    <xdr:to>
      <xdr:col>10</xdr:col>
      <xdr:colOff>523875</xdr:colOff>
      <xdr:row>19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428624</xdr:colOff>
      <xdr:row>20</xdr:row>
      <xdr:rowOff>57150</xdr:rowOff>
    </xdr:from>
    <xdr:to>
      <xdr:col>10</xdr:col>
      <xdr:colOff>514349</xdr:colOff>
      <xdr:row>35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36</xdr:row>
      <xdr:rowOff>114301</xdr:rowOff>
    </xdr:from>
    <xdr:to>
      <xdr:col>10</xdr:col>
      <xdr:colOff>476250</xdr:colOff>
      <xdr:row>51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228601</xdr:colOff>
      <xdr:row>52</xdr:row>
      <xdr:rowOff>57149</xdr:rowOff>
    </xdr:from>
    <xdr:to>
      <xdr:col>10</xdr:col>
      <xdr:colOff>514351</xdr:colOff>
      <xdr:row>67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68</xdr:row>
      <xdr:rowOff>47624</xdr:rowOff>
    </xdr:from>
    <xdr:to>
      <xdr:col>11</xdr:col>
      <xdr:colOff>276225</xdr:colOff>
      <xdr:row>83</xdr:row>
      <xdr:rowOff>114299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219075</xdr:colOff>
      <xdr:row>84</xdr:row>
      <xdr:rowOff>142874</xdr:rowOff>
    </xdr:from>
    <xdr:to>
      <xdr:col>1</xdr:col>
      <xdr:colOff>619124</xdr:colOff>
      <xdr:row>101</xdr:row>
      <xdr:rowOff>123825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1028700</xdr:colOff>
      <xdr:row>84</xdr:row>
      <xdr:rowOff>133350</xdr:rowOff>
    </xdr:from>
    <xdr:to>
      <xdr:col>5</xdr:col>
      <xdr:colOff>361950</xdr:colOff>
      <xdr:row>101</xdr:row>
      <xdr:rowOff>161925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0.00992</cdr:x>
      <cdr:y>0.89979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8079" y="2691129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0.02037</cdr:x>
      <cdr:y>0.88344</cdr:y>
    </cdr:from>
    <cdr:to>
      <cdr:x>0.99593</cdr:x>
      <cdr:y>0.98627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9375" y="257492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0.01067</cdr:x>
      <cdr:y>0.89297</cdr:y>
    </cdr:from>
    <cdr:to>
      <cdr:x>0.99344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275" y="2500629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</a:t>
          </a:r>
          <a:r>
            <a:rPr lang="es-CR" sz="900"/>
            <a:t> 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0.04496</cdr:x>
      <cdr:y>0.87188</cdr:y>
    </cdr:from>
    <cdr:to>
      <cdr:x>0.97287</cdr:x>
      <cdr:y>0.97891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84150" y="244157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0.09673</cdr:x>
      <cdr:y>0.90291</cdr:y>
    </cdr:from>
    <cdr:to>
      <cdr:x>0.92972</cdr:x>
      <cdr:y>0.98382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41328" y="2657475"/>
          <a:ext cx="380049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</a:t>
          </a:r>
          <a:r>
            <a:rPr lang="es-CR" sz="900"/>
            <a:t> 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0.01012</cdr:x>
      <cdr:y>0.87673</cdr:y>
    </cdr:from>
    <cdr:to>
      <cdr:x>0.94237</cdr:x>
      <cdr:y>0.96982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275" y="282257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0.01522</cdr:x>
      <cdr:y>0.90476</cdr:y>
    </cdr:from>
    <cdr:to>
      <cdr:x>0.97436</cdr:x>
      <cdr:y>0.9965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0325" y="2955925"/>
          <a:ext cx="3800475" cy="29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9"/>
  <sheetViews>
    <sheetView zoomScale="90" zoomScaleNormal="90" workbookViewId="0">
      <selection activeCell="E155" sqref="E155"/>
    </sheetView>
  </sheetViews>
  <sheetFormatPr baseColWidth="10" defaultColWidth="11.42578125" defaultRowHeight="15" x14ac:dyDescent="0.25"/>
  <cols>
    <col min="1" max="1" width="55.140625" style="6" customWidth="1"/>
    <col min="2" max="2" width="18.28515625" style="6" customWidth="1"/>
    <col min="3" max="3" width="16.140625" style="6" customWidth="1"/>
    <col min="4" max="4" width="16.42578125" style="6" customWidth="1"/>
    <col min="5" max="5" width="17.85546875" style="6" bestFit="1" customWidth="1"/>
    <col min="6" max="6" width="14.140625" style="6" bestFit="1" customWidth="1"/>
    <col min="7" max="16384" width="11.42578125" style="6"/>
  </cols>
  <sheetData>
    <row r="2" spans="1:5" ht="15.75" x14ac:dyDescent="0.25">
      <c r="A2" s="68" t="s">
        <v>78</v>
      </c>
      <c r="B2" s="68"/>
      <c r="C2" s="68"/>
      <c r="D2" s="68"/>
      <c r="E2" s="68"/>
    </row>
    <row r="4" spans="1:5" x14ac:dyDescent="0.25">
      <c r="A4" s="61" t="s">
        <v>0</v>
      </c>
      <c r="B4" s="63" t="s">
        <v>130</v>
      </c>
      <c r="C4" s="31"/>
      <c r="D4" s="31"/>
      <c r="E4" s="31"/>
    </row>
    <row r="5" spans="1:5" ht="15.75" thickBot="1" x14ac:dyDescent="0.3">
      <c r="A5" s="62"/>
      <c r="B5" s="64"/>
      <c r="C5" s="67" t="s">
        <v>1</v>
      </c>
      <c r="D5" s="67"/>
      <c r="E5" s="54" t="s">
        <v>129</v>
      </c>
    </row>
    <row r="6" spans="1:5" ht="15.75" thickTop="1" x14ac:dyDescent="0.25"/>
    <row r="7" spans="1:5" x14ac:dyDescent="0.25">
      <c r="A7" s="32" t="s">
        <v>2</v>
      </c>
    </row>
    <row r="8" spans="1:5" x14ac:dyDescent="0.25">
      <c r="B8" s="33"/>
      <c r="C8" s="33"/>
    </row>
    <row r="9" spans="1:5" x14ac:dyDescent="0.25">
      <c r="A9" s="6" t="s">
        <v>71</v>
      </c>
      <c r="B9" s="52" t="s">
        <v>72</v>
      </c>
      <c r="C9" s="34" t="s">
        <v>72</v>
      </c>
      <c r="D9" s="34" t="s">
        <v>73</v>
      </c>
      <c r="E9" s="52" t="s">
        <v>72</v>
      </c>
    </row>
    <row r="10" spans="1:5" x14ac:dyDescent="0.25">
      <c r="A10" s="35" t="s">
        <v>35</v>
      </c>
      <c r="B10" s="36">
        <v>140750</v>
      </c>
      <c r="C10" s="36">
        <v>117297</v>
      </c>
      <c r="D10" s="36">
        <v>149274</v>
      </c>
      <c r="E10" s="36">
        <v>33063</v>
      </c>
    </row>
    <row r="11" spans="1:5" x14ac:dyDescent="0.25">
      <c r="A11" s="37" t="s">
        <v>79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37" t="s">
        <v>80</v>
      </c>
      <c r="B12" s="36">
        <v>117211</v>
      </c>
      <c r="C12" s="36">
        <v>103587</v>
      </c>
      <c r="D12" s="36">
        <v>131913</v>
      </c>
      <c r="E12" s="36">
        <v>33265</v>
      </c>
    </row>
    <row r="13" spans="1:5" x14ac:dyDescent="0.25">
      <c r="A13" s="37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4" spans="1:5" x14ac:dyDescent="0.25">
      <c r="B14" s="36"/>
      <c r="C14" s="36"/>
      <c r="D14" s="36"/>
      <c r="E14" s="36"/>
    </row>
    <row r="15" spans="1:5" x14ac:dyDescent="0.25">
      <c r="A15" s="38" t="s">
        <v>4</v>
      </c>
      <c r="B15" s="36"/>
      <c r="C15" s="36"/>
      <c r="D15" s="36"/>
      <c r="E15" s="36"/>
    </row>
    <row r="16" spans="1:5" x14ac:dyDescent="0.25">
      <c r="A16" s="37" t="s">
        <v>35</v>
      </c>
      <c r="B16" s="36">
        <f>SUM(C16:E16)</f>
        <v>14886340588</v>
      </c>
      <c r="C16" s="60">
        <v>9659325000</v>
      </c>
      <c r="D16" s="60"/>
      <c r="E16" s="53">
        <v>5227015588</v>
      </c>
    </row>
    <row r="17" spans="1:6" x14ac:dyDescent="0.25">
      <c r="A17" s="37" t="s">
        <v>79</v>
      </c>
      <c r="B17" s="36">
        <f>SUM(C17:E17)</f>
        <v>19361075026</v>
      </c>
      <c r="C17" s="66">
        <f>C19/4</f>
        <v>10500000000</v>
      </c>
      <c r="D17" s="66"/>
      <c r="E17" s="39">
        <f>E19/4</f>
        <v>8861075026</v>
      </c>
    </row>
    <row r="18" spans="1:6" x14ac:dyDescent="0.25">
      <c r="A18" s="37" t="s">
        <v>80</v>
      </c>
      <c r="B18" s="6">
        <f>SUM(C18:E18)</f>
        <v>4896893840</v>
      </c>
      <c r="C18" s="60">
        <v>739411400</v>
      </c>
      <c r="D18" s="60"/>
      <c r="E18" s="34">
        <v>4157482440</v>
      </c>
    </row>
    <row r="19" spans="1:6" x14ac:dyDescent="0.25">
      <c r="A19" s="37" t="s">
        <v>81</v>
      </c>
      <c r="B19" s="6">
        <f>SUM(C19:E19)</f>
        <v>77444300104</v>
      </c>
      <c r="C19" s="60">
        <v>42000000000</v>
      </c>
      <c r="D19" s="60"/>
      <c r="E19" s="59">
        <v>35444300104</v>
      </c>
    </row>
    <row r="20" spans="1:6" x14ac:dyDescent="0.25">
      <c r="A20" s="37" t="s">
        <v>82</v>
      </c>
      <c r="B20" s="40">
        <f>SUM(C20:E20)</f>
        <v>0</v>
      </c>
      <c r="C20" s="60"/>
      <c r="D20" s="60"/>
      <c r="E20" s="34"/>
    </row>
    <row r="22" spans="1:6" x14ac:dyDescent="0.25">
      <c r="A22" s="41" t="s">
        <v>5</v>
      </c>
      <c r="B22" s="36"/>
      <c r="C22" s="36"/>
      <c r="D22" s="36"/>
      <c r="E22" s="36"/>
    </row>
    <row r="23" spans="1:6" x14ac:dyDescent="0.25">
      <c r="A23" s="35" t="s">
        <v>79</v>
      </c>
      <c r="B23" s="36">
        <f>B17</f>
        <v>19361075026</v>
      </c>
      <c r="C23" s="36"/>
      <c r="D23" s="36"/>
      <c r="E23" s="36"/>
    </row>
    <row r="24" spans="1:6" x14ac:dyDescent="0.25">
      <c r="A24" s="35" t="s">
        <v>80</v>
      </c>
      <c r="B24" s="6">
        <v>25200119229.470001</v>
      </c>
      <c r="D24" s="36"/>
      <c r="E24" s="36"/>
      <c r="F24" s="33"/>
    </row>
    <row r="25" spans="1:6" x14ac:dyDescent="0.25">
      <c r="A25" s="36"/>
      <c r="B25" s="36"/>
      <c r="C25" s="36"/>
      <c r="D25" s="36"/>
      <c r="E25" s="36"/>
    </row>
    <row r="26" spans="1:6" x14ac:dyDescent="0.25">
      <c r="A26" s="36" t="s">
        <v>6</v>
      </c>
      <c r="B26" s="36"/>
      <c r="C26" s="36"/>
      <c r="D26" s="36"/>
      <c r="E26" s="36"/>
    </row>
    <row r="27" spans="1:6" x14ac:dyDescent="0.25">
      <c r="A27" s="35" t="s">
        <v>36</v>
      </c>
      <c r="B27" s="56">
        <v>1.4459435845999999</v>
      </c>
      <c r="C27" s="65">
        <v>1.4459435845999999</v>
      </c>
      <c r="D27" s="65"/>
      <c r="E27" s="56">
        <v>1.4459435845999999</v>
      </c>
    </row>
    <row r="28" spans="1:6" x14ac:dyDescent="0.25">
      <c r="A28" s="35" t="s">
        <v>83</v>
      </c>
      <c r="B28" s="56">
        <v>1.5061</v>
      </c>
      <c r="C28" s="65">
        <v>1.5061</v>
      </c>
      <c r="D28" s="65"/>
      <c r="E28" s="56">
        <v>1.5061</v>
      </c>
    </row>
    <row r="29" spans="1:6" x14ac:dyDescent="0.25">
      <c r="A29" s="35" t="s">
        <v>8</v>
      </c>
      <c r="B29" s="36">
        <v>312736</v>
      </c>
      <c r="C29" s="66">
        <v>140620</v>
      </c>
      <c r="D29" s="66"/>
      <c r="E29" s="39">
        <v>312736</v>
      </c>
    </row>
    <row r="30" spans="1:6" x14ac:dyDescent="0.25">
      <c r="A30" s="36"/>
      <c r="B30" s="36"/>
      <c r="C30" s="36"/>
      <c r="D30" s="36"/>
      <c r="E30" s="36"/>
    </row>
    <row r="31" spans="1:6" x14ac:dyDescent="0.25">
      <c r="A31" s="42" t="s">
        <v>9</v>
      </c>
      <c r="B31" s="36"/>
      <c r="C31" s="36"/>
      <c r="D31" s="36"/>
      <c r="E31" s="36"/>
    </row>
    <row r="32" spans="1:6" x14ac:dyDescent="0.25">
      <c r="A32" s="36" t="s">
        <v>37</v>
      </c>
      <c r="B32" s="36">
        <f>B16/B27</f>
        <v>10295243014.006039</v>
      </c>
      <c r="C32" s="66">
        <f>C16/C27</f>
        <v>6680291750.5748453</v>
      </c>
      <c r="D32" s="66"/>
      <c r="E32" s="36">
        <f>E16/E27</f>
        <v>3614951263.4311943</v>
      </c>
    </row>
    <row r="33" spans="1:5" x14ac:dyDescent="0.25">
      <c r="A33" s="36" t="s">
        <v>84</v>
      </c>
      <c r="B33" s="36">
        <f>B18/B28</f>
        <v>3251373640.5285172</v>
      </c>
      <c r="C33" s="66">
        <f>C18/C28</f>
        <v>490944426.00092953</v>
      </c>
      <c r="D33" s="66"/>
      <c r="E33" s="36">
        <f>E18/E28</f>
        <v>2760429214.5275879</v>
      </c>
    </row>
    <row r="34" spans="1:5" x14ac:dyDescent="0.25">
      <c r="A34" s="36" t="s">
        <v>38</v>
      </c>
      <c r="B34" s="36">
        <f>B32/B10</f>
        <v>73145.598678550901</v>
      </c>
      <c r="C34" s="66">
        <f>C32/D10</f>
        <v>44751.877423897298</v>
      </c>
      <c r="D34" s="66"/>
      <c r="E34" s="36">
        <f>E32/E10</f>
        <v>109335.24675411168</v>
      </c>
    </row>
    <row r="35" spans="1:5" x14ac:dyDescent="0.25">
      <c r="A35" s="36" t="s">
        <v>85</v>
      </c>
      <c r="B35" s="36">
        <f>B33/B12</f>
        <v>27739.492372972822</v>
      </c>
      <c r="C35" s="66">
        <f>C33/D12</f>
        <v>3721.7289122446577</v>
      </c>
      <c r="D35" s="66"/>
      <c r="E35" s="36">
        <f>E33/E12</f>
        <v>82982.991568543148</v>
      </c>
    </row>
    <row r="37" spans="1:5" x14ac:dyDescent="0.25">
      <c r="A37" s="32" t="s">
        <v>12</v>
      </c>
    </row>
    <row r="39" spans="1:5" x14ac:dyDescent="0.25">
      <c r="A39" s="6" t="s">
        <v>13</v>
      </c>
      <c r="C39" s="43"/>
      <c r="D39" s="43"/>
      <c r="E39" s="34"/>
    </row>
    <row r="40" spans="1:5" x14ac:dyDescent="0.25">
      <c r="A40" s="6" t="s">
        <v>14</v>
      </c>
      <c r="B40" s="6">
        <f>(C40*C17+E40*E17)/(C17+E17)</f>
        <v>65.51173699128266</v>
      </c>
      <c r="C40" s="60">
        <f>D11/C29*100</f>
        <v>113.78182335371925</v>
      </c>
      <c r="D40" s="60"/>
      <c r="E40" s="6">
        <f>E11/E29*100</f>
        <v>8.3137214775401613</v>
      </c>
    </row>
    <row r="41" spans="1:5" x14ac:dyDescent="0.25">
      <c r="A41" s="6" t="s">
        <v>15</v>
      </c>
      <c r="B41" s="6">
        <f>(C41*C18+E41*E18)/(C18+E18)</f>
        <v>23.195311340550226</v>
      </c>
      <c r="C41" s="60">
        <f>D12/C29*100</f>
        <v>93.808135400369792</v>
      </c>
      <c r="D41" s="60"/>
      <c r="E41" s="6">
        <f>E12/E29*100</f>
        <v>10.636767113475903</v>
      </c>
    </row>
    <row r="43" spans="1:5" x14ac:dyDescent="0.25">
      <c r="A43" s="6" t="s">
        <v>16</v>
      </c>
    </row>
    <row r="44" spans="1:5" x14ac:dyDescent="0.25">
      <c r="A44" s="6" t="s">
        <v>17</v>
      </c>
      <c r="B44" s="6">
        <f>B12/B11*100</f>
        <v>83.128368794326249</v>
      </c>
      <c r="C44" s="71">
        <f>C12/C11*100</f>
        <v>90.075652173913042</v>
      </c>
      <c r="D44" s="6">
        <f>D12/D11*100</f>
        <v>82.445625000000007</v>
      </c>
      <c r="E44" s="6">
        <f>E12/E11*100</f>
        <v>127.94230769230769</v>
      </c>
    </row>
    <row r="45" spans="1:5" x14ac:dyDescent="0.25">
      <c r="A45" s="6" t="s">
        <v>18</v>
      </c>
      <c r="B45" s="6">
        <f>B18/B17*100</f>
        <v>25.29246869517296</v>
      </c>
      <c r="C45" s="6">
        <f>C18/C17*100</f>
        <v>7.0420133333333332</v>
      </c>
      <c r="D45" s="6">
        <f>C18/C17*100</f>
        <v>7.0420133333333332</v>
      </c>
      <c r="E45" s="6">
        <f>E18/E17*100</f>
        <v>46.918488194730244</v>
      </c>
    </row>
    <row r="46" spans="1:5" x14ac:dyDescent="0.25">
      <c r="A46" s="36" t="s">
        <v>19</v>
      </c>
      <c r="B46" s="36">
        <f>AVERAGE(B44:B45)</f>
        <v>54.210418744749603</v>
      </c>
      <c r="C46" s="36">
        <f>AVERAGE(C44:C45)</f>
        <v>48.558832753623186</v>
      </c>
      <c r="D46" s="6">
        <f>AVERAGE(D44:D45)</f>
        <v>44.743819166666668</v>
      </c>
      <c r="E46" s="36">
        <f>AVERAGE(E44:E45)</f>
        <v>87.430397943518969</v>
      </c>
    </row>
    <row r="47" spans="1:5" x14ac:dyDescent="0.25">
      <c r="A47" s="36"/>
      <c r="B47" s="36"/>
      <c r="C47" s="36"/>
      <c r="D47" s="36"/>
      <c r="E47" s="36"/>
    </row>
    <row r="48" spans="1:5" x14ac:dyDescent="0.25">
      <c r="A48" s="36" t="s">
        <v>20</v>
      </c>
      <c r="B48" s="36"/>
      <c r="C48" s="36"/>
      <c r="D48" s="36"/>
      <c r="E48" s="36"/>
    </row>
    <row r="49" spans="1:5" x14ac:dyDescent="0.25">
      <c r="A49" s="36" t="s">
        <v>21</v>
      </c>
      <c r="B49" s="36">
        <f>B12/(B13*4)*100</f>
        <v>20.782092198581562</v>
      </c>
      <c r="C49" s="66">
        <f>D12/(D13*4)*100</f>
        <v>20.611406250000002</v>
      </c>
      <c r="D49" s="66"/>
      <c r="E49" s="36">
        <f>E12/(E13*4)*100</f>
        <v>31.985576923076923</v>
      </c>
    </row>
    <row r="50" spans="1:5" x14ac:dyDescent="0.25">
      <c r="A50" s="36" t="s">
        <v>22</v>
      </c>
      <c r="B50" s="36">
        <f>B18/B19*100</f>
        <v>6.3231171737932401</v>
      </c>
      <c r="C50" s="66">
        <f>C18/C19*100</f>
        <v>1.7605033333333333</v>
      </c>
      <c r="D50" s="66"/>
      <c r="E50" s="36">
        <f>E18/E19*100</f>
        <v>11.729622048682561</v>
      </c>
    </row>
    <row r="51" spans="1:5" x14ac:dyDescent="0.25">
      <c r="A51" s="36" t="s">
        <v>23</v>
      </c>
      <c r="B51" s="36">
        <f>(B49+B50)/2</f>
        <v>13.552604686187401</v>
      </c>
      <c r="C51" s="66">
        <f>(C49+C50)/2</f>
        <v>11.185954791666667</v>
      </c>
      <c r="D51" s="66"/>
      <c r="E51" s="36">
        <f>(E49+E50)/2</f>
        <v>21.857599485879742</v>
      </c>
    </row>
    <row r="52" spans="1:5" x14ac:dyDescent="0.25">
      <c r="A52" s="36"/>
      <c r="B52" s="36"/>
      <c r="C52" s="36"/>
      <c r="D52" s="36"/>
      <c r="E52" s="36"/>
    </row>
    <row r="53" spans="1:5" x14ac:dyDescent="0.25">
      <c r="A53" s="36" t="s">
        <v>59</v>
      </c>
      <c r="B53" s="36"/>
      <c r="C53" s="36"/>
      <c r="D53" s="36"/>
      <c r="E53" s="36"/>
    </row>
    <row r="54" spans="1:5" x14ac:dyDescent="0.25">
      <c r="A54" s="36" t="s">
        <v>24</v>
      </c>
      <c r="B54" s="36">
        <f>B20/B18*100</f>
        <v>0</v>
      </c>
      <c r="C54" s="45">
        <f>C20/C18*100</f>
        <v>0</v>
      </c>
      <c r="D54" s="45"/>
      <c r="E54" s="36">
        <f>E20/E18*100</f>
        <v>0</v>
      </c>
    </row>
    <row r="55" spans="1:5" x14ac:dyDescent="0.25">
      <c r="A55" s="36"/>
      <c r="B55" s="36"/>
      <c r="C55" s="36"/>
      <c r="D55" s="36"/>
      <c r="E55" s="36"/>
    </row>
    <row r="56" spans="1:5" x14ac:dyDescent="0.25">
      <c r="A56" s="36" t="s">
        <v>25</v>
      </c>
      <c r="B56" s="36"/>
      <c r="C56" s="36"/>
      <c r="D56" s="36"/>
      <c r="E56" s="36"/>
    </row>
    <row r="57" spans="1:5" x14ac:dyDescent="0.25">
      <c r="A57" s="36" t="s">
        <v>26</v>
      </c>
      <c r="B57" s="13">
        <f>((B12/B10)-1)*100</f>
        <v>-16.723978685612785</v>
      </c>
      <c r="C57" s="26">
        <f>((D12/D10)-1)*100</f>
        <v>-11.630290606535631</v>
      </c>
      <c r="D57" s="26"/>
      <c r="E57" s="13">
        <f>((E12/E10)-1)*100</f>
        <v>0.61095484378308473</v>
      </c>
    </row>
    <row r="58" spans="1:5" x14ac:dyDescent="0.25">
      <c r="A58" s="36" t="s">
        <v>27</v>
      </c>
      <c r="B58" s="13">
        <f>((B33/B32)-1)*100</f>
        <v>-68.418680004879675</v>
      </c>
      <c r="C58" s="13">
        <f>((C33/C32)-1)*100</f>
        <v>-92.650853520601345</v>
      </c>
      <c r="D58" s="13"/>
      <c r="E58" s="13">
        <f>((E33/E32)-1)*100</f>
        <v>-23.63854964098525</v>
      </c>
    </row>
    <row r="59" spans="1:5" x14ac:dyDescent="0.25">
      <c r="A59" s="36" t="s">
        <v>28</v>
      </c>
      <c r="B59" s="13">
        <f>((B35/B34)-1)*100</f>
        <v>-62.076334223637829</v>
      </c>
      <c r="C59" s="26">
        <f>((C35/C34)-1)*100</f>
        <v>-91.683636248392858</v>
      </c>
      <c r="D59" s="26"/>
      <c r="E59" s="13">
        <f>((E35/E34)-1)*100</f>
        <v>-24.102250617162046</v>
      </c>
    </row>
    <row r="60" spans="1:5" x14ac:dyDescent="0.25">
      <c r="A60" s="36"/>
      <c r="B60" s="36"/>
      <c r="C60" s="36"/>
      <c r="D60" s="36"/>
      <c r="E60" s="36"/>
    </row>
    <row r="61" spans="1:5" x14ac:dyDescent="0.25">
      <c r="A61" s="36" t="s">
        <v>29</v>
      </c>
      <c r="B61" s="36"/>
      <c r="C61" s="36"/>
      <c r="D61" s="36"/>
      <c r="E61" s="36"/>
    </row>
    <row r="62" spans="1:5" x14ac:dyDescent="0.25">
      <c r="A62" s="36" t="s">
        <v>61</v>
      </c>
      <c r="B62" s="36">
        <f>B17/B11</f>
        <v>137312.58883687944</v>
      </c>
      <c r="C62" s="66">
        <f>C17/D11</f>
        <v>65625</v>
      </c>
      <c r="D62" s="66"/>
      <c r="E62" s="36">
        <f t="shared" ref="E62:E63" si="0">E17/E11</f>
        <v>340810.57792307693</v>
      </c>
    </row>
    <row r="63" spans="1:5" x14ac:dyDescent="0.25">
      <c r="A63" s="36" t="s">
        <v>62</v>
      </c>
      <c r="B63" s="36">
        <f>B18/B12</f>
        <v>41778.449462934368</v>
      </c>
      <c r="C63" s="66">
        <f>C18/D12</f>
        <v>5605.2959147316797</v>
      </c>
      <c r="D63" s="66"/>
      <c r="E63" s="36">
        <f t="shared" si="0"/>
        <v>124980.68360138283</v>
      </c>
    </row>
    <row r="64" spans="1:5" x14ac:dyDescent="0.25">
      <c r="A64" s="36" t="s">
        <v>30</v>
      </c>
      <c r="B64" s="36">
        <f>(B62/B63)*B46</f>
        <v>178.17255152987289</v>
      </c>
      <c r="C64" s="66">
        <f>(C62/C63)*D46</f>
        <v>523.8462299725096</v>
      </c>
      <c r="D64" s="66"/>
      <c r="E64" s="36">
        <f>E62/E63*E46</f>
        <v>238.41447808216029</v>
      </c>
    </row>
    <row r="65" spans="1:5" x14ac:dyDescent="0.25">
      <c r="A65" s="36" t="s">
        <v>63</v>
      </c>
      <c r="B65" s="44">
        <f>B17/(B11*3)</f>
        <v>45770.862945626475</v>
      </c>
      <c r="C65" s="66">
        <f>C17/(D11*3)</f>
        <v>21875</v>
      </c>
      <c r="D65" s="66"/>
      <c r="E65" s="44">
        <f t="shared" ref="E65:E66" si="1">E17/(E11*3)</f>
        <v>113603.52597435897</v>
      </c>
    </row>
    <row r="66" spans="1:5" x14ac:dyDescent="0.25">
      <c r="A66" s="36" t="s">
        <v>64</v>
      </c>
      <c r="B66" s="36">
        <f>B18/(B12*3)</f>
        <v>13926.149820978122</v>
      </c>
      <c r="C66" s="45">
        <f>C18/(D12*3)</f>
        <v>1868.4319715772265</v>
      </c>
      <c r="D66" s="45"/>
      <c r="E66" s="36">
        <f t="shared" si="1"/>
        <v>41660.227867127614</v>
      </c>
    </row>
    <row r="67" spans="1:5" x14ac:dyDescent="0.25">
      <c r="A67" s="36"/>
      <c r="B67" s="36"/>
      <c r="C67" s="36"/>
      <c r="D67" s="36"/>
      <c r="E67" s="36"/>
    </row>
    <row r="68" spans="1:5" x14ac:dyDescent="0.25">
      <c r="A68" s="36" t="s">
        <v>31</v>
      </c>
      <c r="B68" s="36"/>
      <c r="C68" s="36"/>
      <c r="D68" s="36"/>
      <c r="E68" s="36"/>
    </row>
    <row r="69" spans="1:5" x14ac:dyDescent="0.25">
      <c r="A69" s="36" t="s">
        <v>32</v>
      </c>
      <c r="B69" s="36">
        <f>(B24/B23)*100</f>
        <v>130.15867763349269</v>
      </c>
      <c r="C69" s="36"/>
      <c r="D69" s="36"/>
      <c r="E69" s="36"/>
    </row>
    <row r="70" spans="1:5" x14ac:dyDescent="0.25">
      <c r="A70" s="36" t="s">
        <v>33</v>
      </c>
      <c r="B70" s="36">
        <f>(B18/B24)*100</f>
        <v>19.432026473404068</v>
      </c>
      <c r="C70" s="36"/>
      <c r="D70" s="36"/>
      <c r="E70" s="36"/>
    </row>
    <row r="71" spans="1:5" ht="15.75" thickBot="1" x14ac:dyDescent="0.3">
      <c r="A71" s="46"/>
      <c r="B71" s="46"/>
      <c r="C71" s="46"/>
      <c r="D71" s="46"/>
      <c r="E71" s="46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  <row r="156" spans="2:7" x14ac:dyDescent="0.25">
      <c r="C156" s="36"/>
      <c r="D156" s="36"/>
      <c r="E156" s="36"/>
      <c r="F156" s="36"/>
      <c r="G156" s="36"/>
    </row>
    <row r="157" spans="2:7" x14ac:dyDescent="0.25">
      <c r="B157" s="72"/>
      <c r="C157" s="47"/>
    </row>
    <row r="158" spans="2:7" x14ac:dyDescent="0.25">
      <c r="B158" s="72"/>
      <c r="C158" s="47"/>
    </row>
    <row r="159" spans="2:7" x14ac:dyDescent="0.25">
      <c r="B159" s="72"/>
      <c r="C159" s="72"/>
    </row>
  </sheetData>
  <mergeCells count="25">
    <mergeCell ref="C65:D65"/>
    <mergeCell ref="C62:D62"/>
    <mergeCell ref="C49:D49"/>
    <mergeCell ref="C50:D50"/>
    <mergeCell ref="C51:D51"/>
    <mergeCell ref="C63:D63"/>
    <mergeCell ref="C64:D64"/>
    <mergeCell ref="A2:E2"/>
    <mergeCell ref="C16:D16"/>
    <mergeCell ref="C17:D17"/>
    <mergeCell ref="C18:D18"/>
    <mergeCell ref="C19:D19"/>
    <mergeCell ref="C40:D40"/>
    <mergeCell ref="C41:D41"/>
    <mergeCell ref="A4:A5"/>
    <mergeCell ref="B4:B5"/>
    <mergeCell ref="C20:D20"/>
    <mergeCell ref="C27:D27"/>
    <mergeCell ref="C28:D28"/>
    <mergeCell ref="C29:D29"/>
    <mergeCell ref="C32:D32"/>
    <mergeCell ref="C33:D33"/>
    <mergeCell ref="C34:D34"/>
    <mergeCell ref="C35:D35"/>
    <mergeCell ref="C5:D5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topLeftCell="A67" zoomScaleNormal="100" workbookViewId="0">
      <selection activeCell="E5" sqref="E5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70" t="s">
        <v>87</v>
      </c>
      <c r="B2" s="70"/>
      <c r="C2" s="70"/>
      <c r="D2" s="70"/>
      <c r="E2" s="70"/>
    </row>
    <row r="4" spans="1:5" x14ac:dyDescent="0.25">
      <c r="A4" s="21" t="s">
        <v>0</v>
      </c>
      <c r="B4" s="63" t="s">
        <v>130</v>
      </c>
      <c r="C4" s="31"/>
      <c r="D4" s="31"/>
      <c r="E4" s="31"/>
    </row>
    <row r="5" spans="1:5" ht="30.75" thickBot="1" x14ac:dyDescent="0.3">
      <c r="A5" s="22"/>
      <c r="B5" s="64"/>
      <c r="C5" s="67" t="s">
        <v>1</v>
      </c>
      <c r="D5" s="67"/>
      <c r="E5" s="54" t="s">
        <v>129</v>
      </c>
    </row>
    <row r="6" spans="1:5" ht="15.75" thickTop="1" x14ac:dyDescent="0.25"/>
    <row r="7" spans="1:5" x14ac:dyDescent="0.25">
      <c r="A7" s="1" t="s">
        <v>2</v>
      </c>
      <c r="D7" s="7"/>
      <c r="E7" s="7"/>
    </row>
    <row r="8" spans="1:5" x14ac:dyDescent="0.25">
      <c r="D8" s="7"/>
      <c r="E8" s="7"/>
    </row>
    <row r="9" spans="1:5" x14ac:dyDescent="0.25">
      <c r="A9" t="s">
        <v>71</v>
      </c>
      <c r="C9" t="s">
        <v>72</v>
      </c>
      <c r="D9" t="s">
        <v>73</v>
      </c>
    </row>
    <row r="10" spans="1:5" x14ac:dyDescent="0.25">
      <c r="A10" s="9" t="s">
        <v>39</v>
      </c>
      <c r="B10" s="5">
        <v>151080</v>
      </c>
      <c r="C10" s="5">
        <v>123522</v>
      </c>
      <c r="D10" s="5">
        <v>161555</v>
      </c>
      <c r="E10" s="5">
        <v>39905</v>
      </c>
    </row>
    <row r="11" spans="1:5" x14ac:dyDescent="0.25">
      <c r="A11" s="2" t="s">
        <v>88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2" t="s">
        <v>89</v>
      </c>
      <c r="B12" s="5">
        <v>145955</v>
      </c>
      <c r="C12" s="5">
        <v>119350</v>
      </c>
      <c r="D12" s="5">
        <v>155463</v>
      </c>
      <c r="E12" s="5">
        <v>48616</v>
      </c>
    </row>
    <row r="13" spans="1:5" x14ac:dyDescent="0.25">
      <c r="A13" s="2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4</v>
      </c>
      <c r="B15" s="10"/>
      <c r="C15" s="10"/>
      <c r="D15" s="10"/>
      <c r="E15" s="10"/>
    </row>
    <row r="16" spans="1:5" x14ac:dyDescent="0.25">
      <c r="A16" s="2" t="s">
        <v>39</v>
      </c>
      <c r="B16" s="5">
        <f>SUM(C16:E16)</f>
        <v>20606351649</v>
      </c>
      <c r="C16" s="69">
        <v>13305469506</v>
      </c>
      <c r="D16" s="69"/>
      <c r="E16" s="24">
        <v>7300882143</v>
      </c>
    </row>
    <row r="17" spans="1:5" x14ac:dyDescent="0.25">
      <c r="A17" s="2" t="s">
        <v>88</v>
      </c>
      <c r="B17" s="36">
        <f>SUM(C17:E17)</f>
        <v>19361075026</v>
      </c>
      <c r="C17" s="69">
        <f>C19/4</f>
        <v>10500000000</v>
      </c>
      <c r="D17" s="69"/>
      <c r="E17" s="55">
        <f>E19/4</f>
        <v>8861075026</v>
      </c>
    </row>
    <row r="18" spans="1:5" x14ac:dyDescent="0.25">
      <c r="A18" s="2" t="s">
        <v>89</v>
      </c>
      <c r="B18" s="3">
        <f>SUM(C18:E18)</f>
        <v>20225554789</v>
      </c>
      <c r="C18" s="69">
        <v>11028271955</v>
      </c>
      <c r="D18" s="69"/>
      <c r="E18" s="24">
        <v>9197282834</v>
      </c>
    </row>
    <row r="19" spans="1:5" x14ac:dyDescent="0.25">
      <c r="A19" s="2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2" t="s">
        <v>90</v>
      </c>
      <c r="B20" s="3">
        <f>SUM(C20:E20)</f>
        <v>0</v>
      </c>
      <c r="C20" s="29"/>
      <c r="D20" s="29"/>
      <c r="E20" s="24"/>
    </row>
    <row r="21" spans="1:5" x14ac:dyDescent="0.25">
      <c r="B21" s="3"/>
      <c r="C21" s="3"/>
      <c r="D21" s="3"/>
      <c r="E21" s="3"/>
    </row>
    <row r="22" spans="1:5" x14ac:dyDescent="0.25">
      <c r="A22" s="8" t="s">
        <v>5</v>
      </c>
      <c r="B22" s="5"/>
      <c r="C22" s="5"/>
      <c r="D22" s="5"/>
      <c r="E22" s="5"/>
    </row>
    <row r="23" spans="1:5" x14ac:dyDescent="0.25">
      <c r="A23" s="9" t="s">
        <v>88</v>
      </c>
      <c r="B23" s="5">
        <f>B17</f>
        <v>19361075026</v>
      </c>
      <c r="C23" s="5"/>
      <c r="D23" s="5"/>
      <c r="E23" s="5"/>
    </row>
    <row r="24" spans="1:5" x14ac:dyDescent="0.25">
      <c r="A24" s="9" t="s">
        <v>89</v>
      </c>
      <c r="B24" s="3">
        <v>26596960786.060001</v>
      </c>
      <c r="C24" s="3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6</v>
      </c>
      <c r="B26" s="10"/>
      <c r="C26" s="10"/>
      <c r="D26" s="10"/>
      <c r="E26" s="10"/>
    </row>
    <row r="27" spans="1:5" x14ac:dyDescent="0.25">
      <c r="A27" s="9" t="s">
        <v>40</v>
      </c>
      <c r="B27" s="16">
        <v>1.4619442416999999</v>
      </c>
      <c r="C27" s="30">
        <v>1.4619442416999999</v>
      </c>
      <c r="D27" s="30"/>
      <c r="E27" s="16">
        <v>1.4619442416999999</v>
      </c>
    </row>
    <row r="28" spans="1:5" x14ac:dyDescent="0.25">
      <c r="A28" s="9" t="s">
        <v>91</v>
      </c>
      <c r="B28" s="16">
        <v>1.5319</v>
      </c>
      <c r="C28" s="16">
        <v>1.5319</v>
      </c>
      <c r="D28" s="16">
        <v>1.5319</v>
      </c>
      <c r="E28" s="16">
        <v>1.5319</v>
      </c>
    </row>
    <row r="29" spans="1:5" x14ac:dyDescent="0.25">
      <c r="A29" s="9" t="s">
        <v>8</v>
      </c>
      <c r="B29" s="5">
        <v>312736</v>
      </c>
      <c r="C29" s="27">
        <v>140620</v>
      </c>
      <c r="D29" s="27"/>
      <c r="E29" s="23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9</v>
      </c>
      <c r="B31" s="10"/>
      <c r="C31" s="10"/>
      <c r="D31" s="10"/>
      <c r="E31" s="10"/>
    </row>
    <row r="32" spans="1:5" x14ac:dyDescent="0.25">
      <c r="A32" s="10" t="s">
        <v>41</v>
      </c>
      <c r="B32" s="5">
        <f>B16/B27</f>
        <v>14095169337.674747</v>
      </c>
      <c r="C32" s="27">
        <f>C16/C27</f>
        <v>9101215440.6982956</v>
      </c>
      <c r="D32" s="27"/>
      <c r="E32" s="5">
        <f>E16/E27</f>
        <v>4993953896.9764528</v>
      </c>
    </row>
    <row r="33" spans="1:5" x14ac:dyDescent="0.25">
      <c r="A33" s="10" t="s">
        <v>92</v>
      </c>
      <c r="B33" s="5">
        <f>B18/B28</f>
        <v>13202921071.218748</v>
      </c>
      <c r="C33" s="27">
        <f>C18/C28</f>
        <v>7199080850.577714</v>
      </c>
      <c r="D33" s="27"/>
      <c r="E33" s="5">
        <f>E18/E28</f>
        <v>6003840220.6410341</v>
      </c>
    </row>
    <row r="34" spans="1:5" x14ac:dyDescent="0.25">
      <c r="A34" s="10" t="s">
        <v>42</v>
      </c>
      <c r="B34" s="5">
        <f>B32/B10</f>
        <v>93296.063924243761</v>
      </c>
      <c r="C34" s="27">
        <f>C32/D10</f>
        <v>56335.089849885771</v>
      </c>
      <c r="D34" s="27"/>
      <c r="E34" s="5">
        <f>E32/E10</f>
        <v>125146.06933909166</v>
      </c>
    </row>
    <row r="35" spans="1:5" x14ac:dyDescent="0.25">
      <c r="A35" s="10" t="s">
        <v>93</v>
      </c>
      <c r="B35" s="5">
        <f>B33/B12</f>
        <v>90458.847392817974</v>
      </c>
      <c r="C35" s="27">
        <f>C33/D12</f>
        <v>46307.358346215588</v>
      </c>
      <c r="D35" s="27"/>
      <c r="E35" s="5">
        <f>E33/E12</f>
        <v>123495.1501695128</v>
      </c>
    </row>
    <row r="37" spans="1:5" x14ac:dyDescent="0.25">
      <c r="A37" s="1" t="s">
        <v>12</v>
      </c>
    </row>
    <row r="39" spans="1:5" x14ac:dyDescent="0.25">
      <c r="A39" t="s">
        <v>13</v>
      </c>
    </row>
    <row r="40" spans="1:5" x14ac:dyDescent="0.25">
      <c r="A40" t="s">
        <v>14</v>
      </c>
      <c r="B40" s="12">
        <f>(C40*C17+E40*E17)/(C17+E17)</f>
        <v>65.51173699128266</v>
      </c>
      <c r="C40" s="25">
        <f>D11/C29*100</f>
        <v>113.78182335371925</v>
      </c>
      <c r="D40" s="25"/>
      <c r="E40" s="12">
        <f>E11/E29*100</f>
        <v>8.3137214775401613</v>
      </c>
    </row>
    <row r="41" spans="1:5" x14ac:dyDescent="0.25">
      <c r="A41" t="s">
        <v>15</v>
      </c>
      <c r="B41" s="12">
        <f>(C41*C18+E41*E18)/(C18+E18)</f>
        <v>67.35094597010422</v>
      </c>
      <c r="C41" s="25">
        <f>D12/C29*100</f>
        <v>110.55539752524535</v>
      </c>
      <c r="D41" s="25"/>
      <c r="E41" s="12">
        <f>E12/E29*100</f>
        <v>15.545380128926634</v>
      </c>
    </row>
    <row r="43" spans="1:5" x14ac:dyDescent="0.25">
      <c r="A43" t="s">
        <v>16</v>
      </c>
    </row>
    <row r="44" spans="1:5" x14ac:dyDescent="0.25">
      <c r="A44" t="s">
        <v>17</v>
      </c>
      <c r="B44" s="12">
        <f>B12/B11*100</f>
        <v>103.51418439716311</v>
      </c>
      <c r="C44" s="25">
        <f>D12/D11*100</f>
        <v>97.164375000000007</v>
      </c>
      <c r="D44" s="25"/>
      <c r="E44" s="12">
        <f>E12/E11*100</f>
        <v>186.98461538461538</v>
      </c>
    </row>
    <row r="45" spans="1:5" x14ac:dyDescent="0.25">
      <c r="A45" t="s">
        <v>18</v>
      </c>
      <c r="B45" s="12">
        <f>B18/B17*100</f>
        <v>104.46504009637425</v>
      </c>
      <c r="C45" s="25">
        <f>C18/C17*100</f>
        <v>105.03116147619048</v>
      </c>
      <c r="D45" s="25"/>
      <c r="E45" s="12">
        <f>E18/E17*100</f>
        <v>103.79421014959816</v>
      </c>
    </row>
    <row r="46" spans="1:5" x14ac:dyDescent="0.25">
      <c r="A46" s="10" t="s">
        <v>19</v>
      </c>
      <c r="B46" s="13">
        <f>AVERAGE(B44:B45)</f>
        <v>103.98961224676867</v>
      </c>
      <c r="C46" s="26">
        <f>AVERAGE(C44:D45)</f>
        <v>101.09776823809524</v>
      </c>
      <c r="D46" s="26"/>
      <c r="E46" s="13">
        <f>AVERAGE(E44:E45)</f>
        <v>145.38941276710676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20</v>
      </c>
      <c r="B48" s="10"/>
      <c r="C48" s="10"/>
      <c r="D48" s="10"/>
      <c r="E48" s="10"/>
    </row>
    <row r="49" spans="1:5" x14ac:dyDescent="0.25">
      <c r="A49" s="10" t="s">
        <v>21</v>
      </c>
      <c r="B49" s="13">
        <f>B12/(B13*4)*100</f>
        <v>25.878546099290777</v>
      </c>
      <c r="C49" s="26">
        <f>D12/(D13*4)*100</f>
        <v>24.291093750000002</v>
      </c>
      <c r="D49" s="26"/>
      <c r="E49" s="13">
        <f>E12/(E13*4)*100</f>
        <v>46.746153846153845</v>
      </c>
    </row>
    <row r="50" spans="1:5" x14ac:dyDescent="0.25">
      <c r="A50" s="10" t="s">
        <v>22</v>
      </c>
      <c r="B50" s="13">
        <f>B18/B19*100</f>
        <v>26.116260024093563</v>
      </c>
      <c r="C50" s="26">
        <f>C18/C19*100</f>
        <v>26.257790369047619</v>
      </c>
      <c r="D50" s="26"/>
      <c r="E50" s="13">
        <f>E18/E19*100</f>
        <v>25.948552537399539</v>
      </c>
    </row>
    <row r="51" spans="1:5" x14ac:dyDescent="0.25">
      <c r="A51" s="10" t="s">
        <v>23</v>
      </c>
      <c r="B51" s="13">
        <f>(B49+B50)/2</f>
        <v>25.997403061692168</v>
      </c>
      <c r="C51" s="26">
        <f>(C49+C50)/2</f>
        <v>25.27444205952381</v>
      </c>
      <c r="D51" s="26"/>
      <c r="E51" s="13">
        <f>(E49+E50)/2</f>
        <v>36.347353191776691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59</v>
      </c>
      <c r="B53" s="10"/>
      <c r="C53" s="10"/>
      <c r="D53" s="10"/>
      <c r="E53" s="10"/>
    </row>
    <row r="54" spans="1:5" x14ac:dyDescent="0.25">
      <c r="A54" s="10" t="s">
        <v>24</v>
      </c>
      <c r="B54" s="13">
        <f>B20/B18*100</f>
        <v>0</v>
      </c>
      <c r="C54" s="26">
        <f>C20/C18*100</f>
        <v>0</v>
      </c>
      <c r="D54" s="26"/>
      <c r="E54" s="13">
        <f>E20/E18*100</f>
        <v>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25</v>
      </c>
      <c r="B56" s="10"/>
      <c r="C56" s="10"/>
      <c r="D56" s="10"/>
      <c r="E56" s="10"/>
    </row>
    <row r="57" spans="1:5" x14ac:dyDescent="0.25">
      <c r="A57" s="10" t="s">
        <v>26</v>
      </c>
      <c r="B57" s="13">
        <f>((B12/B10)-1)*100</f>
        <v>-3.3922425205189288</v>
      </c>
      <c r="C57" s="26">
        <f>((D12/D10)-1)*100</f>
        <v>-3.7708520318157857</v>
      </c>
      <c r="D57" s="26"/>
      <c r="E57" s="13">
        <f>((E12/E10)-1)*100</f>
        <v>21.829344693647414</v>
      </c>
    </row>
    <row r="58" spans="1:5" x14ac:dyDescent="0.25">
      <c r="A58" s="10" t="s">
        <v>27</v>
      </c>
      <c r="B58" s="13">
        <f>((B33/B32)-1)*100</f>
        <v>-6.3301706072528274</v>
      </c>
      <c r="C58" s="13">
        <f>((C33/C32)-1)*100</f>
        <v>-20.899786435279012</v>
      </c>
      <c r="D58" s="13"/>
      <c r="E58" s="13">
        <f>((E33/E32)-1)*100</f>
        <v>20.222179549474983</v>
      </c>
    </row>
    <row r="59" spans="1:5" x14ac:dyDescent="0.25">
      <c r="A59" s="10" t="s">
        <v>28</v>
      </c>
      <c r="B59" s="13">
        <f>((B35/B34)-1)*100</f>
        <v>-3.0410892079322904</v>
      </c>
      <c r="C59" s="26">
        <f>((C35/C34)-1)*100</f>
        <v>-17.800151788859743</v>
      </c>
      <c r="D59" s="26"/>
      <c r="E59" s="13">
        <f>((E35/E34)-1)*100</f>
        <v>-1.3191937855479785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29</v>
      </c>
      <c r="B61" s="10"/>
      <c r="C61" s="10"/>
      <c r="D61" s="10"/>
      <c r="E61" s="10"/>
    </row>
    <row r="62" spans="1:5" x14ac:dyDescent="0.25">
      <c r="A62" s="10" t="s">
        <v>61</v>
      </c>
      <c r="B62" s="5">
        <f>B17/B11</f>
        <v>137312.58883687944</v>
      </c>
      <c r="C62" s="27">
        <f>C17/D11</f>
        <v>65625</v>
      </c>
      <c r="D62" s="27"/>
      <c r="E62" s="5">
        <f t="shared" ref="E62:E63" si="0">E17/E11</f>
        <v>340810.57792307693</v>
      </c>
    </row>
    <row r="63" spans="1:5" x14ac:dyDescent="0.25">
      <c r="A63" s="10" t="s">
        <v>62</v>
      </c>
      <c r="B63" s="5">
        <f>B18/B12</f>
        <v>138573.90832105785</v>
      </c>
      <c r="C63" s="27">
        <f>C18/D12</f>
        <v>70938.242250567666</v>
      </c>
      <c r="D63" s="27"/>
      <c r="E63" s="5">
        <f t="shared" si="0"/>
        <v>189182.22054467665</v>
      </c>
    </row>
    <row r="64" spans="1:5" x14ac:dyDescent="0.25">
      <c r="A64" s="10" t="s">
        <v>30</v>
      </c>
      <c r="B64" s="13">
        <f>(B62/B63)*B46</f>
        <v>103.04308395967499</v>
      </c>
      <c r="C64" s="26">
        <f>(C62/C63)*C46</f>
        <v>93.525591135885648</v>
      </c>
      <c r="D64" s="26"/>
      <c r="E64" s="13">
        <f>E62/E63*E46</f>
        <v>261.91811073151462</v>
      </c>
    </row>
    <row r="65" spans="1:5" x14ac:dyDescent="0.25">
      <c r="A65" s="10" t="s">
        <v>63</v>
      </c>
      <c r="B65" s="17">
        <f>B17/(B11*3)</f>
        <v>45770.862945626475</v>
      </c>
      <c r="C65" s="28">
        <f>C17/(D11*3)</f>
        <v>21875</v>
      </c>
      <c r="D65" s="28"/>
      <c r="E65" s="17">
        <f t="shared" ref="E65:E66" si="1">E17/(E11*3)</f>
        <v>113603.52597435897</v>
      </c>
    </row>
    <row r="66" spans="1:5" x14ac:dyDescent="0.25">
      <c r="A66" s="10" t="s">
        <v>64</v>
      </c>
      <c r="B66" s="17">
        <f>B18/(B12*3)</f>
        <v>46191.302773685951</v>
      </c>
      <c r="C66" s="28">
        <f>C18/(D12*3)</f>
        <v>23646.08075018922</v>
      </c>
      <c r="D66" s="28"/>
      <c r="E66" s="17">
        <f t="shared" si="1"/>
        <v>63060.740181558882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31</v>
      </c>
      <c r="B68" s="13"/>
      <c r="C68" s="13"/>
      <c r="D68" s="13"/>
      <c r="E68" s="13"/>
    </row>
    <row r="69" spans="1:5" x14ac:dyDescent="0.25">
      <c r="A69" s="10" t="s">
        <v>32</v>
      </c>
      <c r="B69" s="13">
        <f>(B24/B23)*100</f>
        <v>137.37336769958756</v>
      </c>
      <c r="C69" s="13"/>
      <c r="D69" s="13"/>
      <c r="E69" s="13"/>
    </row>
    <row r="70" spans="1:5" x14ac:dyDescent="0.25">
      <c r="A70" s="10" t="s">
        <v>33</v>
      </c>
      <c r="B70" s="13">
        <f>(B18/B24)*100</f>
        <v>76.044608824631638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  <c r="B75" s="15"/>
      <c r="C75" s="15"/>
      <c r="D75" s="15"/>
      <c r="E75" s="15"/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0" spans="1:5" x14ac:dyDescent="0.25">
      <c r="A80" s="6"/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</sheetData>
  <mergeCells count="7">
    <mergeCell ref="C19:D19"/>
    <mergeCell ref="C17:D17"/>
    <mergeCell ref="A2:E2"/>
    <mergeCell ref="B4:B5"/>
    <mergeCell ref="C5:D5"/>
    <mergeCell ref="C16:D16"/>
    <mergeCell ref="C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topLeftCell="A70" zoomScaleNormal="100" workbookViewId="0"/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70" t="s">
        <v>94</v>
      </c>
      <c r="B2" s="70"/>
      <c r="C2" s="70"/>
      <c r="D2" s="70"/>
      <c r="E2" s="70"/>
    </row>
    <row r="4" spans="1:5" x14ac:dyDescent="0.25">
      <c r="A4" s="21" t="s">
        <v>0</v>
      </c>
      <c r="B4" s="63" t="s">
        <v>130</v>
      </c>
      <c r="C4" s="31"/>
      <c r="D4" s="31"/>
      <c r="E4" s="31"/>
    </row>
    <row r="5" spans="1:5" ht="30.75" thickBot="1" x14ac:dyDescent="0.3">
      <c r="A5" s="22"/>
      <c r="B5" s="64"/>
      <c r="C5" s="67" t="s">
        <v>1</v>
      </c>
      <c r="D5" s="67"/>
      <c r="E5" s="54" t="s">
        <v>129</v>
      </c>
    </row>
    <row r="6" spans="1:5" ht="15.75" thickTop="1" x14ac:dyDescent="0.25">
      <c r="E6" s="20"/>
    </row>
    <row r="7" spans="1:5" x14ac:dyDescent="0.25">
      <c r="A7" s="1" t="s">
        <v>2</v>
      </c>
    </row>
    <row r="9" spans="1:5" x14ac:dyDescent="0.25">
      <c r="A9" t="s">
        <v>71</v>
      </c>
      <c r="C9" t="s">
        <v>72</v>
      </c>
      <c r="D9" t="s">
        <v>73</v>
      </c>
    </row>
    <row r="10" spans="1:5" x14ac:dyDescent="0.25">
      <c r="A10" s="9" t="s">
        <v>3</v>
      </c>
      <c r="B10" s="5">
        <v>145638</v>
      </c>
      <c r="C10" s="5">
        <v>117293</v>
      </c>
      <c r="D10" s="5">
        <v>154873</v>
      </c>
      <c r="E10" s="5">
        <v>40382</v>
      </c>
    </row>
    <row r="11" spans="1:5" x14ac:dyDescent="0.25">
      <c r="A11" s="2" t="s">
        <v>95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2" t="s">
        <v>96</v>
      </c>
      <c r="B12" s="5">
        <v>156841</v>
      </c>
      <c r="C12" s="5">
        <v>121848</v>
      </c>
      <c r="D12" s="5">
        <v>158577</v>
      </c>
      <c r="E12" s="5">
        <v>56595</v>
      </c>
    </row>
    <row r="13" spans="1:5" x14ac:dyDescent="0.25">
      <c r="A13" s="2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4</v>
      </c>
      <c r="B15" s="10"/>
      <c r="C15" s="10"/>
      <c r="D15" s="10"/>
      <c r="E15" s="10"/>
    </row>
    <row r="16" spans="1:5" x14ac:dyDescent="0.25">
      <c r="A16" s="2" t="s">
        <v>3</v>
      </c>
      <c r="B16" s="5">
        <f>SUM(C16:E16)</f>
        <v>19294391504</v>
      </c>
      <c r="C16" s="69">
        <v>12293003216</v>
      </c>
      <c r="D16" s="69"/>
      <c r="E16" s="24">
        <v>7001388288</v>
      </c>
    </row>
    <row r="17" spans="1:5" x14ac:dyDescent="0.25">
      <c r="A17" s="2" t="s">
        <v>95</v>
      </c>
      <c r="B17" s="36">
        <f>SUM(C17:E17)</f>
        <v>19361075026</v>
      </c>
      <c r="C17" s="69">
        <f>C19/4</f>
        <v>10500000000</v>
      </c>
      <c r="D17" s="69"/>
      <c r="E17" s="55">
        <f>E19/4</f>
        <v>8861075026</v>
      </c>
    </row>
    <row r="18" spans="1:5" x14ac:dyDescent="0.25">
      <c r="A18" s="2" t="s">
        <v>96</v>
      </c>
      <c r="B18" s="3">
        <f>SUM(C18:E18)</f>
        <v>27774817713</v>
      </c>
      <c r="C18" s="69">
        <v>16211488965</v>
      </c>
      <c r="D18" s="69"/>
      <c r="E18" s="24">
        <v>11563328748</v>
      </c>
    </row>
    <row r="19" spans="1:5" x14ac:dyDescent="0.25">
      <c r="A19" s="2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2" t="s">
        <v>97</v>
      </c>
      <c r="B20" s="3">
        <f>SUM(C20:E20)</f>
        <v>0</v>
      </c>
      <c r="C20" s="29"/>
      <c r="D20" s="29"/>
      <c r="E20" s="29"/>
    </row>
    <row r="21" spans="1:5" x14ac:dyDescent="0.25">
      <c r="B21" s="3"/>
      <c r="C21" s="3"/>
      <c r="D21" s="3"/>
      <c r="E21" s="3"/>
    </row>
    <row r="22" spans="1:5" x14ac:dyDescent="0.25">
      <c r="A22" s="8" t="s">
        <v>5</v>
      </c>
      <c r="B22" s="5"/>
      <c r="C22" s="5"/>
      <c r="D22" s="5"/>
      <c r="E22" s="5"/>
    </row>
    <row r="23" spans="1:5" x14ac:dyDescent="0.25">
      <c r="A23" s="9" t="s">
        <v>95</v>
      </c>
      <c r="B23" s="5">
        <f>B17</f>
        <v>19361075026</v>
      </c>
      <c r="C23" s="5"/>
      <c r="D23" s="5"/>
      <c r="E23" s="5"/>
    </row>
    <row r="24" spans="1:5" x14ac:dyDescent="0.25">
      <c r="A24" s="9" t="s">
        <v>96</v>
      </c>
      <c r="B24" s="6">
        <v>28483461380.919998</v>
      </c>
      <c r="C24" s="6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6</v>
      </c>
      <c r="B26" s="10"/>
      <c r="C26" s="10"/>
      <c r="D26" s="10"/>
      <c r="E26" s="10"/>
    </row>
    <row r="27" spans="1:5" x14ac:dyDescent="0.25">
      <c r="A27" s="9" t="s">
        <v>7</v>
      </c>
      <c r="B27" s="16">
        <v>1.4773597119666666</v>
      </c>
      <c r="C27" s="30">
        <v>1.4773597119666666</v>
      </c>
      <c r="D27" s="30"/>
      <c r="E27" s="16">
        <v>1.4773597119666666</v>
      </c>
    </row>
    <row r="28" spans="1:5" x14ac:dyDescent="0.25">
      <c r="A28" s="9" t="s">
        <v>98</v>
      </c>
      <c r="B28" s="16">
        <v>1.5397000000000001</v>
      </c>
      <c r="C28" s="16">
        <v>1.5397000000000001</v>
      </c>
      <c r="D28" s="16">
        <v>1.5397000000000001</v>
      </c>
      <c r="E28" s="16">
        <v>1.5397000000000001</v>
      </c>
    </row>
    <row r="29" spans="1:5" x14ac:dyDescent="0.25">
      <c r="A29" s="9" t="s">
        <v>8</v>
      </c>
      <c r="B29" s="5">
        <v>312736</v>
      </c>
      <c r="C29" s="27">
        <v>140620</v>
      </c>
      <c r="D29" s="27"/>
      <c r="E29" s="23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9</v>
      </c>
      <c r="B31" s="10"/>
      <c r="C31" s="10"/>
      <c r="D31" s="10"/>
      <c r="E31" s="10"/>
    </row>
    <row r="32" spans="1:5" x14ac:dyDescent="0.25">
      <c r="A32" s="10" t="s">
        <v>10</v>
      </c>
      <c r="B32" s="5">
        <f>B16/B27</f>
        <v>13060049863.086653</v>
      </c>
      <c r="C32" s="27">
        <f>C16/C27</f>
        <v>8320927609.1842995</v>
      </c>
      <c r="D32" s="27"/>
      <c r="E32" s="5">
        <f>E16/E27</f>
        <v>4739122253.9023533</v>
      </c>
    </row>
    <row r="33" spans="1:5" x14ac:dyDescent="0.25">
      <c r="A33" s="10" t="s">
        <v>99</v>
      </c>
      <c r="B33" s="5">
        <f>B18/B28</f>
        <v>18039110029.87595</v>
      </c>
      <c r="C33" s="27">
        <f>C18/C28</f>
        <v>10528991988.699097</v>
      </c>
      <c r="D33" s="27"/>
      <c r="E33" s="5">
        <f>E18/E28</f>
        <v>7510118041.1768522</v>
      </c>
    </row>
    <row r="34" spans="1:5" x14ac:dyDescent="0.25">
      <c r="A34" s="10" t="s">
        <v>11</v>
      </c>
      <c r="B34" s="5">
        <f>B32/B10</f>
        <v>89674.740542211875</v>
      </c>
      <c r="C34" s="27">
        <f>C32/D10</f>
        <v>53727.425756486278</v>
      </c>
      <c r="D34" s="27"/>
      <c r="E34" s="5">
        <f>E32/E10</f>
        <v>117357.29418806284</v>
      </c>
    </row>
    <row r="35" spans="1:5" x14ac:dyDescent="0.25">
      <c r="A35" s="10" t="s">
        <v>100</v>
      </c>
      <c r="B35" s="5">
        <f>B33/B12</f>
        <v>115015.27043232287</v>
      </c>
      <c r="C35" s="27">
        <f>C33/D12</f>
        <v>66396.715719802349</v>
      </c>
      <c r="D35" s="27"/>
      <c r="E35" s="5">
        <f>E33/E12</f>
        <v>132699.32045546165</v>
      </c>
    </row>
    <row r="37" spans="1:5" x14ac:dyDescent="0.25">
      <c r="A37" s="1" t="s">
        <v>12</v>
      </c>
    </row>
    <row r="39" spans="1:5" x14ac:dyDescent="0.25">
      <c r="A39" t="s">
        <v>13</v>
      </c>
    </row>
    <row r="40" spans="1:5" x14ac:dyDescent="0.25">
      <c r="A40" t="s">
        <v>14</v>
      </c>
      <c r="B40" s="12">
        <f>(C40*C17+E40*E17)/(C17+E17)</f>
        <v>65.51173699128266</v>
      </c>
      <c r="C40" s="25">
        <f>D11/C29*100</f>
        <v>113.78182335371925</v>
      </c>
      <c r="D40" s="25"/>
      <c r="E40" s="12">
        <f>E11/E29*100</f>
        <v>8.3137214775401613</v>
      </c>
    </row>
    <row r="41" spans="1:5" x14ac:dyDescent="0.25">
      <c r="A41" t="s">
        <v>15</v>
      </c>
      <c r="B41" s="12">
        <f>(C41*C18+E41*E18)/(C18+E18)</f>
        <v>73.355155832850841</v>
      </c>
      <c r="C41" s="25">
        <f>D12/C29*100</f>
        <v>112.7698762622671</v>
      </c>
      <c r="D41" s="25"/>
      <c r="E41" s="12">
        <f>E12/E29*100</f>
        <v>18.096733346976361</v>
      </c>
    </row>
    <row r="43" spans="1:5" x14ac:dyDescent="0.25">
      <c r="A43" t="s">
        <v>16</v>
      </c>
    </row>
    <row r="44" spans="1:5" x14ac:dyDescent="0.25">
      <c r="A44" t="s">
        <v>17</v>
      </c>
      <c r="B44" s="12">
        <f>B12/B11*100</f>
        <v>111.23475177304965</v>
      </c>
      <c r="C44" s="25">
        <f>D12/D11*100</f>
        <v>99.110624999999999</v>
      </c>
      <c r="D44" s="25"/>
      <c r="E44" s="12">
        <f>E12/E11*100</f>
        <v>217.67307692307693</v>
      </c>
    </row>
    <row r="45" spans="1:5" x14ac:dyDescent="0.25">
      <c r="A45" t="s">
        <v>18</v>
      </c>
      <c r="B45" s="12">
        <f>B18/B17*100</f>
        <v>143.4570016163936</v>
      </c>
      <c r="C45" s="25">
        <f>C18/C17*100</f>
        <v>154.39513300000002</v>
      </c>
      <c r="D45" s="25"/>
      <c r="E45" s="12">
        <f>E18/E17*100</f>
        <v>130.4957774770115</v>
      </c>
    </row>
    <row r="46" spans="1:5" x14ac:dyDescent="0.25">
      <c r="A46" s="10" t="s">
        <v>19</v>
      </c>
      <c r="B46" s="13">
        <f>AVERAGE(B44:B45)</f>
        <v>127.34587669472162</v>
      </c>
      <c r="C46" s="26">
        <f>AVERAGE(C44:D45)</f>
        <v>126.75287900000001</v>
      </c>
      <c r="D46" s="26"/>
      <c r="E46" s="13">
        <f>AVERAGE(E44:E45)</f>
        <v>174.08442720004422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20</v>
      </c>
      <c r="B48" s="10"/>
      <c r="C48" s="10"/>
      <c r="D48" s="10"/>
      <c r="E48" s="10"/>
    </row>
    <row r="49" spans="1:5" x14ac:dyDescent="0.25">
      <c r="A49" s="10" t="s">
        <v>21</v>
      </c>
      <c r="B49" s="13">
        <f>B12/(B13*4)*100</f>
        <v>27.808687943262413</v>
      </c>
      <c r="C49" s="26">
        <f>D12/(D13*4)*100</f>
        <v>24.77765625</v>
      </c>
      <c r="D49" s="26"/>
      <c r="E49" s="13">
        <f>E12/(E13*4)*100</f>
        <v>54.418269230769234</v>
      </c>
    </row>
    <row r="50" spans="1:5" x14ac:dyDescent="0.25">
      <c r="A50" s="10" t="s">
        <v>22</v>
      </c>
      <c r="B50" s="13">
        <f>B18/B19*100</f>
        <v>35.864250404098399</v>
      </c>
      <c r="C50" s="26">
        <f>C18/C19*100</f>
        <v>38.598783250000004</v>
      </c>
      <c r="D50" s="26"/>
      <c r="E50" s="13">
        <f>E18/E19*100</f>
        <v>32.623944369252875</v>
      </c>
    </row>
    <row r="51" spans="1:5" x14ac:dyDescent="0.25">
      <c r="A51" s="10" t="s">
        <v>23</v>
      </c>
      <c r="B51" s="13">
        <f>(B49+B50)/2</f>
        <v>31.836469173680406</v>
      </c>
      <c r="C51" s="26">
        <f>(C49+C50)/2</f>
        <v>31.688219750000002</v>
      </c>
      <c r="D51" s="26"/>
      <c r="E51" s="13">
        <f>(E49+E50)/2</f>
        <v>43.521106800011054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59</v>
      </c>
      <c r="B53" s="10"/>
      <c r="C53" s="10"/>
      <c r="D53" s="10"/>
      <c r="E53" s="10"/>
    </row>
    <row r="54" spans="1:5" x14ac:dyDescent="0.25">
      <c r="A54" s="10" t="s">
        <v>24</v>
      </c>
      <c r="B54" s="13">
        <f>B20/B18*100</f>
        <v>0</v>
      </c>
      <c r="C54" s="26">
        <f>C20/C18*100</f>
        <v>0</v>
      </c>
      <c r="D54" s="26"/>
      <c r="E54" s="13">
        <f>E20/E18*100</f>
        <v>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25</v>
      </c>
      <c r="B56" s="10"/>
      <c r="C56" s="10"/>
      <c r="D56" s="10"/>
      <c r="E56" s="10"/>
    </row>
    <row r="57" spans="1:5" x14ac:dyDescent="0.25">
      <c r="A57" s="10" t="s">
        <v>26</v>
      </c>
      <c r="B57" s="13">
        <f>((B12/B10)-1)*100</f>
        <v>7.692360510306373</v>
      </c>
      <c r="C57" s="26">
        <f>((D12/D10)-1)*100</f>
        <v>2.391637018718562</v>
      </c>
      <c r="D57" s="26"/>
      <c r="E57" s="13">
        <f>((E12/E10)-1)*100</f>
        <v>40.14907632113318</v>
      </c>
    </row>
    <row r="58" spans="1:5" x14ac:dyDescent="0.25">
      <c r="A58" s="10" t="s">
        <v>27</v>
      </c>
      <c r="B58" s="13">
        <f>((B33/B32)-1)*100</f>
        <v>38.124358015372309</v>
      </c>
      <c r="C58" s="26">
        <f>((C33/C32)-1)*100</f>
        <v>26.536276761711353</v>
      </c>
      <c r="D58" s="26"/>
      <c r="E58" s="13">
        <f>((E33/E32)-1)*100</f>
        <v>58.470654243890152</v>
      </c>
    </row>
    <row r="59" spans="1:5" x14ac:dyDescent="0.25">
      <c r="A59" s="10" t="s">
        <v>28</v>
      </c>
      <c r="B59" s="13">
        <f>((B35/B34)-1)*100</f>
        <v>28.258269538212556</v>
      </c>
      <c r="C59" s="26">
        <f>((C35/C34)-1)*100</f>
        <v>23.580675576637987</v>
      </c>
      <c r="D59" s="26"/>
      <c r="E59" s="13">
        <f>((E35/E34)-1)*100</f>
        <v>13.072920923699471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29</v>
      </c>
      <c r="B61" s="10"/>
      <c r="C61" s="10"/>
      <c r="D61" s="10"/>
      <c r="E61" s="10"/>
    </row>
    <row r="62" spans="1:5" x14ac:dyDescent="0.25">
      <c r="A62" s="10" t="s">
        <v>61</v>
      </c>
      <c r="B62" s="5">
        <f>B17/B11</f>
        <v>137312.58883687944</v>
      </c>
      <c r="C62" s="27">
        <f>C17/D11</f>
        <v>65625</v>
      </c>
      <c r="D62" s="27"/>
      <c r="E62" s="5">
        <f t="shared" ref="E62:E63" si="0">E17/E11</f>
        <v>340810.57792307693</v>
      </c>
    </row>
    <row r="63" spans="1:5" x14ac:dyDescent="0.25">
      <c r="A63" s="10" t="s">
        <v>62</v>
      </c>
      <c r="B63" s="5">
        <f>B18/B12</f>
        <v>177089.01188464751</v>
      </c>
      <c r="C63" s="27">
        <f>C18/D12</f>
        <v>102231.02319377968</v>
      </c>
      <c r="D63" s="27"/>
      <c r="E63" s="5">
        <f t="shared" si="0"/>
        <v>204317.14370527433</v>
      </c>
    </row>
    <row r="64" spans="1:5" x14ac:dyDescent="0.25">
      <c r="A64" s="10" t="s">
        <v>30</v>
      </c>
      <c r="B64" s="13">
        <f>(B62/B63)*B46</f>
        <v>98.742388477747213</v>
      </c>
      <c r="C64" s="26">
        <f>(C62/C63)*C46</f>
        <v>81.366276346543742</v>
      </c>
      <c r="D64" s="26"/>
      <c r="E64" s="13">
        <f>E62/E63*E46</f>
        <v>290.38098891514272</v>
      </c>
    </row>
    <row r="65" spans="1:5" x14ac:dyDescent="0.25">
      <c r="A65" s="10" t="s">
        <v>63</v>
      </c>
      <c r="B65" s="17">
        <f>B17/(B11*3)</f>
        <v>45770.862945626475</v>
      </c>
      <c r="C65" s="28">
        <f>C17/(D11*3)</f>
        <v>21875</v>
      </c>
      <c r="D65" s="28"/>
      <c r="E65" s="17">
        <f t="shared" ref="E65:E66" si="1">E17/(E11*3)</f>
        <v>113603.52597435897</v>
      </c>
    </row>
    <row r="66" spans="1:5" x14ac:dyDescent="0.25">
      <c r="A66" s="10" t="s">
        <v>64</v>
      </c>
      <c r="B66" s="17">
        <f>B18/(B12*3)</f>
        <v>59029.670628215834</v>
      </c>
      <c r="C66" s="28">
        <f>C18/(D12*3)</f>
        <v>34077.007731259895</v>
      </c>
      <c r="D66" s="28"/>
      <c r="E66" s="17">
        <f t="shared" si="1"/>
        <v>68105.714568424766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31</v>
      </c>
      <c r="B68" s="13"/>
      <c r="C68" s="13"/>
      <c r="D68" s="13"/>
      <c r="E68" s="13"/>
    </row>
    <row r="69" spans="1:5" x14ac:dyDescent="0.25">
      <c r="A69" s="10" t="s">
        <v>32</v>
      </c>
      <c r="B69" s="13">
        <f>(B24/B23)*100</f>
        <v>147.11714789942988</v>
      </c>
      <c r="C69" s="13"/>
      <c r="D69" s="13"/>
      <c r="E69" s="13"/>
    </row>
    <row r="70" spans="1:5" x14ac:dyDescent="0.25">
      <c r="A70" s="10" t="s">
        <v>33</v>
      </c>
      <c r="B70" s="13">
        <f>(B18/B24)*100</f>
        <v>97.512087247954028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  <c r="B75" s="15"/>
      <c r="C75" s="15"/>
      <c r="D75" s="15"/>
      <c r="E75" s="15"/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0" spans="1:5" x14ac:dyDescent="0.25">
      <c r="A80" s="6"/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</sheetData>
  <mergeCells count="7">
    <mergeCell ref="A2:E2"/>
    <mergeCell ref="C19:D19"/>
    <mergeCell ref="C17:D17"/>
    <mergeCell ref="B4:B5"/>
    <mergeCell ref="C16:D16"/>
    <mergeCell ref="C18:D18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55" zoomScaleNormal="100" workbookViewId="0"/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70" t="s">
        <v>101</v>
      </c>
      <c r="B2" s="70"/>
      <c r="C2" s="70"/>
      <c r="D2" s="70"/>
      <c r="E2" s="70"/>
    </row>
    <row r="4" spans="1:5" ht="15" customHeight="1" x14ac:dyDescent="0.25">
      <c r="A4" s="21" t="s">
        <v>0</v>
      </c>
      <c r="B4" s="63" t="s">
        <v>130</v>
      </c>
      <c r="C4" s="31"/>
      <c r="D4" s="31"/>
      <c r="E4" s="31"/>
    </row>
    <row r="5" spans="1:5" ht="30.75" thickBot="1" x14ac:dyDescent="0.3">
      <c r="A5" s="22"/>
      <c r="B5" s="64"/>
      <c r="C5" s="67" t="s">
        <v>1</v>
      </c>
      <c r="D5" s="67"/>
      <c r="E5" s="54" t="s">
        <v>129</v>
      </c>
    </row>
    <row r="6" spans="1:5" ht="15.75" thickTop="1" x14ac:dyDescent="0.25"/>
    <row r="7" spans="1:5" x14ac:dyDescent="0.25">
      <c r="A7" s="1" t="s">
        <v>2</v>
      </c>
      <c r="D7" s="7"/>
      <c r="E7" s="7"/>
    </row>
    <row r="8" spans="1:5" x14ac:dyDescent="0.25">
      <c r="D8" s="7"/>
      <c r="E8" s="7"/>
    </row>
    <row r="9" spans="1:5" x14ac:dyDescent="0.25">
      <c r="A9" t="s">
        <v>71</v>
      </c>
      <c r="C9" t="s">
        <v>72</v>
      </c>
      <c r="D9" t="s">
        <v>73</v>
      </c>
    </row>
    <row r="10" spans="1:5" x14ac:dyDescent="0.25">
      <c r="A10" s="9" t="s">
        <v>43</v>
      </c>
      <c r="B10" s="5">
        <v>152880</v>
      </c>
      <c r="C10" s="5">
        <v>119902</v>
      </c>
      <c r="D10" s="5">
        <v>157017</v>
      </c>
      <c r="E10" s="5">
        <v>46135</v>
      </c>
    </row>
    <row r="11" spans="1:5" x14ac:dyDescent="0.25">
      <c r="A11" s="2" t="s">
        <v>102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2" t="s">
        <v>103</v>
      </c>
      <c r="B12" s="5">
        <v>170186</v>
      </c>
      <c r="C12" s="5">
        <v>124560</v>
      </c>
      <c r="D12" s="5">
        <v>160914</v>
      </c>
      <c r="E12" s="5">
        <v>66395</v>
      </c>
    </row>
    <row r="13" spans="1:5" x14ac:dyDescent="0.25">
      <c r="A13" s="2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4</v>
      </c>
      <c r="B15" s="10"/>
      <c r="C15" s="10"/>
      <c r="D15" s="10"/>
      <c r="E15" s="10"/>
    </row>
    <row r="16" spans="1:5" x14ac:dyDescent="0.25">
      <c r="A16" s="2" t="s">
        <v>43</v>
      </c>
      <c r="B16" s="3">
        <f>SUM(C16:E16)</f>
        <v>20430924063</v>
      </c>
      <c r="C16" s="69">
        <v>12287437793</v>
      </c>
      <c r="D16" s="69"/>
      <c r="E16" s="24">
        <v>8143486270</v>
      </c>
    </row>
    <row r="17" spans="1:5" x14ac:dyDescent="0.25">
      <c r="A17" s="2" t="s">
        <v>102</v>
      </c>
      <c r="B17" s="36">
        <f>SUM(C17:E17)</f>
        <v>19361075026</v>
      </c>
      <c r="C17" s="69">
        <f>C19/4</f>
        <v>10500000000</v>
      </c>
      <c r="D17" s="69"/>
      <c r="E17" s="55">
        <f>E19/4</f>
        <v>8861075026</v>
      </c>
    </row>
    <row r="18" spans="1:5" x14ac:dyDescent="0.25">
      <c r="A18" s="2" t="s">
        <v>103</v>
      </c>
      <c r="B18" s="3">
        <f t="shared" ref="B18:B20" si="0">SUM(C18:E18)</f>
        <v>27679561566</v>
      </c>
      <c r="C18" s="69">
        <v>12782174865</v>
      </c>
      <c r="D18" s="69"/>
      <c r="E18" s="24">
        <v>14897386701</v>
      </c>
    </row>
    <row r="19" spans="1:5" x14ac:dyDescent="0.25">
      <c r="A19" s="2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2" t="s">
        <v>104</v>
      </c>
      <c r="B20" s="3">
        <f t="shared" si="0"/>
        <v>0</v>
      </c>
      <c r="C20" s="29"/>
      <c r="D20" s="29"/>
      <c r="E20" s="29"/>
    </row>
    <row r="21" spans="1:5" x14ac:dyDescent="0.25">
      <c r="B21" s="3"/>
      <c r="C21" s="3"/>
      <c r="D21" s="3"/>
      <c r="E21" s="3"/>
    </row>
    <row r="22" spans="1:5" x14ac:dyDescent="0.25">
      <c r="A22" s="8" t="s">
        <v>5</v>
      </c>
      <c r="B22" s="5"/>
      <c r="C22" s="5"/>
      <c r="D22" s="5"/>
      <c r="E22" s="5"/>
    </row>
    <row r="23" spans="1:5" x14ac:dyDescent="0.25">
      <c r="A23" s="9" t="s">
        <v>102</v>
      </c>
      <c r="B23" s="5">
        <f>B17</f>
        <v>19361075026</v>
      </c>
      <c r="C23" s="5"/>
      <c r="D23" s="5"/>
      <c r="E23" s="5"/>
    </row>
    <row r="24" spans="1:5" x14ac:dyDescent="0.25">
      <c r="A24" s="9" t="s">
        <v>103</v>
      </c>
      <c r="B24" s="6">
        <v>16534245385.02</v>
      </c>
      <c r="C24" s="6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6</v>
      </c>
      <c r="B26" s="10"/>
      <c r="C26" s="10"/>
      <c r="D26" s="10"/>
      <c r="E26" s="10"/>
    </row>
    <row r="27" spans="1:5" x14ac:dyDescent="0.25">
      <c r="A27" s="9" t="s">
        <v>44</v>
      </c>
      <c r="B27" s="16">
        <v>1.4880743485666665</v>
      </c>
      <c r="C27" s="30">
        <v>1.4880743485666665</v>
      </c>
      <c r="D27" s="30"/>
      <c r="E27" s="16">
        <v>1.4880743485666665</v>
      </c>
    </row>
    <row r="28" spans="1:5" x14ac:dyDescent="0.25">
      <c r="A28" s="9" t="s">
        <v>105</v>
      </c>
      <c r="B28" s="16">
        <v>1.5597000000000001</v>
      </c>
      <c r="C28" s="16">
        <v>1.5597000000000001</v>
      </c>
      <c r="D28" s="16">
        <v>1.5597000000000001</v>
      </c>
      <c r="E28" s="16">
        <v>1.5597000000000001</v>
      </c>
    </row>
    <row r="29" spans="1:5" x14ac:dyDescent="0.25">
      <c r="A29" s="9" t="s">
        <v>8</v>
      </c>
      <c r="B29" s="5">
        <v>312736</v>
      </c>
      <c r="C29" s="27">
        <v>140620</v>
      </c>
      <c r="D29" s="27"/>
      <c r="E29" s="5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9</v>
      </c>
      <c r="B31" s="10"/>
      <c r="C31" s="10"/>
      <c r="D31" s="10"/>
      <c r="E31" s="10"/>
    </row>
    <row r="32" spans="1:5" x14ac:dyDescent="0.25">
      <c r="A32" s="10" t="s">
        <v>45</v>
      </c>
      <c r="B32" s="5">
        <f>B16/B27</f>
        <v>13729773705.648071</v>
      </c>
      <c r="C32" s="27">
        <f>C16/C27</f>
        <v>8257274110.5546417</v>
      </c>
      <c r="D32" s="27"/>
      <c r="E32" s="5">
        <f>E16/E27</f>
        <v>5472499595.0934286</v>
      </c>
    </row>
    <row r="33" spans="1:5" x14ac:dyDescent="0.25">
      <c r="A33" s="10" t="s">
        <v>106</v>
      </c>
      <c r="B33" s="5">
        <f>B18/B28</f>
        <v>17746721527.21677</v>
      </c>
      <c r="C33" s="27">
        <f>C18/C28</f>
        <v>8195277851.5099049</v>
      </c>
      <c r="D33" s="27"/>
      <c r="E33" s="5">
        <f>E18/E28</f>
        <v>9551443675.7068653</v>
      </c>
    </row>
    <row r="34" spans="1:5" x14ac:dyDescent="0.25">
      <c r="A34" s="10" t="s">
        <v>46</v>
      </c>
      <c r="B34" s="5">
        <f>B32/B10</f>
        <v>89807.520314286186</v>
      </c>
      <c r="C34" s="27">
        <f>C32/D10</f>
        <v>52588.408328745558</v>
      </c>
      <c r="D34" s="27"/>
      <c r="E34" s="5">
        <f>E32/E10</f>
        <v>118619.26075850068</v>
      </c>
    </row>
    <row r="35" spans="1:5" x14ac:dyDescent="0.25">
      <c r="A35" s="10" t="s">
        <v>107</v>
      </c>
      <c r="B35" s="5">
        <f>B33/B12</f>
        <v>104278.38674871477</v>
      </c>
      <c r="C35" s="27">
        <f>C33/D12</f>
        <v>50929.551508942073</v>
      </c>
      <c r="D35" s="27"/>
      <c r="E35" s="5">
        <f>E33/E12</f>
        <v>143857.87598022239</v>
      </c>
    </row>
    <row r="37" spans="1:5" x14ac:dyDescent="0.25">
      <c r="A37" s="1" t="s">
        <v>12</v>
      </c>
    </row>
    <row r="39" spans="1:5" x14ac:dyDescent="0.25">
      <c r="A39" t="s">
        <v>13</v>
      </c>
    </row>
    <row r="40" spans="1:5" x14ac:dyDescent="0.25">
      <c r="A40" t="s">
        <v>14</v>
      </c>
      <c r="B40" s="12">
        <f>(C40*C17+E40*E17)/(C17+E17)</f>
        <v>65.51173699128266</v>
      </c>
      <c r="C40" s="25">
        <f>D11/C29*100</f>
        <v>113.78182335371925</v>
      </c>
      <c r="D40" s="25"/>
      <c r="E40" s="12">
        <f>E11/E29*100</f>
        <v>8.3137214775401613</v>
      </c>
    </row>
    <row r="41" spans="1:5" x14ac:dyDescent="0.25">
      <c r="A41" t="s">
        <v>15</v>
      </c>
      <c r="B41" s="12">
        <f>(C41*C18+E41*E18)/(C18+E18)</f>
        <v>64.269959035138911</v>
      </c>
      <c r="C41" s="25">
        <f>D12/C29*100</f>
        <v>114.43180201962737</v>
      </c>
      <c r="D41" s="25"/>
      <c r="E41" s="12">
        <f>E12/E29*100</f>
        <v>21.230366826972272</v>
      </c>
    </row>
    <row r="43" spans="1:5" x14ac:dyDescent="0.25">
      <c r="A43" t="s">
        <v>16</v>
      </c>
    </row>
    <row r="44" spans="1:5" x14ac:dyDescent="0.25">
      <c r="A44" t="s">
        <v>17</v>
      </c>
      <c r="B44" s="12">
        <f>B12/B11*100</f>
        <v>120.69929078014185</v>
      </c>
      <c r="C44" s="25">
        <f>D12/D11*100</f>
        <v>100.57125000000001</v>
      </c>
      <c r="D44" s="25"/>
      <c r="E44" s="12">
        <f>E12/E11*100</f>
        <v>255.36538461538464</v>
      </c>
    </row>
    <row r="45" spans="1:5" x14ac:dyDescent="0.25">
      <c r="A45" t="s">
        <v>18</v>
      </c>
      <c r="B45" s="12">
        <f>B18/B17*100</f>
        <v>142.96500338348517</v>
      </c>
      <c r="C45" s="25">
        <f>C18/C17*100</f>
        <v>121.73499871428572</v>
      </c>
      <c r="D45" s="25"/>
      <c r="E45" s="12">
        <f>E18/E17*100</f>
        <v>168.12166308589386</v>
      </c>
    </row>
    <row r="46" spans="1:5" x14ac:dyDescent="0.25">
      <c r="A46" s="10" t="s">
        <v>19</v>
      </c>
      <c r="B46" s="13">
        <f>AVERAGE(B44:B45)</f>
        <v>131.8321470818135</v>
      </c>
      <c r="C46" s="26">
        <f>AVERAGE(C44:D45)</f>
        <v>111.15312435714287</v>
      </c>
      <c r="D46" s="26"/>
      <c r="E46" s="13">
        <f>AVERAGE(E44:E45)</f>
        <v>211.74352385063924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20</v>
      </c>
      <c r="B48" s="10"/>
      <c r="C48" s="10"/>
      <c r="D48" s="10"/>
      <c r="E48" s="10"/>
    </row>
    <row r="49" spans="1:5" x14ac:dyDescent="0.25">
      <c r="A49" s="10" t="s">
        <v>21</v>
      </c>
      <c r="B49" s="13">
        <f>B12/(B13*4)*100</f>
        <v>30.174822695035463</v>
      </c>
      <c r="C49" s="26">
        <f>D12/(D13*4)*100</f>
        <v>25.142812500000002</v>
      </c>
      <c r="D49" s="26"/>
      <c r="E49" s="13">
        <f>E12/(E13*4)*100</f>
        <v>63.84134615384616</v>
      </c>
    </row>
    <row r="50" spans="1:5" x14ac:dyDescent="0.25">
      <c r="A50" s="10" t="s">
        <v>22</v>
      </c>
      <c r="B50" s="13">
        <f>B18/B19*100</f>
        <v>35.741250845871292</v>
      </c>
      <c r="C50" s="26">
        <f>C18/C19*100</f>
        <v>30.433749678571431</v>
      </c>
      <c r="D50" s="26"/>
      <c r="E50" s="13">
        <f>E18/E19*100</f>
        <v>42.030415771473464</v>
      </c>
    </row>
    <row r="51" spans="1:5" x14ac:dyDescent="0.25">
      <c r="A51" s="10" t="s">
        <v>23</v>
      </c>
      <c r="B51" s="13">
        <f>(B49+B50)/2</f>
        <v>32.958036770453376</v>
      </c>
      <c r="C51" s="26">
        <f>(C49+C50)/2</f>
        <v>27.788281089285718</v>
      </c>
      <c r="D51" s="26"/>
      <c r="E51" s="13">
        <f>(E49+E50)/2</f>
        <v>52.935880962659809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59</v>
      </c>
      <c r="B53" s="10"/>
      <c r="C53" s="10"/>
      <c r="D53" s="10"/>
      <c r="E53" s="10"/>
    </row>
    <row r="54" spans="1:5" x14ac:dyDescent="0.25">
      <c r="A54" s="10" t="s">
        <v>24</v>
      </c>
      <c r="B54" s="13">
        <f>B20/B18*100</f>
        <v>0</v>
      </c>
      <c r="C54" s="26">
        <f>C20/C18*100</f>
        <v>0</v>
      </c>
      <c r="D54" s="26"/>
      <c r="E54" s="13">
        <f>E20/E18*100</f>
        <v>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25</v>
      </c>
      <c r="B56" s="10"/>
      <c r="C56" s="10"/>
      <c r="D56" s="10"/>
      <c r="E56" s="10"/>
    </row>
    <row r="57" spans="1:5" x14ac:dyDescent="0.25">
      <c r="A57" s="10" t="s">
        <v>26</v>
      </c>
      <c r="B57" s="13">
        <f>((B12/B10)-1)*100</f>
        <v>11.319989534275244</v>
      </c>
      <c r="C57" s="26">
        <f>((D12/D10)-1)*100</f>
        <v>2.4818968646707074</v>
      </c>
      <c r="D57" s="26"/>
      <c r="E57" s="13">
        <f>((E12/E10)-1)*100</f>
        <v>43.914598461038267</v>
      </c>
    </row>
    <row r="58" spans="1:5" x14ac:dyDescent="0.25">
      <c r="A58" s="10" t="s">
        <v>27</v>
      </c>
      <c r="B58" s="13">
        <f>((B33/B32)-1)*100</f>
        <v>29.257203415641374</v>
      </c>
      <c r="C58" s="26">
        <f>((C33/C32)-1)*100</f>
        <v>-0.75080781156934284</v>
      </c>
      <c r="D58" s="26"/>
      <c r="E58" s="13">
        <f>((E33/E32)-1)*100</f>
        <v>74.535301642974346</v>
      </c>
    </row>
    <row r="59" spans="1:5" x14ac:dyDescent="0.25">
      <c r="A59" s="10" t="s">
        <v>28</v>
      </c>
      <c r="B59" s="13">
        <f>((B35/B34)-1)*100</f>
        <v>16.113201192714179</v>
      </c>
      <c r="C59" s="26">
        <f>((C35/C34)-1)*100</f>
        <v>-3.1544153407980779</v>
      </c>
      <c r="D59" s="26"/>
      <c r="E59" s="13">
        <f>((E35/E34)-1)*100</f>
        <v>21.276995877680882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29</v>
      </c>
      <c r="B61" s="10"/>
      <c r="C61" s="10"/>
      <c r="D61" s="10"/>
      <c r="E61" s="10"/>
    </row>
    <row r="62" spans="1:5" x14ac:dyDescent="0.25">
      <c r="A62" s="10" t="s">
        <v>61</v>
      </c>
      <c r="B62" s="5">
        <f>B17/B11</f>
        <v>137312.58883687944</v>
      </c>
      <c r="C62" s="27">
        <f>C17/D11</f>
        <v>65625</v>
      </c>
      <c r="D62" s="27"/>
      <c r="E62" s="5">
        <f t="shared" ref="E62:E63" si="1">E17/E11</f>
        <v>340810.57792307693</v>
      </c>
    </row>
    <row r="63" spans="1:5" x14ac:dyDescent="0.25">
      <c r="A63" s="10" t="s">
        <v>62</v>
      </c>
      <c r="B63" s="5">
        <f>B18/B12</f>
        <v>162642.99981197043</v>
      </c>
      <c r="C63" s="27">
        <f>C18/D12</f>
        <v>79434.821488496964</v>
      </c>
      <c r="D63" s="27"/>
      <c r="E63" s="5">
        <f t="shared" si="1"/>
        <v>224375.12916635288</v>
      </c>
    </row>
    <row r="64" spans="1:5" x14ac:dyDescent="0.25">
      <c r="A64" s="10" t="s">
        <v>30</v>
      </c>
      <c r="B64" s="13">
        <f>(B62/B63)*B46</f>
        <v>111.30029222687617</v>
      </c>
      <c r="C64" s="26">
        <f>(C62/C63)*C46</f>
        <v>91.829044860304919</v>
      </c>
      <c r="D64" s="26"/>
      <c r="E64" s="13">
        <f>E62/E63*E46</f>
        <v>321.62402759666867</v>
      </c>
    </row>
    <row r="65" spans="1:5" x14ac:dyDescent="0.25">
      <c r="A65" s="10" t="s">
        <v>63</v>
      </c>
      <c r="B65" s="17">
        <f>B17/(B11*3)</f>
        <v>45770.862945626475</v>
      </c>
      <c r="C65" s="28">
        <f>C17/(D11*3)</f>
        <v>21875</v>
      </c>
      <c r="D65" s="28"/>
      <c r="E65" s="17">
        <f t="shared" ref="E65:E66" si="2">E17/(E11*3)</f>
        <v>113603.52597435897</v>
      </c>
    </row>
    <row r="66" spans="1:5" x14ac:dyDescent="0.25">
      <c r="A66" s="10" t="s">
        <v>64</v>
      </c>
      <c r="B66" s="17">
        <f>B18/(B12*3)</f>
        <v>54214.333270656811</v>
      </c>
      <c r="C66" s="28">
        <f>C18/(D12*3)</f>
        <v>26478.273829498987</v>
      </c>
      <c r="D66" s="28"/>
      <c r="E66" s="17">
        <f t="shared" si="2"/>
        <v>74791.709722117623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31</v>
      </c>
      <c r="B68" s="13"/>
      <c r="C68" s="13"/>
      <c r="D68" s="13"/>
      <c r="E68" s="13"/>
    </row>
    <row r="69" spans="1:5" x14ac:dyDescent="0.25">
      <c r="A69" s="10" t="s">
        <v>32</v>
      </c>
      <c r="B69" s="13">
        <f>(B24/B23)*100</f>
        <v>85.399417970418227</v>
      </c>
      <c r="C69" s="13"/>
      <c r="D69" s="13"/>
      <c r="E69" s="13"/>
    </row>
    <row r="70" spans="1:5" x14ac:dyDescent="0.25">
      <c r="A70" s="10" t="s">
        <v>33</v>
      </c>
      <c r="B70" s="13">
        <f>(B18/B24)*100</f>
        <v>167.40746808486125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  <c r="B75" s="15"/>
      <c r="C75" s="15"/>
      <c r="D75" s="15"/>
      <c r="E75" s="15"/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0" spans="1:5" x14ac:dyDescent="0.25">
      <c r="A80" s="6"/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  <row r="84" spans="1:1" x14ac:dyDescent="0.25">
      <c r="A84" s="19"/>
    </row>
  </sheetData>
  <mergeCells count="7">
    <mergeCell ref="A2:E2"/>
    <mergeCell ref="C19:D19"/>
    <mergeCell ref="C17:D17"/>
    <mergeCell ref="B4:B5"/>
    <mergeCell ref="C16:D16"/>
    <mergeCell ref="C18:D18"/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58" zoomScaleNormal="100" workbookViewId="0"/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70" t="s">
        <v>108</v>
      </c>
      <c r="B2" s="70"/>
      <c r="C2" s="70"/>
      <c r="D2" s="70"/>
      <c r="E2" s="70"/>
    </row>
    <row r="4" spans="1:5" ht="15" customHeight="1" x14ac:dyDescent="0.25">
      <c r="A4" s="21" t="s">
        <v>0</v>
      </c>
      <c r="B4" s="63" t="s">
        <v>130</v>
      </c>
      <c r="C4" s="31"/>
      <c r="D4" s="31"/>
      <c r="E4" s="31"/>
    </row>
    <row r="5" spans="1:5" ht="30.75" thickBot="1" x14ac:dyDescent="0.3">
      <c r="A5" s="22"/>
      <c r="B5" s="64"/>
      <c r="C5" s="67" t="s">
        <v>1</v>
      </c>
      <c r="D5" s="67"/>
      <c r="E5" s="54" t="s">
        <v>129</v>
      </c>
    </row>
    <row r="6" spans="1:5" ht="15.75" thickTop="1" x14ac:dyDescent="0.25"/>
    <row r="7" spans="1:5" x14ac:dyDescent="0.25">
      <c r="A7" s="1" t="s">
        <v>2</v>
      </c>
      <c r="D7" s="7"/>
      <c r="E7" s="7"/>
    </row>
    <row r="8" spans="1:5" x14ac:dyDescent="0.25">
      <c r="D8" s="7"/>
      <c r="E8" s="7"/>
    </row>
    <row r="9" spans="1:5" x14ac:dyDescent="0.25">
      <c r="A9" t="s">
        <v>71</v>
      </c>
      <c r="C9" t="s">
        <v>72</v>
      </c>
      <c r="D9" t="s">
        <v>73</v>
      </c>
    </row>
    <row r="10" spans="1:5" x14ac:dyDescent="0.25">
      <c r="A10" s="9" t="s">
        <v>55</v>
      </c>
      <c r="B10" s="3">
        <v>155741</v>
      </c>
      <c r="C10" s="3">
        <v>127701</v>
      </c>
      <c r="D10" s="5">
        <v>166392</v>
      </c>
      <c r="E10" s="5">
        <v>40869</v>
      </c>
    </row>
    <row r="11" spans="1:5" x14ac:dyDescent="0.25">
      <c r="A11" s="2" t="s">
        <v>109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2" t="s">
        <v>110</v>
      </c>
      <c r="B12" s="3">
        <v>151181</v>
      </c>
      <c r="C12" s="3">
        <v>123435</v>
      </c>
      <c r="D12" s="5">
        <v>123833</v>
      </c>
      <c r="E12" s="5">
        <v>50065</v>
      </c>
    </row>
    <row r="13" spans="1:5" x14ac:dyDescent="0.25">
      <c r="A13" s="2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5" spans="1:5" x14ac:dyDescent="0.25">
      <c r="A15" s="4" t="s">
        <v>4</v>
      </c>
    </row>
    <row r="16" spans="1:5" x14ac:dyDescent="0.25">
      <c r="A16" s="2" t="s">
        <v>55</v>
      </c>
      <c r="B16" s="5">
        <f>SUM(C16:E16)</f>
        <v>35536066597</v>
      </c>
      <c r="C16" s="69">
        <f>'I Trimestre'!C16+'II Trimestre'!C16</f>
        <v>22964794506</v>
      </c>
      <c r="D16" s="69"/>
      <c r="E16" s="23">
        <v>12571272091</v>
      </c>
    </row>
    <row r="17" spans="1:5" x14ac:dyDescent="0.25">
      <c r="A17" s="2" t="s">
        <v>109</v>
      </c>
      <c r="B17" s="3">
        <f>SUM(C17:E17)</f>
        <v>33965987375</v>
      </c>
      <c r="C17" s="69">
        <f>'I Trimestre'!C17+'II Trimestre'!C17</f>
        <v>21000000000</v>
      </c>
      <c r="D17" s="69"/>
      <c r="E17" s="23">
        <v>12965987375</v>
      </c>
    </row>
    <row r="18" spans="1:5" x14ac:dyDescent="0.25">
      <c r="A18" s="2" t="s">
        <v>110</v>
      </c>
      <c r="B18" s="3">
        <f>SUM(C18:E18)</f>
        <v>24295581086</v>
      </c>
      <c r="C18" s="69">
        <f>'I Trimestre'!C18+'II Trimestre'!C18</f>
        <v>11767683355</v>
      </c>
      <c r="D18" s="69"/>
      <c r="E18" s="23">
        <v>12527897731</v>
      </c>
    </row>
    <row r="19" spans="1:5" x14ac:dyDescent="0.25">
      <c r="A19" s="2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2" t="s">
        <v>111</v>
      </c>
      <c r="B20" s="3">
        <f>SUM(C20:E20)</f>
        <v>12527897731</v>
      </c>
      <c r="C20" s="27">
        <f>'I Trimestre'!C20+'II Trimestre'!C20</f>
        <v>0</v>
      </c>
      <c r="D20" s="27"/>
      <c r="E20" s="23">
        <v>12527897731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5</v>
      </c>
      <c r="B22" s="5"/>
      <c r="C22" s="5"/>
      <c r="D22" s="5"/>
      <c r="E22" s="5"/>
    </row>
    <row r="23" spans="1:5" x14ac:dyDescent="0.25">
      <c r="A23" s="9" t="s">
        <v>109</v>
      </c>
      <c r="B23" s="5">
        <f>'I Trimestre'!B23+'II Trimestre'!B23</f>
        <v>38722150052</v>
      </c>
      <c r="C23" s="5"/>
      <c r="D23" s="5"/>
      <c r="E23" s="5"/>
    </row>
    <row r="24" spans="1:5" x14ac:dyDescent="0.25">
      <c r="A24" s="9" t="s">
        <v>110</v>
      </c>
      <c r="B24" s="5">
        <f>'I Trimestre'!B24+'II Trimestre'!B24</f>
        <v>51797080015.529999</v>
      </c>
      <c r="C24" s="5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6</v>
      </c>
      <c r="B26" s="10"/>
      <c r="C26" s="10"/>
      <c r="D26" s="10"/>
      <c r="E26" s="10"/>
    </row>
    <row r="27" spans="1:5" x14ac:dyDescent="0.25">
      <c r="A27" s="9" t="s">
        <v>56</v>
      </c>
      <c r="B27" s="16">
        <v>1.45394391315</v>
      </c>
      <c r="C27" s="30">
        <v>1.45394391315</v>
      </c>
      <c r="D27" s="30"/>
      <c r="E27" s="16">
        <v>1.45394391315</v>
      </c>
    </row>
    <row r="28" spans="1:5" x14ac:dyDescent="0.25">
      <c r="A28" s="9" t="s">
        <v>112</v>
      </c>
      <c r="B28" s="16">
        <v>1.5189999999999999</v>
      </c>
      <c r="C28" s="16">
        <v>1.5189999999999999</v>
      </c>
      <c r="D28" s="16"/>
      <c r="E28" s="16">
        <v>1.5189999999999999</v>
      </c>
    </row>
    <row r="29" spans="1:5" x14ac:dyDescent="0.25">
      <c r="A29" s="9" t="s">
        <v>8</v>
      </c>
      <c r="B29" s="5">
        <v>312736</v>
      </c>
      <c r="C29" s="27">
        <v>140620</v>
      </c>
      <c r="D29" s="27"/>
      <c r="E29" s="23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9</v>
      </c>
      <c r="B31" s="10"/>
      <c r="C31" s="10"/>
      <c r="D31" s="10"/>
      <c r="E31" s="10"/>
    </row>
    <row r="32" spans="1:5" x14ac:dyDescent="0.25">
      <c r="A32" s="10" t="s">
        <v>57</v>
      </c>
      <c r="B32" s="5">
        <f>B16/B27</f>
        <v>24441153661.842682</v>
      </c>
      <c r="C32" s="27">
        <f>C16/C27</f>
        <v>15794828327.487743</v>
      </c>
      <c r="D32" s="27"/>
      <c r="E32" s="5">
        <f>E16/E27</f>
        <v>8646325334.3549366</v>
      </c>
    </row>
    <row r="33" spans="1:5" x14ac:dyDescent="0.25">
      <c r="A33" s="10" t="s">
        <v>113</v>
      </c>
      <c r="B33" s="5">
        <f>B18/B28</f>
        <v>15994457594.470047</v>
      </c>
      <c r="C33" s="27">
        <f>C18/C28</f>
        <v>7746993650.4279137</v>
      </c>
      <c r="D33" s="27"/>
      <c r="E33" s="5">
        <f>E18/E28</f>
        <v>8247463944.0421333</v>
      </c>
    </row>
    <row r="34" spans="1:5" x14ac:dyDescent="0.25">
      <c r="A34" s="10" t="s">
        <v>58</v>
      </c>
      <c r="B34" s="5">
        <f>B32/B10</f>
        <v>156934.61363316455</v>
      </c>
      <c r="C34" s="27">
        <f>C32/D10</f>
        <v>94925.407035721335</v>
      </c>
      <c r="D34" s="27"/>
      <c r="E34" s="5">
        <f>E32/E10</f>
        <v>211561.9499952271</v>
      </c>
    </row>
    <row r="35" spans="1:5" x14ac:dyDescent="0.25">
      <c r="A35" s="10" t="s">
        <v>114</v>
      </c>
      <c r="B35" s="5">
        <f>B33/B12</f>
        <v>105796.7442633006</v>
      </c>
      <c r="C35" s="27">
        <f>C33/D12</f>
        <v>62560.009451664046</v>
      </c>
      <c r="D35" s="27"/>
      <c r="E35" s="5">
        <f>E33/E12</f>
        <v>164735.12322065581</v>
      </c>
    </row>
    <row r="37" spans="1:5" x14ac:dyDescent="0.25">
      <c r="A37" s="1" t="s">
        <v>12</v>
      </c>
    </row>
    <row r="39" spans="1:5" x14ac:dyDescent="0.25">
      <c r="A39" t="s">
        <v>13</v>
      </c>
    </row>
    <row r="40" spans="1:5" x14ac:dyDescent="0.25">
      <c r="A40" t="s">
        <v>14</v>
      </c>
      <c r="B40" s="12">
        <f>(C40*C17+E40*E17)/(C17+E17)</f>
        <v>73.52101590849621</v>
      </c>
      <c r="C40" s="25">
        <f>D11/C29*100</f>
        <v>113.78182335371925</v>
      </c>
      <c r="D40" s="25"/>
      <c r="E40" s="12">
        <f>E11/E29*100</f>
        <v>8.3137214775401613</v>
      </c>
    </row>
    <row r="41" spans="1:5" x14ac:dyDescent="0.25">
      <c r="A41" t="s">
        <v>15</v>
      </c>
      <c r="B41" s="12">
        <f>(C41*C18+E41*E18)/(C18+E18)</f>
        <v>50.90814728529876</v>
      </c>
      <c r="C41" s="25">
        <f>D12/C29*100</f>
        <v>88.06215332100696</v>
      </c>
      <c r="D41" s="25"/>
      <c r="E41" s="12">
        <f>E12/E29*100</f>
        <v>16.008710222040314</v>
      </c>
    </row>
    <row r="43" spans="1:5" x14ac:dyDescent="0.25">
      <c r="A43" t="s">
        <v>16</v>
      </c>
    </row>
    <row r="44" spans="1:5" x14ac:dyDescent="0.25">
      <c r="A44" t="s">
        <v>17</v>
      </c>
      <c r="B44" s="12">
        <f>B12/B11*100</f>
        <v>107.22056737588652</v>
      </c>
      <c r="C44" s="25">
        <f>D12/D11*100</f>
        <v>77.395624999999995</v>
      </c>
      <c r="D44" s="25"/>
      <c r="E44" s="12">
        <f>E12/E11*100</f>
        <v>192.55769230769232</v>
      </c>
    </row>
    <row r="45" spans="1:5" x14ac:dyDescent="0.25">
      <c r="A45" t="s">
        <v>18</v>
      </c>
      <c r="B45" s="12">
        <f>B18/B17*100</f>
        <v>71.529147137004131</v>
      </c>
      <c r="C45" s="25">
        <f>C18/C17*100</f>
        <v>56.036587404761903</v>
      </c>
      <c r="D45" s="25"/>
      <c r="E45" s="12">
        <f>E18/E17*100</f>
        <v>96.621239622331501</v>
      </c>
    </row>
    <row r="46" spans="1:5" x14ac:dyDescent="0.25">
      <c r="A46" s="10" t="s">
        <v>19</v>
      </c>
      <c r="B46" s="13">
        <f>AVERAGE(B44:B45)</f>
        <v>89.374857256445324</v>
      </c>
      <c r="C46" s="26">
        <f>AVERAGE(C44:D45)</f>
        <v>66.716106202380956</v>
      </c>
      <c r="D46" s="26"/>
      <c r="E46" s="13">
        <f>AVERAGE(E44:E45)</f>
        <v>144.58946596501193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20</v>
      </c>
      <c r="B48" s="10"/>
      <c r="C48" s="10"/>
      <c r="D48" s="10"/>
      <c r="E48" s="10"/>
    </row>
    <row r="49" spans="1:5" x14ac:dyDescent="0.25">
      <c r="A49" s="10" t="s">
        <v>21</v>
      </c>
      <c r="B49" s="13">
        <f>B12/(B13*2)*100</f>
        <v>53.610283687943259</v>
      </c>
      <c r="C49" s="26">
        <f>D12/(D13*2)*100</f>
        <v>38.697812499999998</v>
      </c>
      <c r="D49" s="26"/>
      <c r="E49" s="13">
        <f>E12/(E13*2)*100</f>
        <v>96.27884615384616</v>
      </c>
    </row>
    <row r="50" spans="1:5" x14ac:dyDescent="0.25">
      <c r="A50" s="10" t="s">
        <v>22</v>
      </c>
      <c r="B50" s="13">
        <f>B18/B19*100</f>
        <v>31.371683975932957</v>
      </c>
      <c r="C50" s="26">
        <f>C18/C19*100</f>
        <v>28.018293702380952</v>
      </c>
      <c r="D50" s="26"/>
      <c r="E50" s="13">
        <f>E18/E19*100</f>
        <v>35.345309948964648</v>
      </c>
    </row>
    <row r="51" spans="1:5" x14ac:dyDescent="0.25">
      <c r="A51" s="10" t="s">
        <v>23</v>
      </c>
      <c r="B51" s="13">
        <f>(B49+B50)/2</f>
        <v>42.490983831938109</v>
      </c>
      <c r="C51" s="26">
        <f>(C49+C50)/2</f>
        <v>33.358053101190478</v>
      </c>
      <c r="D51" s="26"/>
      <c r="E51" s="13">
        <f>(E49+E50)/2</f>
        <v>65.812078051405408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59</v>
      </c>
      <c r="B53" s="10"/>
      <c r="C53" s="10"/>
      <c r="D53" s="10"/>
      <c r="E53" s="10"/>
    </row>
    <row r="54" spans="1:5" x14ac:dyDescent="0.25">
      <c r="A54" s="10" t="s">
        <v>24</v>
      </c>
      <c r="B54" s="13">
        <f>B20/B18*100</f>
        <v>51.564511614908568</v>
      </c>
      <c r="C54" s="26">
        <f>C20/C18*100</f>
        <v>0</v>
      </c>
      <c r="D54" s="26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25</v>
      </c>
      <c r="B56" s="10"/>
      <c r="C56" s="10"/>
      <c r="D56" s="10"/>
      <c r="E56" s="10"/>
    </row>
    <row r="57" spans="1:5" x14ac:dyDescent="0.25">
      <c r="A57" s="10" t="s">
        <v>26</v>
      </c>
      <c r="B57" s="13">
        <f>((B12/B10)-1)*100</f>
        <v>-2.927938050994916</v>
      </c>
      <c r="C57" s="26">
        <f>((D12/D10)-1)*100</f>
        <v>-25.577551805375254</v>
      </c>
      <c r="D57" s="26"/>
      <c r="E57" s="13">
        <f>((E12/E10)-1)*100</f>
        <v>22.501162250116224</v>
      </c>
    </row>
    <row r="58" spans="1:5" x14ac:dyDescent="0.25">
      <c r="A58" s="10" t="s">
        <v>27</v>
      </c>
      <c r="B58" s="13">
        <f>((B33/B32)-1)*100</f>
        <v>-34.559318206650545</v>
      </c>
      <c r="C58" s="26">
        <f>((C33/C32)-1)*100</f>
        <v>-50.952340286308662</v>
      </c>
      <c r="D58" s="26"/>
      <c r="E58" s="13">
        <f>((E33/E32)-1)*100</f>
        <v>-4.6130740504059524</v>
      </c>
    </row>
    <row r="59" spans="1:5" x14ac:dyDescent="0.25">
      <c r="A59" s="10" t="s">
        <v>28</v>
      </c>
      <c r="B59" s="13">
        <f>((B35/B34)-1)*100</f>
        <v>-32.585462305593701</v>
      </c>
      <c r="C59" s="26">
        <f>((C35/C34)-1)*100</f>
        <v>-34.095611064251621</v>
      </c>
      <c r="D59" s="26"/>
      <c r="E59" s="13">
        <f>((E35/E34)-1)*100</f>
        <v>-22.133860448737465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29</v>
      </c>
      <c r="B61" s="10"/>
      <c r="C61" s="10"/>
      <c r="D61" s="10"/>
      <c r="E61" s="10"/>
    </row>
    <row r="62" spans="1:5" x14ac:dyDescent="0.25">
      <c r="A62" s="10" t="s">
        <v>65</v>
      </c>
      <c r="B62" s="5">
        <f>B17/B11</f>
        <v>240893.52748226951</v>
      </c>
      <c r="C62" s="27">
        <f>C17/D11</f>
        <v>131250</v>
      </c>
      <c r="D62" s="27"/>
      <c r="E62" s="5">
        <f t="shared" ref="E62:E63" si="0">E17/E11</f>
        <v>498691.82211538462</v>
      </c>
    </row>
    <row r="63" spans="1:5" x14ac:dyDescent="0.25">
      <c r="A63" s="10" t="s">
        <v>66</v>
      </c>
      <c r="B63" s="5">
        <f>B18/B12</f>
        <v>160705.2545359536</v>
      </c>
      <c r="C63" s="27">
        <f>C18/D12</f>
        <v>95028.65435707767</v>
      </c>
      <c r="D63" s="27"/>
      <c r="E63" s="5">
        <f t="shared" si="0"/>
        <v>250232.65217217617</v>
      </c>
    </row>
    <row r="64" spans="1:5" x14ac:dyDescent="0.25">
      <c r="A64" s="10" t="s">
        <v>30</v>
      </c>
      <c r="B64" s="13">
        <f>(B62/B63)*B46</f>
        <v>133.97088162983925</v>
      </c>
      <c r="C64" s="26">
        <f>(C62/C63)*C46</f>
        <v>92.145774327807501</v>
      </c>
      <c r="D64" s="26"/>
      <c r="E64" s="13">
        <f>E62/E63*E46</f>
        <v>288.15417818122671</v>
      </c>
    </row>
    <row r="65" spans="1:5" x14ac:dyDescent="0.25">
      <c r="A65" s="10" t="s">
        <v>63</v>
      </c>
      <c r="B65" s="17">
        <f>B17/(B11*6)</f>
        <v>40148.92124704492</v>
      </c>
      <c r="C65" s="28">
        <f>C17/(D11*6)</f>
        <v>21875</v>
      </c>
      <c r="D65" s="28"/>
      <c r="E65" s="17">
        <f t="shared" ref="E65:E66" si="1">E17/(E11*6)</f>
        <v>83115.303685897437</v>
      </c>
    </row>
    <row r="66" spans="1:5" x14ac:dyDescent="0.25">
      <c r="A66" s="10" t="s">
        <v>64</v>
      </c>
      <c r="B66" s="17">
        <f>B18/(B12*6)</f>
        <v>26784.209089325599</v>
      </c>
      <c r="C66" s="28">
        <f>C18/(D12*6)</f>
        <v>15838.109059512946</v>
      </c>
      <c r="D66" s="28"/>
      <c r="E66" s="17">
        <f t="shared" si="1"/>
        <v>41705.44202869603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31</v>
      </c>
      <c r="B68" s="13"/>
      <c r="C68" s="13"/>
      <c r="D68" s="13"/>
      <c r="E68" s="13"/>
    </row>
    <row r="69" spans="1:5" x14ac:dyDescent="0.25">
      <c r="A69" s="10" t="s">
        <v>32</v>
      </c>
      <c r="B69" s="13">
        <f>(B24/B23)*100</f>
        <v>133.76602266654012</v>
      </c>
      <c r="C69" s="13"/>
      <c r="D69" s="13"/>
      <c r="E69" s="13"/>
    </row>
    <row r="70" spans="1:5" x14ac:dyDescent="0.25">
      <c r="A70" s="10" t="s">
        <v>33</v>
      </c>
      <c r="B70" s="13">
        <f>(B18/B24)*100</f>
        <v>46.905310258253181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  <c r="B75" s="15"/>
      <c r="C75" s="15"/>
      <c r="D75" s="15"/>
      <c r="E75" s="15"/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0" spans="1:5" x14ac:dyDescent="0.25">
      <c r="A80" s="6"/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  <row r="84" spans="1:1" x14ac:dyDescent="0.25">
      <c r="A84" s="19"/>
    </row>
  </sheetData>
  <mergeCells count="7">
    <mergeCell ref="A2:E2"/>
    <mergeCell ref="C19:D19"/>
    <mergeCell ref="B4:B5"/>
    <mergeCell ref="C16:D16"/>
    <mergeCell ref="C17:D17"/>
    <mergeCell ref="C18:D18"/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34" zoomScaleNormal="100" workbookViewId="0"/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70" t="s">
        <v>115</v>
      </c>
      <c r="B2" s="70"/>
      <c r="C2" s="70"/>
      <c r="D2" s="70"/>
      <c r="E2" s="70"/>
    </row>
    <row r="4" spans="1:5" x14ac:dyDescent="0.25">
      <c r="A4" s="21" t="s">
        <v>0</v>
      </c>
      <c r="B4" s="63" t="s">
        <v>130</v>
      </c>
      <c r="C4" s="31"/>
      <c r="D4" s="31"/>
      <c r="E4" s="31"/>
    </row>
    <row r="5" spans="1:5" ht="30.75" thickBot="1" x14ac:dyDescent="0.3">
      <c r="A5" s="22"/>
      <c r="B5" s="64"/>
      <c r="C5" s="67" t="s">
        <v>1</v>
      </c>
      <c r="D5" s="67"/>
      <c r="E5" s="54" t="s">
        <v>129</v>
      </c>
    </row>
    <row r="6" spans="1:5" ht="15.75" thickTop="1" x14ac:dyDescent="0.25"/>
    <row r="7" spans="1:5" x14ac:dyDescent="0.25">
      <c r="A7" s="1" t="s">
        <v>2</v>
      </c>
      <c r="D7" s="7"/>
      <c r="E7" s="7"/>
    </row>
    <row r="8" spans="1:5" x14ac:dyDescent="0.25">
      <c r="D8" s="7"/>
      <c r="E8" s="7"/>
    </row>
    <row r="9" spans="1:5" x14ac:dyDescent="0.25">
      <c r="A9" t="s">
        <v>71</v>
      </c>
      <c r="C9" t="s">
        <v>72</v>
      </c>
      <c r="D9" t="s">
        <v>73</v>
      </c>
    </row>
    <row r="10" spans="1:5" x14ac:dyDescent="0.25">
      <c r="A10" s="9" t="s">
        <v>51</v>
      </c>
      <c r="B10" s="3">
        <v>164892</v>
      </c>
      <c r="C10" s="3">
        <v>139656</v>
      </c>
      <c r="D10" s="5">
        <v>177151</v>
      </c>
      <c r="E10" s="5">
        <v>44982</v>
      </c>
    </row>
    <row r="11" spans="1:5" x14ac:dyDescent="0.25">
      <c r="A11" s="2" t="s">
        <v>116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2" t="s">
        <v>117</v>
      </c>
      <c r="B12" s="3">
        <v>169637</v>
      </c>
      <c r="C12" s="3">
        <v>131588</v>
      </c>
      <c r="D12" s="5">
        <v>173798</v>
      </c>
      <c r="E12" s="5">
        <v>60900</v>
      </c>
    </row>
    <row r="13" spans="1:5" x14ac:dyDescent="0.25">
      <c r="A13" s="2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5" spans="1:5" x14ac:dyDescent="0.25">
      <c r="A15" s="4" t="s">
        <v>4</v>
      </c>
    </row>
    <row r="16" spans="1:5" x14ac:dyDescent="0.25">
      <c r="A16" s="2" t="s">
        <v>51</v>
      </c>
      <c r="B16" s="5">
        <f>SUM(C16:E16)</f>
        <v>57672427642</v>
      </c>
      <c r="C16" s="69">
        <f>'I Trimestre'!C16+'II Trimestre'!C16+'III Trimestre'!C16</f>
        <v>35257797722</v>
      </c>
      <c r="D16" s="69"/>
      <c r="E16" s="23">
        <v>22414629920</v>
      </c>
    </row>
    <row r="17" spans="1:5" x14ac:dyDescent="0.25">
      <c r="A17" s="2" t="s">
        <v>116</v>
      </c>
      <c r="B17" s="3">
        <f>SUM(C17:E17)</f>
        <v>50948981062.5</v>
      </c>
      <c r="C17" s="69">
        <f>'I Trimestre'!C17+'II Trimestre'!C17+'III Trimestre'!C17</f>
        <v>31500000000</v>
      </c>
      <c r="D17" s="69"/>
      <c r="E17" s="23">
        <v>19448981062.5</v>
      </c>
    </row>
    <row r="18" spans="1:5" x14ac:dyDescent="0.25">
      <c r="A18" s="2" t="s">
        <v>117</v>
      </c>
      <c r="B18" s="3">
        <f>SUM(C18:E18)</f>
        <v>47508458339</v>
      </c>
      <c r="C18" s="69">
        <f>'I Trimestre'!C18+'II Trimestre'!C18+'III Trimestre'!C18</f>
        <v>27979172320</v>
      </c>
      <c r="D18" s="69"/>
      <c r="E18" s="23">
        <v>19529286019</v>
      </c>
    </row>
    <row r="19" spans="1:5" x14ac:dyDescent="0.25">
      <c r="A19" s="2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2" t="s">
        <v>118</v>
      </c>
      <c r="B20" s="3">
        <f>SUM(C20:E20)</f>
        <v>47508458339</v>
      </c>
      <c r="C20" s="29">
        <f>C18</f>
        <v>27979172320</v>
      </c>
      <c r="D20" s="29"/>
      <c r="E20" s="24">
        <v>19529286019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5</v>
      </c>
      <c r="B22" s="5"/>
      <c r="C22" s="5"/>
      <c r="D22" s="5"/>
      <c r="E22" s="5"/>
    </row>
    <row r="23" spans="1:5" x14ac:dyDescent="0.25">
      <c r="A23" s="9" t="s">
        <v>116</v>
      </c>
      <c r="B23" s="5">
        <f>'I Trimestre'!B23+'II Trimestre'!B23+'III Trimestre'!B23</f>
        <v>58083225078</v>
      </c>
      <c r="C23" s="5"/>
      <c r="D23" s="5"/>
      <c r="E23" s="5"/>
    </row>
    <row r="24" spans="1:5" x14ac:dyDescent="0.25">
      <c r="A24" s="9" t="s">
        <v>117</v>
      </c>
      <c r="B24" s="5">
        <f>'I Trimestre'!B24+'II Trimestre'!B24+'III Trimestre'!B24</f>
        <v>80280541396.449997</v>
      </c>
      <c r="C24" s="5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6</v>
      </c>
      <c r="B26" s="10"/>
      <c r="C26" s="10"/>
      <c r="D26" s="10"/>
      <c r="E26" s="10"/>
    </row>
    <row r="27" spans="1:5" x14ac:dyDescent="0.25">
      <c r="A27" s="9" t="s">
        <v>52</v>
      </c>
      <c r="B27" s="16">
        <v>1.3931300646666669</v>
      </c>
      <c r="C27" s="30">
        <v>1.3931300646666669</v>
      </c>
      <c r="D27" s="30"/>
      <c r="E27" s="16">
        <v>1.3931300646666669</v>
      </c>
    </row>
    <row r="28" spans="1:5" x14ac:dyDescent="0.25">
      <c r="A28" s="9" t="s">
        <v>119</v>
      </c>
      <c r="B28" s="16">
        <v>1.4617491794222224</v>
      </c>
      <c r="C28" s="30">
        <v>1.4617491794222224</v>
      </c>
      <c r="D28" s="30"/>
      <c r="E28" s="16">
        <v>1.4617491794222224</v>
      </c>
    </row>
    <row r="29" spans="1:5" x14ac:dyDescent="0.25">
      <c r="A29" s="9" t="s">
        <v>8</v>
      </c>
      <c r="B29" s="5">
        <v>312736</v>
      </c>
      <c r="C29" s="27">
        <v>140620</v>
      </c>
      <c r="D29" s="27"/>
      <c r="E29" s="23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9</v>
      </c>
      <c r="B31" s="10"/>
      <c r="C31" s="10"/>
      <c r="D31" s="10"/>
      <c r="E31" s="10"/>
    </row>
    <row r="32" spans="1:5" x14ac:dyDescent="0.25">
      <c r="A32" s="10" t="s">
        <v>53</v>
      </c>
      <c r="B32" s="5">
        <f>B16/B27</f>
        <v>41397733854.662903</v>
      </c>
      <c r="C32" s="27">
        <f>C16/C27</f>
        <v>25308331659.927319</v>
      </c>
      <c r="D32" s="27"/>
      <c r="E32" s="5">
        <f>E16/E27</f>
        <v>16089402194.735586</v>
      </c>
    </row>
    <row r="33" spans="1:5" x14ac:dyDescent="0.25">
      <c r="A33" s="10" t="s">
        <v>120</v>
      </c>
      <c r="B33" s="5">
        <f>B18/B28</f>
        <v>32501101425.470551</v>
      </c>
      <c r="C33" s="27">
        <f>C18/C28</f>
        <v>19140884574.369438</v>
      </c>
      <c r="D33" s="27"/>
      <c r="E33" s="5">
        <f>E18/E28</f>
        <v>13360216851.101112</v>
      </c>
    </row>
    <row r="34" spans="1:5" x14ac:dyDescent="0.25">
      <c r="A34" s="10" t="s">
        <v>54</v>
      </c>
      <c r="B34" s="5">
        <f>B32/B10</f>
        <v>251059.68667165723</v>
      </c>
      <c r="C34" s="27">
        <f>C32/D10</f>
        <v>142863.04711758511</v>
      </c>
      <c r="D34" s="27"/>
      <c r="E34" s="5">
        <f>E32/E10</f>
        <v>357685.345132177</v>
      </c>
    </row>
    <row r="35" spans="1:5" x14ac:dyDescent="0.25">
      <c r="A35" s="10" t="s">
        <v>121</v>
      </c>
      <c r="B35" s="5">
        <f>B33/B12</f>
        <v>191592.05494951308</v>
      </c>
      <c r="C35" s="27">
        <f>C33/D12</f>
        <v>110132.93924193281</v>
      </c>
      <c r="D35" s="27"/>
      <c r="E35" s="5">
        <f>E33/E12</f>
        <v>219379.58704599529</v>
      </c>
    </row>
    <row r="37" spans="1:5" x14ac:dyDescent="0.25">
      <c r="A37" s="1" t="s">
        <v>12</v>
      </c>
    </row>
    <row r="39" spans="1:5" x14ac:dyDescent="0.25">
      <c r="A39" t="s">
        <v>13</v>
      </c>
    </row>
    <row r="40" spans="1:5" x14ac:dyDescent="0.25">
      <c r="A40" t="s">
        <v>14</v>
      </c>
      <c r="B40" s="12">
        <f>(C40*C17+E40*E17)/(C17+E17)</f>
        <v>73.52101590849621</v>
      </c>
      <c r="C40" s="25">
        <f>D11/C29*100</f>
        <v>113.78182335371925</v>
      </c>
      <c r="D40" s="25"/>
      <c r="E40" s="12">
        <f>E11/E29*100</f>
        <v>8.3137214775401613</v>
      </c>
    </row>
    <row r="41" spans="1:5" x14ac:dyDescent="0.25">
      <c r="A41" t="s">
        <v>15</v>
      </c>
      <c r="B41" s="12">
        <f>(C41*C18+E41*E18)/(C18+E18)</f>
        <v>80.793185331261327</v>
      </c>
      <c r="C41" s="25">
        <f>D12/C29*100</f>
        <v>123.5940833451856</v>
      </c>
      <c r="D41" s="25"/>
      <c r="E41" s="12">
        <f>E12/E29*100</f>
        <v>19.473293768545993</v>
      </c>
    </row>
    <row r="43" spans="1:5" x14ac:dyDescent="0.25">
      <c r="A43" t="s">
        <v>16</v>
      </c>
    </row>
    <row r="44" spans="1:5" x14ac:dyDescent="0.25">
      <c r="A44" t="s">
        <v>17</v>
      </c>
      <c r="B44" s="12">
        <f>B12/B11*100</f>
        <v>120.30992907801419</v>
      </c>
      <c r="C44" s="25">
        <f>D12/D11*100</f>
        <v>108.62375</v>
      </c>
      <c r="D44" s="25"/>
      <c r="E44" s="12">
        <f>E12/E11*100</f>
        <v>234.23076923076925</v>
      </c>
    </row>
    <row r="45" spans="1:5" x14ac:dyDescent="0.25">
      <c r="A45" t="s">
        <v>18</v>
      </c>
      <c r="B45" s="12">
        <f>B18/B17*100</f>
        <v>93.24712162686933</v>
      </c>
      <c r="C45" s="25">
        <f>C18/C17*100</f>
        <v>88.822769269841274</v>
      </c>
      <c r="D45" s="25"/>
      <c r="E45" s="12">
        <f>E18/E17*100</f>
        <v>100.41290058457015</v>
      </c>
    </row>
    <row r="46" spans="1:5" x14ac:dyDescent="0.25">
      <c r="A46" s="10" t="s">
        <v>19</v>
      </c>
      <c r="B46" s="13">
        <f>AVERAGE(B44:B45)</f>
        <v>106.77852535244176</v>
      </c>
      <c r="C46" s="26">
        <f>AVERAGE(C44:D45)</f>
        <v>98.723259634920637</v>
      </c>
      <c r="D46" s="26"/>
      <c r="E46" s="13">
        <f>AVERAGE(E44:E45)</f>
        <v>167.32183490766971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20</v>
      </c>
      <c r="B48" s="10"/>
      <c r="C48" s="10"/>
      <c r="D48" s="10"/>
      <c r="E48" s="10"/>
    </row>
    <row r="49" spans="1:5" x14ac:dyDescent="0.25">
      <c r="A49" s="10" t="s">
        <v>21</v>
      </c>
      <c r="B49" s="13">
        <f>B12/(B13*4/3)*100</f>
        <v>90.23244680851063</v>
      </c>
      <c r="C49" s="26">
        <f>D12/(D13*4/3)*100</f>
        <v>81.467812499999994</v>
      </c>
      <c r="D49" s="26"/>
      <c r="E49" s="13">
        <f>E12/(E13*4/3)*100</f>
        <v>175.67307692307693</v>
      </c>
    </row>
    <row r="50" spans="1:5" x14ac:dyDescent="0.25">
      <c r="A50" s="10" t="s">
        <v>22</v>
      </c>
      <c r="B50" s="13">
        <f>B18/B19*100</f>
        <v>61.345325963564598</v>
      </c>
      <c r="C50" s="26">
        <f>C18/C19*100</f>
        <v>66.617076952380955</v>
      </c>
      <c r="D50" s="26"/>
      <c r="E50" s="13">
        <f>E18/E19*100</f>
        <v>55.098523490935172</v>
      </c>
    </row>
    <row r="51" spans="1:5" x14ac:dyDescent="0.25">
      <c r="A51" s="10" t="s">
        <v>23</v>
      </c>
      <c r="B51" s="13">
        <f>(B49+B50)/2</f>
        <v>75.788886386037618</v>
      </c>
      <c r="C51" s="26">
        <f>(C49+C50)/2</f>
        <v>74.042444726190467</v>
      </c>
      <c r="D51" s="26"/>
      <c r="E51" s="13">
        <f>(E49+E50)/2</f>
        <v>115.38580020700606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59</v>
      </c>
      <c r="B53" s="10"/>
      <c r="C53" s="10"/>
      <c r="D53" s="10"/>
      <c r="E53" s="10"/>
    </row>
    <row r="54" spans="1:5" x14ac:dyDescent="0.25">
      <c r="A54" s="10" t="s">
        <v>24</v>
      </c>
      <c r="B54" s="13">
        <f>B20/B18*100</f>
        <v>100</v>
      </c>
      <c r="C54" s="26">
        <f>C20/C18*100</f>
        <v>100</v>
      </c>
      <c r="D54" s="26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25</v>
      </c>
      <c r="B56" s="10"/>
      <c r="C56" s="10"/>
      <c r="D56" s="10"/>
      <c r="E56" s="10"/>
    </row>
    <row r="57" spans="1:5" x14ac:dyDescent="0.25">
      <c r="A57" s="10" t="s">
        <v>26</v>
      </c>
      <c r="B57" s="13">
        <f>((B12/B10)-1)*100</f>
        <v>2.8776411226742349</v>
      </c>
      <c r="C57" s="26">
        <f>((D12/D10)-1)*100</f>
        <v>-1.8927355758646569</v>
      </c>
      <c r="D57" s="26"/>
      <c r="E57" s="13">
        <f>((E12/E10)-1)*100</f>
        <v>35.387488328664809</v>
      </c>
    </row>
    <row r="58" spans="1:5" x14ac:dyDescent="0.25">
      <c r="A58" s="10" t="s">
        <v>27</v>
      </c>
      <c r="B58" s="13">
        <f>((B33/B32)-1)*100</f>
        <v>-21.490626661899427</v>
      </c>
      <c r="C58" s="26">
        <f>((C33/C32)-1)*100</f>
        <v>-24.369236061985411</v>
      </c>
      <c r="D58" s="26"/>
      <c r="E58" s="13">
        <f>((E33/E32)-1)*100</f>
        <v>-16.962627390391528</v>
      </c>
    </row>
    <row r="59" spans="1:5" x14ac:dyDescent="0.25">
      <c r="A59" s="10" t="s">
        <v>28</v>
      </c>
      <c r="B59" s="13">
        <f>((B35/B34)-1)*100</f>
        <v>-23.686650975517843</v>
      </c>
      <c r="C59" s="26">
        <f>((C35/C34)-1)*100</f>
        <v>-22.910128641392767</v>
      </c>
      <c r="D59" s="26"/>
      <c r="E59" s="13">
        <f>((E35/E34)-1)*100</f>
        <v>-38.66687857593746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29</v>
      </c>
      <c r="B61" s="10"/>
      <c r="C61" s="10"/>
      <c r="D61" s="10"/>
      <c r="E61" s="10"/>
    </row>
    <row r="62" spans="1:5" x14ac:dyDescent="0.25">
      <c r="A62" s="10" t="s">
        <v>67</v>
      </c>
      <c r="B62" s="5">
        <f>B17/B11</f>
        <v>361340.29122340423</v>
      </c>
      <c r="C62" s="27">
        <f>C17/D11</f>
        <v>196875</v>
      </c>
      <c r="D62" s="27"/>
      <c r="E62" s="5">
        <f t="shared" ref="E62:E63" si="0">E17/E11</f>
        <v>748037.73317307688</v>
      </c>
    </row>
    <row r="63" spans="1:5" x14ac:dyDescent="0.25">
      <c r="A63" s="10" t="s">
        <v>68</v>
      </c>
      <c r="B63" s="5">
        <f>B18/B12</f>
        <v>280059.52910626808</v>
      </c>
      <c r="C63" s="27">
        <f>C18/D12</f>
        <v>160986.73356425276</v>
      </c>
      <c r="D63" s="27"/>
      <c r="E63" s="5">
        <f t="shared" si="0"/>
        <v>320677.93134646962</v>
      </c>
    </row>
    <row r="64" spans="1:5" x14ac:dyDescent="0.25">
      <c r="A64" s="10" t="s">
        <v>30</v>
      </c>
      <c r="B64" s="13">
        <f>(B62/B63)*B46</f>
        <v>137.76850789682132</v>
      </c>
      <c r="C64" s="26">
        <f>(C62/C63)*C46</f>
        <v>120.73132555899508</v>
      </c>
      <c r="D64" s="26"/>
      <c r="E64" s="13">
        <f>E62/E63*E46</f>
        <v>390.30763847438982</v>
      </c>
    </row>
    <row r="65" spans="1:5" x14ac:dyDescent="0.25">
      <c r="A65" s="10" t="s">
        <v>63</v>
      </c>
      <c r="B65" s="17">
        <f>B17/(B11*9)</f>
        <v>40148.92124704492</v>
      </c>
      <c r="C65" s="28">
        <f>C17/(D11*9)</f>
        <v>21875</v>
      </c>
      <c r="D65" s="28"/>
      <c r="E65" s="17">
        <f t="shared" ref="E65:E66" si="1">E17/(E11*9)</f>
        <v>83115.303685897437</v>
      </c>
    </row>
    <row r="66" spans="1:5" x14ac:dyDescent="0.25">
      <c r="A66" s="10" t="s">
        <v>64</v>
      </c>
      <c r="B66" s="17">
        <f>B18/(B12*9)</f>
        <v>31117.72545625201</v>
      </c>
      <c r="C66" s="28">
        <f>C18/(D12*9)</f>
        <v>17887.414840472527</v>
      </c>
      <c r="D66" s="28"/>
      <c r="E66" s="17">
        <f t="shared" si="1"/>
        <v>35630.881260718845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31</v>
      </c>
      <c r="B68" s="13"/>
      <c r="C68" s="13"/>
      <c r="D68" s="13"/>
      <c r="E68" s="13"/>
    </row>
    <row r="69" spans="1:5" x14ac:dyDescent="0.25">
      <c r="A69" s="10" t="s">
        <v>32</v>
      </c>
      <c r="B69" s="13">
        <f>(B24/B23)*100</f>
        <v>138.21639774417002</v>
      </c>
      <c r="C69" s="13"/>
      <c r="D69" s="13"/>
      <c r="E69" s="13"/>
    </row>
    <row r="70" spans="1:5" x14ac:dyDescent="0.25">
      <c r="A70" s="10" t="s">
        <v>33</v>
      </c>
      <c r="B70" s="13">
        <f>(B18/B24)*100</f>
        <v>59.178049266494881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  <c r="B75" s="15"/>
      <c r="C75" s="15"/>
      <c r="D75" s="15"/>
      <c r="E75" s="15"/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0" spans="1:5" x14ac:dyDescent="0.25">
      <c r="A80" s="6"/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  <row r="84" spans="1:1" x14ac:dyDescent="0.25">
      <c r="A84" s="19"/>
    </row>
  </sheetData>
  <mergeCells count="7">
    <mergeCell ref="A2:E2"/>
    <mergeCell ref="C19:D19"/>
    <mergeCell ref="B4:B5"/>
    <mergeCell ref="C16:D16"/>
    <mergeCell ref="C17:D17"/>
    <mergeCell ref="C18:D18"/>
    <mergeCell ref="C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abSelected="1" topLeftCell="A100" zoomScaleNormal="100" workbookViewId="0"/>
  </sheetViews>
  <sheetFormatPr baseColWidth="10" defaultColWidth="11.42578125" defaultRowHeight="15" x14ac:dyDescent="0.25"/>
  <cols>
    <col min="1" max="1" width="55.140625" style="6" customWidth="1"/>
    <col min="2" max="3" width="18.28515625" style="6" customWidth="1"/>
    <col min="4" max="4" width="16.42578125" style="6" bestFit="1" customWidth="1"/>
    <col min="5" max="5" width="16.42578125" style="6" customWidth="1"/>
    <col min="6" max="16384" width="11.42578125" style="6"/>
  </cols>
  <sheetData>
    <row r="2" spans="1:5" ht="15.75" x14ac:dyDescent="0.25">
      <c r="A2" s="68" t="s">
        <v>122</v>
      </c>
      <c r="B2" s="68"/>
      <c r="C2" s="68"/>
      <c r="D2" s="68"/>
      <c r="E2" s="68"/>
    </row>
    <row r="4" spans="1:5" x14ac:dyDescent="0.25">
      <c r="A4" s="49" t="s">
        <v>0</v>
      </c>
      <c r="B4" s="63" t="s">
        <v>130</v>
      </c>
      <c r="C4" s="31"/>
      <c r="D4" s="31"/>
      <c r="E4" s="31"/>
    </row>
    <row r="5" spans="1:5" ht="30.75" thickBot="1" x14ac:dyDescent="0.3">
      <c r="A5" s="50"/>
      <c r="B5" s="64"/>
      <c r="C5" s="67" t="s">
        <v>1</v>
      </c>
      <c r="D5" s="67"/>
      <c r="E5" s="54" t="s">
        <v>129</v>
      </c>
    </row>
    <row r="6" spans="1:5" ht="15.75" thickTop="1" x14ac:dyDescent="0.25">
      <c r="E6" s="51"/>
    </row>
    <row r="7" spans="1:5" x14ac:dyDescent="0.25">
      <c r="A7" s="32" t="s">
        <v>2</v>
      </c>
    </row>
    <row r="9" spans="1:5" x14ac:dyDescent="0.25">
      <c r="A9" s="6" t="s">
        <v>71</v>
      </c>
      <c r="C9" s="6" t="s">
        <v>72</v>
      </c>
      <c r="D9" s="6" t="s">
        <v>73</v>
      </c>
    </row>
    <row r="10" spans="1:5" x14ac:dyDescent="0.25">
      <c r="A10" s="35" t="s">
        <v>47</v>
      </c>
      <c r="B10" s="6">
        <v>176071</v>
      </c>
      <c r="C10" s="6">
        <v>139665</v>
      </c>
      <c r="D10" s="36">
        <v>185314</v>
      </c>
      <c r="E10" s="36">
        <v>52978</v>
      </c>
    </row>
    <row r="11" spans="1:5" x14ac:dyDescent="0.25">
      <c r="A11" s="37" t="s">
        <v>123</v>
      </c>
      <c r="B11" s="36">
        <f>C11+E11</f>
        <v>141000</v>
      </c>
      <c r="C11" s="36">
        <v>115000</v>
      </c>
      <c r="D11" s="36">
        <v>160000</v>
      </c>
      <c r="E11" s="36">
        <v>26000</v>
      </c>
    </row>
    <row r="12" spans="1:5" x14ac:dyDescent="0.25">
      <c r="A12" s="37" t="s">
        <v>124</v>
      </c>
      <c r="B12" s="6">
        <v>190726</v>
      </c>
      <c r="C12" s="6">
        <v>137557</v>
      </c>
      <c r="D12" s="36">
        <v>181570</v>
      </c>
      <c r="E12" s="36">
        <v>75371</v>
      </c>
    </row>
    <row r="13" spans="1:5" x14ac:dyDescent="0.25">
      <c r="A13" s="37" t="s">
        <v>81</v>
      </c>
      <c r="B13" s="36">
        <f>C13+E13</f>
        <v>141000</v>
      </c>
      <c r="C13" s="36">
        <v>115000</v>
      </c>
      <c r="D13" s="36">
        <v>160000</v>
      </c>
      <c r="E13" s="36">
        <v>26000</v>
      </c>
    </row>
    <row r="15" spans="1:5" x14ac:dyDescent="0.25">
      <c r="A15" s="38" t="s">
        <v>4</v>
      </c>
    </row>
    <row r="16" spans="1:5" x14ac:dyDescent="0.25">
      <c r="A16" s="37" t="s">
        <v>47</v>
      </c>
      <c r="B16" s="36">
        <f>SUM(C16:E16)</f>
        <v>83390435431</v>
      </c>
      <c r="C16" s="69">
        <f>'I Trimestre'!C16+'II Trimestre'!C16+'III Trimestre'!C16+'IV Trimestre'!C16</f>
        <v>47545235515</v>
      </c>
      <c r="D16" s="69"/>
      <c r="E16" s="39">
        <v>35845199916</v>
      </c>
    </row>
    <row r="17" spans="1:5" x14ac:dyDescent="0.25">
      <c r="A17" s="37" t="s">
        <v>123</v>
      </c>
      <c r="B17" s="6">
        <f>SUM(C17:E17)</f>
        <v>67931974750</v>
      </c>
      <c r="C17" s="69">
        <f>'I Trimestre'!C17+'II Trimestre'!C17+'III Trimestre'!C17+'IV Trimestre'!C17</f>
        <v>42000000000</v>
      </c>
      <c r="D17" s="69"/>
      <c r="E17" s="39">
        <v>25931974750</v>
      </c>
    </row>
    <row r="18" spans="1:5" x14ac:dyDescent="0.25">
      <c r="A18" s="37" t="s">
        <v>124</v>
      </c>
      <c r="B18" s="6">
        <f>SUM(C18:E18)</f>
        <v>68434119474</v>
      </c>
      <c r="C18" s="69">
        <f>'I Trimestre'!C18+'II Trimestre'!C18+'III Trimestre'!C18+'IV Trimestre'!C18</f>
        <v>40761347185</v>
      </c>
      <c r="D18" s="69"/>
      <c r="E18" s="39">
        <v>27672772289</v>
      </c>
    </row>
    <row r="19" spans="1:5" x14ac:dyDescent="0.25">
      <c r="A19" s="37" t="s">
        <v>81</v>
      </c>
      <c r="B19" s="6">
        <f>SUM(C19:E19)</f>
        <v>77444300104</v>
      </c>
      <c r="C19" s="69">
        <v>42000000000</v>
      </c>
      <c r="D19" s="69"/>
      <c r="E19" s="59">
        <v>35444300104</v>
      </c>
    </row>
    <row r="20" spans="1:5" x14ac:dyDescent="0.25">
      <c r="A20" s="37" t="s">
        <v>125</v>
      </c>
      <c r="B20" s="6">
        <f>SUM(C20:E20)</f>
        <v>68434119474</v>
      </c>
      <c r="C20" s="43">
        <f>C18</f>
        <v>40761347185</v>
      </c>
      <c r="D20" s="43"/>
      <c r="E20" s="34">
        <v>27672772289</v>
      </c>
    </row>
    <row r="22" spans="1:5" x14ac:dyDescent="0.25">
      <c r="A22" s="41" t="s">
        <v>5</v>
      </c>
      <c r="B22" s="36"/>
      <c r="C22" s="36"/>
      <c r="D22" s="36"/>
      <c r="E22" s="36"/>
    </row>
    <row r="23" spans="1:5" x14ac:dyDescent="0.25">
      <c r="A23" s="35" t="s">
        <v>123</v>
      </c>
      <c r="B23" s="36">
        <f>'I Trimestre'!B23+'II Trimestre'!B23+'III Trimestre'!B23+'IV Trimestre'!B23</f>
        <v>77444300104</v>
      </c>
      <c r="C23" s="36"/>
      <c r="D23" s="36"/>
      <c r="E23" s="36"/>
    </row>
    <row r="24" spans="1:5" x14ac:dyDescent="0.25">
      <c r="A24" s="35" t="s">
        <v>124</v>
      </c>
      <c r="B24" s="36">
        <f>'I Trimestre'!B24+'II Trimestre'!B24+'III Trimestre'!B24+'IV Trimestre'!B24</f>
        <v>96814786781.470001</v>
      </c>
      <c r="C24" s="36"/>
      <c r="D24" s="36"/>
      <c r="E24" s="36"/>
    </row>
    <row r="25" spans="1:5" x14ac:dyDescent="0.25">
      <c r="A25" s="36"/>
      <c r="B25" s="36"/>
      <c r="C25" s="36"/>
      <c r="D25" s="36"/>
      <c r="E25" s="36"/>
    </row>
    <row r="26" spans="1:5" x14ac:dyDescent="0.25">
      <c r="A26" s="36" t="s">
        <v>6</v>
      </c>
      <c r="B26" s="36"/>
      <c r="C26" s="36"/>
      <c r="D26" s="36"/>
      <c r="E26" s="36"/>
    </row>
    <row r="27" spans="1:5" x14ac:dyDescent="0.25">
      <c r="A27" s="35" t="s">
        <v>48</v>
      </c>
      <c r="B27" s="57">
        <v>1.4683304717083334</v>
      </c>
      <c r="C27" s="58">
        <v>1.4683304717083334</v>
      </c>
      <c r="D27" s="58"/>
      <c r="E27" s="57">
        <v>1.4683304717083334</v>
      </c>
    </row>
    <row r="28" spans="1:5" x14ac:dyDescent="0.25">
      <c r="A28" s="35" t="s">
        <v>126</v>
      </c>
      <c r="B28" s="57">
        <v>1.53</v>
      </c>
      <c r="C28" s="57">
        <v>1.53</v>
      </c>
      <c r="D28" s="57"/>
      <c r="E28" s="57">
        <v>1.53</v>
      </c>
    </row>
    <row r="29" spans="1:5" x14ac:dyDescent="0.25">
      <c r="A29" s="35" t="s">
        <v>8</v>
      </c>
      <c r="B29" s="36">
        <v>312736</v>
      </c>
      <c r="C29" s="45">
        <v>140620</v>
      </c>
      <c r="D29" s="45"/>
      <c r="E29" s="39">
        <v>312736</v>
      </c>
    </row>
    <row r="30" spans="1:5" x14ac:dyDescent="0.25">
      <c r="A30" s="36"/>
      <c r="B30" s="36"/>
      <c r="C30" s="36"/>
      <c r="D30" s="36"/>
      <c r="E30" s="36"/>
    </row>
    <row r="31" spans="1:5" x14ac:dyDescent="0.25">
      <c r="A31" s="42" t="s">
        <v>9</v>
      </c>
      <c r="B31" s="36"/>
      <c r="C31" s="36"/>
      <c r="D31" s="36"/>
      <c r="E31" s="36"/>
    </row>
    <row r="32" spans="1:5" x14ac:dyDescent="0.25">
      <c r="A32" s="36" t="s">
        <v>49</v>
      </c>
      <c r="B32" s="36">
        <f>B16/B27</f>
        <v>56792688728.974716</v>
      </c>
      <c r="C32" s="45">
        <f>C16/C27</f>
        <v>32380473218.459709</v>
      </c>
      <c r="D32" s="45"/>
      <c r="E32" s="36">
        <f>E16/E27</f>
        <v>24412215510.515011</v>
      </c>
    </row>
    <row r="33" spans="1:5" x14ac:dyDescent="0.25">
      <c r="A33" s="36" t="s">
        <v>127</v>
      </c>
      <c r="B33" s="36">
        <f>B18/B28</f>
        <v>44728182662.745094</v>
      </c>
      <c r="C33" s="45">
        <f>C18/C28</f>
        <v>26641403388.888889</v>
      </c>
      <c r="D33" s="45"/>
      <c r="E33" s="36">
        <f>E18/E28</f>
        <v>18086779273.856209</v>
      </c>
    </row>
    <row r="34" spans="1:5" x14ac:dyDescent="0.25">
      <c r="A34" s="36" t="s">
        <v>50</v>
      </c>
      <c r="B34" s="36">
        <f>B32/B10</f>
        <v>322555.60954941309</v>
      </c>
      <c r="C34" s="45">
        <f>C32/D10</f>
        <v>174733.01109716325</v>
      </c>
      <c r="D34" s="45"/>
      <c r="E34" s="36">
        <f>E32/E10</f>
        <v>460799.11492534657</v>
      </c>
    </row>
    <row r="35" spans="1:5" x14ac:dyDescent="0.25">
      <c r="A35" s="36" t="s">
        <v>128</v>
      </c>
      <c r="B35" s="36">
        <f>B33/B12</f>
        <v>234515.39204274767</v>
      </c>
      <c r="C35" s="45">
        <f>C33/D12</f>
        <v>146728.00236211318</v>
      </c>
      <c r="D35" s="45"/>
      <c r="E35" s="36">
        <f>E33/E12</f>
        <v>239970.005358244</v>
      </c>
    </row>
    <row r="37" spans="1:5" x14ac:dyDescent="0.25">
      <c r="A37" s="32" t="s">
        <v>12</v>
      </c>
    </row>
    <row r="39" spans="1:5" x14ac:dyDescent="0.25">
      <c r="A39" s="6" t="s">
        <v>13</v>
      </c>
    </row>
    <row r="40" spans="1:5" x14ac:dyDescent="0.25">
      <c r="A40" s="6" t="s">
        <v>14</v>
      </c>
      <c r="B40" s="6">
        <f>(C40*C17+E40*E17)/(C17+E17)</f>
        <v>73.52101590849621</v>
      </c>
      <c r="C40" s="43">
        <f>D11/C29*100</f>
        <v>113.78182335371925</v>
      </c>
      <c r="D40" s="43"/>
      <c r="E40" s="6">
        <f>E11/E29*100</f>
        <v>8.3137214775401613</v>
      </c>
    </row>
    <row r="41" spans="1:5" x14ac:dyDescent="0.25">
      <c r="A41" s="6" t="s">
        <v>15</v>
      </c>
      <c r="B41" s="6">
        <f>(C41*C18+E41*E18)/(C18+E18)</f>
        <v>86.653785879027225</v>
      </c>
      <c r="C41" s="43">
        <f>D12/C29*100</f>
        <v>129.12103541459251</v>
      </c>
      <c r="D41" s="43"/>
      <c r="E41" s="6">
        <f>E12/E29*100</f>
        <v>24.100519287833826</v>
      </c>
    </row>
    <row r="43" spans="1:5" x14ac:dyDescent="0.25">
      <c r="A43" s="6" t="s">
        <v>16</v>
      </c>
    </row>
    <row r="44" spans="1:5" x14ac:dyDescent="0.25">
      <c r="A44" s="6" t="s">
        <v>17</v>
      </c>
      <c r="B44" s="6">
        <f>B12/B11*100</f>
        <v>135.26666666666668</v>
      </c>
      <c r="C44" s="43">
        <f>D12/D11*100</f>
        <v>113.48125</v>
      </c>
      <c r="D44" s="43"/>
      <c r="E44" s="6">
        <f>E12/E11*100</f>
        <v>289.88846153846157</v>
      </c>
    </row>
    <row r="45" spans="1:5" x14ac:dyDescent="0.25">
      <c r="A45" s="6" t="s">
        <v>18</v>
      </c>
      <c r="B45" s="6">
        <f>B18/B17*100</f>
        <v>100.73918758559275</v>
      </c>
      <c r="C45" s="43">
        <f>C18/C17*100</f>
        <v>97.050826630952386</v>
      </c>
      <c r="D45" s="43"/>
      <c r="E45" s="6">
        <f>E18/E17*100</f>
        <v>106.71293858559692</v>
      </c>
    </row>
    <row r="46" spans="1:5" x14ac:dyDescent="0.25">
      <c r="A46" s="36" t="s">
        <v>19</v>
      </c>
      <c r="B46" s="36">
        <f>AVERAGE(B44:B45)</f>
        <v>118.00292712612972</v>
      </c>
      <c r="C46" s="45">
        <f>AVERAGE(C44:D45)</f>
        <v>105.26603831547619</v>
      </c>
      <c r="D46" s="45"/>
      <c r="E46" s="36">
        <f>AVERAGE(E44:E45)</f>
        <v>198.30070006202925</v>
      </c>
    </row>
    <row r="47" spans="1:5" x14ac:dyDescent="0.25">
      <c r="A47" s="36"/>
      <c r="B47" s="36"/>
      <c r="C47" s="36"/>
      <c r="D47" s="36"/>
      <c r="E47" s="36"/>
    </row>
    <row r="48" spans="1:5" x14ac:dyDescent="0.25">
      <c r="A48" s="36" t="s">
        <v>20</v>
      </c>
      <c r="B48" s="36"/>
      <c r="C48" s="36"/>
      <c r="D48" s="36"/>
      <c r="E48" s="36"/>
    </row>
    <row r="49" spans="1:5" x14ac:dyDescent="0.25">
      <c r="A49" s="36" t="s">
        <v>21</v>
      </c>
      <c r="B49" s="36">
        <f>B12/B13*100</f>
        <v>135.26666666666668</v>
      </c>
      <c r="C49" s="45">
        <f>D12/D13*100</f>
        <v>113.48125</v>
      </c>
      <c r="D49" s="45"/>
      <c r="E49" s="36">
        <f>E12/E13*100</f>
        <v>289.88846153846157</v>
      </c>
    </row>
    <row r="50" spans="1:5" x14ac:dyDescent="0.25">
      <c r="A50" s="36" t="s">
        <v>22</v>
      </c>
      <c r="B50" s="36">
        <f>B18/B19*100</f>
        <v>88.365598736252736</v>
      </c>
      <c r="C50" s="45">
        <f>C18/C19*100</f>
        <v>97.050826630952386</v>
      </c>
      <c r="D50" s="45"/>
      <c r="E50" s="36">
        <f>E18/E19*100</f>
        <v>78.07397016672094</v>
      </c>
    </row>
    <row r="51" spans="1:5" x14ac:dyDescent="0.25">
      <c r="A51" s="36" t="s">
        <v>23</v>
      </c>
      <c r="B51" s="36">
        <f>(B49+B50)/2</f>
        <v>111.81613270145971</v>
      </c>
      <c r="C51" s="45">
        <f>(C49+C50)/2</f>
        <v>105.26603831547619</v>
      </c>
      <c r="D51" s="45"/>
      <c r="E51" s="36">
        <f>(E49+E50)/2</f>
        <v>183.98121585259125</v>
      </c>
    </row>
    <row r="52" spans="1:5" x14ac:dyDescent="0.25">
      <c r="A52" s="36"/>
      <c r="B52" s="36"/>
      <c r="C52" s="36"/>
      <c r="D52" s="36"/>
      <c r="E52" s="36"/>
    </row>
    <row r="53" spans="1:5" x14ac:dyDescent="0.25">
      <c r="A53" s="36" t="s">
        <v>59</v>
      </c>
      <c r="B53" s="36"/>
      <c r="C53" s="36"/>
      <c r="D53" s="36"/>
      <c r="E53" s="36"/>
    </row>
    <row r="54" spans="1:5" x14ac:dyDescent="0.25">
      <c r="A54" s="36" t="s">
        <v>24</v>
      </c>
      <c r="B54" s="36">
        <f>B20/B18*100</f>
        <v>100</v>
      </c>
      <c r="C54" s="45">
        <f>C20/C18*100</f>
        <v>100</v>
      </c>
      <c r="D54" s="45"/>
      <c r="E54" s="36">
        <f>E20/E18*100</f>
        <v>100</v>
      </c>
    </row>
    <row r="55" spans="1:5" x14ac:dyDescent="0.25">
      <c r="A55" s="36"/>
      <c r="B55" s="36"/>
      <c r="C55" s="36"/>
      <c r="D55" s="36"/>
      <c r="E55" s="36"/>
    </row>
    <row r="56" spans="1:5" x14ac:dyDescent="0.25">
      <c r="A56" s="36" t="s">
        <v>25</v>
      </c>
      <c r="B56" s="36"/>
      <c r="C56" s="36"/>
      <c r="D56" s="36"/>
      <c r="E56" s="36"/>
    </row>
    <row r="57" spans="1:5" x14ac:dyDescent="0.25">
      <c r="A57" s="36" t="s">
        <v>26</v>
      </c>
      <c r="B57" s="13">
        <f>((B12/B10)-1)*100</f>
        <v>8.3233468316758596</v>
      </c>
      <c r="C57" s="26">
        <f>((D12/D10)-1)*100</f>
        <v>-2.0203546413115059</v>
      </c>
      <c r="D57" s="26"/>
      <c r="E57" s="13">
        <f>((E12/E10)-1)*100</f>
        <v>42.268488806674462</v>
      </c>
    </row>
    <row r="58" spans="1:5" x14ac:dyDescent="0.25">
      <c r="A58" s="36" t="s">
        <v>27</v>
      </c>
      <c r="B58" s="13">
        <f>((B33/B32)-1)*100</f>
        <v>-21.243061978987633</v>
      </c>
      <c r="C58" s="26">
        <f>((C33/C32)-1)*100</f>
        <v>-17.723860274837023</v>
      </c>
      <c r="D58" s="26"/>
      <c r="E58" s="13">
        <f>((E33/E32)-1)*100</f>
        <v>-25.910947058181844</v>
      </c>
    </row>
    <row r="59" spans="1:5" x14ac:dyDescent="0.25">
      <c r="A59" s="36" t="s">
        <v>28</v>
      </c>
      <c r="B59" s="13">
        <f>((B35/B34)-1)*100</f>
        <v>-27.294585770698966</v>
      </c>
      <c r="C59" s="26">
        <f>((C35/C34)-1)*100</f>
        <v>-16.027314220251952</v>
      </c>
      <c r="D59" s="26"/>
      <c r="E59" s="13">
        <f>((E35/E34)-1)*100</f>
        <v>-47.923075894553044</v>
      </c>
    </row>
    <row r="60" spans="1:5" x14ac:dyDescent="0.25">
      <c r="A60" s="36"/>
      <c r="B60" s="36"/>
      <c r="C60" s="36"/>
      <c r="D60" s="36"/>
      <c r="E60" s="36"/>
    </row>
    <row r="61" spans="1:5" x14ac:dyDescent="0.25">
      <c r="A61" s="36" t="s">
        <v>29</v>
      </c>
      <c r="B61" s="36"/>
      <c r="C61" s="36"/>
      <c r="D61" s="36"/>
      <c r="E61" s="36"/>
    </row>
    <row r="62" spans="1:5" x14ac:dyDescent="0.25">
      <c r="A62" s="36" t="s">
        <v>69</v>
      </c>
      <c r="B62" s="36">
        <f>B17/B11</f>
        <v>481787.05496453901</v>
      </c>
      <c r="C62" s="45">
        <f>C17/D11</f>
        <v>262500</v>
      </c>
      <c r="D62" s="45"/>
      <c r="E62" s="36">
        <f t="shared" ref="E62:E63" si="0">E17/E11</f>
        <v>997383.64423076925</v>
      </c>
    </row>
    <row r="63" spans="1:5" x14ac:dyDescent="0.25">
      <c r="A63" s="36" t="s">
        <v>70</v>
      </c>
      <c r="B63" s="36">
        <f>B18/B12</f>
        <v>358808.54982540396</v>
      </c>
      <c r="C63" s="45">
        <f>C18/D12</f>
        <v>224493.84361403316</v>
      </c>
      <c r="D63" s="45"/>
      <c r="E63" s="36">
        <f t="shared" si="0"/>
        <v>367154.10819811333</v>
      </c>
    </row>
    <row r="64" spans="1:5" x14ac:dyDescent="0.25">
      <c r="A64" s="36" t="s">
        <v>30</v>
      </c>
      <c r="B64" s="36">
        <f>(B62/B63)*B46</f>
        <v>158.44740256317036</v>
      </c>
      <c r="C64" s="45">
        <f>(C62/C63)*C46</f>
        <v>123.08727318741134</v>
      </c>
      <c r="D64" s="45"/>
      <c r="E64" s="36">
        <f>E62/E63*E46</f>
        <v>538.6889877169998</v>
      </c>
    </row>
    <row r="65" spans="1:5" x14ac:dyDescent="0.25">
      <c r="A65" s="36" t="s">
        <v>63</v>
      </c>
      <c r="B65" s="36">
        <f>B17/(B11*12)</f>
        <v>40148.92124704492</v>
      </c>
      <c r="C65" s="45">
        <f>C17/(D11*12)</f>
        <v>21875</v>
      </c>
      <c r="D65" s="45"/>
      <c r="E65" s="36">
        <f t="shared" ref="E65:E66" si="1">E17/(E11*12)</f>
        <v>83115.303685897437</v>
      </c>
    </row>
    <row r="66" spans="1:5" x14ac:dyDescent="0.25">
      <c r="A66" s="36" t="s">
        <v>64</v>
      </c>
      <c r="B66" s="36">
        <f>B18/(B12*12)</f>
        <v>29900.712485450331</v>
      </c>
      <c r="C66" s="45">
        <f>C18/(D12*12)</f>
        <v>18707.820301169431</v>
      </c>
      <c r="D66" s="45"/>
      <c r="E66" s="36">
        <f t="shared" si="1"/>
        <v>30596.175683176112</v>
      </c>
    </row>
    <row r="67" spans="1:5" x14ac:dyDescent="0.25">
      <c r="A67" s="36"/>
      <c r="B67" s="36"/>
      <c r="C67" s="36"/>
      <c r="D67" s="36"/>
      <c r="E67" s="36"/>
    </row>
    <row r="68" spans="1:5" x14ac:dyDescent="0.25">
      <c r="A68" s="36" t="s">
        <v>31</v>
      </c>
      <c r="B68" s="36"/>
      <c r="C68" s="36"/>
      <c r="D68" s="36"/>
      <c r="E68" s="36"/>
    </row>
    <row r="69" spans="1:5" x14ac:dyDescent="0.25">
      <c r="A69" s="36" t="s">
        <v>32</v>
      </c>
      <c r="B69" s="36">
        <f>(B24/B23)*100</f>
        <v>125.0121528007321</v>
      </c>
      <c r="C69" s="36"/>
      <c r="D69" s="36"/>
      <c r="E69" s="36"/>
    </row>
    <row r="70" spans="1:5" x14ac:dyDescent="0.25">
      <c r="A70" s="36" t="s">
        <v>33</v>
      </c>
      <c r="B70" s="36">
        <f>(B18/B24)*100</f>
        <v>70.685606764253123</v>
      </c>
      <c r="C70" s="36"/>
      <c r="D70" s="36"/>
      <c r="E70" s="36"/>
    </row>
    <row r="71" spans="1:5" ht="15.75" thickBot="1" x14ac:dyDescent="0.3">
      <c r="A71" s="46"/>
      <c r="B71" s="46"/>
      <c r="C71" s="46"/>
      <c r="D71" s="46"/>
      <c r="E71" s="46"/>
    </row>
    <row r="72" spans="1:5" ht="15.75" thickTop="1" x14ac:dyDescent="0.25"/>
    <row r="74" spans="1:5" x14ac:dyDescent="0.25">
      <c r="A74" s="6" t="s">
        <v>34</v>
      </c>
    </row>
    <row r="75" spans="1:5" x14ac:dyDescent="0.25">
      <c r="A75" s="6" t="s">
        <v>86</v>
      </c>
    </row>
    <row r="76" spans="1:5" x14ac:dyDescent="0.25">
      <c r="A76" s="47" t="s">
        <v>60</v>
      </c>
    </row>
    <row r="77" spans="1:5" x14ac:dyDescent="0.25">
      <c r="A77" s="47" t="s">
        <v>131</v>
      </c>
    </row>
    <row r="78" spans="1:5" x14ac:dyDescent="0.25">
      <c r="A78" s="6" t="s">
        <v>132</v>
      </c>
    </row>
    <row r="79" spans="1:5" x14ac:dyDescent="0.25">
      <c r="A79" s="6" t="s">
        <v>74</v>
      </c>
    </row>
    <row r="81" spans="1:1" x14ac:dyDescent="0.25">
      <c r="A81" s="6" t="s">
        <v>75</v>
      </c>
    </row>
    <row r="82" spans="1:1" x14ac:dyDescent="0.25">
      <c r="A82" s="48" t="s">
        <v>76</v>
      </c>
    </row>
    <row r="83" spans="1:1" x14ac:dyDescent="0.25">
      <c r="A83" s="48" t="s">
        <v>77</v>
      </c>
    </row>
    <row r="84" spans="1:1" x14ac:dyDescent="0.25">
      <c r="A84" s="48"/>
    </row>
  </sheetData>
  <mergeCells count="7">
    <mergeCell ref="A2:E2"/>
    <mergeCell ref="C19:D19"/>
    <mergeCell ref="B4:B5"/>
    <mergeCell ref="C16:D16"/>
    <mergeCell ref="C17:D17"/>
    <mergeCell ref="C18:D18"/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K9"/>
    </sheetView>
  </sheetViews>
  <sheetFormatPr baseColWidth="10" defaultColWidth="11.42578125" defaultRowHeight="15" x14ac:dyDescent="0.25"/>
  <cols>
    <col min="1" max="16384" width="11.42578125" style="1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Sayra Rojas Rios</cp:lastModifiedBy>
  <cp:lastPrinted>2012-11-21T16:57:56Z</cp:lastPrinted>
  <dcterms:created xsi:type="dcterms:W3CDTF">2012-04-24T21:09:42Z</dcterms:created>
  <dcterms:modified xsi:type="dcterms:W3CDTF">2013-10-29T20:30:44Z</dcterms:modified>
</cp:coreProperties>
</file>