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120" yWindow="105" windowWidth="17400" windowHeight="7230" tabRatio="670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 2012" sheetId="7" r:id="rId7"/>
  </sheets>
  <calcPr calcId="152511"/>
</workbook>
</file>

<file path=xl/calcChain.xml><?xml version="1.0" encoding="utf-8"?>
<calcChain xmlns="http://schemas.openxmlformats.org/spreadsheetml/2006/main">
  <c r="C27" i="7" l="1"/>
  <c r="I27" i="7"/>
  <c r="B27" i="2" l="1"/>
  <c r="B27" i="3"/>
  <c r="B27" i="1"/>
  <c r="B27" i="4"/>
  <c r="D22" i="7"/>
  <c r="E22" i="7"/>
  <c r="F22" i="7"/>
  <c r="G22" i="7"/>
  <c r="H22" i="7"/>
  <c r="J22" i="7"/>
  <c r="K22" i="7"/>
  <c r="D20" i="7"/>
  <c r="D21" i="7"/>
  <c r="F19" i="7"/>
  <c r="G19" i="7"/>
  <c r="H19" i="7"/>
  <c r="J19" i="7"/>
  <c r="K19" i="7"/>
  <c r="H20" i="7"/>
  <c r="J20" i="7"/>
  <c r="K20" i="7"/>
  <c r="H21" i="7"/>
  <c r="J21" i="7"/>
  <c r="K21" i="7"/>
  <c r="F16" i="7"/>
  <c r="G16" i="7"/>
  <c r="H16" i="7"/>
  <c r="J16" i="7"/>
  <c r="K16" i="7"/>
  <c r="E16" i="7"/>
  <c r="F11" i="7"/>
  <c r="G11" i="7"/>
  <c r="H11" i="7"/>
  <c r="J11" i="7"/>
  <c r="K11" i="7"/>
  <c r="F12" i="7"/>
  <c r="G12" i="7"/>
  <c r="H12" i="7"/>
  <c r="J12" i="7"/>
  <c r="K12" i="7"/>
  <c r="F13" i="7"/>
  <c r="G13" i="7"/>
  <c r="H13" i="7"/>
  <c r="J13" i="7"/>
  <c r="K13" i="7"/>
  <c r="F14" i="7"/>
  <c r="G14" i="7"/>
  <c r="H14" i="7"/>
  <c r="J14" i="7"/>
  <c r="K14" i="7"/>
  <c r="F15" i="7"/>
  <c r="G15" i="7"/>
  <c r="H15" i="7"/>
  <c r="J15" i="7"/>
  <c r="K15" i="7"/>
  <c r="E12" i="7"/>
  <c r="E13" i="7"/>
  <c r="E14" i="7"/>
  <c r="E15" i="7"/>
  <c r="D22" i="6"/>
  <c r="E22" i="6"/>
  <c r="F22" i="6"/>
  <c r="G22" i="6"/>
  <c r="H22" i="6"/>
  <c r="J22" i="6"/>
  <c r="K22" i="6"/>
  <c r="D20" i="6"/>
  <c r="D21" i="6"/>
  <c r="F19" i="6"/>
  <c r="G19" i="6"/>
  <c r="H19" i="6"/>
  <c r="H20" i="6"/>
  <c r="H21" i="6"/>
  <c r="F16" i="6"/>
  <c r="G16" i="6"/>
  <c r="H16" i="6"/>
  <c r="J16" i="6"/>
  <c r="K16" i="6"/>
  <c r="E16" i="6"/>
  <c r="F11" i="6"/>
  <c r="G11" i="6"/>
  <c r="H11" i="6"/>
  <c r="F12" i="6"/>
  <c r="G12" i="6"/>
  <c r="H12" i="6"/>
  <c r="F13" i="6"/>
  <c r="G13" i="6"/>
  <c r="H13" i="6"/>
  <c r="F14" i="6"/>
  <c r="G14" i="6"/>
  <c r="H14" i="6"/>
  <c r="F15" i="6"/>
  <c r="G15" i="6"/>
  <c r="H15" i="6"/>
  <c r="E12" i="6"/>
  <c r="E13" i="6"/>
  <c r="E14" i="6"/>
  <c r="E15" i="6"/>
  <c r="F22" i="5"/>
  <c r="G22" i="5"/>
  <c r="H22" i="5"/>
  <c r="J22" i="5"/>
  <c r="K22" i="5"/>
  <c r="D22" i="5"/>
  <c r="D21" i="5"/>
  <c r="H21" i="5"/>
  <c r="D20" i="5"/>
  <c r="H20" i="5"/>
  <c r="F16" i="5"/>
  <c r="G16" i="5"/>
  <c r="H16" i="5"/>
  <c r="J16" i="5"/>
  <c r="K16" i="5"/>
  <c r="E16" i="5"/>
  <c r="H12" i="5"/>
  <c r="H13" i="5"/>
  <c r="H14" i="5"/>
  <c r="H15" i="5"/>
  <c r="H11" i="5"/>
  <c r="G15" i="5" l="1"/>
  <c r="F15" i="5"/>
  <c r="E15" i="5"/>
  <c r="F16" i="2" l="1"/>
  <c r="G16" i="2"/>
  <c r="E16" i="2"/>
  <c r="E22" i="5" l="1"/>
  <c r="J20" i="5"/>
  <c r="K20" i="5"/>
  <c r="J21" i="5"/>
  <c r="K21" i="5"/>
  <c r="K19" i="5"/>
  <c r="J19" i="5"/>
  <c r="J20" i="6"/>
  <c r="K20" i="6"/>
  <c r="J21" i="6"/>
  <c r="K21" i="6"/>
  <c r="K19" i="6"/>
  <c r="J19" i="6"/>
  <c r="H19" i="5"/>
  <c r="F19" i="5"/>
  <c r="G19" i="5"/>
  <c r="E19" i="5"/>
  <c r="E19" i="6"/>
  <c r="J12" i="5"/>
  <c r="K12" i="5"/>
  <c r="J13" i="5"/>
  <c r="K13" i="5"/>
  <c r="J14" i="5"/>
  <c r="K14" i="5"/>
  <c r="J15" i="5"/>
  <c r="K15" i="5"/>
  <c r="K11" i="5"/>
  <c r="J11" i="5"/>
  <c r="J12" i="6"/>
  <c r="K12" i="6"/>
  <c r="J13" i="6"/>
  <c r="K13" i="6"/>
  <c r="J14" i="6"/>
  <c r="K14" i="6"/>
  <c r="J15" i="6"/>
  <c r="K15" i="6"/>
  <c r="K11" i="6"/>
  <c r="J11" i="6"/>
  <c r="E12" i="5"/>
  <c r="F12" i="5"/>
  <c r="G12" i="5"/>
  <c r="E13" i="5"/>
  <c r="F13" i="5"/>
  <c r="G13" i="5"/>
  <c r="E14" i="5"/>
  <c r="F14" i="5"/>
  <c r="G14" i="5"/>
  <c r="F11" i="5"/>
  <c r="G11" i="5"/>
  <c r="E11" i="5"/>
  <c r="E11" i="6"/>
  <c r="E19" i="7"/>
  <c r="E11" i="7"/>
  <c r="D14" i="7" l="1"/>
  <c r="C14" i="7" s="1"/>
  <c r="D13" i="7"/>
  <c r="C13" i="7" s="1"/>
  <c r="D12" i="7"/>
  <c r="C12" i="7" s="1"/>
  <c r="D11" i="7"/>
  <c r="C11" i="7" s="1"/>
  <c r="I21" i="6"/>
  <c r="I26" i="6" s="1"/>
  <c r="I20" i="6"/>
  <c r="I19" i="6"/>
  <c r="I15" i="6"/>
  <c r="I14" i="6"/>
  <c r="I13" i="6"/>
  <c r="I12" i="6"/>
  <c r="I11" i="6"/>
  <c r="D15" i="6"/>
  <c r="C15" i="6" s="1"/>
  <c r="D14" i="6"/>
  <c r="C14" i="6" s="1"/>
  <c r="D13" i="6"/>
  <c r="C13" i="6" s="1"/>
  <c r="D12" i="6"/>
  <c r="C12" i="6" s="1"/>
  <c r="B12" i="6" s="1"/>
  <c r="D11" i="6"/>
  <c r="C11" i="6" s="1"/>
  <c r="I21" i="5"/>
  <c r="I26" i="5" s="1"/>
  <c r="I20" i="5"/>
  <c r="I19" i="5"/>
  <c r="I15" i="5"/>
  <c r="I14" i="5"/>
  <c r="I13" i="5"/>
  <c r="I12" i="5"/>
  <c r="I11" i="5"/>
  <c r="D16" i="5"/>
  <c r="C16" i="5" s="1"/>
  <c r="B16" i="5" s="1"/>
  <c r="D15" i="5"/>
  <c r="C15" i="5" s="1"/>
  <c r="D14" i="5"/>
  <c r="C14" i="5" s="1"/>
  <c r="D13" i="5"/>
  <c r="C13" i="5" s="1"/>
  <c r="B13" i="5" s="1"/>
  <c r="D12" i="5"/>
  <c r="C12" i="5" s="1"/>
  <c r="D11" i="5"/>
  <c r="C11" i="5" s="1"/>
  <c r="I22" i="4"/>
  <c r="I22" i="7" s="1"/>
  <c r="I21" i="4"/>
  <c r="I20" i="4"/>
  <c r="I26" i="4" s="1"/>
  <c r="I19" i="4"/>
  <c r="C22" i="4"/>
  <c r="C21" i="4"/>
  <c r="B21" i="4" s="1"/>
  <c r="C20" i="4"/>
  <c r="C26" i="4" s="1"/>
  <c r="D19" i="4"/>
  <c r="C19" i="4"/>
  <c r="B19" i="4" s="1"/>
  <c r="I16" i="4"/>
  <c r="I16" i="7" s="1"/>
  <c r="I15" i="4"/>
  <c r="I14" i="4"/>
  <c r="I13" i="4"/>
  <c r="I12" i="4"/>
  <c r="I11" i="4"/>
  <c r="D16" i="4"/>
  <c r="D15" i="4"/>
  <c r="C15" i="4" s="1"/>
  <c r="D14" i="4"/>
  <c r="C14" i="4" s="1"/>
  <c r="B14" i="4" s="1"/>
  <c r="D13" i="4"/>
  <c r="C13" i="4" s="1"/>
  <c r="B13" i="4" s="1"/>
  <c r="D12" i="4"/>
  <c r="C12" i="4" s="1"/>
  <c r="D11" i="4"/>
  <c r="C11" i="4"/>
  <c r="I22" i="1"/>
  <c r="I22" i="6" s="1"/>
  <c r="I21" i="1"/>
  <c r="I20" i="1"/>
  <c r="I26" i="1" s="1"/>
  <c r="I19" i="1"/>
  <c r="C22" i="1"/>
  <c r="C21" i="1"/>
  <c r="C20" i="1"/>
  <c r="C26" i="1" s="1"/>
  <c r="D19" i="1"/>
  <c r="C19" i="1"/>
  <c r="B19" i="1" s="1"/>
  <c r="I16" i="1"/>
  <c r="I16" i="6" s="1"/>
  <c r="I15" i="1"/>
  <c r="I14" i="1"/>
  <c r="I13" i="1"/>
  <c r="I12" i="1"/>
  <c r="I11" i="1"/>
  <c r="D16" i="1"/>
  <c r="D15" i="1"/>
  <c r="C15" i="1" s="1"/>
  <c r="D14" i="1"/>
  <c r="C14" i="1" s="1"/>
  <c r="D13" i="1"/>
  <c r="C13" i="1" s="1"/>
  <c r="D12" i="1"/>
  <c r="C12" i="1" s="1"/>
  <c r="B12" i="1" s="1"/>
  <c r="D11" i="1"/>
  <c r="C11" i="1" s="1"/>
  <c r="I22" i="3"/>
  <c r="I22" i="5" s="1"/>
  <c r="I21" i="3"/>
  <c r="I20" i="3"/>
  <c r="I26" i="3" s="1"/>
  <c r="I19" i="3"/>
  <c r="C22" i="3"/>
  <c r="C21" i="3"/>
  <c r="B21" i="3" s="1"/>
  <c r="C20" i="3"/>
  <c r="C26" i="3" s="1"/>
  <c r="D19" i="3"/>
  <c r="C19" i="3"/>
  <c r="B19" i="3" s="1"/>
  <c r="I16" i="3"/>
  <c r="I16" i="5" s="1"/>
  <c r="I15" i="3"/>
  <c r="I14" i="3"/>
  <c r="I13" i="3"/>
  <c r="I12" i="3"/>
  <c r="I11" i="3"/>
  <c r="D16" i="3"/>
  <c r="C16" i="3" s="1"/>
  <c r="D15" i="3"/>
  <c r="C15" i="3" s="1"/>
  <c r="D14" i="3"/>
  <c r="C14" i="3" s="1"/>
  <c r="B14" i="3" s="1"/>
  <c r="D13" i="3"/>
  <c r="C13" i="3" s="1"/>
  <c r="B13" i="3" s="1"/>
  <c r="D12" i="3"/>
  <c r="C12" i="3"/>
  <c r="D11" i="3"/>
  <c r="C11" i="3" s="1"/>
  <c r="I22" i="2"/>
  <c r="I21" i="2"/>
  <c r="I20" i="2"/>
  <c r="I19" i="2"/>
  <c r="I19" i="7" s="1"/>
  <c r="C22" i="2"/>
  <c r="C21" i="2"/>
  <c r="C20" i="2"/>
  <c r="D19" i="2"/>
  <c r="C19" i="2"/>
  <c r="I16" i="2"/>
  <c r="I15" i="2"/>
  <c r="I14" i="2"/>
  <c r="I14" i="7" s="1"/>
  <c r="I13" i="2"/>
  <c r="I13" i="7" s="1"/>
  <c r="I12" i="2"/>
  <c r="I11" i="2"/>
  <c r="D16" i="2"/>
  <c r="C16" i="2"/>
  <c r="D15" i="2"/>
  <c r="C15" i="2" s="1"/>
  <c r="D14" i="2"/>
  <c r="C14" i="2" s="1"/>
  <c r="D13" i="2"/>
  <c r="C13" i="2" s="1"/>
  <c r="D12" i="2"/>
  <c r="C12" i="2" s="1"/>
  <c r="B12" i="2" s="1"/>
  <c r="D11" i="2"/>
  <c r="C11" i="2" s="1"/>
  <c r="B19" i="2" l="1"/>
  <c r="C19" i="5"/>
  <c r="C19" i="7"/>
  <c r="C19" i="6"/>
  <c r="B22" i="1"/>
  <c r="B22" i="6" s="1"/>
  <c r="C22" i="6"/>
  <c r="D19" i="6"/>
  <c r="D19" i="5"/>
  <c r="D19" i="7"/>
  <c r="B11" i="3"/>
  <c r="C16" i="1"/>
  <c r="D16" i="6"/>
  <c r="B11" i="4"/>
  <c r="I11" i="7"/>
  <c r="B11" i="7" s="1"/>
  <c r="I15" i="7"/>
  <c r="C20" i="7"/>
  <c r="C20" i="6"/>
  <c r="C20" i="5"/>
  <c r="C26" i="2"/>
  <c r="I20" i="7"/>
  <c r="I26" i="2"/>
  <c r="B12" i="3"/>
  <c r="B15" i="3"/>
  <c r="B22" i="3"/>
  <c r="B22" i="5" s="1"/>
  <c r="C22" i="5"/>
  <c r="B13" i="1"/>
  <c r="B15" i="4"/>
  <c r="B22" i="4"/>
  <c r="B22" i="7" s="1"/>
  <c r="C22" i="7"/>
  <c r="B14" i="5"/>
  <c r="I12" i="7"/>
  <c r="B12" i="7" s="1"/>
  <c r="B21" i="2"/>
  <c r="C21" i="6"/>
  <c r="C21" i="5"/>
  <c r="C21" i="7"/>
  <c r="I21" i="7"/>
  <c r="I26" i="7" s="1"/>
  <c r="B16" i="3"/>
  <c r="B14" i="1"/>
  <c r="B12" i="4"/>
  <c r="C16" i="4"/>
  <c r="D16" i="7"/>
  <c r="B11" i="6"/>
  <c r="B15" i="6"/>
  <c r="B12" i="5"/>
  <c r="B14" i="6"/>
  <c r="B11" i="5"/>
  <c r="B15" i="5"/>
  <c r="B13" i="6"/>
  <c r="B14" i="2"/>
  <c r="B13" i="2"/>
  <c r="B13" i="7"/>
  <c r="B16" i="2"/>
  <c r="B22" i="2"/>
  <c r="B20" i="1"/>
  <c r="B26" i="1" s="1"/>
  <c r="B20" i="3"/>
  <c r="B26" i="3" s="1"/>
  <c r="D26" i="7"/>
  <c r="D26" i="6"/>
  <c r="D26" i="5"/>
  <c r="B14" i="7"/>
  <c r="B20" i="4"/>
  <c r="B26" i="4" s="1"/>
  <c r="B21" i="1"/>
  <c r="B11" i="1"/>
  <c r="B15" i="1"/>
  <c r="B20" i="2"/>
  <c r="B11" i="2"/>
  <c r="B15" i="2"/>
  <c r="B16" i="1" l="1"/>
  <c r="B16" i="6" s="1"/>
  <c r="C16" i="6"/>
  <c r="B20" i="6"/>
  <c r="B20" i="5"/>
  <c r="B20" i="7"/>
  <c r="B26" i="2"/>
  <c r="B19" i="5"/>
  <c r="B19" i="7"/>
  <c r="B19" i="6"/>
  <c r="B16" i="4"/>
  <c r="B16" i="7" s="1"/>
  <c r="C16" i="7"/>
  <c r="B21" i="7"/>
  <c r="B21" i="6"/>
  <c r="B21" i="5"/>
  <c r="B26" i="7"/>
  <c r="C26" i="7"/>
  <c r="B26" i="6"/>
  <c r="C26" i="6"/>
  <c r="B26" i="5"/>
  <c r="C26" i="5"/>
  <c r="D69" i="2"/>
  <c r="D68" i="2"/>
  <c r="D66" i="2"/>
  <c r="D65" i="2"/>
  <c r="D60" i="2"/>
  <c r="D47" i="2"/>
  <c r="D48" i="2"/>
  <c r="D49" i="2" l="1"/>
  <c r="B65" i="3"/>
  <c r="C52" i="3"/>
  <c r="D52" i="3"/>
  <c r="E52" i="3"/>
  <c r="F52" i="3"/>
  <c r="G52" i="3"/>
  <c r="H52" i="3"/>
  <c r="I52" i="3"/>
  <c r="J52" i="3"/>
  <c r="K52" i="3"/>
  <c r="C52" i="2"/>
  <c r="D52" i="2"/>
  <c r="E52" i="2"/>
  <c r="F52" i="2"/>
  <c r="G52" i="2"/>
  <c r="H52" i="2"/>
  <c r="I52" i="2"/>
  <c r="J52" i="2"/>
  <c r="K52" i="2"/>
  <c r="B52" i="2"/>
  <c r="B47" i="1"/>
  <c r="B66" i="3" l="1"/>
  <c r="B52" i="3"/>
  <c r="C69" i="4" l="1"/>
  <c r="D69" i="4"/>
  <c r="E69" i="4"/>
  <c r="F69" i="4"/>
  <c r="G69" i="4"/>
  <c r="H69" i="4"/>
  <c r="J69" i="4"/>
  <c r="K69" i="4"/>
  <c r="C68" i="4"/>
  <c r="D68" i="4"/>
  <c r="E68" i="4"/>
  <c r="F68" i="4"/>
  <c r="G68" i="4"/>
  <c r="H68" i="4"/>
  <c r="J68" i="4"/>
  <c r="K68" i="4"/>
  <c r="D69" i="1"/>
  <c r="E69" i="1"/>
  <c r="F69" i="1"/>
  <c r="G69" i="1"/>
  <c r="H69" i="1"/>
  <c r="J69" i="1"/>
  <c r="K69" i="1"/>
  <c r="D68" i="1"/>
  <c r="E68" i="1"/>
  <c r="F68" i="1"/>
  <c r="G68" i="1"/>
  <c r="H68" i="1"/>
  <c r="J68" i="1"/>
  <c r="K68" i="1"/>
  <c r="D69" i="3"/>
  <c r="E69" i="3"/>
  <c r="F69" i="3"/>
  <c r="G69" i="3"/>
  <c r="H69" i="3"/>
  <c r="J69" i="3"/>
  <c r="K69" i="3"/>
  <c r="D68" i="3"/>
  <c r="E68" i="3"/>
  <c r="F68" i="3"/>
  <c r="G68" i="3"/>
  <c r="H68" i="3"/>
  <c r="J68" i="3"/>
  <c r="K68" i="3"/>
  <c r="H69" i="2"/>
  <c r="J69" i="2"/>
  <c r="K69" i="2"/>
  <c r="J68" i="2"/>
  <c r="K68" i="2"/>
  <c r="D52" i="4"/>
  <c r="E52" i="4"/>
  <c r="F52" i="4"/>
  <c r="G52" i="4"/>
  <c r="H52" i="4"/>
  <c r="J52" i="4"/>
  <c r="K52" i="4"/>
  <c r="E52" i="1"/>
  <c r="F52" i="1"/>
  <c r="G52" i="1"/>
  <c r="H52" i="1"/>
  <c r="J52" i="1"/>
  <c r="K52" i="1"/>
  <c r="B27" i="7" l="1"/>
  <c r="H52" i="6"/>
  <c r="F52" i="6"/>
  <c r="D52" i="1"/>
  <c r="E69" i="2" l="1"/>
  <c r="G69" i="2"/>
  <c r="F52" i="5"/>
  <c r="E52" i="6"/>
  <c r="B27" i="6"/>
  <c r="F69" i="2"/>
  <c r="E52" i="5"/>
  <c r="G52" i="5"/>
  <c r="G52" i="6"/>
  <c r="E52" i="7"/>
  <c r="F52" i="7"/>
  <c r="G52" i="7"/>
  <c r="B27" i="5"/>
  <c r="D52" i="6"/>
  <c r="D52" i="5"/>
  <c r="D52" i="7" l="1"/>
  <c r="E68" i="2"/>
  <c r="G68" i="2"/>
  <c r="F68" i="2"/>
  <c r="H68" i="2"/>
  <c r="G47" i="2"/>
  <c r="E60" i="3" l="1"/>
  <c r="G69" i="5"/>
  <c r="F69" i="5"/>
  <c r="E69" i="5"/>
  <c r="K35" i="5"/>
  <c r="J35" i="5"/>
  <c r="G35" i="5"/>
  <c r="H35" i="5"/>
  <c r="J52" i="5"/>
  <c r="H52" i="5"/>
  <c r="K66" i="5"/>
  <c r="J66" i="5"/>
  <c r="E69" i="6"/>
  <c r="F69" i="6"/>
  <c r="G69" i="6"/>
  <c r="H69" i="6"/>
  <c r="K35" i="6"/>
  <c r="H35" i="6"/>
  <c r="K52" i="6"/>
  <c r="J52" i="6"/>
  <c r="J35" i="6"/>
  <c r="J37" i="6" s="1"/>
  <c r="G35" i="6"/>
  <c r="F69" i="7"/>
  <c r="G35" i="7"/>
  <c r="H35" i="7"/>
  <c r="J52" i="7"/>
  <c r="K52" i="7"/>
  <c r="H52" i="7"/>
  <c r="J57" i="7"/>
  <c r="K36" i="7"/>
  <c r="J35" i="7"/>
  <c r="J37" i="7" s="1"/>
  <c r="K66" i="4"/>
  <c r="J66" i="4"/>
  <c r="H66" i="4"/>
  <c r="G66" i="4"/>
  <c r="F66" i="4"/>
  <c r="E66" i="4"/>
  <c r="K65" i="4"/>
  <c r="J65" i="4"/>
  <c r="K60" i="4"/>
  <c r="J60" i="4"/>
  <c r="H60" i="4"/>
  <c r="G60" i="4"/>
  <c r="K57" i="4"/>
  <c r="J57" i="4"/>
  <c r="H57" i="4"/>
  <c r="G57" i="4"/>
  <c r="F57" i="4"/>
  <c r="E57" i="4"/>
  <c r="K53" i="4"/>
  <c r="J53" i="4"/>
  <c r="H53" i="4"/>
  <c r="H54" i="4" s="1"/>
  <c r="G53" i="4"/>
  <c r="F53" i="4"/>
  <c r="E53" i="4"/>
  <c r="K54" i="4"/>
  <c r="J54" i="4"/>
  <c r="K48" i="4"/>
  <c r="J48" i="4"/>
  <c r="K47" i="4"/>
  <c r="K49" i="4" s="1"/>
  <c r="J47" i="4"/>
  <c r="J49" i="4" s="1"/>
  <c r="K36" i="4"/>
  <c r="J36" i="4"/>
  <c r="H36" i="4"/>
  <c r="G36" i="4"/>
  <c r="F36" i="4"/>
  <c r="E36" i="4"/>
  <c r="K35" i="4"/>
  <c r="K37" i="4" s="1"/>
  <c r="J35" i="4"/>
  <c r="J37" i="4" s="1"/>
  <c r="H35" i="4"/>
  <c r="H37" i="4" s="1"/>
  <c r="G35" i="4"/>
  <c r="G37" i="4" s="1"/>
  <c r="I73" i="4"/>
  <c r="I68" i="4"/>
  <c r="D65" i="4"/>
  <c r="I35" i="4"/>
  <c r="F35" i="4"/>
  <c r="E35" i="4"/>
  <c r="D35" i="4"/>
  <c r="F54" i="4"/>
  <c r="E54" i="4"/>
  <c r="C52" i="4"/>
  <c r="H47" i="4"/>
  <c r="F47" i="4"/>
  <c r="F60" i="4"/>
  <c r="E60" i="4"/>
  <c r="K66" i="3"/>
  <c r="J66" i="3"/>
  <c r="H66" i="3"/>
  <c r="G66" i="3"/>
  <c r="F66" i="3"/>
  <c r="E66" i="3"/>
  <c r="K65" i="3"/>
  <c r="J65" i="3"/>
  <c r="K60" i="3"/>
  <c r="J60" i="3"/>
  <c r="H60" i="3"/>
  <c r="G60" i="3"/>
  <c r="K57" i="3"/>
  <c r="J57" i="3"/>
  <c r="H57" i="3"/>
  <c r="G57" i="3"/>
  <c r="F57" i="3"/>
  <c r="E57" i="3"/>
  <c r="K53" i="3"/>
  <c r="K54" i="3" s="1"/>
  <c r="J53" i="3"/>
  <c r="J54" i="3" s="1"/>
  <c r="H53" i="3"/>
  <c r="H54" i="3" s="1"/>
  <c r="G53" i="3"/>
  <c r="F53" i="3"/>
  <c r="F54" i="3" s="1"/>
  <c r="E53" i="3"/>
  <c r="K48" i="3"/>
  <c r="J48" i="3"/>
  <c r="K47" i="3"/>
  <c r="J47" i="3"/>
  <c r="K36" i="3"/>
  <c r="J36" i="3"/>
  <c r="H36" i="3"/>
  <c r="G36" i="3"/>
  <c r="F36" i="3"/>
  <c r="E36" i="3"/>
  <c r="K35" i="3"/>
  <c r="K37" i="3" s="1"/>
  <c r="J35" i="3"/>
  <c r="J37" i="3" s="1"/>
  <c r="H35" i="3"/>
  <c r="H37" i="3" s="1"/>
  <c r="G35" i="3"/>
  <c r="G37" i="3" s="1"/>
  <c r="I73" i="3"/>
  <c r="D65" i="3"/>
  <c r="I35" i="3"/>
  <c r="F35" i="3"/>
  <c r="E35" i="3"/>
  <c r="D35" i="3"/>
  <c r="G54" i="3"/>
  <c r="E54" i="3"/>
  <c r="H47" i="3"/>
  <c r="F47" i="3"/>
  <c r="F60" i="3"/>
  <c r="F57" i="2"/>
  <c r="H57" i="2"/>
  <c r="E57" i="2"/>
  <c r="K66" i="2"/>
  <c r="J66" i="2"/>
  <c r="H66" i="2"/>
  <c r="K65" i="2"/>
  <c r="J65" i="2"/>
  <c r="K60" i="2"/>
  <c r="J60" i="2"/>
  <c r="H60" i="2"/>
  <c r="K57" i="2"/>
  <c r="J57" i="2"/>
  <c r="G57" i="2"/>
  <c r="K53" i="2"/>
  <c r="J53" i="2"/>
  <c r="J54" i="2" s="1"/>
  <c r="H53" i="2"/>
  <c r="H54" i="2" s="1"/>
  <c r="G53" i="2"/>
  <c r="F53" i="2"/>
  <c r="E53" i="2"/>
  <c r="K54" i="2"/>
  <c r="K48" i="2"/>
  <c r="J48" i="2"/>
  <c r="K47" i="2"/>
  <c r="K49" i="2" s="1"/>
  <c r="J47" i="2"/>
  <c r="K36" i="2"/>
  <c r="J36" i="2"/>
  <c r="H36" i="2"/>
  <c r="G36" i="2"/>
  <c r="F36" i="2"/>
  <c r="E36" i="2"/>
  <c r="K35" i="2"/>
  <c r="K37" i="2" s="1"/>
  <c r="J35" i="2"/>
  <c r="J37" i="2" s="1"/>
  <c r="H35" i="2"/>
  <c r="H37" i="2" s="1"/>
  <c r="G35" i="2"/>
  <c r="G37" i="2" s="1"/>
  <c r="I73" i="2"/>
  <c r="I35" i="2"/>
  <c r="G66" i="2"/>
  <c r="F66" i="2"/>
  <c r="E66" i="2"/>
  <c r="K66" i="1"/>
  <c r="J66" i="1"/>
  <c r="H66" i="1"/>
  <c r="K65" i="1"/>
  <c r="J65" i="1"/>
  <c r="K60" i="1"/>
  <c r="J60" i="1"/>
  <c r="H60" i="1"/>
  <c r="K57" i="1"/>
  <c r="J57" i="1"/>
  <c r="H57" i="1"/>
  <c r="G57" i="1"/>
  <c r="F57" i="1"/>
  <c r="E57" i="1"/>
  <c r="K53" i="1"/>
  <c r="J53" i="1"/>
  <c r="J54" i="1" s="1"/>
  <c r="H53" i="1"/>
  <c r="H54" i="1" s="1"/>
  <c r="G53" i="1"/>
  <c r="F53" i="1"/>
  <c r="E53" i="1"/>
  <c r="K48" i="1"/>
  <c r="J48" i="1"/>
  <c r="K47" i="1"/>
  <c r="K49" i="1" s="1"/>
  <c r="J47" i="1"/>
  <c r="K36" i="1"/>
  <c r="J36" i="1"/>
  <c r="H36" i="1"/>
  <c r="G36" i="1"/>
  <c r="F36" i="1"/>
  <c r="E36" i="1"/>
  <c r="K35" i="1"/>
  <c r="K37" i="1" s="1"/>
  <c r="J35" i="1"/>
  <c r="J37" i="1" s="1"/>
  <c r="H35" i="1"/>
  <c r="H37" i="1" s="1"/>
  <c r="G35" i="1"/>
  <c r="G37" i="1" s="1"/>
  <c r="I72" i="1"/>
  <c r="I73" i="1"/>
  <c r="I35" i="1"/>
  <c r="F35" i="1"/>
  <c r="E35" i="1"/>
  <c r="H47" i="1"/>
  <c r="J49" i="3" l="1"/>
  <c r="J49" i="1"/>
  <c r="J49" i="2"/>
  <c r="K49" i="3"/>
  <c r="K67" i="3" s="1"/>
  <c r="C68" i="1"/>
  <c r="C68" i="3"/>
  <c r="C69" i="3"/>
  <c r="I69" i="4"/>
  <c r="I52" i="4"/>
  <c r="I68" i="1"/>
  <c r="I69" i="1"/>
  <c r="I52" i="1"/>
  <c r="I69" i="3"/>
  <c r="I68" i="3"/>
  <c r="F36" i="7"/>
  <c r="I68" i="2"/>
  <c r="J68" i="6"/>
  <c r="I69" i="2"/>
  <c r="H57" i="7"/>
  <c r="H69" i="7"/>
  <c r="J68" i="7"/>
  <c r="K57" i="7"/>
  <c r="K69" i="7"/>
  <c r="K69" i="6"/>
  <c r="J68" i="5"/>
  <c r="J69" i="5"/>
  <c r="H36" i="7"/>
  <c r="H38" i="7" s="1"/>
  <c r="G57" i="7"/>
  <c r="G69" i="7"/>
  <c r="E53" i="7"/>
  <c r="E69" i="7"/>
  <c r="K68" i="7"/>
  <c r="J69" i="7"/>
  <c r="J69" i="6"/>
  <c r="K68" i="6"/>
  <c r="E66" i="5"/>
  <c r="J60" i="5"/>
  <c r="K60" i="5"/>
  <c r="K52" i="5"/>
  <c r="H69" i="5"/>
  <c r="K68" i="5"/>
  <c r="K69" i="5"/>
  <c r="K37" i="5"/>
  <c r="I35" i="5"/>
  <c r="I37" i="5" s="1"/>
  <c r="J60" i="6"/>
  <c r="G53" i="7"/>
  <c r="E57" i="7"/>
  <c r="J65" i="6"/>
  <c r="J37" i="5"/>
  <c r="J65" i="5"/>
  <c r="C47" i="2"/>
  <c r="G54" i="4"/>
  <c r="K54" i="1"/>
  <c r="I73" i="5"/>
  <c r="G37" i="7"/>
  <c r="J66" i="7"/>
  <c r="J66" i="6"/>
  <c r="I72" i="3"/>
  <c r="I52" i="7"/>
  <c r="E36" i="7"/>
  <c r="G36" i="7"/>
  <c r="G61" i="7" s="1"/>
  <c r="J36" i="7"/>
  <c r="J47" i="7"/>
  <c r="J53" i="7"/>
  <c r="H60" i="7"/>
  <c r="J48" i="7"/>
  <c r="G37" i="6"/>
  <c r="H60" i="5"/>
  <c r="G37" i="5"/>
  <c r="F66" i="5"/>
  <c r="H66" i="5"/>
  <c r="G66" i="5"/>
  <c r="K47" i="7"/>
  <c r="K60" i="7"/>
  <c r="J60" i="7"/>
  <c r="K66" i="6"/>
  <c r="I68" i="7"/>
  <c r="K48" i="7"/>
  <c r="F53" i="7"/>
  <c r="F54" i="7" s="1"/>
  <c r="H53" i="7"/>
  <c r="K53" i="7"/>
  <c r="F57" i="7"/>
  <c r="J65" i="7"/>
  <c r="H60" i="6"/>
  <c r="K60" i="6"/>
  <c r="I35" i="6"/>
  <c r="H66" i="6"/>
  <c r="G60" i="5"/>
  <c r="H66" i="7"/>
  <c r="I47" i="2"/>
  <c r="H37" i="6"/>
  <c r="K65" i="7"/>
  <c r="H37" i="7"/>
  <c r="C72" i="1"/>
  <c r="I72" i="7"/>
  <c r="I35" i="7"/>
  <c r="I37" i="7" s="1"/>
  <c r="I72" i="4"/>
  <c r="F66" i="1"/>
  <c r="F60" i="5"/>
  <c r="H47" i="2"/>
  <c r="E35" i="5"/>
  <c r="E35" i="6"/>
  <c r="I37" i="2"/>
  <c r="F65" i="2"/>
  <c r="F68" i="6"/>
  <c r="H65" i="2"/>
  <c r="H68" i="6"/>
  <c r="E66" i="1"/>
  <c r="G66" i="1"/>
  <c r="D35" i="1"/>
  <c r="D37" i="1" s="1"/>
  <c r="D65" i="1"/>
  <c r="D66" i="1"/>
  <c r="I60" i="2"/>
  <c r="F35" i="2"/>
  <c r="F37" i="2" s="1"/>
  <c r="F35" i="5"/>
  <c r="F37" i="5" s="1"/>
  <c r="F35" i="6"/>
  <c r="F37" i="6" s="1"/>
  <c r="F35" i="7"/>
  <c r="E68" i="7"/>
  <c r="G48" i="6"/>
  <c r="G68" i="7"/>
  <c r="I65" i="2"/>
  <c r="I60" i="3"/>
  <c r="E37" i="3"/>
  <c r="I37" i="3"/>
  <c r="E65" i="3"/>
  <c r="G65" i="3"/>
  <c r="I65" i="3"/>
  <c r="I60" i="4"/>
  <c r="E37" i="4"/>
  <c r="I37" i="4"/>
  <c r="E65" i="4"/>
  <c r="G65" i="4"/>
  <c r="I65" i="4"/>
  <c r="K66" i="7"/>
  <c r="K37" i="6"/>
  <c r="D60" i="3"/>
  <c r="F37" i="3"/>
  <c r="F65" i="3"/>
  <c r="H65" i="3"/>
  <c r="F37" i="4"/>
  <c r="F65" i="4"/>
  <c r="H65" i="4"/>
  <c r="H37" i="5"/>
  <c r="C52" i="5"/>
  <c r="I52" i="5"/>
  <c r="D69" i="5"/>
  <c r="E36" i="5"/>
  <c r="G36" i="5"/>
  <c r="K36" i="5"/>
  <c r="E47" i="5"/>
  <c r="K47" i="5"/>
  <c r="E48" i="5"/>
  <c r="G48" i="5"/>
  <c r="K48" i="5"/>
  <c r="E53" i="5"/>
  <c r="G53" i="5"/>
  <c r="K53" i="5"/>
  <c r="E57" i="5"/>
  <c r="G57" i="5"/>
  <c r="K57" i="5"/>
  <c r="E65" i="5"/>
  <c r="K65" i="5"/>
  <c r="F36" i="5"/>
  <c r="H36" i="5"/>
  <c r="J36" i="5"/>
  <c r="F47" i="5"/>
  <c r="H47" i="5"/>
  <c r="J47" i="5"/>
  <c r="J48" i="5"/>
  <c r="F53" i="5"/>
  <c r="H53" i="5"/>
  <c r="J53" i="5"/>
  <c r="F57" i="5"/>
  <c r="H57" i="5"/>
  <c r="J57" i="5"/>
  <c r="K35" i="7"/>
  <c r="K37" i="7" s="1"/>
  <c r="I37" i="6"/>
  <c r="I52" i="6"/>
  <c r="D69" i="6"/>
  <c r="I72" i="6"/>
  <c r="E36" i="6"/>
  <c r="G36" i="6"/>
  <c r="K36" i="6"/>
  <c r="E47" i="6"/>
  <c r="G47" i="6"/>
  <c r="K47" i="6"/>
  <c r="K48" i="6"/>
  <c r="E53" i="6"/>
  <c r="G53" i="6"/>
  <c r="K53" i="6"/>
  <c r="E57" i="6"/>
  <c r="G57" i="6"/>
  <c r="K57" i="6"/>
  <c r="K65" i="6"/>
  <c r="F36" i="6"/>
  <c r="H36" i="6"/>
  <c r="J36" i="6"/>
  <c r="J47" i="6"/>
  <c r="F48" i="6"/>
  <c r="H48" i="6"/>
  <c r="J48" i="6"/>
  <c r="F53" i="6"/>
  <c r="H53" i="6"/>
  <c r="J53" i="6"/>
  <c r="F57" i="6"/>
  <c r="H57" i="6"/>
  <c r="J57" i="6"/>
  <c r="J61" i="7"/>
  <c r="C60" i="4"/>
  <c r="C60" i="3"/>
  <c r="E65" i="7"/>
  <c r="I36" i="7"/>
  <c r="K38" i="7"/>
  <c r="E47" i="7"/>
  <c r="E48" i="7"/>
  <c r="G48" i="7"/>
  <c r="I48" i="7"/>
  <c r="I53" i="7"/>
  <c r="I57" i="7"/>
  <c r="J38" i="7"/>
  <c r="J62" i="7" s="1"/>
  <c r="G61" i="2"/>
  <c r="J61" i="2"/>
  <c r="H61" i="2"/>
  <c r="K61" i="2"/>
  <c r="H61" i="3"/>
  <c r="K61" i="3"/>
  <c r="G61" i="3"/>
  <c r="J61" i="3"/>
  <c r="H61" i="4"/>
  <c r="K61" i="4"/>
  <c r="G61" i="4"/>
  <c r="J61" i="4"/>
  <c r="D66" i="4"/>
  <c r="F61" i="4"/>
  <c r="J67" i="4"/>
  <c r="E61" i="4"/>
  <c r="K67" i="4"/>
  <c r="I36" i="4"/>
  <c r="E38" i="4"/>
  <c r="G38" i="4"/>
  <c r="G62" i="4" s="1"/>
  <c r="K38" i="4"/>
  <c r="K62" i="4" s="1"/>
  <c r="C47" i="4"/>
  <c r="E47" i="4"/>
  <c r="G47" i="4"/>
  <c r="I47" i="4"/>
  <c r="E48" i="4"/>
  <c r="G48" i="4"/>
  <c r="I48" i="4"/>
  <c r="I53" i="4"/>
  <c r="I57" i="4"/>
  <c r="I66" i="4"/>
  <c r="D36" i="4"/>
  <c r="F38" i="4"/>
  <c r="F62" i="4" s="1"/>
  <c r="H38" i="4"/>
  <c r="H62" i="4" s="1"/>
  <c r="J38" i="4"/>
  <c r="J62" i="4" s="1"/>
  <c r="D47" i="4"/>
  <c r="D48" i="4"/>
  <c r="F48" i="4"/>
  <c r="F49" i="4" s="1"/>
  <c r="H48" i="4"/>
  <c r="H49" i="4" s="1"/>
  <c r="D53" i="4"/>
  <c r="D57" i="4"/>
  <c r="D66" i="3"/>
  <c r="E61" i="3"/>
  <c r="F61" i="3"/>
  <c r="J67" i="3"/>
  <c r="I36" i="3"/>
  <c r="E38" i="3"/>
  <c r="G38" i="3"/>
  <c r="G62" i="3" s="1"/>
  <c r="K38" i="3"/>
  <c r="K62" i="3" s="1"/>
  <c r="C47" i="3"/>
  <c r="E47" i="3"/>
  <c r="G47" i="3"/>
  <c r="I47" i="3"/>
  <c r="E48" i="3"/>
  <c r="G48" i="3"/>
  <c r="I48" i="3"/>
  <c r="I53" i="3"/>
  <c r="I57" i="3"/>
  <c r="I66" i="3"/>
  <c r="D36" i="3"/>
  <c r="F38" i="3"/>
  <c r="H38" i="3"/>
  <c r="H62" i="3" s="1"/>
  <c r="J38" i="3"/>
  <c r="J62" i="3" s="1"/>
  <c r="D47" i="3"/>
  <c r="D48" i="3"/>
  <c r="F48" i="3"/>
  <c r="F49" i="3" s="1"/>
  <c r="F67" i="3" s="1"/>
  <c r="H48" i="3"/>
  <c r="H49" i="3" s="1"/>
  <c r="D53" i="3"/>
  <c r="D57" i="3"/>
  <c r="C73" i="2"/>
  <c r="D35" i="2"/>
  <c r="D37" i="2" s="1"/>
  <c r="I72" i="2"/>
  <c r="F61" i="2"/>
  <c r="K67" i="2"/>
  <c r="J67" i="2"/>
  <c r="E35" i="2"/>
  <c r="E37" i="2" s="1"/>
  <c r="C36" i="2"/>
  <c r="I36" i="2"/>
  <c r="E38" i="2"/>
  <c r="G38" i="2"/>
  <c r="G62" i="2" s="1"/>
  <c r="K38" i="2"/>
  <c r="K62" i="2" s="1"/>
  <c r="E47" i="2"/>
  <c r="E48" i="2"/>
  <c r="G48" i="2"/>
  <c r="I48" i="2"/>
  <c r="E54" i="2"/>
  <c r="G54" i="2"/>
  <c r="C53" i="2"/>
  <c r="C54" i="2" s="1"/>
  <c r="I53" i="2"/>
  <c r="I54" i="2" s="1"/>
  <c r="C57" i="2"/>
  <c r="I57" i="2"/>
  <c r="E60" i="2"/>
  <c r="G60" i="2"/>
  <c r="E65" i="2"/>
  <c r="G65" i="2"/>
  <c r="C66" i="2"/>
  <c r="I66" i="2"/>
  <c r="D36" i="2"/>
  <c r="F38" i="2"/>
  <c r="F62" i="2" s="1"/>
  <c r="H38" i="2"/>
  <c r="H62" i="2" s="1"/>
  <c r="J38" i="2"/>
  <c r="J62" i="2" s="1"/>
  <c r="F47" i="2"/>
  <c r="F48" i="2"/>
  <c r="H48" i="2"/>
  <c r="H49" i="2" s="1"/>
  <c r="H67" i="2" s="1"/>
  <c r="F54" i="2"/>
  <c r="D53" i="2"/>
  <c r="D54" i="2" s="1"/>
  <c r="D57" i="2"/>
  <c r="F60" i="2"/>
  <c r="I60" i="1"/>
  <c r="E37" i="1"/>
  <c r="I37" i="1"/>
  <c r="E65" i="1"/>
  <c r="G65" i="1"/>
  <c r="G61" i="1"/>
  <c r="J61" i="1"/>
  <c r="F37" i="1"/>
  <c r="F65" i="1"/>
  <c r="H65" i="1"/>
  <c r="H61" i="1"/>
  <c r="K61" i="1"/>
  <c r="I65" i="1"/>
  <c r="J67" i="1"/>
  <c r="F61" i="1"/>
  <c r="E61" i="1"/>
  <c r="K67" i="1"/>
  <c r="B72" i="1"/>
  <c r="I36" i="1"/>
  <c r="E38" i="1"/>
  <c r="G38" i="1"/>
  <c r="G62" i="1" s="1"/>
  <c r="K38" i="1"/>
  <c r="K62" i="1" s="1"/>
  <c r="E47" i="1"/>
  <c r="G47" i="1"/>
  <c r="I47" i="1"/>
  <c r="E48" i="1"/>
  <c r="G48" i="1"/>
  <c r="I48" i="1"/>
  <c r="E54" i="1"/>
  <c r="G54" i="1"/>
  <c r="I53" i="1"/>
  <c r="I57" i="1"/>
  <c r="E60" i="1"/>
  <c r="G60" i="1"/>
  <c r="I66" i="1"/>
  <c r="D36" i="1"/>
  <c r="F38" i="1"/>
  <c r="H38" i="1"/>
  <c r="H62" i="1" s="1"/>
  <c r="J38" i="1"/>
  <c r="J62" i="1" s="1"/>
  <c r="F47" i="1"/>
  <c r="D48" i="1"/>
  <c r="F48" i="1"/>
  <c r="H48" i="1"/>
  <c r="H49" i="1" s="1"/>
  <c r="F54" i="1"/>
  <c r="D53" i="1"/>
  <c r="D57" i="1"/>
  <c r="F60" i="1"/>
  <c r="J49" i="5" l="1"/>
  <c r="D61" i="2"/>
  <c r="E62" i="4"/>
  <c r="F61" i="7"/>
  <c r="I49" i="3"/>
  <c r="I67" i="3" s="1"/>
  <c r="F67" i="4"/>
  <c r="J49" i="6"/>
  <c r="H61" i="7"/>
  <c r="I49" i="4"/>
  <c r="I67" i="4" s="1"/>
  <c r="K49" i="5"/>
  <c r="I49" i="2"/>
  <c r="I67" i="2" s="1"/>
  <c r="J49" i="7"/>
  <c r="I72" i="5"/>
  <c r="H67" i="3"/>
  <c r="H67" i="1"/>
  <c r="J67" i="7"/>
  <c r="B52" i="4"/>
  <c r="B69" i="4"/>
  <c r="I49" i="1"/>
  <c r="I67" i="1" s="1"/>
  <c r="B47" i="3"/>
  <c r="B69" i="3"/>
  <c r="C69" i="2"/>
  <c r="B69" i="2"/>
  <c r="G68" i="6"/>
  <c r="B72" i="6"/>
  <c r="E68" i="6"/>
  <c r="H48" i="7"/>
  <c r="H68" i="7"/>
  <c r="H68" i="5"/>
  <c r="F68" i="7"/>
  <c r="F48" i="5"/>
  <c r="F68" i="5"/>
  <c r="I68" i="6"/>
  <c r="I73" i="6"/>
  <c r="I69" i="6"/>
  <c r="I48" i="5"/>
  <c r="I68" i="5"/>
  <c r="D57" i="7"/>
  <c r="D69" i="7"/>
  <c r="I36" i="5"/>
  <c r="I61" i="5" s="1"/>
  <c r="I69" i="5"/>
  <c r="D53" i="7"/>
  <c r="J67" i="6"/>
  <c r="I66" i="6"/>
  <c r="H48" i="5"/>
  <c r="H49" i="5" s="1"/>
  <c r="I57" i="5"/>
  <c r="I53" i="5"/>
  <c r="G68" i="5"/>
  <c r="E68" i="5"/>
  <c r="I73" i="7"/>
  <c r="I69" i="7"/>
  <c r="D36" i="7"/>
  <c r="G38" i="7"/>
  <c r="G62" i="7" s="1"/>
  <c r="I47" i="7"/>
  <c r="I49" i="7" s="1"/>
  <c r="H62" i="7"/>
  <c r="I66" i="7"/>
  <c r="I57" i="6"/>
  <c r="I53" i="6"/>
  <c r="I54" i="6" s="1"/>
  <c r="I48" i="6"/>
  <c r="I36" i="6"/>
  <c r="I38" i="6" s="1"/>
  <c r="I62" i="6" s="1"/>
  <c r="J67" i="5"/>
  <c r="C72" i="5"/>
  <c r="D68" i="5"/>
  <c r="H54" i="7"/>
  <c r="J54" i="7"/>
  <c r="K67" i="5"/>
  <c r="E65" i="6"/>
  <c r="K49" i="6"/>
  <c r="K67" i="6" s="1"/>
  <c r="K49" i="7"/>
  <c r="K67" i="7" s="1"/>
  <c r="F47" i="6"/>
  <c r="F49" i="6" s="1"/>
  <c r="F37" i="7"/>
  <c r="H67" i="4"/>
  <c r="C72" i="4"/>
  <c r="F62" i="3"/>
  <c r="E62" i="3"/>
  <c r="I65" i="7"/>
  <c r="K61" i="7"/>
  <c r="H47" i="6"/>
  <c r="H49" i="6" s="1"/>
  <c r="I60" i="7"/>
  <c r="G65" i="5"/>
  <c r="G47" i="5"/>
  <c r="G49" i="5" s="1"/>
  <c r="G54" i="7"/>
  <c r="H65" i="6"/>
  <c r="F65" i="6"/>
  <c r="F38" i="7"/>
  <c r="G47" i="7"/>
  <c r="G49" i="7" s="1"/>
  <c r="E38" i="7"/>
  <c r="E54" i="7"/>
  <c r="K54" i="7"/>
  <c r="I66" i="5"/>
  <c r="H65" i="7"/>
  <c r="H65" i="5"/>
  <c r="F65" i="7"/>
  <c r="F65" i="5"/>
  <c r="D37" i="4"/>
  <c r="F47" i="7"/>
  <c r="J54" i="6"/>
  <c r="F54" i="6"/>
  <c r="F62" i="1"/>
  <c r="E62" i="1"/>
  <c r="F48" i="7"/>
  <c r="K62" i="7"/>
  <c r="G65" i="6"/>
  <c r="E54" i="6"/>
  <c r="E48" i="6"/>
  <c r="E49" i="6" s="1"/>
  <c r="G49" i="6"/>
  <c r="D60" i="4"/>
  <c r="I54" i="3"/>
  <c r="F54" i="5"/>
  <c r="E54" i="5"/>
  <c r="D37" i="3"/>
  <c r="G65" i="7"/>
  <c r="D68" i="7"/>
  <c r="G66" i="6"/>
  <c r="G60" i="6"/>
  <c r="D60" i="1"/>
  <c r="D47" i="1"/>
  <c r="D49" i="1" s="1"/>
  <c r="D67" i="1" s="1"/>
  <c r="D54" i="1"/>
  <c r="E66" i="6"/>
  <c r="E60" i="6"/>
  <c r="E37" i="6"/>
  <c r="E35" i="7"/>
  <c r="H47" i="7"/>
  <c r="F60" i="6"/>
  <c r="F66" i="6"/>
  <c r="E60" i="5"/>
  <c r="G66" i="7"/>
  <c r="G60" i="7"/>
  <c r="E66" i="7"/>
  <c r="E60" i="7"/>
  <c r="E37" i="5"/>
  <c r="F60" i="7"/>
  <c r="F66" i="7"/>
  <c r="J54" i="5"/>
  <c r="J61" i="5"/>
  <c r="J38" i="5"/>
  <c r="J62" i="5" s="1"/>
  <c r="F61" i="5"/>
  <c r="F38" i="5"/>
  <c r="F62" i="5" s="1"/>
  <c r="K61" i="5"/>
  <c r="K38" i="5"/>
  <c r="K62" i="5" s="1"/>
  <c r="G61" i="5"/>
  <c r="G38" i="5"/>
  <c r="G62" i="5" s="1"/>
  <c r="D66" i="5"/>
  <c r="D57" i="5"/>
  <c r="D53" i="5"/>
  <c r="D54" i="5" s="1"/>
  <c r="D48" i="5"/>
  <c r="D36" i="5"/>
  <c r="C69" i="5"/>
  <c r="D35" i="5"/>
  <c r="B52" i="5"/>
  <c r="H54" i="5"/>
  <c r="F49" i="5"/>
  <c r="G54" i="5"/>
  <c r="E49" i="5"/>
  <c r="E67" i="5" s="1"/>
  <c r="I65" i="5"/>
  <c r="H61" i="5"/>
  <c r="H38" i="5"/>
  <c r="H62" i="5" s="1"/>
  <c r="E61" i="5"/>
  <c r="E38" i="5"/>
  <c r="E62" i="5" s="1"/>
  <c r="C68" i="5"/>
  <c r="I60" i="5"/>
  <c r="I54" i="5"/>
  <c r="I47" i="5"/>
  <c r="I49" i="5" s="1"/>
  <c r="K54" i="5"/>
  <c r="J61" i="6"/>
  <c r="J38" i="6"/>
  <c r="J62" i="6" s="1"/>
  <c r="F61" i="6"/>
  <c r="F38" i="6"/>
  <c r="F62" i="6" s="1"/>
  <c r="K61" i="6"/>
  <c r="K38" i="6"/>
  <c r="K62" i="6" s="1"/>
  <c r="G61" i="6"/>
  <c r="G38" i="6"/>
  <c r="G62" i="6" s="1"/>
  <c r="D66" i="6"/>
  <c r="D57" i="6"/>
  <c r="D53" i="6"/>
  <c r="D36" i="6"/>
  <c r="D35" i="6"/>
  <c r="D37" i="6" s="1"/>
  <c r="H54" i="6"/>
  <c r="G54" i="6"/>
  <c r="I65" i="6"/>
  <c r="H61" i="6"/>
  <c r="H38" i="6"/>
  <c r="H62" i="6" s="1"/>
  <c r="E61" i="6"/>
  <c r="E38" i="6"/>
  <c r="I60" i="6"/>
  <c r="I47" i="6"/>
  <c r="I49" i="6" s="1"/>
  <c r="K54" i="6"/>
  <c r="I54" i="7"/>
  <c r="C73" i="7"/>
  <c r="C57" i="7"/>
  <c r="C53" i="7"/>
  <c r="C36" i="7"/>
  <c r="E49" i="7"/>
  <c r="E67" i="7" s="1"/>
  <c r="D38" i="7"/>
  <c r="I61" i="7"/>
  <c r="I38" i="7"/>
  <c r="I62" i="7" s="1"/>
  <c r="I54" i="4"/>
  <c r="G49" i="4"/>
  <c r="G67" i="4" s="1"/>
  <c r="D61" i="4"/>
  <c r="D38" i="4"/>
  <c r="I61" i="4"/>
  <c r="I38" i="4"/>
  <c r="I62" i="4" s="1"/>
  <c r="C65" i="4"/>
  <c r="C73" i="4"/>
  <c r="C66" i="4"/>
  <c r="C57" i="4"/>
  <c r="C53" i="4"/>
  <c r="C48" i="4"/>
  <c r="C36" i="4"/>
  <c r="B35" i="4"/>
  <c r="B37" i="4" s="1"/>
  <c r="C35" i="4"/>
  <c r="C37" i="4" s="1"/>
  <c r="C49" i="4"/>
  <c r="D54" i="4"/>
  <c r="D49" i="4"/>
  <c r="D67" i="4" s="1"/>
  <c r="C54" i="4"/>
  <c r="E49" i="4"/>
  <c r="E67" i="4" s="1"/>
  <c r="B60" i="4"/>
  <c r="B47" i="4"/>
  <c r="G49" i="3"/>
  <c r="G67" i="3" s="1"/>
  <c r="D61" i="3"/>
  <c r="D38" i="3"/>
  <c r="C73" i="3"/>
  <c r="C66" i="3"/>
  <c r="C57" i="3"/>
  <c r="C53" i="3"/>
  <c r="C54" i="3" s="1"/>
  <c r="C48" i="3"/>
  <c r="C49" i="3" s="1"/>
  <c r="C36" i="3"/>
  <c r="B35" i="3"/>
  <c r="B37" i="3" s="1"/>
  <c r="C35" i="3"/>
  <c r="C37" i="3" s="1"/>
  <c r="D54" i="3"/>
  <c r="D49" i="3"/>
  <c r="D67" i="3" s="1"/>
  <c r="E49" i="3"/>
  <c r="E67" i="3" s="1"/>
  <c r="I61" i="3"/>
  <c r="I38" i="3"/>
  <c r="I62" i="3" s="1"/>
  <c r="C65" i="3"/>
  <c r="B60" i="3"/>
  <c r="E49" i="2"/>
  <c r="E67" i="2" s="1"/>
  <c r="B47" i="2"/>
  <c r="D38" i="2"/>
  <c r="D62" i="2" s="1"/>
  <c r="D67" i="2"/>
  <c r="C68" i="2"/>
  <c r="C38" i="2"/>
  <c r="F49" i="2"/>
  <c r="F67" i="2" s="1"/>
  <c r="G49" i="2"/>
  <c r="G67" i="2" s="1"/>
  <c r="E62" i="2"/>
  <c r="E61" i="2"/>
  <c r="B66" i="2"/>
  <c r="B57" i="2"/>
  <c r="B53" i="2"/>
  <c r="B54" i="2" s="1"/>
  <c r="B36" i="2"/>
  <c r="B73" i="2"/>
  <c r="I61" i="2"/>
  <c r="I38" i="2"/>
  <c r="I62" i="2" s="1"/>
  <c r="B35" i="2"/>
  <c r="C35" i="2"/>
  <c r="C37" i="2" s="1"/>
  <c r="I54" i="1"/>
  <c r="G49" i="1"/>
  <c r="G67" i="1" s="1"/>
  <c r="D61" i="1"/>
  <c r="D38" i="1"/>
  <c r="D62" i="1" s="1"/>
  <c r="C73" i="1"/>
  <c r="C66" i="1"/>
  <c r="C57" i="1"/>
  <c r="C53" i="1"/>
  <c r="C48" i="1"/>
  <c r="C36" i="1"/>
  <c r="B35" i="1"/>
  <c r="B37" i="1" s="1"/>
  <c r="C35" i="1"/>
  <c r="C37" i="1" s="1"/>
  <c r="I61" i="1"/>
  <c r="I38" i="1"/>
  <c r="I62" i="1" s="1"/>
  <c r="C65" i="1"/>
  <c r="F49" i="1"/>
  <c r="F67" i="1" s="1"/>
  <c r="E49" i="1"/>
  <c r="E67" i="1" s="1"/>
  <c r="D62" i="3" l="1"/>
  <c r="I38" i="5"/>
  <c r="I62" i="5" s="1"/>
  <c r="D62" i="4"/>
  <c r="F62" i="7"/>
  <c r="I67" i="7"/>
  <c r="B72" i="4"/>
  <c r="C69" i="1"/>
  <c r="C52" i="1"/>
  <c r="C54" i="1" s="1"/>
  <c r="B65" i="4"/>
  <c r="B68" i="4"/>
  <c r="F49" i="7"/>
  <c r="F67" i="7" s="1"/>
  <c r="B65" i="1"/>
  <c r="B68" i="1"/>
  <c r="B68" i="3"/>
  <c r="H67" i="6"/>
  <c r="F67" i="6"/>
  <c r="D48" i="6"/>
  <c r="D68" i="6"/>
  <c r="E62" i="6"/>
  <c r="I61" i="6"/>
  <c r="D37" i="5"/>
  <c r="H49" i="7"/>
  <c r="H67" i="7" s="1"/>
  <c r="H67" i="5"/>
  <c r="D65" i="6"/>
  <c r="E67" i="6"/>
  <c r="B72" i="5"/>
  <c r="C72" i="6"/>
  <c r="G67" i="6"/>
  <c r="G67" i="5"/>
  <c r="B72" i="7"/>
  <c r="B47" i="5"/>
  <c r="C47" i="5"/>
  <c r="D65" i="5"/>
  <c r="F67" i="5"/>
  <c r="D47" i="5"/>
  <c r="D49" i="5" s="1"/>
  <c r="G67" i="7"/>
  <c r="D60" i="7"/>
  <c r="C52" i="7"/>
  <c r="D66" i="7"/>
  <c r="D47" i="7"/>
  <c r="D54" i="7"/>
  <c r="B60" i="2"/>
  <c r="C60" i="2"/>
  <c r="D60" i="5"/>
  <c r="C72" i="2"/>
  <c r="B72" i="2"/>
  <c r="E37" i="7"/>
  <c r="E62" i="7" s="1"/>
  <c r="E61" i="7"/>
  <c r="D35" i="7"/>
  <c r="D47" i="6"/>
  <c r="D60" i="6"/>
  <c r="C52" i="6"/>
  <c r="D54" i="6"/>
  <c r="C60" i="1"/>
  <c r="C47" i="1"/>
  <c r="C49" i="1" s="1"/>
  <c r="C67" i="1" s="1"/>
  <c r="D65" i="7"/>
  <c r="D48" i="7"/>
  <c r="C72" i="3"/>
  <c r="B72" i="3"/>
  <c r="I67" i="5"/>
  <c r="C65" i="5"/>
  <c r="C35" i="5"/>
  <c r="B35" i="5"/>
  <c r="D61" i="5"/>
  <c r="D38" i="5"/>
  <c r="C73" i="5"/>
  <c r="C66" i="5"/>
  <c r="C57" i="5"/>
  <c r="C53" i="5"/>
  <c r="C54" i="5" s="1"/>
  <c r="C48" i="5"/>
  <c r="C36" i="5"/>
  <c r="B69" i="5"/>
  <c r="I67" i="6"/>
  <c r="D61" i="6"/>
  <c r="D38" i="6"/>
  <c r="D62" i="6" s="1"/>
  <c r="C35" i="6"/>
  <c r="C37" i="6" s="1"/>
  <c r="B35" i="6"/>
  <c r="B37" i="6" s="1"/>
  <c r="C73" i="6"/>
  <c r="C57" i="6"/>
  <c r="C53" i="6"/>
  <c r="C48" i="6"/>
  <c r="C36" i="6"/>
  <c r="B57" i="7"/>
  <c r="B53" i="7"/>
  <c r="B36" i="7"/>
  <c r="B73" i="7"/>
  <c r="C61" i="4"/>
  <c r="C38" i="4"/>
  <c r="C62" i="4" s="1"/>
  <c r="B66" i="4"/>
  <c r="B57" i="4"/>
  <c r="B53" i="4"/>
  <c r="B54" i="4" s="1"/>
  <c r="B48" i="4"/>
  <c r="B49" i="4" s="1"/>
  <c r="B36" i="4"/>
  <c r="B73" i="4"/>
  <c r="C67" i="4"/>
  <c r="B57" i="3"/>
  <c r="B53" i="3"/>
  <c r="B54" i="3" s="1"/>
  <c r="B48" i="3"/>
  <c r="B49" i="3" s="1"/>
  <c r="B67" i="3" s="1"/>
  <c r="B36" i="3"/>
  <c r="B73" i="3"/>
  <c r="C61" i="3"/>
  <c r="C38" i="3"/>
  <c r="C62" i="3" s="1"/>
  <c r="C67" i="3"/>
  <c r="C61" i="2"/>
  <c r="B61" i="2"/>
  <c r="B38" i="2"/>
  <c r="B68" i="2"/>
  <c r="C65" i="2"/>
  <c r="C48" i="2"/>
  <c r="C49" i="2" s="1"/>
  <c r="C62" i="2"/>
  <c r="B66" i="1"/>
  <c r="B57" i="1"/>
  <c r="B53" i="1"/>
  <c r="B48" i="1"/>
  <c r="B36" i="1"/>
  <c r="B73" i="1"/>
  <c r="C61" i="1"/>
  <c r="C38" i="1"/>
  <c r="C62" i="1" s="1"/>
  <c r="C68" i="7" l="1"/>
  <c r="C49" i="5"/>
  <c r="C67" i="5" s="1"/>
  <c r="D49" i="6"/>
  <c r="D67" i="6" s="1"/>
  <c r="D62" i="5"/>
  <c r="D67" i="5"/>
  <c r="B52" i="1"/>
  <c r="B69" i="1"/>
  <c r="C69" i="6"/>
  <c r="B68" i="5"/>
  <c r="C69" i="7"/>
  <c r="C68" i="6"/>
  <c r="B65" i="5"/>
  <c r="C65" i="6"/>
  <c r="C72" i="7"/>
  <c r="C37" i="5"/>
  <c r="C54" i="7"/>
  <c r="C54" i="6"/>
  <c r="C66" i="6"/>
  <c r="C38" i="7"/>
  <c r="B65" i="6"/>
  <c r="C65" i="7"/>
  <c r="C48" i="7"/>
  <c r="B68" i="7"/>
  <c r="B60" i="1"/>
  <c r="B49" i="1"/>
  <c r="B67" i="1" s="1"/>
  <c r="B54" i="1"/>
  <c r="C60" i="6"/>
  <c r="C47" i="6"/>
  <c r="C49" i="6" s="1"/>
  <c r="B52" i="6"/>
  <c r="C35" i="7"/>
  <c r="B35" i="7"/>
  <c r="B37" i="7" s="1"/>
  <c r="B60" i="5"/>
  <c r="C60" i="5"/>
  <c r="D49" i="7"/>
  <c r="D67" i="7" s="1"/>
  <c r="D37" i="7"/>
  <c r="D62" i="7" s="1"/>
  <c r="D61" i="7"/>
  <c r="C47" i="7"/>
  <c r="C60" i="7"/>
  <c r="C66" i="7"/>
  <c r="B37" i="2"/>
  <c r="B62" i="2" s="1"/>
  <c r="C61" i="5"/>
  <c r="C38" i="5"/>
  <c r="B66" i="5"/>
  <c r="B57" i="5"/>
  <c r="B53" i="5"/>
  <c r="B54" i="5" s="1"/>
  <c r="B48" i="5"/>
  <c r="B49" i="5" s="1"/>
  <c r="B36" i="5"/>
  <c r="B73" i="5"/>
  <c r="C61" i="6"/>
  <c r="C38" i="6"/>
  <c r="C62" i="6" s="1"/>
  <c r="B57" i="6"/>
  <c r="B53" i="6"/>
  <c r="B48" i="6"/>
  <c r="B36" i="6"/>
  <c r="B73" i="6"/>
  <c r="B67" i="4"/>
  <c r="B61" i="4"/>
  <c r="B38" i="4"/>
  <c r="B62" i="4" s="1"/>
  <c r="B61" i="3"/>
  <c r="B38" i="3"/>
  <c r="B62" i="3" s="1"/>
  <c r="C67" i="2"/>
  <c r="B65" i="2"/>
  <c r="B48" i="2"/>
  <c r="B49" i="2" s="1"/>
  <c r="B61" i="1"/>
  <c r="B38" i="1"/>
  <c r="B62" i="1" s="1"/>
  <c r="B61" i="7" l="1"/>
  <c r="B68" i="6"/>
  <c r="B52" i="7"/>
  <c r="B54" i="7" s="1"/>
  <c r="B69" i="7"/>
  <c r="B69" i="6"/>
  <c r="C62" i="5"/>
  <c r="C67" i="6"/>
  <c r="B38" i="7"/>
  <c r="B62" i="7" s="1"/>
  <c r="B66" i="6"/>
  <c r="B54" i="6"/>
  <c r="B67" i="5"/>
  <c r="B60" i="7"/>
  <c r="B47" i="7"/>
  <c r="B66" i="7"/>
  <c r="C37" i="7"/>
  <c r="C62" i="7" s="1"/>
  <c r="C61" i="7"/>
  <c r="C49" i="7"/>
  <c r="C67" i="7" s="1"/>
  <c r="B37" i="5"/>
  <c r="B60" i="6"/>
  <c r="B47" i="6"/>
  <c r="B49" i="6" s="1"/>
  <c r="B65" i="7"/>
  <c r="B48" i="7"/>
  <c r="B61" i="5"/>
  <c r="B38" i="5"/>
  <c r="B61" i="6"/>
  <c r="B38" i="6"/>
  <c r="B62" i="6" s="1"/>
  <c r="B67" i="2"/>
  <c r="B49" i="7" l="1"/>
  <c r="B67" i="7" s="1"/>
  <c r="B67" i="6"/>
  <c r="B62" i="5"/>
  <c r="D15" i="7"/>
  <c r="C15" i="7" s="1"/>
  <c r="B15" i="7" s="1"/>
</calcChain>
</file>

<file path=xl/sharedStrings.xml><?xml version="1.0" encoding="utf-8"?>
<sst xmlns="http://schemas.openxmlformats.org/spreadsheetml/2006/main" count="762" uniqueCount="149">
  <si>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</si>
  <si>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</si>
  <si>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</si>
  <si>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</si>
  <si>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</si>
  <si>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</si>
  <si>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Seguimiento</t>
  </si>
  <si>
    <t>Campaña de drogas</t>
  </si>
  <si>
    <t>Capacitación socioeducativa</t>
  </si>
  <si>
    <t>Internamiento</t>
  </si>
  <si>
    <t>Educación y terapia</t>
  </si>
  <si>
    <t>Esparcimiento</t>
  </si>
  <si>
    <t>Insumos</t>
  </si>
  <si>
    <t>Efectivos 3T 2011</t>
  </si>
  <si>
    <t>Gasto FODESAF</t>
  </si>
  <si>
    <t>Ingresos FODESAF</t>
  </si>
  <si>
    <t>Otros insumos</t>
  </si>
  <si>
    <t>IPC (3T 2011)</t>
  </si>
  <si>
    <t>Población objetivo</t>
  </si>
  <si>
    <t>Cálculos intermedios</t>
  </si>
  <si>
    <t>Gasto efectivo real 3T 2011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</si>
  <si>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</si>
  <si>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</si>
  <si>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</si>
  <si>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</si>
  <si>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</si>
  <si>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</si>
  <si>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</si>
  <si>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</si>
  <si>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</si>
  <si>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</si>
  <si>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</si>
  <si>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</si>
  <si>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</si>
  <si>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</si>
  <si>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</si>
  <si>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</si>
  <si>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</si>
  <si>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</si>
  <si>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</si>
  <si>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</si>
  <si>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</si>
  <si>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</si>
  <si>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</si>
  <si>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1T 2011</t>
  </si>
  <si>
    <t>IPC (1T 2011)</t>
  </si>
  <si>
    <t>Gasto efectivo real 1T 2011</t>
  </si>
  <si>
    <t>Gasto efectivo real por beneficiario 1T 2011</t>
  </si>
  <si>
    <t>Efectivos 2T 2011</t>
  </si>
  <si>
    <t>IPC (2T 2011)</t>
  </si>
  <si>
    <t>Gasto efectivo real 2T 2011</t>
  </si>
  <si>
    <t>Gasto efectivo real por beneficiario 2T 2011</t>
  </si>
  <si>
    <t>Efectivos 4T 2011</t>
  </si>
  <si>
    <t>IPC (4T 2011)</t>
  </si>
  <si>
    <t>Gasto efectivo real 4T 2011</t>
  </si>
  <si>
    <t>Gasto efectivo real por beneficiario 4T 2011</t>
  </si>
  <si>
    <t>Efectivos  2011</t>
  </si>
  <si>
    <t>IPC ( 2011)</t>
  </si>
  <si>
    <t>Gasto efectivo real  2011</t>
  </si>
  <si>
    <t>Gasto efectivo real por beneficiario  2011</t>
  </si>
  <si>
    <t>Efectivos 3TA 2011</t>
  </si>
  <si>
    <t>IPC (3TA 2011)</t>
  </si>
  <si>
    <t>Gasto efectivo real 3TA 2011</t>
  </si>
  <si>
    <t>Gasto efectivo real por beneficiario 3TA 2011</t>
  </si>
  <si>
    <t>Efectivos 1S 2011</t>
  </si>
  <si>
    <t>IPC (1S 2011)</t>
  </si>
  <si>
    <t>Gasto efectivo real 1S 2011</t>
  </si>
  <si>
    <t>Gasto efectivo real por beneficiario 1S 2011</t>
  </si>
  <si>
    <t>De Composición</t>
  </si>
  <si>
    <t>Fuentes:</t>
  </si>
  <si>
    <t>Informes Trimestrales IAFA</t>
  </si>
  <si>
    <t>Notas:</t>
  </si>
  <si>
    <t>En los indicadores trimestrales no se toman en cuenta las modificaciones presupuestarias retroactivas; solamente en el anual.</t>
  </si>
  <si>
    <t>Los datos de ingresos contemplan los giros de recursos que Desaf le hizo al IAFA, tanto por convenio como por ley.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</si>
  <si>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</si>
  <si>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</si>
  <si>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</si>
  <si>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</si>
  <si>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</si>
  <si>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</si>
  <si>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</si>
  <si>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</si>
  <si>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</si>
  <si>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</si>
  <si>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</si>
  <si>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</si>
  <si>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</si>
  <si>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Para los indicadores de cobertura se utilizan las personas distintas que fueron recibidas y atendidas por el IAFA al menos una vez, hayan o no finalizado el proceso</t>
  </si>
  <si>
    <t>Para los indicadores de gasto medio y de crecimiento en beneficiarios se utiliza el promedio de personas que estuvieron internadas en el período.</t>
  </si>
  <si>
    <t>Indicadores propuestos aplicado a IAFA.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</si>
  <si>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</si>
  <si>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</si>
  <si>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</si>
  <si>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</si>
  <si>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</si>
  <si>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</si>
  <si>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</si>
  <si>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PAO 2012 IAFA, Desaf</t>
  </si>
  <si>
    <t>Modificaciones presupuestarias 2012, Desaf.</t>
  </si>
  <si>
    <t>Informes de giros de recursos, Presupuesto, Desaf 2012</t>
  </si>
  <si>
    <t>Indicadores propuestos aplicado a IAFA.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</si>
  <si>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</si>
  <si>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</si>
  <si>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</si>
  <si>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</si>
  <si>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</si>
  <si>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</si>
  <si>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propuestos aplicado a IAFA.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</si>
  <si>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</si>
  <si>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</si>
  <si>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</si>
  <si>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</si>
  <si>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</si>
  <si>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</si>
  <si>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propuestos aplicado a IAFA.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</si>
  <si>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</si>
  <si>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</si>
  <si>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</si>
  <si>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</si>
  <si>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</si>
  <si>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</si>
  <si>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propuestos aplicado a IAFA.Primer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</si>
  <si>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</si>
  <si>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</si>
  <si>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</si>
  <si>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</si>
  <si>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</si>
  <si>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</si>
  <si>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propuestos aplicado a IAFA.Tercer Trimestre Acumulado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</si>
  <si>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</si>
  <si>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</si>
  <si>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</si>
  <si>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</si>
  <si>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</si>
  <si>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</si>
  <si>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Indicadores propuestos aplicado a IAFA.Anual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</si>
  <si>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</si>
  <si>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</si>
  <si>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</si>
  <si>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</si>
  <si>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</si>
  <si>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</si>
  <si>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Informe de Liquidación 2011, Fodesaf</t>
  </si>
  <si>
    <t>na</t>
  </si>
  <si>
    <t>n.d</t>
  </si>
  <si>
    <t>n.d.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</si>
  <si>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</si>
  <si>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</si>
  <si>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actualizado 06-05-13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</si>
</sst>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  <numFmt numFmtId="167" formatCode="#,##0____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65" fontId="0" fillId="0" borderId="0" xfId="0" applyNumberFormat="1"/>
    <xf numFmtId="0" fontId="0" fillId="0" borderId="0" xfId="0" applyFill="1" applyBorder="1"/>
    <xf numFmtId="166" fontId="0" fillId="0" borderId="0" xfId="1" applyNumberFormat="1" applyFont="1" applyFill="1"/>
    <xf numFmtId="167" fontId="0" fillId="0" borderId="0" xfId="0" applyNumberFormat="1" applyFill="1"/>
    <xf numFmtId="2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3" fontId="1" fillId="0" borderId="0" xfId="0" applyNumberFormat="1" applyFont="1" applyFill="1"/>
    <xf numFmtId="0" fontId="0" fillId="0" borderId="10" xfId="0" applyFill="1" applyBorder="1"/>
    <xf numFmtId="165" fontId="0" fillId="0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49" zoomScale="90" zoomScaleNormal="90" workbookViewId="0">
      <selection activeCell="H14" sqref="H14"/>
    </sheetView>
  </sheetViews>
  <sheetFormatPr baseColWidth="10" defaultColWidth="11.42578125" defaultRowHeight="15" x14ac:dyDescent="0.25"/>
  <cols>
    <col min="1" max="1" width="50.85546875" customWidth="1"/>
    <col min="2" max="10" width="13.7109375" customWidth="1"/>
    <col min="11" max="11" width="14" customWidth="1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0" t="s">
        <v>89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100000000000001" customHeight="1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  <c r="L4" s="2"/>
      <c r="M4" s="2"/>
    </row>
    <row r="5" spans="1:13" ht="20.100000000000001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  <c r="L5" s="2"/>
      <c r="M5" s="2"/>
    </row>
    <row r="6" spans="1:13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  <c r="L6" s="2"/>
      <c r="M6" s="2"/>
    </row>
    <row r="7" spans="1:13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34" t="s">
        <v>44</v>
      </c>
      <c r="B11" s="1">
        <f t="shared" ref="B11:B16" si="0">C11+I11</f>
        <v>21.333333333333332</v>
      </c>
      <c r="C11" s="1">
        <f t="shared" ref="C11:C15" si="1">D11+H11</f>
        <v>21.333333333333332</v>
      </c>
      <c r="D11" s="1">
        <f t="shared" ref="D11:D16" si="2">E11</f>
        <v>21.333333333333332</v>
      </c>
      <c r="E11" s="1">
        <v>21.333333333333332</v>
      </c>
      <c r="F11" s="1">
        <v>21.333333333333332</v>
      </c>
      <c r="G11" s="1">
        <v>21.333333333333332</v>
      </c>
      <c r="H11" s="2">
        <v>0</v>
      </c>
      <c r="I11" s="2">
        <f t="shared" ref="I11:I16" si="3">SUM(J11:K11)</f>
        <v>0</v>
      </c>
      <c r="J11" s="2">
        <v>0</v>
      </c>
      <c r="K11" s="2">
        <v>0</v>
      </c>
      <c r="L11" s="2"/>
      <c r="M11" s="2"/>
    </row>
    <row r="12" spans="1:13" x14ac:dyDescent="0.25">
      <c r="A12" s="35" t="s">
        <v>85</v>
      </c>
      <c r="B12" s="1">
        <f t="shared" si="0"/>
        <v>52</v>
      </c>
      <c r="C12" s="1">
        <f t="shared" si="1"/>
        <v>52</v>
      </c>
      <c r="D12" s="1">
        <f t="shared" si="2"/>
        <v>52</v>
      </c>
      <c r="E12" s="1">
        <v>52</v>
      </c>
      <c r="F12" s="1">
        <v>52</v>
      </c>
      <c r="G12" s="1">
        <v>52</v>
      </c>
      <c r="H12" s="2">
        <v>0</v>
      </c>
      <c r="I12" s="2">
        <f t="shared" si="3"/>
        <v>0</v>
      </c>
      <c r="J12" s="2">
        <v>0</v>
      </c>
      <c r="K12" s="2">
        <v>0</v>
      </c>
      <c r="L12" s="2"/>
      <c r="M12" s="2"/>
    </row>
    <row r="13" spans="1:13" x14ac:dyDescent="0.25">
      <c r="A13" s="34" t="s">
        <v>90</v>
      </c>
      <c r="B13" s="1">
        <f t="shared" si="0"/>
        <v>183</v>
      </c>
      <c r="C13" s="1">
        <f t="shared" si="1"/>
        <v>33</v>
      </c>
      <c r="D13" s="1">
        <f t="shared" si="2"/>
        <v>24</v>
      </c>
      <c r="E13" s="2">
        <v>24</v>
      </c>
      <c r="F13" s="2">
        <v>24</v>
      </c>
      <c r="G13" s="2">
        <v>24</v>
      </c>
      <c r="H13" s="2">
        <v>9</v>
      </c>
      <c r="I13" s="2">
        <f t="shared" si="3"/>
        <v>150</v>
      </c>
      <c r="J13" s="2">
        <v>150</v>
      </c>
      <c r="K13" s="2">
        <v>0</v>
      </c>
      <c r="L13" s="2"/>
      <c r="M13" s="2"/>
    </row>
    <row r="14" spans="1:13" x14ac:dyDescent="0.25">
      <c r="A14" s="34" t="s">
        <v>91</v>
      </c>
      <c r="B14" s="1">
        <f t="shared" si="0"/>
        <v>32</v>
      </c>
      <c r="C14" s="1">
        <f t="shared" si="1"/>
        <v>32</v>
      </c>
      <c r="D14" s="1">
        <f t="shared" si="2"/>
        <v>20</v>
      </c>
      <c r="E14" s="1">
        <v>20</v>
      </c>
      <c r="F14" s="1">
        <v>20</v>
      </c>
      <c r="G14" s="1">
        <v>20</v>
      </c>
      <c r="H14" s="1">
        <v>12</v>
      </c>
      <c r="I14" s="2">
        <f t="shared" si="3"/>
        <v>0</v>
      </c>
      <c r="J14" s="1">
        <v>0</v>
      </c>
      <c r="K14" s="1">
        <v>0</v>
      </c>
      <c r="L14" s="2"/>
      <c r="M14" s="2"/>
    </row>
    <row r="15" spans="1:13" x14ac:dyDescent="0.25">
      <c r="A15" s="35" t="s">
        <v>85</v>
      </c>
      <c r="B15" s="1">
        <f t="shared" si="0"/>
        <v>88</v>
      </c>
      <c r="C15" s="1">
        <f t="shared" si="1"/>
        <v>88</v>
      </c>
      <c r="D15" s="1">
        <f t="shared" si="2"/>
        <v>76</v>
      </c>
      <c r="E15" s="1">
        <v>76</v>
      </c>
      <c r="F15" s="1">
        <v>76</v>
      </c>
      <c r="G15" s="1">
        <v>76</v>
      </c>
      <c r="H15" s="1">
        <v>12</v>
      </c>
      <c r="I15" s="2">
        <f t="shared" si="3"/>
        <v>0</v>
      </c>
      <c r="J15" s="1">
        <v>0</v>
      </c>
      <c r="K15" s="1">
        <v>0</v>
      </c>
      <c r="L15" s="2"/>
      <c r="M15" s="2"/>
    </row>
    <row r="16" spans="1:13" x14ac:dyDescent="0.25">
      <c r="A16" s="34" t="s">
        <v>92</v>
      </c>
      <c r="B16" s="1">
        <f t="shared" si="0"/>
        <v>308134</v>
      </c>
      <c r="C16" s="1">
        <f>D16+H16</f>
        <v>130</v>
      </c>
      <c r="D16" s="1">
        <f t="shared" si="2"/>
        <v>96</v>
      </c>
      <c r="E16" s="2">
        <f>24*4</f>
        <v>96</v>
      </c>
      <c r="F16" s="2">
        <f t="shared" ref="F16:G16" si="4">24*4</f>
        <v>96</v>
      </c>
      <c r="G16" s="2">
        <f t="shared" si="4"/>
        <v>96</v>
      </c>
      <c r="H16" s="2">
        <v>34</v>
      </c>
      <c r="I16" s="7">
        <f t="shared" si="3"/>
        <v>308004</v>
      </c>
      <c r="J16" s="2">
        <v>1194</v>
      </c>
      <c r="K16" s="7">
        <v>306810</v>
      </c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34" t="s">
        <v>44</v>
      </c>
      <c r="B19" s="1">
        <f>C19+I19</f>
        <v>4638672.5</v>
      </c>
      <c r="C19" s="1">
        <f>D19+H19</f>
        <v>4638672.5</v>
      </c>
      <c r="D19" s="1">
        <f>SUM(E19:G19)</f>
        <v>4638672.5</v>
      </c>
      <c r="E19" s="1">
        <v>2528672.5</v>
      </c>
      <c r="F19" s="1">
        <v>0</v>
      </c>
      <c r="G19" s="1">
        <v>2110000</v>
      </c>
      <c r="H19" s="1">
        <v>0</v>
      </c>
      <c r="I19" s="2">
        <f t="shared" ref="I19:I22" si="5">SUM(J19:K19)</f>
        <v>0</v>
      </c>
      <c r="J19" s="1">
        <v>0</v>
      </c>
      <c r="K19" s="1">
        <v>0</v>
      </c>
      <c r="L19" s="2"/>
      <c r="M19" s="2"/>
    </row>
    <row r="20" spans="1:13" x14ac:dyDescent="0.25">
      <c r="A20" s="34" t="s">
        <v>90</v>
      </c>
      <c r="B20" s="1">
        <f>C20+I20</f>
        <v>15867000</v>
      </c>
      <c r="C20" s="1">
        <f>D20+H20</f>
        <v>15240000</v>
      </c>
      <c r="D20" s="1">
        <v>10740000</v>
      </c>
      <c r="E20" s="1" t="s">
        <v>144</v>
      </c>
      <c r="F20" s="1" t="s">
        <v>144</v>
      </c>
      <c r="G20" s="1" t="s">
        <v>144</v>
      </c>
      <c r="H20" s="1">
        <v>4500000</v>
      </c>
      <c r="I20" s="7">
        <f t="shared" si="5"/>
        <v>627000</v>
      </c>
      <c r="J20" s="1">
        <v>627000</v>
      </c>
      <c r="K20" s="1">
        <v>0</v>
      </c>
      <c r="L20" s="2"/>
      <c r="M20" s="2"/>
    </row>
    <row r="21" spans="1:13" x14ac:dyDescent="0.25">
      <c r="A21" s="34" t="s">
        <v>91</v>
      </c>
      <c r="B21" s="1">
        <f>C21+I21</f>
        <v>5778160</v>
      </c>
      <c r="C21" s="1">
        <f>D21+H21</f>
        <v>5778160</v>
      </c>
      <c r="D21" s="1">
        <v>5198790</v>
      </c>
      <c r="E21" s="1" t="s">
        <v>144</v>
      </c>
      <c r="F21" s="1" t="s">
        <v>144</v>
      </c>
      <c r="G21" s="1" t="s">
        <v>144</v>
      </c>
      <c r="H21" s="1">
        <v>579370</v>
      </c>
      <c r="I21" s="1">
        <f>SUM(J21:K21)</f>
        <v>0</v>
      </c>
      <c r="J21" s="1">
        <v>0</v>
      </c>
      <c r="K21" s="1">
        <v>0</v>
      </c>
      <c r="L21" s="2"/>
      <c r="M21" s="1"/>
    </row>
    <row r="22" spans="1:13" x14ac:dyDescent="0.25">
      <c r="A22" s="34" t="s">
        <v>92</v>
      </c>
      <c r="B22" s="1">
        <f>C22+I22</f>
        <v>80000000</v>
      </c>
      <c r="C22" s="1">
        <f>D22+H22</f>
        <v>68000000</v>
      </c>
      <c r="D22" s="1">
        <v>50000000</v>
      </c>
      <c r="E22" s="1" t="s">
        <v>144</v>
      </c>
      <c r="F22" s="1" t="s">
        <v>145</v>
      </c>
      <c r="G22" s="37" t="s">
        <v>144</v>
      </c>
      <c r="H22" s="1">
        <v>18000000</v>
      </c>
      <c r="I22" s="7">
        <f t="shared" si="5"/>
        <v>12000000</v>
      </c>
      <c r="J22" s="1">
        <v>3197000</v>
      </c>
      <c r="K22" s="1">
        <v>8803000</v>
      </c>
      <c r="L22" s="2"/>
      <c r="M22" s="2"/>
    </row>
    <row r="23" spans="1:13" x14ac:dyDescent="0.25">
      <c r="A23" s="34" t="s">
        <v>93</v>
      </c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</row>
    <row r="26" spans="1:13" x14ac:dyDescent="0.25">
      <c r="A26" s="34" t="s">
        <v>90</v>
      </c>
      <c r="B26" s="1">
        <f>B20</f>
        <v>15867000</v>
      </c>
      <c r="C26" s="1">
        <f>C20</f>
        <v>15240000</v>
      </c>
      <c r="D26" s="1"/>
      <c r="E26" s="1"/>
      <c r="F26" s="1"/>
      <c r="G26" s="1"/>
      <c r="H26" s="1"/>
      <c r="I26" s="1">
        <f>I20</f>
        <v>627000</v>
      </c>
      <c r="J26" s="1"/>
      <c r="K26" s="1"/>
      <c r="L26" s="2"/>
      <c r="M26" s="2"/>
    </row>
    <row r="27" spans="1:13" x14ac:dyDescent="0.25">
      <c r="A27" s="34" t="s">
        <v>91</v>
      </c>
      <c r="B27" s="1">
        <f>+C27+I27</f>
        <v>0</v>
      </c>
      <c r="C27" s="1">
        <v>0</v>
      </c>
      <c r="D27" s="1"/>
      <c r="E27" s="1"/>
      <c r="F27" s="1"/>
      <c r="G27" s="1"/>
      <c r="H27" s="1"/>
      <c r="I27" s="1">
        <v>0</v>
      </c>
      <c r="J27" s="1"/>
      <c r="K27" s="1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34" t="s">
        <v>45</v>
      </c>
      <c r="B30" s="9">
        <v>1.4459435845999999</v>
      </c>
      <c r="C30" s="9">
        <v>1.4459435845999999</v>
      </c>
      <c r="D30" s="9">
        <v>1.4459435845999999</v>
      </c>
      <c r="E30" s="9">
        <v>1.4459435845999999</v>
      </c>
      <c r="F30" s="9">
        <v>1.4459435845999999</v>
      </c>
      <c r="G30" s="9">
        <v>1.4459435845999999</v>
      </c>
      <c r="H30" s="9">
        <v>1.4459435845999999</v>
      </c>
      <c r="I30" s="9">
        <v>1.4459435845999999</v>
      </c>
      <c r="J30" s="9">
        <v>1.4459435845999999</v>
      </c>
      <c r="K30" s="9">
        <v>1.4459435845999999</v>
      </c>
      <c r="L30" s="2"/>
      <c r="M30" s="2"/>
    </row>
    <row r="31" spans="1:13" x14ac:dyDescent="0.25">
      <c r="A31" s="34" t="s">
        <v>94</v>
      </c>
      <c r="B31" s="9">
        <v>1.5060713566999999</v>
      </c>
      <c r="C31" s="9">
        <v>1.5060713566999999</v>
      </c>
      <c r="D31" s="9">
        <v>1.5060713566999999</v>
      </c>
      <c r="E31" s="9">
        <v>1.5060713566999999</v>
      </c>
      <c r="F31" s="9">
        <v>1.5060713566999999</v>
      </c>
      <c r="G31" s="9">
        <v>1.5060713566999999</v>
      </c>
      <c r="H31" s="9">
        <v>1.5060713566999999</v>
      </c>
      <c r="I31" s="9">
        <v>1.5060713566999999</v>
      </c>
      <c r="J31" s="9">
        <v>1.5060713566999999</v>
      </c>
      <c r="K31" s="9">
        <v>1.5060713566999999</v>
      </c>
      <c r="L31" s="2"/>
      <c r="M31" s="2"/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 t="s">
        <v>46</v>
      </c>
      <c r="B35" s="1">
        <f>B19/B30</f>
        <v>3208059.117523056</v>
      </c>
      <c r="C35" s="1">
        <f t="shared" ref="C35:K35" si="6">C19/C30</f>
        <v>3208059.117523056</v>
      </c>
      <c r="D35" s="1">
        <f>D19/D30</f>
        <v>3208059.117523056</v>
      </c>
      <c r="E35" s="1">
        <f t="shared" si="6"/>
        <v>1748804.3979942149</v>
      </c>
      <c r="F35" s="1">
        <f t="shared" si="6"/>
        <v>0</v>
      </c>
      <c r="G35" s="1">
        <f t="shared" si="6"/>
        <v>1459254.7195288411</v>
      </c>
      <c r="H35" s="1">
        <f t="shared" si="6"/>
        <v>0</v>
      </c>
      <c r="I35" s="1">
        <f t="shared" si="6"/>
        <v>0</v>
      </c>
      <c r="J35" s="1">
        <f t="shared" si="6"/>
        <v>0</v>
      </c>
      <c r="K35" s="1">
        <f t="shared" si="6"/>
        <v>0</v>
      </c>
      <c r="L35" s="2"/>
      <c r="M35" s="2"/>
    </row>
    <row r="36" spans="1:13" x14ac:dyDescent="0.25">
      <c r="A36" s="2" t="s">
        <v>95</v>
      </c>
      <c r="B36" s="1">
        <f t="shared" ref="B36:I36" si="7">B21/B31</f>
        <v>3836577.8449307391</v>
      </c>
      <c r="C36" s="1">
        <f t="shared" si="7"/>
        <v>3836577.8449307391</v>
      </c>
      <c r="D36" s="1">
        <f t="shared" si="7"/>
        <v>3451888.2368171662</v>
      </c>
      <c r="E36" s="1" t="e">
        <f t="shared" si="7"/>
        <v>#VALUE!</v>
      </c>
      <c r="F36" s="1" t="e">
        <f t="shared" si="7"/>
        <v>#VALUE!</v>
      </c>
      <c r="G36" s="1" t="e">
        <f>G21/G31</f>
        <v>#VALUE!</v>
      </c>
      <c r="H36" s="1">
        <f t="shared" si="7"/>
        <v>384689.60811357287</v>
      </c>
      <c r="I36" s="1">
        <f t="shared" si="7"/>
        <v>0</v>
      </c>
      <c r="J36" s="1">
        <f>J21/J31</f>
        <v>0</v>
      </c>
      <c r="K36" s="1">
        <f>K21/K31</f>
        <v>0</v>
      </c>
      <c r="L36" s="2"/>
      <c r="M36" s="2"/>
    </row>
    <row r="37" spans="1:13" x14ac:dyDescent="0.25">
      <c r="A37" s="2" t="s">
        <v>47</v>
      </c>
      <c r="B37" s="1">
        <f t="shared" ref="B37:K37" si="8">B35/B11</f>
        <v>150377.77113389326</v>
      </c>
      <c r="C37" s="1">
        <f t="shared" si="8"/>
        <v>150377.77113389326</v>
      </c>
      <c r="D37" s="1">
        <f t="shared" si="8"/>
        <v>150377.77113389326</v>
      </c>
      <c r="E37" s="1">
        <f t="shared" si="8"/>
        <v>81975.206155978827</v>
      </c>
      <c r="F37" s="1">
        <f t="shared" si="8"/>
        <v>0</v>
      </c>
      <c r="G37" s="1">
        <f t="shared" si="8"/>
        <v>68402.56497791443</v>
      </c>
      <c r="H37" s="1" t="e">
        <f t="shared" si="8"/>
        <v>#DIV/0!</v>
      </c>
      <c r="I37" s="1" t="e">
        <f t="shared" si="8"/>
        <v>#DIV/0!</v>
      </c>
      <c r="J37" s="1" t="e">
        <f t="shared" si="8"/>
        <v>#DIV/0!</v>
      </c>
      <c r="K37" s="1" t="e">
        <f t="shared" si="8"/>
        <v>#DIV/0!</v>
      </c>
      <c r="L37" s="2"/>
      <c r="M37" s="2"/>
    </row>
    <row r="38" spans="1:13" x14ac:dyDescent="0.25">
      <c r="A38" s="2" t="s">
        <v>96</v>
      </c>
      <c r="B38" s="1">
        <f t="shared" ref="B38:K38" si="9">B36/B14</f>
        <v>119893.0576540856</v>
      </c>
      <c r="C38" s="1">
        <f t="shared" si="9"/>
        <v>119893.0576540856</v>
      </c>
      <c r="D38" s="1">
        <f t="shared" si="9"/>
        <v>172594.41184085832</v>
      </c>
      <c r="E38" s="1" t="e">
        <f t="shared" si="9"/>
        <v>#VALUE!</v>
      </c>
      <c r="F38" s="1" t="e">
        <f t="shared" si="9"/>
        <v>#VALUE!</v>
      </c>
      <c r="G38" s="1" t="e">
        <f t="shared" si="9"/>
        <v>#VALUE!</v>
      </c>
      <c r="H38" s="1">
        <f t="shared" si="9"/>
        <v>32057.46734279774</v>
      </c>
      <c r="I38" s="1" t="e">
        <f t="shared" si="9"/>
        <v>#DIV/0!</v>
      </c>
      <c r="J38" s="1" t="e">
        <f t="shared" si="9"/>
        <v>#DIV/0!</v>
      </c>
      <c r="K38" s="1" t="e">
        <f t="shared" si="9"/>
        <v>#DIV/0!</v>
      </c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2"/>
      <c r="M43" s="2"/>
    </row>
    <row r="44" spans="1:13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 t="s">
        <v>27</v>
      </c>
      <c r="B47" s="4">
        <f t="shared" ref="B47:K47" si="10">B14/B13*100</f>
        <v>17.486338797814209</v>
      </c>
      <c r="C47" s="4">
        <f t="shared" si="10"/>
        <v>96.969696969696969</v>
      </c>
      <c r="D47" s="4">
        <f>D14/D13*100</f>
        <v>83.333333333333343</v>
      </c>
      <c r="E47" s="4">
        <f t="shared" si="10"/>
        <v>83.333333333333343</v>
      </c>
      <c r="F47" s="4">
        <f t="shared" si="10"/>
        <v>83.333333333333343</v>
      </c>
      <c r="G47" s="4">
        <f t="shared" si="10"/>
        <v>83.333333333333343</v>
      </c>
      <c r="H47" s="4">
        <f t="shared" si="10"/>
        <v>133.33333333333331</v>
      </c>
      <c r="I47" s="4">
        <f t="shared" si="10"/>
        <v>0</v>
      </c>
      <c r="J47" s="4">
        <f t="shared" si="10"/>
        <v>0</v>
      </c>
      <c r="K47" s="4" t="e">
        <f t="shared" si="10"/>
        <v>#DIV/0!</v>
      </c>
      <c r="L47" s="2"/>
      <c r="M47" s="2"/>
    </row>
    <row r="48" spans="1:13" x14ac:dyDescent="0.25">
      <c r="A48" s="2" t="s">
        <v>28</v>
      </c>
      <c r="B48" s="4">
        <f>B21/B20*100</f>
        <v>36.416209743492786</v>
      </c>
      <c r="C48" s="4">
        <f t="shared" ref="C48:I48" si="11">C21/C20*100</f>
        <v>37.91443569553806</v>
      </c>
      <c r="D48" s="4">
        <f>D21/D20*100</f>
        <v>48.405865921787708</v>
      </c>
      <c r="E48" s="4" t="e">
        <f t="shared" si="11"/>
        <v>#VALUE!</v>
      </c>
      <c r="F48" s="4" t="e">
        <f t="shared" si="11"/>
        <v>#VALUE!</v>
      </c>
      <c r="G48" s="4" t="e">
        <f t="shared" si="11"/>
        <v>#VALUE!</v>
      </c>
      <c r="H48" s="4">
        <f t="shared" si="11"/>
        <v>12.874888888888888</v>
      </c>
      <c r="I48" s="4">
        <f t="shared" si="11"/>
        <v>0</v>
      </c>
      <c r="J48" s="4">
        <f>J21/J20*100</f>
        <v>0</v>
      </c>
      <c r="K48" s="4" t="e">
        <f>K21/K20*100</f>
        <v>#DIV/0!</v>
      </c>
      <c r="L48" s="2"/>
      <c r="M48" s="2"/>
    </row>
    <row r="49" spans="1:13" x14ac:dyDescent="0.25">
      <c r="A49" s="2" t="s">
        <v>29</v>
      </c>
      <c r="B49" s="4">
        <f t="shared" ref="B49:K49" si="12">AVERAGE(B47:B48)</f>
        <v>26.951274270653499</v>
      </c>
      <c r="C49" s="4">
        <f t="shared" si="12"/>
        <v>67.442066332617514</v>
      </c>
      <c r="D49" s="4">
        <f>AVERAGE(D47:D48)</f>
        <v>65.869599627560518</v>
      </c>
      <c r="E49" s="4" t="e">
        <f t="shared" si="12"/>
        <v>#VALUE!</v>
      </c>
      <c r="F49" s="4" t="e">
        <f t="shared" si="12"/>
        <v>#VALUE!</v>
      </c>
      <c r="G49" s="4" t="e">
        <f t="shared" si="12"/>
        <v>#VALUE!</v>
      </c>
      <c r="H49" s="4">
        <f t="shared" si="12"/>
        <v>73.104111111111095</v>
      </c>
      <c r="I49" s="4">
        <f t="shared" si="12"/>
        <v>0</v>
      </c>
      <c r="J49" s="4">
        <f t="shared" si="12"/>
        <v>0</v>
      </c>
      <c r="K49" s="4" t="e">
        <f t="shared" si="12"/>
        <v>#DIV/0!</v>
      </c>
      <c r="L49" s="2"/>
      <c r="M49" s="2"/>
    </row>
    <row r="50" spans="1:13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  <c r="M50" s="2"/>
    </row>
    <row r="51" spans="1:13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31</v>
      </c>
      <c r="B52" s="4">
        <f>(B14/(B16)*100)</f>
        <v>1.0385092200146689E-2</v>
      </c>
      <c r="C52" s="4">
        <f t="shared" ref="C52:K52" si="13">(C14/(C16)*100)</f>
        <v>24.615384615384617</v>
      </c>
      <c r="D52" s="4">
        <f t="shared" si="13"/>
        <v>20.833333333333336</v>
      </c>
      <c r="E52" s="4">
        <f t="shared" si="13"/>
        <v>20.833333333333336</v>
      </c>
      <c r="F52" s="4">
        <f t="shared" si="13"/>
        <v>20.833333333333336</v>
      </c>
      <c r="G52" s="4">
        <f t="shared" si="13"/>
        <v>20.833333333333336</v>
      </c>
      <c r="H52" s="4">
        <f t="shared" si="13"/>
        <v>35.294117647058826</v>
      </c>
      <c r="I52" s="4">
        <f t="shared" si="13"/>
        <v>0</v>
      </c>
      <c r="J52" s="4">
        <f t="shared" si="13"/>
        <v>0</v>
      </c>
      <c r="K52" s="4">
        <f t="shared" si="13"/>
        <v>0</v>
      </c>
      <c r="L52" s="2"/>
      <c r="M52" s="2"/>
    </row>
    <row r="53" spans="1:13" x14ac:dyDescent="0.25">
      <c r="A53" s="2" t="s">
        <v>32</v>
      </c>
      <c r="B53" s="4">
        <f>B21/B22*100</f>
        <v>7.2226999999999997</v>
      </c>
      <c r="C53" s="4">
        <f t="shared" ref="C53:I53" si="14">C21/C22*100</f>
        <v>8.4972941176470584</v>
      </c>
      <c r="D53" s="4">
        <f t="shared" si="14"/>
        <v>10.39758</v>
      </c>
      <c r="E53" s="4" t="e">
        <f t="shared" si="14"/>
        <v>#VALUE!</v>
      </c>
      <c r="F53" s="4" t="e">
        <f t="shared" si="14"/>
        <v>#VALUE!</v>
      </c>
      <c r="G53" s="4" t="e">
        <f t="shared" si="14"/>
        <v>#VALUE!</v>
      </c>
      <c r="H53" s="4">
        <f t="shared" si="14"/>
        <v>3.218722222222222</v>
      </c>
      <c r="I53" s="4">
        <f t="shared" si="14"/>
        <v>0</v>
      </c>
      <c r="J53" s="4">
        <f>J21/J22*100</f>
        <v>0</v>
      </c>
      <c r="K53" s="4">
        <f>K21/K22*100</f>
        <v>0</v>
      </c>
      <c r="L53" s="2"/>
      <c r="M53" s="2"/>
    </row>
    <row r="54" spans="1:13" x14ac:dyDescent="0.25">
      <c r="A54" s="2" t="s">
        <v>33</v>
      </c>
      <c r="B54" s="4">
        <f t="shared" ref="B54:K54" si="15">(B52+B53)/2</f>
        <v>3.6165425461000731</v>
      </c>
      <c r="C54" s="4">
        <f t="shared" si="15"/>
        <v>16.556339366515836</v>
      </c>
      <c r="D54" s="4">
        <f t="shared" si="15"/>
        <v>15.615456666666667</v>
      </c>
      <c r="E54" s="4" t="e">
        <f t="shared" si="15"/>
        <v>#VALUE!</v>
      </c>
      <c r="F54" s="4" t="e">
        <f t="shared" si="15"/>
        <v>#VALUE!</v>
      </c>
      <c r="G54" s="4" t="e">
        <f t="shared" si="15"/>
        <v>#VALUE!</v>
      </c>
      <c r="H54" s="4">
        <f t="shared" si="15"/>
        <v>19.256419934640522</v>
      </c>
      <c r="I54" s="4">
        <f t="shared" si="15"/>
        <v>0</v>
      </c>
      <c r="J54" s="4">
        <f t="shared" si="15"/>
        <v>0</v>
      </c>
      <c r="K54" s="4">
        <f t="shared" si="15"/>
        <v>0</v>
      </c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  <c r="M56" s="2"/>
    </row>
    <row r="57" spans="1:13" x14ac:dyDescent="0.25">
      <c r="A57" s="2" t="s">
        <v>34</v>
      </c>
      <c r="B57" s="4">
        <f t="shared" ref="B57:I57" si="16">B23/B21*100</f>
        <v>0</v>
      </c>
      <c r="C57" s="4">
        <f t="shared" si="16"/>
        <v>0</v>
      </c>
      <c r="D57" s="4">
        <f t="shared" si="16"/>
        <v>0</v>
      </c>
      <c r="E57" s="4" t="e">
        <f>E23/E21*100</f>
        <v>#VALUE!</v>
      </c>
      <c r="F57" s="4" t="e">
        <f>F23/F21*100</f>
        <v>#VALUE!</v>
      </c>
      <c r="G57" s="4" t="e">
        <f t="shared" si="16"/>
        <v>#VALUE!</v>
      </c>
      <c r="H57" s="4">
        <f>H23/H21*100</f>
        <v>0</v>
      </c>
      <c r="I57" s="4" t="e">
        <f t="shared" si="16"/>
        <v>#DIV/0!</v>
      </c>
      <c r="J57" s="4" t="e">
        <f>J23/J21*100</f>
        <v>#DIV/0!</v>
      </c>
      <c r="K57" s="4" t="e">
        <f>K23/K21*100</f>
        <v>#DIV/0!</v>
      </c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 t="s">
        <v>36</v>
      </c>
      <c r="B60" s="4">
        <f t="shared" ref="B60:K60" si="17">((B14/B11)-1)*100</f>
        <v>50</v>
      </c>
      <c r="C60" s="4">
        <f t="shared" si="17"/>
        <v>50</v>
      </c>
      <c r="D60" s="4">
        <f>((D14/D11)-1)*100</f>
        <v>-6.25</v>
      </c>
      <c r="E60" s="4">
        <f t="shared" si="17"/>
        <v>-6.25</v>
      </c>
      <c r="F60" s="4">
        <f t="shared" si="17"/>
        <v>-6.25</v>
      </c>
      <c r="G60" s="4">
        <f t="shared" si="17"/>
        <v>-6.25</v>
      </c>
      <c r="H60" s="4" t="e">
        <f t="shared" si="17"/>
        <v>#DIV/0!</v>
      </c>
      <c r="I60" s="4" t="e">
        <f t="shared" si="17"/>
        <v>#DIV/0!</v>
      </c>
      <c r="J60" s="4" t="e">
        <f t="shared" si="17"/>
        <v>#DIV/0!</v>
      </c>
      <c r="K60" s="4" t="e">
        <f t="shared" si="17"/>
        <v>#DIV/0!</v>
      </c>
      <c r="L60" s="2"/>
      <c r="M60" s="2"/>
    </row>
    <row r="61" spans="1:13" x14ac:dyDescent="0.25">
      <c r="A61" s="2" t="s">
        <v>37</v>
      </c>
      <c r="B61" s="4">
        <f>((B36/B35)-1)*100</f>
        <v>19.591868615344055</v>
      </c>
      <c r="C61" s="4">
        <f>((C36/C35)-1)*100</f>
        <v>19.591868615344055</v>
      </c>
      <c r="D61" s="4">
        <f>((D36/D35)-1)*100</f>
        <v>7.6005182685776385</v>
      </c>
      <c r="E61" s="4" t="e">
        <f t="shared" ref="E61:K61" si="18">((E36/E35)-1)*100</f>
        <v>#VALUE!</v>
      </c>
      <c r="F61" s="4" t="e">
        <f t="shared" si="18"/>
        <v>#VALUE!</v>
      </c>
      <c r="G61" s="4" t="e">
        <f t="shared" si="18"/>
        <v>#VALUE!</v>
      </c>
      <c r="H61" s="4" t="e">
        <f t="shared" si="18"/>
        <v>#DIV/0!</v>
      </c>
      <c r="I61" s="4" t="e">
        <f t="shared" si="18"/>
        <v>#DIV/0!</v>
      </c>
      <c r="J61" s="4" t="e">
        <f t="shared" si="18"/>
        <v>#DIV/0!</v>
      </c>
      <c r="K61" s="4" t="e">
        <f t="shared" si="18"/>
        <v>#DIV/0!</v>
      </c>
      <c r="L61" s="2"/>
      <c r="M61" s="2"/>
    </row>
    <row r="62" spans="1:13" x14ac:dyDescent="0.25">
      <c r="A62" s="2" t="s">
        <v>38</v>
      </c>
      <c r="B62" s="4">
        <f t="shared" ref="B62:K62" si="19">((B38/B37)-1)*100</f>
        <v>-20.272087589770628</v>
      </c>
      <c r="C62" s="4">
        <f t="shared" si="19"/>
        <v>-20.272087589770628</v>
      </c>
      <c r="D62" s="4">
        <f t="shared" si="19"/>
        <v>14.773886153149473</v>
      </c>
      <c r="E62" s="4" t="e">
        <f t="shared" si="19"/>
        <v>#VALUE!</v>
      </c>
      <c r="F62" s="4" t="e">
        <f t="shared" si="19"/>
        <v>#VALUE!</v>
      </c>
      <c r="G62" s="4" t="e">
        <f t="shared" si="19"/>
        <v>#VALUE!</v>
      </c>
      <c r="H62" s="4" t="e">
        <f t="shared" si="19"/>
        <v>#DIV/0!</v>
      </c>
      <c r="I62" s="4" t="e">
        <f t="shared" si="19"/>
        <v>#DIV/0!</v>
      </c>
      <c r="J62" s="4" t="e">
        <f t="shared" si="19"/>
        <v>#DIV/0!</v>
      </c>
      <c r="K62" s="4" t="e">
        <f t="shared" si="19"/>
        <v>#DIV/0!</v>
      </c>
      <c r="L62" s="2"/>
      <c r="M62" s="2"/>
    </row>
    <row r="63" spans="1:13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  <c r="M63" s="2"/>
    </row>
    <row r="64" spans="1:13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 t="s">
        <v>74</v>
      </c>
      <c r="B65" s="1">
        <f t="shared" ref="B65:K65" si="20">B20/B13</f>
        <v>86704.918032786882</v>
      </c>
      <c r="C65" s="1">
        <f t="shared" si="20"/>
        <v>461818.18181818182</v>
      </c>
      <c r="D65" s="1">
        <f>D20/D13</f>
        <v>447500</v>
      </c>
      <c r="E65" s="1" t="e">
        <f t="shared" si="20"/>
        <v>#VALUE!</v>
      </c>
      <c r="F65" s="1" t="e">
        <f t="shared" si="20"/>
        <v>#VALUE!</v>
      </c>
      <c r="G65" s="1" t="e">
        <f t="shared" si="20"/>
        <v>#VALUE!</v>
      </c>
      <c r="H65" s="1">
        <f t="shared" si="20"/>
        <v>500000</v>
      </c>
      <c r="I65" s="1">
        <f t="shared" si="20"/>
        <v>4180</v>
      </c>
      <c r="J65" s="1">
        <f t="shared" si="20"/>
        <v>4180</v>
      </c>
      <c r="K65" s="1" t="e">
        <f t="shared" si="20"/>
        <v>#DIV/0!</v>
      </c>
      <c r="L65" s="2"/>
      <c r="M65" s="2"/>
    </row>
    <row r="66" spans="1:13" x14ac:dyDescent="0.25">
      <c r="A66" s="2" t="s">
        <v>75</v>
      </c>
      <c r="B66" s="1">
        <f t="shared" ref="B66:K66" si="21">B21/B14</f>
        <v>180567.5</v>
      </c>
      <c r="C66" s="1">
        <f t="shared" si="21"/>
        <v>180567.5</v>
      </c>
      <c r="D66" s="1">
        <f>D21/D14</f>
        <v>259939.5</v>
      </c>
      <c r="E66" s="1" t="e">
        <f t="shared" si="21"/>
        <v>#VALUE!</v>
      </c>
      <c r="F66" s="1" t="e">
        <f t="shared" si="21"/>
        <v>#VALUE!</v>
      </c>
      <c r="G66" s="1" t="e">
        <f t="shared" si="21"/>
        <v>#VALUE!</v>
      </c>
      <c r="H66" s="1">
        <f t="shared" si="21"/>
        <v>48280.833333333336</v>
      </c>
      <c r="I66" s="1" t="e">
        <f t="shared" si="21"/>
        <v>#DIV/0!</v>
      </c>
      <c r="J66" s="1" t="e">
        <f t="shared" si="21"/>
        <v>#DIV/0!</v>
      </c>
      <c r="K66" s="1" t="e">
        <f t="shared" si="21"/>
        <v>#DIV/0!</v>
      </c>
      <c r="L66" s="2"/>
      <c r="M66" s="2"/>
    </row>
    <row r="67" spans="1:13" x14ac:dyDescent="0.25">
      <c r="A67" s="2" t="s">
        <v>40</v>
      </c>
      <c r="B67" s="4">
        <f>(B65/B66)*B49</f>
        <v>12.941465249926868</v>
      </c>
      <c r="C67" s="4">
        <f t="shared" ref="C67:K67" si="22">(C65/C66)*C49</f>
        <v>172.48935966766243</v>
      </c>
      <c r="D67" s="4">
        <f t="shared" si="22"/>
        <v>113.39810160954119</v>
      </c>
      <c r="E67" s="4" t="e">
        <f t="shared" si="22"/>
        <v>#VALUE!</v>
      </c>
      <c r="F67" s="4" t="e">
        <f>(F65/F66)*F49</f>
        <v>#VALUE!</v>
      </c>
      <c r="G67" s="4" t="e">
        <f t="shared" si="22"/>
        <v>#VALUE!</v>
      </c>
      <c r="H67" s="4">
        <f t="shared" si="22"/>
        <v>757.07176185626895</v>
      </c>
      <c r="I67" s="4" t="e">
        <f t="shared" si="22"/>
        <v>#DIV/0!</v>
      </c>
      <c r="J67" s="4" t="e">
        <f t="shared" si="22"/>
        <v>#DIV/0!</v>
      </c>
      <c r="K67" s="4" t="e">
        <f t="shared" si="22"/>
        <v>#DIV/0!</v>
      </c>
      <c r="L67" s="2"/>
      <c r="M67" s="2"/>
    </row>
    <row r="68" spans="1:13" x14ac:dyDescent="0.25">
      <c r="A68" s="2" t="s">
        <v>76</v>
      </c>
      <c r="B68" s="7">
        <f t="shared" ref="B68:K68" si="23">B20/(B13*3)</f>
        <v>28901.639344262294</v>
      </c>
      <c r="C68" s="7">
        <f t="shared" si="23"/>
        <v>153939.39393939395</v>
      </c>
      <c r="D68" s="7">
        <f>D20/(D13*3)</f>
        <v>149166.66666666666</v>
      </c>
      <c r="E68" s="7" t="e">
        <f t="shared" si="23"/>
        <v>#VALUE!</v>
      </c>
      <c r="F68" s="7" t="e">
        <f t="shared" si="23"/>
        <v>#VALUE!</v>
      </c>
      <c r="G68" s="7" t="e">
        <f t="shared" si="23"/>
        <v>#VALUE!</v>
      </c>
      <c r="H68" s="7">
        <f t="shared" si="23"/>
        <v>166666.66666666666</v>
      </c>
      <c r="I68" s="7">
        <f t="shared" si="23"/>
        <v>1393.3333333333333</v>
      </c>
      <c r="J68" s="7">
        <f t="shared" si="23"/>
        <v>1393.3333333333333</v>
      </c>
      <c r="K68" s="7" t="e">
        <f t="shared" si="23"/>
        <v>#DIV/0!</v>
      </c>
      <c r="L68" s="2"/>
      <c r="M68" s="2"/>
    </row>
    <row r="69" spans="1:13" x14ac:dyDescent="0.25">
      <c r="A69" s="2" t="s">
        <v>77</v>
      </c>
      <c r="B69" s="7">
        <f>B21/(B14*3)</f>
        <v>60189.166666666664</v>
      </c>
      <c r="C69" s="7">
        <f t="shared" ref="C69:K69" si="24">C21/(C14*3)</f>
        <v>60189.166666666664</v>
      </c>
      <c r="D69" s="7">
        <f>D21/(D14*3)</f>
        <v>86646.5</v>
      </c>
      <c r="E69" s="7" t="e">
        <f t="shared" si="24"/>
        <v>#VALUE!</v>
      </c>
      <c r="F69" s="7" t="e">
        <f t="shared" si="24"/>
        <v>#VALUE!</v>
      </c>
      <c r="G69" s="7" t="e">
        <f t="shared" si="24"/>
        <v>#VALUE!</v>
      </c>
      <c r="H69" s="7">
        <f t="shared" si="24"/>
        <v>16093.611111111111</v>
      </c>
      <c r="I69" s="7" t="e">
        <f t="shared" si="24"/>
        <v>#DIV/0!</v>
      </c>
      <c r="J69" s="7" t="e">
        <f t="shared" si="24"/>
        <v>#DIV/0!</v>
      </c>
      <c r="K69" s="7" t="e">
        <f t="shared" si="24"/>
        <v>#DIV/0!</v>
      </c>
      <c r="L69" s="2"/>
      <c r="M69" s="2"/>
    </row>
    <row r="70" spans="1:13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  <c r="M70" s="2"/>
    </row>
    <row r="71" spans="1:13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  <c r="M71" s="2"/>
    </row>
    <row r="72" spans="1:13" x14ac:dyDescent="0.25">
      <c r="A72" s="2" t="s">
        <v>42</v>
      </c>
      <c r="B72" s="4">
        <f>(B27/B26)*100</f>
        <v>0</v>
      </c>
      <c r="C72" s="4">
        <f>(C27/C26)*100</f>
        <v>0</v>
      </c>
      <c r="D72" s="4"/>
      <c r="E72" s="4"/>
      <c r="F72" s="4"/>
      <c r="G72" s="4"/>
      <c r="H72" s="4"/>
      <c r="I72" s="4">
        <f>(I27/I26)*100</f>
        <v>0</v>
      </c>
      <c r="J72" s="4"/>
      <c r="K72" s="4"/>
      <c r="L72" s="2"/>
      <c r="M72" s="2"/>
    </row>
    <row r="73" spans="1:13" x14ac:dyDescent="0.25">
      <c r="A73" s="2" t="s">
        <v>43</v>
      </c>
      <c r="B73" s="4" t="e">
        <f>(B21/B27)*100</f>
        <v>#DIV/0!</v>
      </c>
      <c r="C73" s="4" t="e">
        <f>(C21/C27)*100</f>
        <v>#DIV/0!</v>
      </c>
      <c r="D73" s="4"/>
      <c r="E73" s="4"/>
      <c r="F73" s="4"/>
      <c r="G73" s="4"/>
      <c r="H73" s="4"/>
      <c r="I73" s="4" t="e">
        <f>(I21/I27)*100</f>
        <v>#DIV/0!</v>
      </c>
      <c r="J73" s="4"/>
      <c r="K73" s="4"/>
      <c r="L73" s="2"/>
      <c r="M73" s="2"/>
    </row>
    <row r="74" spans="1:13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2"/>
      <c r="M74" s="2"/>
    </row>
    <row r="75" spans="1:13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  <c r="L78" s="2"/>
      <c r="M78" s="2"/>
    </row>
    <row r="79" spans="1:13" x14ac:dyDescent="0.25">
      <c r="A79" s="6" t="s">
        <v>98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6" t="s">
        <v>99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 t="s">
        <v>71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 t="s">
        <v>72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 t="s">
        <v>73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 t="s">
        <v>87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 t="s">
        <v>88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146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 t="s">
        <v>147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73" zoomScale="90" zoomScaleNormal="90" workbookViewId="0">
      <selection activeCell="M89" sqref="A1:M89"/>
    </sheetView>
  </sheetViews>
  <sheetFormatPr baseColWidth="10" defaultColWidth="11.42578125" defaultRowHeight="15" x14ac:dyDescent="0.25"/>
  <cols>
    <col min="1" max="1" width="50.85546875" customWidth="1"/>
    <col min="2" max="2" width="15.28515625" customWidth="1"/>
    <col min="3" max="10" width="13.7109375" customWidth="1"/>
    <col min="11" max="11" width="14" customWidth="1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0" t="s">
        <v>100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100000000000001" customHeight="1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  <c r="L4" s="2"/>
      <c r="M4" s="2"/>
    </row>
    <row r="5" spans="1:13" ht="20.100000000000001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  <c r="L5" s="2"/>
      <c r="M5" s="2"/>
    </row>
    <row r="6" spans="1:13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  <c r="L6" s="2"/>
      <c r="M6" s="2"/>
    </row>
    <row r="7" spans="1:13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34" t="s">
        <v>48</v>
      </c>
      <c r="B11" s="1">
        <f>C11+I11</f>
        <v>44106.666666666664</v>
      </c>
      <c r="C11" s="1">
        <f>D11+H11</f>
        <v>18.666666666666668</v>
      </c>
      <c r="D11" s="1">
        <f>E11</f>
        <v>18.666666666666668</v>
      </c>
      <c r="E11" s="1">
        <v>18.666666666666668</v>
      </c>
      <c r="F11" s="1">
        <v>18.666666666666668</v>
      </c>
      <c r="G11" s="1">
        <v>18.666666666666668</v>
      </c>
      <c r="H11" s="2">
        <v>0</v>
      </c>
      <c r="I11" s="2">
        <f>SUM(J11:K11)</f>
        <v>44088</v>
      </c>
      <c r="J11" s="2">
        <v>44088</v>
      </c>
      <c r="K11" s="2">
        <v>0</v>
      </c>
      <c r="L11" s="2"/>
      <c r="M11" s="2"/>
    </row>
    <row r="12" spans="1:13" x14ac:dyDescent="0.25">
      <c r="A12" s="35" t="s">
        <v>85</v>
      </c>
      <c r="B12" s="1">
        <f t="shared" ref="B12:B15" si="0">C12+I12</f>
        <v>44158</v>
      </c>
      <c r="C12" s="1">
        <f t="shared" ref="C12:C15" si="1">D12+H12</f>
        <v>70</v>
      </c>
      <c r="D12" s="1">
        <f t="shared" ref="D12:D15" si="2">E12</f>
        <v>70</v>
      </c>
      <c r="E12" s="1">
        <v>70</v>
      </c>
      <c r="F12" s="1">
        <v>70</v>
      </c>
      <c r="G12" s="1">
        <v>70</v>
      </c>
      <c r="H12" s="2">
        <v>0</v>
      </c>
      <c r="I12" s="2">
        <f t="shared" ref="I12:I16" si="3">SUM(J12:K12)</f>
        <v>44088</v>
      </c>
      <c r="J12" s="2">
        <v>44088</v>
      </c>
      <c r="K12" s="2">
        <v>0</v>
      </c>
      <c r="L12" s="2"/>
      <c r="M12" s="2"/>
    </row>
    <row r="13" spans="1:13" x14ac:dyDescent="0.25">
      <c r="A13" s="34" t="s">
        <v>101</v>
      </c>
      <c r="B13" s="1">
        <f t="shared" si="0"/>
        <v>96597</v>
      </c>
      <c r="C13" s="1">
        <f t="shared" si="1"/>
        <v>33</v>
      </c>
      <c r="D13" s="1">
        <f t="shared" si="2"/>
        <v>24</v>
      </c>
      <c r="E13" s="2">
        <v>24</v>
      </c>
      <c r="F13" s="2">
        <v>24</v>
      </c>
      <c r="G13" s="2">
        <v>24</v>
      </c>
      <c r="H13" s="2">
        <v>9</v>
      </c>
      <c r="I13" s="2">
        <f t="shared" si="3"/>
        <v>96564</v>
      </c>
      <c r="J13" s="2">
        <v>105</v>
      </c>
      <c r="K13" s="2">
        <v>96459</v>
      </c>
      <c r="L13" s="2"/>
      <c r="M13" s="2"/>
    </row>
    <row r="14" spans="1:13" x14ac:dyDescent="0.25">
      <c r="A14" s="34" t="s">
        <v>102</v>
      </c>
      <c r="B14" s="1">
        <f t="shared" si="0"/>
        <v>68317</v>
      </c>
      <c r="C14" s="1">
        <f t="shared" si="1"/>
        <v>39</v>
      </c>
      <c r="D14" s="1">
        <f t="shared" si="2"/>
        <v>24</v>
      </c>
      <c r="E14" s="2">
        <v>24</v>
      </c>
      <c r="F14" s="2">
        <v>24</v>
      </c>
      <c r="G14" s="2">
        <v>24</v>
      </c>
      <c r="H14" s="2">
        <v>15</v>
      </c>
      <c r="I14" s="1">
        <f t="shared" si="3"/>
        <v>68278</v>
      </c>
      <c r="J14" s="1">
        <v>113</v>
      </c>
      <c r="K14" s="2">
        <v>68165</v>
      </c>
      <c r="L14" s="2"/>
      <c r="M14" s="2"/>
    </row>
    <row r="15" spans="1:13" x14ac:dyDescent="0.25">
      <c r="A15" s="35" t="s">
        <v>85</v>
      </c>
      <c r="B15" s="1">
        <f t="shared" si="0"/>
        <v>68336</v>
      </c>
      <c r="C15" s="1">
        <f t="shared" si="1"/>
        <v>58</v>
      </c>
      <c r="D15" s="1">
        <f t="shared" si="2"/>
        <v>43</v>
      </c>
      <c r="E15" s="2">
        <v>43</v>
      </c>
      <c r="F15" s="2">
        <v>43</v>
      </c>
      <c r="G15" s="2">
        <v>43</v>
      </c>
      <c r="H15" s="2">
        <v>15</v>
      </c>
      <c r="I15" s="1">
        <f t="shared" si="3"/>
        <v>68278</v>
      </c>
      <c r="J15" s="1">
        <v>113</v>
      </c>
      <c r="K15" s="2">
        <v>68165</v>
      </c>
      <c r="L15" s="2"/>
      <c r="M15" s="2"/>
    </row>
    <row r="16" spans="1:13" x14ac:dyDescent="0.25">
      <c r="A16" s="34" t="s">
        <v>92</v>
      </c>
      <c r="B16" s="1">
        <f>C16+I16</f>
        <v>308134</v>
      </c>
      <c r="C16" s="1">
        <f>D16+H16</f>
        <v>130</v>
      </c>
      <c r="D16" s="1">
        <f>E16</f>
        <v>96</v>
      </c>
      <c r="E16" s="2">
        <v>96</v>
      </c>
      <c r="F16" s="2">
        <v>96</v>
      </c>
      <c r="G16" s="2">
        <v>96</v>
      </c>
      <c r="H16" s="2">
        <v>34</v>
      </c>
      <c r="I16" s="2">
        <f t="shared" si="3"/>
        <v>308004</v>
      </c>
      <c r="J16" s="2">
        <v>1194</v>
      </c>
      <c r="K16" s="2">
        <v>306810</v>
      </c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34" t="s">
        <v>48</v>
      </c>
      <c r="B19" s="1">
        <f>C19+I19</f>
        <v>12095750.75</v>
      </c>
      <c r="C19" s="1">
        <f>D19+H19</f>
        <v>6443025</v>
      </c>
      <c r="D19" s="1">
        <f>SUM(E19:G19)</f>
        <v>6443025</v>
      </c>
      <c r="E19" s="1">
        <v>2678025</v>
      </c>
      <c r="F19" s="1">
        <v>0</v>
      </c>
      <c r="G19" s="1">
        <v>3765000</v>
      </c>
      <c r="H19" s="1">
        <v>0</v>
      </c>
      <c r="I19" s="7">
        <f t="shared" ref="I19:I22" si="4">SUM(J19:K19)</f>
        <v>5652725.75</v>
      </c>
      <c r="J19" s="1">
        <v>5652725.75</v>
      </c>
      <c r="K19" s="1">
        <v>0</v>
      </c>
      <c r="L19" s="2"/>
      <c r="M19" s="2"/>
    </row>
    <row r="20" spans="1:13" x14ac:dyDescent="0.25">
      <c r="A20" s="34" t="s">
        <v>101</v>
      </c>
      <c r="B20" s="1">
        <f>C20+I20</f>
        <v>24450248</v>
      </c>
      <c r="C20" s="1">
        <f>D20+H20</f>
        <v>21949498</v>
      </c>
      <c r="D20" s="1">
        <v>18037498</v>
      </c>
      <c r="E20" s="1" t="s">
        <v>145</v>
      </c>
      <c r="F20" s="1" t="s">
        <v>145</v>
      </c>
      <c r="G20" s="1" t="s">
        <v>145</v>
      </c>
      <c r="H20" s="1">
        <v>3912000</v>
      </c>
      <c r="I20" s="7">
        <f t="shared" si="4"/>
        <v>2500750</v>
      </c>
      <c r="J20" s="1">
        <v>2200750</v>
      </c>
      <c r="K20" s="1">
        <v>300000</v>
      </c>
      <c r="L20" s="2"/>
      <c r="M20" s="2"/>
    </row>
    <row r="21" spans="1:13" x14ac:dyDescent="0.25">
      <c r="A21" s="34" t="s">
        <v>102</v>
      </c>
      <c r="B21" s="1">
        <f>C21+I21</f>
        <v>7989047.5</v>
      </c>
      <c r="C21" s="1">
        <f>D21+H21</f>
        <v>7589047.5</v>
      </c>
      <c r="D21" s="1">
        <v>7363447.5</v>
      </c>
      <c r="E21" s="1" t="s">
        <v>145</v>
      </c>
      <c r="F21" s="1" t="s">
        <v>145</v>
      </c>
      <c r="G21" s="1" t="s">
        <v>145</v>
      </c>
      <c r="H21" s="1">
        <v>225600</v>
      </c>
      <c r="I21" s="1">
        <f>SUM(J21:K21)</f>
        <v>400000</v>
      </c>
      <c r="J21" s="1">
        <v>400000</v>
      </c>
      <c r="K21" s="1">
        <v>0</v>
      </c>
      <c r="L21" s="2"/>
      <c r="M21" s="1"/>
    </row>
    <row r="22" spans="1:13" x14ac:dyDescent="0.25">
      <c r="A22" s="34" t="s">
        <v>92</v>
      </c>
      <c r="B22" s="1">
        <f>C22+I22</f>
        <v>80000000</v>
      </c>
      <c r="C22" s="1">
        <f>D22+H22</f>
        <v>68000000</v>
      </c>
      <c r="D22" s="1">
        <v>52350000</v>
      </c>
      <c r="E22" s="1" t="s">
        <v>145</v>
      </c>
      <c r="F22" s="1" t="s">
        <v>145</v>
      </c>
      <c r="G22" s="1" t="s">
        <v>145</v>
      </c>
      <c r="H22" s="1">
        <v>15650000</v>
      </c>
      <c r="I22" s="7">
        <f t="shared" si="4"/>
        <v>12000000</v>
      </c>
      <c r="J22" s="1">
        <v>3197000</v>
      </c>
      <c r="K22" s="1">
        <v>8803000</v>
      </c>
      <c r="L22" s="2"/>
      <c r="M22" s="2"/>
    </row>
    <row r="23" spans="1:13" x14ac:dyDescent="0.25">
      <c r="A23" s="34" t="s">
        <v>103</v>
      </c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</row>
    <row r="26" spans="1:13" x14ac:dyDescent="0.25">
      <c r="A26" s="34" t="s">
        <v>101</v>
      </c>
      <c r="B26" s="1">
        <f>B20</f>
        <v>24450248</v>
      </c>
      <c r="C26" s="1">
        <f>C20</f>
        <v>21949498</v>
      </c>
      <c r="D26" s="1"/>
      <c r="E26" s="1"/>
      <c r="F26" s="1"/>
      <c r="G26" s="1"/>
      <c r="H26" s="1"/>
      <c r="I26" s="1">
        <f>I20</f>
        <v>2500750</v>
      </c>
      <c r="J26" s="1"/>
      <c r="K26" s="1"/>
      <c r="L26" s="2"/>
      <c r="M26" s="2"/>
    </row>
    <row r="27" spans="1:13" x14ac:dyDescent="0.25">
      <c r="A27" s="34" t="s">
        <v>102</v>
      </c>
      <c r="B27" s="1">
        <f>+C27+I27</f>
        <v>35525000</v>
      </c>
      <c r="C27" s="1">
        <v>34633030</v>
      </c>
      <c r="D27" s="1"/>
      <c r="E27" s="1"/>
      <c r="F27" s="1"/>
      <c r="G27" s="1"/>
      <c r="H27" s="1"/>
      <c r="I27" s="1">
        <v>891970</v>
      </c>
      <c r="J27" s="1"/>
      <c r="K27" s="1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34" t="s">
        <v>49</v>
      </c>
      <c r="B30" s="9">
        <v>1.4619442416999999</v>
      </c>
      <c r="C30" s="9">
        <v>1.4619442416999999</v>
      </c>
      <c r="D30" s="9">
        <v>1.4619442416999999</v>
      </c>
      <c r="E30" s="9">
        <v>1.4619442416999999</v>
      </c>
      <c r="F30" s="9">
        <v>1.4619442416999999</v>
      </c>
      <c r="G30" s="9">
        <v>1.4619442416999999</v>
      </c>
      <c r="H30" s="9">
        <v>1.4619442416999999</v>
      </c>
      <c r="I30" s="9">
        <v>1.4619442416999999</v>
      </c>
      <c r="J30" s="9">
        <v>1.4619442416999999</v>
      </c>
      <c r="K30" s="9">
        <v>1.4619442416999999</v>
      </c>
      <c r="L30" s="2"/>
      <c r="M30" s="2"/>
    </row>
    <row r="31" spans="1:13" x14ac:dyDescent="0.25">
      <c r="A31" s="34" t="s">
        <v>104</v>
      </c>
      <c r="B31" s="9">
        <v>1.5319088546000001</v>
      </c>
      <c r="C31" s="9">
        <v>1.5319088546000001</v>
      </c>
      <c r="D31" s="9">
        <v>1.5319088546000001</v>
      </c>
      <c r="E31" s="9">
        <v>1.5319088546000001</v>
      </c>
      <c r="F31" s="9">
        <v>1.5319088546000001</v>
      </c>
      <c r="G31" s="9">
        <v>1.5319088546000001</v>
      </c>
      <c r="H31" s="9">
        <v>1.5319088546000001</v>
      </c>
      <c r="I31" s="9">
        <v>1.5319088546000001</v>
      </c>
      <c r="J31" s="9">
        <v>1.5319088546000001</v>
      </c>
      <c r="K31" s="9">
        <v>1.5319088546000001</v>
      </c>
      <c r="L31" s="2"/>
      <c r="M31" s="2"/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 t="s">
        <v>50</v>
      </c>
      <c r="B35" s="1">
        <f>B19/B30</f>
        <v>8273742.8726656754</v>
      </c>
      <c r="C35" s="1">
        <f t="shared" ref="C35:K35" si="5">C19/C30</f>
        <v>4407161.9260306573</v>
      </c>
      <c r="D35" s="1">
        <f>D19/D30</f>
        <v>4407161.9260306573</v>
      </c>
      <c r="E35" s="1">
        <f t="shared" si="5"/>
        <v>1831824.3087615289</v>
      </c>
      <c r="F35" s="1">
        <f t="shared" si="5"/>
        <v>0</v>
      </c>
      <c r="G35" s="1">
        <f t="shared" si="5"/>
        <v>2575337.6172691281</v>
      </c>
      <c r="H35" s="1">
        <f t="shared" si="5"/>
        <v>0</v>
      </c>
      <c r="I35" s="1">
        <f t="shared" si="5"/>
        <v>3866580.9466350186</v>
      </c>
      <c r="J35" s="1">
        <f t="shared" si="5"/>
        <v>3866580.9466350186</v>
      </c>
      <c r="K35" s="1">
        <f t="shared" si="5"/>
        <v>0</v>
      </c>
      <c r="L35" s="2"/>
      <c r="M35" s="2"/>
    </row>
    <row r="36" spans="1:13" x14ac:dyDescent="0.25">
      <c r="A36" s="2" t="s">
        <v>105</v>
      </c>
      <c r="B36" s="1">
        <f t="shared" ref="B36:I36" si="6">B21/B31</f>
        <v>5215093.2322184639</v>
      </c>
      <c r="C36" s="1">
        <f t="shared" si="6"/>
        <v>4953981.0917677553</v>
      </c>
      <c r="D36" s="1">
        <f t="shared" si="6"/>
        <v>4806713.8445535554</v>
      </c>
      <c r="E36" s="1" t="e">
        <f t="shared" si="6"/>
        <v>#VALUE!</v>
      </c>
      <c r="F36" s="1" t="e">
        <f t="shared" si="6"/>
        <v>#VALUE!</v>
      </c>
      <c r="G36" s="1" t="e">
        <f>G21/G31</f>
        <v>#VALUE!</v>
      </c>
      <c r="H36" s="1">
        <f t="shared" si="6"/>
        <v>147267.24721419989</v>
      </c>
      <c r="I36" s="1">
        <f t="shared" si="6"/>
        <v>261112.140450709</v>
      </c>
      <c r="J36" s="1">
        <f>J21/J31</f>
        <v>261112.140450709</v>
      </c>
      <c r="K36" s="1">
        <f>K21/K31</f>
        <v>0</v>
      </c>
      <c r="L36" s="2"/>
      <c r="M36" s="2"/>
    </row>
    <row r="37" spans="1:13" x14ac:dyDescent="0.25">
      <c r="A37" s="2" t="s">
        <v>51</v>
      </c>
      <c r="B37" s="1">
        <f t="shared" ref="B37:K37" si="7">B35/B11</f>
        <v>187.58485956769218</v>
      </c>
      <c r="C37" s="1">
        <f t="shared" si="7"/>
        <v>236097.9603230709</v>
      </c>
      <c r="D37" s="1">
        <f t="shared" si="7"/>
        <v>236097.9603230709</v>
      </c>
      <c r="E37" s="1">
        <f t="shared" si="7"/>
        <v>98133.445112224756</v>
      </c>
      <c r="F37" s="1">
        <f t="shared" si="7"/>
        <v>0</v>
      </c>
      <c r="G37" s="1">
        <f t="shared" si="7"/>
        <v>137964.51521084615</v>
      </c>
      <c r="H37" s="1" t="e">
        <f t="shared" si="7"/>
        <v>#DIV/0!</v>
      </c>
      <c r="I37" s="1">
        <f t="shared" si="7"/>
        <v>87.701436822605217</v>
      </c>
      <c r="J37" s="1">
        <f t="shared" si="7"/>
        <v>87.701436822605217</v>
      </c>
      <c r="K37" s="1" t="e">
        <f t="shared" si="7"/>
        <v>#DIV/0!</v>
      </c>
      <c r="L37" s="2"/>
      <c r="M37" s="2"/>
    </row>
    <row r="38" spans="1:13" x14ac:dyDescent="0.25">
      <c r="A38" s="2" t="s">
        <v>106</v>
      </c>
      <c r="B38" s="1">
        <f t="shared" ref="B38:K38" si="8">B36/B14</f>
        <v>76.336683873976668</v>
      </c>
      <c r="C38" s="1">
        <f t="shared" si="8"/>
        <v>127025.15619917322</v>
      </c>
      <c r="D38" s="1">
        <f t="shared" si="8"/>
        <v>200279.7435230648</v>
      </c>
      <c r="E38" s="1" t="e">
        <f t="shared" si="8"/>
        <v>#VALUE!</v>
      </c>
      <c r="F38" s="1" t="e">
        <f t="shared" si="8"/>
        <v>#VALUE!</v>
      </c>
      <c r="G38" s="1" t="e">
        <f t="shared" si="8"/>
        <v>#VALUE!</v>
      </c>
      <c r="H38" s="1">
        <f t="shared" si="8"/>
        <v>9817.8164809466598</v>
      </c>
      <c r="I38" s="1">
        <f t="shared" si="8"/>
        <v>3.8242499846320777</v>
      </c>
      <c r="J38" s="1">
        <f t="shared" si="8"/>
        <v>2310.7269066434424</v>
      </c>
      <c r="K38" s="1">
        <f t="shared" si="8"/>
        <v>0</v>
      </c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2"/>
      <c r="M43" s="2"/>
    </row>
    <row r="44" spans="1:13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 t="s">
        <v>27</v>
      </c>
      <c r="B47" s="4">
        <f>B14/B13*100</f>
        <v>70.723728480180554</v>
      </c>
      <c r="C47" s="4">
        <f t="shared" ref="C47:K47" si="9">C14/C13*100</f>
        <v>118.18181818181819</v>
      </c>
      <c r="D47" s="4">
        <f t="shared" si="9"/>
        <v>100</v>
      </c>
      <c r="E47" s="4">
        <f t="shared" si="9"/>
        <v>100</v>
      </c>
      <c r="F47" s="4">
        <f t="shared" si="9"/>
        <v>100</v>
      </c>
      <c r="G47" s="4">
        <f t="shared" si="9"/>
        <v>100</v>
      </c>
      <c r="H47" s="4">
        <f t="shared" si="9"/>
        <v>166.66666666666669</v>
      </c>
      <c r="I47" s="4">
        <f t="shared" si="9"/>
        <v>70.707510045151395</v>
      </c>
      <c r="J47" s="4">
        <f t="shared" si="9"/>
        <v>107.61904761904762</v>
      </c>
      <c r="K47" s="4">
        <f t="shared" si="9"/>
        <v>70.667330161001047</v>
      </c>
      <c r="L47" s="2"/>
      <c r="M47" s="2"/>
    </row>
    <row r="48" spans="1:13" x14ac:dyDescent="0.25">
      <c r="A48" s="2" t="s">
        <v>28</v>
      </c>
      <c r="B48" s="4">
        <f>B21/B20*100</f>
        <v>32.674709475339476</v>
      </c>
      <c r="C48" s="4">
        <f t="shared" ref="C48:I48" si="10">C21/C20*100</f>
        <v>34.575039028227437</v>
      </c>
      <c r="D48" s="4">
        <f t="shared" si="10"/>
        <v>40.822998289452336</v>
      </c>
      <c r="E48" s="4" t="e">
        <f t="shared" si="10"/>
        <v>#VALUE!</v>
      </c>
      <c r="F48" s="4" t="e">
        <f t="shared" si="10"/>
        <v>#VALUE!</v>
      </c>
      <c r="G48" s="4" t="e">
        <f t="shared" si="10"/>
        <v>#VALUE!</v>
      </c>
      <c r="H48" s="4">
        <f t="shared" si="10"/>
        <v>5.7668711656441722</v>
      </c>
      <c r="I48" s="4">
        <f t="shared" si="10"/>
        <v>15.995201439568129</v>
      </c>
      <c r="J48" s="4">
        <f>J21/J20*100</f>
        <v>18.175621947063501</v>
      </c>
      <c r="K48" s="4">
        <f>K21/K20*100</f>
        <v>0</v>
      </c>
      <c r="L48" s="2"/>
      <c r="M48" s="2"/>
    </row>
    <row r="49" spans="1:13" x14ac:dyDescent="0.25">
      <c r="A49" s="2" t="s">
        <v>29</v>
      </c>
      <c r="B49" s="4">
        <f t="shared" ref="B49:K49" si="11">AVERAGE(B47:B48)</f>
        <v>51.699218977760012</v>
      </c>
      <c r="C49" s="4">
        <f t="shared" si="11"/>
        <v>76.378428605022805</v>
      </c>
      <c r="D49" s="4">
        <f t="shared" si="11"/>
        <v>70.411499144726164</v>
      </c>
      <c r="E49" s="4" t="e">
        <f t="shared" si="11"/>
        <v>#VALUE!</v>
      </c>
      <c r="F49" s="4" t="e">
        <f t="shared" si="11"/>
        <v>#VALUE!</v>
      </c>
      <c r="G49" s="4" t="e">
        <f t="shared" si="11"/>
        <v>#VALUE!</v>
      </c>
      <c r="H49" s="4">
        <f t="shared" si="11"/>
        <v>86.216768916155431</v>
      </c>
      <c r="I49" s="4">
        <f t="shared" si="11"/>
        <v>43.351355742359765</v>
      </c>
      <c r="J49" s="4">
        <f t="shared" si="11"/>
        <v>62.897334783055562</v>
      </c>
      <c r="K49" s="4">
        <f t="shared" si="11"/>
        <v>35.333665080500523</v>
      </c>
      <c r="L49" s="2"/>
      <c r="M49" s="2"/>
    </row>
    <row r="50" spans="1:13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  <c r="M50" s="2"/>
    </row>
    <row r="51" spans="1:13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31</v>
      </c>
      <c r="B52" s="4">
        <f>(B14/(B16))*100</f>
        <v>22.171198244919417</v>
      </c>
      <c r="C52" s="4">
        <f t="shared" ref="C52:K52" si="12">(C14/(C16))*100</f>
        <v>30</v>
      </c>
      <c r="D52" s="4">
        <f t="shared" si="12"/>
        <v>25</v>
      </c>
      <c r="E52" s="4">
        <f t="shared" si="12"/>
        <v>25</v>
      </c>
      <c r="F52" s="4">
        <f t="shared" si="12"/>
        <v>25</v>
      </c>
      <c r="G52" s="4">
        <f t="shared" si="12"/>
        <v>25</v>
      </c>
      <c r="H52" s="4">
        <f t="shared" si="12"/>
        <v>44.117647058823529</v>
      </c>
      <c r="I52" s="4">
        <f t="shared" si="12"/>
        <v>22.167893923455541</v>
      </c>
      <c r="J52" s="4">
        <f t="shared" si="12"/>
        <v>9.4639865996649917</v>
      </c>
      <c r="K52" s="4">
        <f t="shared" si="12"/>
        <v>22.217333202959484</v>
      </c>
      <c r="L52" s="2"/>
      <c r="M52" s="2"/>
    </row>
    <row r="53" spans="1:13" x14ac:dyDescent="0.25">
      <c r="A53" s="2" t="s">
        <v>32</v>
      </c>
      <c r="B53" s="4">
        <f>B21/B22*100</f>
        <v>9.9863093750000012</v>
      </c>
      <c r="C53" s="4">
        <f t="shared" ref="C53:I53" si="13">C21/C22*100</f>
        <v>11.160363970588236</v>
      </c>
      <c r="D53" s="4">
        <f t="shared" si="13"/>
        <v>14.06580229226361</v>
      </c>
      <c r="E53" s="4" t="e">
        <f t="shared" si="13"/>
        <v>#VALUE!</v>
      </c>
      <c r="F53" s="4" t="e">
        <f t="shared" si="13"/>
        <v>#VALUE!</v>
      </c>
      <c r="G53" s="4" t="e">
        <f t="shared" si="13"/>
        <v>#VALUE!</v>
      </c>
      <c r="H53" s="4">
        <f t="shared" si="13"/>
        <v>1.4415335463258785</v>
      </c>
      <c r="I53" s="4">
        <f t="shared" si="13"/>
        <v>3.3333333333333335</v>
      </c>
      <c r="J53" s="4">
        <f>J21/J22*100</f>
        <v>12.511729746637473</v>
      </c>
      <c r="K53" s="4">
        <f>K21/K22*100</f>
        <v>0</v>
      </c>
      <c r="L53" s="2"/>
      <c r="M53" s="2"/>
    </row>
    <row r="54" spans="1:13" x14ac:dyDescent="0.25">
      <c r="A54" s="2" t="s">
        <v>33</v>
      </c>
      <c r="B54" s="4">
        <f t="shared" ref="B54:K54" si="14">(B52+B53)/2</f>
        <v>16.078753809959707</v>
      </c>
      <c r="C54" s="4">
        <f t="shared" si="14"/>
        <v>20.580181985294118</v>
      </c>
      <c r="D54" s="4">
        <f t="shared" si="14"/>
        <v>19.532901146131806</v>
      </c>
      <c r="E54" s="4" t="e">
        <f t="shared" si="14"/>
        <v>#VALUE!</v>
      </c>
      <c r="F54" s="4" t="e">
        <f t="shared" si="14"/>
        <v>#VALUE!</v>
      </c>
      <c r="G54" s="4" t="e">
        <f t="shared" si="14"/>
        <v>#VALUE!</v>
      </c>
      <c r="H54" s="4">
        <f t="shared" si="14"/>
        <v>22.779590302574704</v>
      </c>
      <c r="I54" s="4">
        <f t="shared" si="14"/>
        <v>12.750613628394436</v>
      </c>
      <c r="J54" s="4">
        <f t="shared" si="14"/>
        <v>10.987858173151231</v>
      </c>
      <c r="K54" s="4">
        <f t="shared" si="14"/>
        <v>11.108666601479742</v>
      </c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  <c r="M56" s="2"/>
    </row>
    <row r="57" spans="1:13" x14ac:dyDescent="0.25">
      <c r="A57" s="2" t="s">
        <v>34</v>
      </c>
      <c r="B57" s="4">
        <f t="shared" ref="B57:I57" si="15">B23/B21*100</f>
        <v>0</v>
      </c>
      <c r="C57" s="4">
        <f t="shared" si="15"/>
        <v>0</v>
      </c>
      <c r="D57" s="4">
        <f t="shared" si="15"/>
        <v>0</v>
      </c>
      <c r="E57" s="4" t="e">
        <f>E23/E21*100</f>
        <v>#VALUE!</v>
      </c>
      <c r="F57" s="4" t="e">
        <f>F23/F21*100</f>
        <v>#VALUE!</v>
      </c>
      <c r="G57" s="4" t="e">
        <f t="shared" si="15"/>
        <v>#VALUE!</v>
      </c>
      <c r="H57" s="4">
        <f>H23/H21*100</f>
        <v>0</v>
      </c>
      <c r="I57" s="4">
        <f t="shared" si="15"/>
        <v>0</v>
      </c>
      <c r="J57" s="4">
        <f>J23/J21*100</f>
        <v>0</v>
      </c>
      <c r="K57" s="4" t="e">
        <f>K23/K21*100</f>
        <v>#DIV/0!</v>
      </c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 t="s">
        <v>36</v>
      </c>
      <c r="B60" s="4">
        <f>((B14/B11)-1)*100</f>
        <v>54.890417170495788</v>
      </c>
      <c r="C60" s="4">
        <f t="shared" ref="C60:K60" si="16">((C14/C11)-1)*100</f>
        <v>108.9285714285714</v>
      </c>
      <c r="D60" s="4">
        <f t="shared" si="16"/>
        <v>28.571428571428559</v>
      </c>
      <c r="E60" s="4">
        <f t="shared" si="16"/>
        <v>28.571428571428559</v>
      </c>
      <c r="F60" s="4">
        <f t="shared" si="16"/>
        <v>28.571428571428559</v>
      </c>
      <c r="G60" s="4">
        <f>((G14/G11)-1)*100</f>
        <v>28.571428571428559</v>
      </c>
      <c r="H60" s="4" t="e">
        <f t="shared" si="16"/>
        <v>#DIV/0!</v>
      </c>
      <c r="I60" s="4">
        <f t="shared" si="16"/>
        <v>54.867537651968789</v>
      </c>
      <c r="J60" s="4">
        <f t="shared" si="16"/>
        <v>-99.74369442932317</v>
      </c>
      <c r="K60" s="4" t="e">
        <f t="shared" si="16"/>
        <v>#DIV/0!</v>
      </c>
      <c r="L60" s="2"/>
      <c r="M60" s="2"/>
    </row>
    <row r="61" spans="1:13" x14ac:dyDescent="0.25">
      <c r="A61" s="2" t="s">
        <v>37</v>
      </c>
      <c r="B61" s="4">
        <f>((B36/B35)-1)*100</f>
        <v>-36.96814957293639</v>
      </c>
      <c r="C61" s="4">
        <f>((C36/C35)-1)*100</f>
        <v>12.407512474350924</v>
      </c>
      <c r="D61" s="4">
        <f t="shared" ref="D61:K61" si="17">((D36/D35)-1)*100</f>
        <v>9.0659686489612987</v>
      </c>
      <c r="E61" s="4" t="e">
        <f t="shared" si="17"/>
        <v>#VALUE!</v>
      </c>
      <c r="F61" s="4" t="e">
        <f t="shared" si="17"/>
        <v>#VALUE!</v>
      </c>
      <c r="G61" s="4" t="e">
        <f t="shared" si="17"/>
        <v>#VALUE!</v>
      </c>
      <c r="H61" s="4" t="e">
        <f t="shared" si="17"/>
        <v>#DIV/0!</v>
      </c>
      <c r="I61" s="4">
        <f t="shared" si="17"/>
        <v>-93.246950107744468</v>
      </c>
      <c r="J61" s="4">
        <f t="shared" si="17"/>
        <v>-93.246950107744468</v>
      </c>
      <c r="K61" s="4" t="e">
        <f t="shared" si="17"/>
        <v>#DIV/0!</v>
      </c>
      <c r="L61" s="2"/>
      <c r="M61" s="2"/>
    </row>
    <row r="62" spans="1:13" x14ac:dyDescent="0.25">
      <c r="A62" s="2" t="s">
        <v>38</v>
      </c>
      <c r="B62" s="4">
        <f t="shared" ref="B62:K62" si="18">((B38/B37)-1)*100</f>
        <v>-59.305519619279458</v>
      </c>
      <c r="C62" s="4">
        <f t="shared" si="18"/>
        <v>-46.198113687490149</v>
      </c>
      <c r="D62" s="4">
        <f t="shared" si="18"/>
        <v>-15.170913273030106</v>
      </c>
      <c r="E62" s="4" t="e">
        <f t="shared" si="18"/>
        <v>#VALUE!</v>
      </c>
      <c r="F62" s="4" t="e">
        <f t="shared" si="18"/>
        <v>#VALUE!</v>
      </c>
      <c r="G62" s="4" t="e">
        <f t="shared" si="18"/>
        <v>#VALUE!</v>
      </c>
      <c r="H62" s="4" t="e">
        <f t="shared" si="18"/>
        <v>#DIV/0!</v>
      </c>
      <c r="I62" s="4">
        <f t="shared" si="18"/>
        <v>-95.63946712484605</v>
      </c>
      <c r="J62" s="4">
        <f t="shared" si="18"/>
        <v>2534.7651650421399</v>
      </c>
      <c r="K62" s="4" t="e">
        <f t="shared" si="18"/>
        <v>#DIV/0!</v>
      </c>
      <c r="L62" s="2"/>
      <c r="M62" s="2"/>
    </row>
    <row r="63" spans="1:13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  <c r="M63" s="2"/>
    </row>
    <row r="64" spans="1:13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 t="s">
        <v>74</v>
      </c>
      <c r="B65" s="1">
        <f>B20/B13</f>
        <v>253.11601809580009</v>
      </c>
      <c r="C65" s="1">
        <f t="shared" ref="C65:K65" si="19">C20/C13</f>
        <v>665136.30303030298</v>
      </c>
      <c r="D65" s="1">
        <f t="shared" si="19"/>
        <v>751562.41666666663</v>
      </c>
      <c r="E65" s="1" t="e">
        <f t="shared" si="19"/>
        <v>#VALUE!</v>
      </c>
      <c r="F65" s="1" t="e">
        <f t="shared" si="19"/>
        <v>#VALUE!</v>
      </c>
      <c r="G65" s="1" t="e">
        <f t="shared" si="19"/>
        <v>#VALUE!</v>
      </c>
      <c r="H65" s="1">
        <f t="shared" si="19"/>
        <v>434666.66666666669</v>
      </c>
      <c r="I65" s="1">
        <f t="shared" si="19"/>
        <v>25.897332339174021</v>
      </c>
      <c r="J65" s="1">
        <f t="shared" si="19"/>
        <v>20959.523809523809</v>
      </c>
      <c r="K65" s="1">
        <f t="shared" si="19"/>
        <v>3.1101296924081736</v>
      </c>
      <c r="L65" s="2"/>
      <c r="M65" s="2"/>
    </row>
    <row r="66" spans="1:13" x14ac:dyDescent="0.25">
      <c r="A66" s="2" t="s">
        <v>75</v>
      </c>
      <c r="B66" s="1">
        <f>B21/B14</f>
        <v>116.9408419573459</v>
      </c>
      <c r="C66" s="1">
        <f t="shared" ref="C66:K66" si="20">C21/C14</f>
        <v>194590.96153846153</v>
      </c>
      <c r="D66" s="1">
        <f t="shared" si="20"/>
        <v>306810.3125</v>
      </c>
      <c r="E66" s="1" t="e">
        <f t="shared" si="20"/>
        <v>#VALUE!</v>
      </c>
      <c r="F66" s="1" t="e">
        <f t="shared" si="20"/>
        <v>#VALUE!</v>
      </c>
      <c r="G66" s="1" t="e">
        <f t="shared" si="20"/>
        <v>#VALUE!</v>
      </c>
      <c r="H66" s="1">
        <f t="shared" si="20"/>
        <v>15040</v>
      </c>
      <c r="I66" s="1">
        <f t="shared" si="20"/>
        <v>5.8584024136617945</v>
      </c>
      <c r="J66" s="1">
        <f t="shared" si="20"/>
        <v>3539.8230088495575</v>
      </c>
      <c r="K66" s="1">
        <f t="shared" si="20"/>
        <v>0</v>
      </c>
      <c r="L66" s="2"/>
      <c r="M66" s="2"/>
    </row>
    <row r="67" spans="1:13" x14ac:dyDescent="0.25">
      <c r="A67" s="2" t="s">
        <v>40</v>
      </c>
      <c r="B67" s="4">
        <f>(B65/B66)*B49</f>
        <v>111.90188327091495</v>
      </c>
      <c r="C67" s="4">
        <f t="shared" ref="C67:K67" si="21">(C65/C66)*C49</f>
        <v>261.07104478009177</v>
      </c>
      <c r="D67" s="4">
        <f t="shared" si="21"/>
        <v>172.47997965626831</v>
      </c>
      <c r="E67" s="4" t="e">
        <f t="shared" si="21"/>
        <v>#VALUE!</v>
      </c>
      <c r="F67" s="4" t="e">
        <f>(F65/F66)*F49</f>
        <v>#VALUE!</v>
      </c>
      <c r="G67" s="4" t="e">
        <f t="shared" si="21"/>
        <v>#VALUE!</v>
      </c>
      <c r="H67" s="4">
        <f t="shared" si="21"/>
        <v>2491.7257683215134</v>
      </c>
      <c r="I67" s="4">
        <f t="shared" si="21"/>
        <v>191.63662509689516</v>
      </c>
      <c r="J67" s="4">
        <f t="shared" si="21"/>
        <v>372.41923752834469</v>
      </c>
      <c r="K67" s="4" t="e">
        <f t="shared" si="21"/>
        <v>#DIV/0!</v>
      </c>
      <c r="L67" s="2"/>
      <c r="M67" s="2"/>
    </row>
    <row r="68" spans="1:13" x14ac:dyDescent="0.25">
      <c r="A68" s="2" t="s">
        <v>76</v>
      </c>
      <c r="B68" s="8">
        <f>B20/(B13*3)</f>
        <v>84.372006031933353</v>
      </c>
      <c r="C68" s="8">
        <f t="shared" ref="C68:K68" si="22">C20/(C13*3)</f>
        <v>221712.101010101</v>
      </c>
      <c r="D68" s="8">
        <f t="shared" si="22"/>
        <v>250520.80555555556</v>
      </c>
      <c r="E68" s="8" t="e">
        <f t="shared" si="22"/>
        <v>#VALUE!</v>
      </c>
      <c r="F68" s="8" t="e">
        <f t="shared" si="22"/>
        <v>#VALUE!</v>
      </c>
      <c r="G68" s="8" t="e">
        <f t="shared" si="22"/>
        <v>#VALUE!</v>
      </c>
      <c r="H68" s="8">
        <f t="shared" si="22"/>
        <v>144888.88888888888</v>
      </c>
      <c r="I68" s="8">
        <f t="shared" si="22"/>
        <v>8.632444113058007</v>
      </c>
      <c r="J68" s="8">
        <f t="shared" si="22"/>
        <v>6986.5079365079364</v>
      </c>
      <c r="K68" s="8">
        <f t="shared" si="22"/>
        <v>1.0367098974693911</v>
      </c>
      <c r="L68" s="2"/>
      <c r="M68" s="2"/>
    </row>
    <row r="69" spans="1:13" x14ac:dyDescent="0.25">
      <c r="A69" s="2" t="s">
        <v>77</v>
      </c>
      <c r="B69" s="8">
        <f>B21/(B14*3)</f>
        <v>38.980280652448634</v>
      </c>
      <c r="C69" s="8">
        <f t="shared" ref="C69:K69" si="23">C21/(C14*3)</f>
        <v>64863.653846153844</v>
      </c>
      <c r="D69" s="8">
        <f t="shared" si="23"/>
        <v>102270.10416666667</v>
      </c>
      <c r="E69" s="8" t="e">
        <f t="shared" si="23"/>
        <v>#VALUE!</v>
      </c>
      <c r="F69" s="8" t="e">
        <f t="shared" si="23"/>
        <v>#VALUE!</v>
      </c>
      <c r="G69" s="8" t="e">
        <f t="shared" si="23"/>
        <v>#VALUE!</v>
      </c>
      <c r="H69" s="8">
        <f t="shared" si="23"/>
        <v>5013.333333333333</v>
      </c>
      <c r="I69" s="8">
        <f t="shared" si="23"/>
        <v>1.9528008045539316</v>
      </c>
      <c r="J69" s="8">
        <f t="shared" si="23"/>
        <v>1179.9410029498524</v>
      </c>
      <c r="K69" s="8">
        <f t="shared" si="23"/>
        <v>0</v>
      </c>
      <c r="L69" s="2"/>
      <c r="M69" s="2"/>
    </row>
    <row r="70" spans="1:13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2"/>
      <c r="M70" s="2"/>
    </row>
    <row r="71" spans="1:13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  <c r="M71" s="2"/>
    </row>
    <row r="72" spans="1:13" x14ac:dyDescent="0.25">
      <c r="A72" s="2" t="s">
        <v>42</v>
      </c>
      <c r="B72" s="4">
        <f>(B27/B26)*100</f>
        <v>145.29504976800237</v>
      </c>
      <c r="C72" s="4">
        <f>(C27/C26)*100</f>
        <v>157.78506642839849</v>
      </c>
      <c r="D72" s="4"/>
      <c r="E72" s="4"/>
      <c r="F72" s="4"/>
      <c r="G72" s="4"/>
      <c r="H72" s="4"/>
      <c r="I72" s="4">
        <f>(I27/I26)*100</f>
        <v>35.668099570128966</v>
      </c>
      <c r="J72" s="4"/>
      <c r="K72" s="4"/>
      <c r="L72" s="2"/>
      <c r="M72" s="2"/>
    </row>
    <row r="73" spans="1:13" x14ac:dyDescent="0.25">
      <c r="A73" s="2" t="s">
        <v>43</v>
      </c>
      <c r="B73" s="4">
        <f>(B21/B27)*100</f>
        <v>22.488522167487684</v>
      </c>
      <c r="C73" s="4">
        <f>(C21/C27)*100</f>
        <v>21.912744856571891</v>
      </c>
      <c r="D73" s="4"/>
      <c r="E73" s="4"/>
      <c r="F73" s="4"/>
      <c r="G73" s="4"/>
      <c r="H73" s="4"/>
      <c r="I73" s="4">
        <f>(I21/I27)*100</f>
        <v>44.844557552384053</v>
      </c>
      <c r="J73" s="4"/>
      <c r="K73" s="4"/>
      <c r="L73" s="2"/>
      <c r="M73" s="2"/>
    </row>
    <row r="74" spans="1:13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2"/>
      <c r="M74" s="2"/>
    </row>
    <row r="75" spans="1:13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  <c r="L78" s="2"/>
      <c r="M78" s="2"/>
    </row>
    <row r="79" spans="1:13" x14ac:dyDescent="0.25">
      <c r="A79" s="6" t="s">
        <v>98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6" t="s">
        <v>99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 t="s">
        <v>71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 t="s">
        <v>72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 t="s">
        <v>73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 t="s">
        <v>87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 t="s">
        <v>88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146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 t="s">
        <v>147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6" zoomScale="90" zoomScaleNormal="90" workbookViewId="0">
      <selection activeCell="K82" sqref="A1:K82"/>
    </sheetView>
  </sheetViews>
  <sheetFormatPr baseColWidth="10" defaultColWidth="11.42578125" defaultRowHeight="15" x14ac:dyDescent="0.25"/>
  <cols>
    <col min="1" max="1" width="50.85546875" customWidth="1"/>
    <col min="2" max="10" width="13.7109375" customWidth="1"/>
    <col min="11" max="11" width="14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A2" s="10" t="s">
        <v>107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0.100000000000001" customHeight="1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</row>
    <row r="5" spans="1:11" ht="20.100000000000001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</row>
    <row r="6" spans="1:11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</row>
    <row r="7" spans="1:11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4" t="s">
        <v>13</v>
      </c>
      <c r="B11" s="1">
        <f>C11+I11</f>
        <v>66510</v>
      </c>
      <c r="C11" s="1">
        <f>D11+H11</f>
        <v>20</v>
      </c>
      <c r="D11" s="1">
        <f>E11</f>
        <v>20</v>
      </c>
      <c r="E11" s="1">
        <v>20</v>
      </c>
      <c r="F11" s="1">
        <v>20</v>
      </c>
      <c r="G11" s="1">
        <v>20</v>
      </c>
      <c r="H11" s="2">
        <v>0</v>
      </c>
      <c r="I11" s="2">
        <f>SUM(J11:K11)</f>
        <v>66490</v>
      </c>
      <c r="J11" s="2">
        <v>66045</v>
      </c>
      <c r="K11" s="2">
        <v>445</v>
      </c>
    </row>
    <row r="12" spans="1:11" x14ac:dyDescent="0.25">
      <c r="A12" s="35" t="s">
        <v>85</v>
      </c>
      <c r="B12" s="1">
        <f t="shared" ref="B12:B16" si="0">C12+I12</f>
        <v>66542</v>
      </c>
      <c r="C12" s="1">
        <f t="shared" ref="C12:C16" si="1">D12+H12</f>
        <v>52</v>
      </c>
      <c r="D12" s="1">
        <f t="shared" ref="D12:D16" si="2">E12</f>
        <v>52</v>
      </c>
      <c r="E12" s="1">
        <v>52</v>
      </c>
      <c r="F12" s="1">
        <v>52</v>
      </c>
      <c r="G12" s="1">
        <v>52</v>
      </c>
      <c r="H12" s="2">
        <v>0</v>
      </c>
      <c r="I12" s="2">
        <f t="shared" ref="I12:I16" si="3">SUM(J12:K12)</f>
        <v>66490</v>
      </c>
      <c r="J12" s="2">
        <v>66045</v>
      </c>
      <c r="K12" s="2">
        <v>445</v>
      </c>
    </row>
    <row r="13" spans="1:11" x14ac:dyDescent="0.25">
      <c r="A13" s="34" t="s">
        <v>108</v>
      </c>
      <c r="B13" s="1">
        <f t="shared" si="0"/>
        <v>72750</v>
      </c>
      <c r="C13" s="1">
        <f t="shared" si="1"/>
        <v>33</v>
      </c>
      <c r="D13" s="1">
        <f t="shared" si="2"/>
        <v>24</v>
      </c>
      <c r="E13" s="2">
        <v>24</v>
      </c>
      <c r="F13" s="2">
        <v>24</v>
      </c>
      <c r="G13" s="2">
        <v>24</v>
      </c>
      <c r="H13" s="2">
        <v>9</v>
      </c>
      <c r="I13" s="2">
        <f t="shared" si="3"/>
        <v>72717</v>
      </c>
      <c r="J13" s="2">
        <v>90</v>
      </c>
      <c r="K13" s="2">
        <v>72627</v>
      </c>
    </row>
    <row r="14" spans="1:11" x14ac:dyDescent="0.25">
      <c r="A14" s="34" t="s">
        <v>109</v>
      </c>
      <c r="B14" s="1">
        <f t="shared" si="0"/>
        <v>122449</v>
      </c>
      <c r="C14" s="1">
        <f t="shared" si="1"/>
        <v>47</v>
      </c>
      <c r="D14" s="1">
        <f t="shared" si="2"/>
        <v>18</v>
      </c>
      <c r="E14" s="2">
        <v>18</v>
      </c>
      <c r="F14" s="2">
        <v>18</v>
      </c>
      <c r="G14" s="2">
        <v>18</v>
      </c>
      <c r="H14" s="2">
        <v>29</v>
      </c>
      <c r="I14" s="1">
        <f t="shared" si="3"/>
        <v>122402</v>
      </c>
      <c r="J14" s="1">
        <v>50</v>
      </c>
      <c r="K14" s="2">
        <v>122352</v>
      </c>
    </row>
    <row r="15" spans="1:11" x14ac:dyDescent="0.25">
      <c r="A15" s="35" t="s">
        <v>85</v>
      </c>
      <c r="B15" s="1">
        <f t="shared" si="0"/>
        <v>122461</v>
      </c>
      <c r="C15" s="1">
        <f t="shared" si="1"/>
        <v>59</v>
      </c>
      <c r="D15" s="1">
        <f t="shared" si="2"/>
        <v>30</v>
      </c>
      <c r="E15" s="2">
        <v>30</v>
      </c>
      <c r="F15" s="2">
        <v>30</v>
      </c>
      <c r="G15" s="2">
        <v>30</v>
      </c>
      <c r="H15" s="2">
        <v>29</v>
      </c>
      <c r="I15" s="1">
        <f t="shared" si="3"/>
        <v>122402</v>
      </c>
      <c r="J15" s="1">
        <v>50</v>
      </c>
      <c r="K15" s="2">
        <v>122352</v>
      </c>
    </row>
    <row r="16" spans="1:11" x14ac:dyDescent="0.25">
      <c r="A16" s="34" t="s">
        <v>92</v>
      </c>
      <c r="B16" s="1">
        <f t="shared" si="0"/>
        <v>308134</v>
      </c>
      <c r="C16" s="1">
        <f t="shared" si="1"/>
        <v>130</v>
      </c>
      <c r="D16" s="1">
        <f t="shared" si="2"/>
        <v>96</v>
      </c>
      <c r="E16" s="2">
        <v>96</v>
      </c>
      <c r="F16" s="2">
        <v>96</v>
      </c>
      <c r="G16" s="2">
        <v>96</v>
      </c>
      <c r="H16" s="2">
        <v>34</v>
      </c>
      <c r="I16" s="2">
        <f t="shared" si="3"/>
        <v>308004</v>
      </c>
      <c r="J16" s="2">
        <v>1194</v>
      </c>
      <c r="K16" s="2">
        <v>306810</v>
      </c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x14ac:dyDescent="0.25">
      <c r="A19" s="34" t="s">
        <v>13</v>
      </c>
      <c r="B19" s="1">
        <f>C19+I19</f>
        <v>14343535</v>
      </c>
      <c r="C19" s="1">
        <f>D19+H19</f>
        <v>10732035</v>
      </c>
      <c r="D19" s="1">
        <f>SUM(E19:G19)</f>
        <v>10732035</v>
      </c>
      <c r="E19" s="1">
        <v>3922035</v>
      </c>
      <c r="F19" s="1">
        <v>6810000</v>
      </c>
      <c r="G19" s="1">
        <v>0</v>
      </c>
      <c r="H19" s="1">
        <v>0</v>
      </c>
      <c r="I19" s="2">
        <f t="shared" ref="I19:I22" si="4">SUM(J19:K19)</f>
        <v>3611500</v>
      </c>
      <c r="J19" s="1">
        <v>3364000</v>
      </c>
      <c r="K19" s="1">
        <v>247500</v>
      </c>
    </row>
    <row r="20" spans="1:13" x14ac:dyDescent="0.25">
      <c r="A20" s="34" t="s">
        <v>108</v>
      </c>
      <c r="B20" s="1">
        <f>C20+I20</f>
        <v>19850623</v>
      </c>
      <c r="C20" s="1">
        <f>D20+H20</f>
        <v>16149498</v>
      </c>
      <c r="D20" s="1">
        <v>12237498</v>
      </c>
      <c r="E20" s="1" t="s">
        <v>145</v>
      </c>
      <c r="F20" s="1" t="s">
        <v>145</v>
      </c>
      <c r="G20" s="1" t="s">
        <v>145</v>
      </c>
      <c r="H20" s="1">
        <v>3912000</v>
      </c>
      <c r="I20" s="7">
        <f t="shared" si="4"/>
        <v>3701125</v>
      </c>
      <c r="J20" s="1">
        <v>400000</v>
      </c>
      <c r="K20" s="1">
        <v>3301125</v>
      </c>
    </row>
    <row r="21" spans="1:13" x14ac:dyDescent="0.25">
      <c r="A21" s="34" t="s">
        <v>109</v>
      </c>
      <c r="B21" s="1">
        <f>C21+I21</f>
        <v>18141504.5</v>
      </c>
      <c r="C21" s="1">
        <f>D21+H21</f>
        <v>9394004.5</v>
      </c>
      <c r="D21" s="1">
        <v>8854499.5</v>
      </c>
      <c r="E21" s="1" t="s">
        <v>145</v>
      </c>
      <c r="F21" s="1" t="s">
        <v>145</v>
      </c>
      <c r="G21" s="1" t="s">
        <v>145</v>
      </c>
      <c r="H21" s="1">
        <v>539505</v>
      </c>
      <c r="I21" s="7">
        <f>SUM(J21:K21)</f>
        <v>8747500</v>
      </c>
      <c r="J21" s="1">
        <v>207000</v>
      </c>
      <c r="K21" s="1">
        <v>8540500</v>
      </c>
      <c r="M21" s="1"/>
    </row>
    <row r="22" spans="1:13" x14ac:dyDescent="0.25">
      <c r="A22" s="34" t="s">
        <v>92</v>
      </c>
      <c r="B22" s="1">
        <f>C22+I22</f>
        <v>80000000</v>
      </c>
      <c r="C22" s="1">
        <f>D22+H22</f>
        <v>68000000</v>
      </c>
      <c r="D22" s="1">
        <v>52350000</v>
      </c>
      <c r="E22" s="1" t="s">
        <v>145</v>
      </c>
      <c r="F22" s="1" t="s">
        <v>145</v>
      </c>
      <c r="G22" s="1" t="s">
        <v>145</v>
      </c>
      <c r="H22" s="1">
        <v>15650000</v>
      </c>
      <c r="I22" s="7">
        <f t="shared" si="4"/>
        <v>12000000</v>
      </c>
      <c r="J22" s="1">
        <v>3197000</v>
      </c>
      <c r="K22" s="1">
        <v>8803000</v>
      </c>
    </row>
    <row r="23" spans="1:13" x14ac:dyDescent="0.25">
      <c r="A23" s="34" t="s">
        <v>110</v>
      </c>
      <c r="B23" s="1"/>
      <c r="C23" s="1"/>
      <c r="D23" s="1"/>
      <c r="E23" s="1"/>
      <c r="F23" s="1"/>
      <c r="G23" s="1"/>
      <c r="H23" s="1"/>
      <c r="I23" s="1"/>
      <c r="J23" s="1"/>
      <c r="K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3" x14ac:dyDescent="0.25">
      <c r="A26" s="34" t="s">
        <v>108</v>
      </c>
      <c r="B26" s="1">
        <f>B20</f>
        <v>19850623</v>
      </c>
      <c r="C26" s="1">
        <f>C20</f>
        <v>16149498</v>
      </c>
      <c r="D26" s="1"/>
      <c r="E26" s="1"/>
      <c r="F26" s="1"/>
      <c r="G26" s="1"/>
      <c r="H26" s="1"/>
      <c r="I26" s="1">
        <f>I20</f>
        <v>3701125</v>
      </c>
      <c r="J26" s="1"/>
      <c r="K26" s="1"/>
    </row>
    <row r="27" spans="1:13" x14ac:dyDescent="0.25">
      <c r="A27" s="34" t="s">
        <v>109</v>
      </c>
      <c r="B27" s="1">
        <f>+C27+I27</f>
        <v>0</v>
      </c>
      <c r="C27" s="1">
        <v>0</v>
      </c>
      <c r="D27" s="1"/>
      <c r="E27" s="1"/>
      <c r="F27" s="1"/>
      <c r="G27" s="1"/>
      <c r="H27" s="1"/>
      <c r="I27" s="1">
        <v>0</v>
      </c>
      <c r="J27" s="1"/>
      <c r="K27" s="1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5">
      <c r="A30" s="34" t="s">
        <v>17</v>
      </c>
      <c r="B30" s="9">
        <v>1.4773597119666666</v>
      </c>
      <c r="C30" s="9">
        <v>1.4773597119666666</v>
      </c>
      <c r="D30" s="9">
        <v>1.4773597119666666</v>
      </c>
      <c r="E30" s="9">
        <v>1.4773597119666666</v>
      </c>
      <c r="F30" s="9">
        <v>1.4773597119666666</v>
      </c>
      <c r="G30" s="9">
        <v>1.4773597119666666</v>
      </c>
      <c r="H30" s="9">
        <v>1.4773597119666666</v>
      </c>
      <c r="I30" s="9">
        <v>1.4773597119666666</v>
      </c>
      <c r="J30" s="9">
        <v>1.4773597119666666</v>
      </c>
      <c r="K30" s="9">
        <v>1.4773597119666666</v>
      </c>
    </row>
    <row r="31" spans="1:13" x14ac:dyDescent="0.25">
      <c r="A31" s="34" t="s">
        <v>111</v>
      </c>
      <c r="B31" s="9">
        <v>1.5396358920333333</v>
      </c>
      <c r="C31" s="9">
        <v>1.5396358920333333</v>
      </c>
      <c r="D31" s="9">
        <v>1.5396358920333333</v>
      </c>
      <c r="E31" s="9">
        <v>1.5396358920333333</v>
      </c>
      <c r="F31" s="9">
        <v>1.5396358920333333</v>
      </c>
      <c r="G31" s="9">
        <v>1.5396358920333333</v>
      </c>
      <c r="H31" s="9">
        <v>1.5396358920333333</v>
      </c>
      <c r="I31" s="9">
        <v>1.5396358920333333</v>
      </c>
      <c r="J31" s="9">
        <v>1.5396358920333333</v>
      </c>
      <c r="K31" s="9">
        <v>1.5396358920333333</v>
      </c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2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2" x14ac:dyDescent="0.25">
      <c r="A35" s="2" t="s">
        <v>20</v>
      </c>
      <c r="B35" s="1">
        <f>B19/B30</f>
        <v>9708898.1673297659</v>
      </c>
      <c r="C35" s="1">
        <f t="shared" ref="C35:K35" si="5">C19/C30</f>
        <v>7264334.4156945208</v>
      </c>
      <c r="D35" s="1">
        <f>D19/D30</f>
        <v>7264334.4156945208</v>
      </c>
      <c r="E35" s="1">
        <f t="shared" si="5"/>
        <v>2654759.6825819574</v>
      </c>
      <c r="F35" s="1">
        <f t="shared" si="5"/>
        <v>4609574.7331125624</v>
      </c>
      <c r="G35" s="1">
        <f t="shared" si="5"/>
        <v>0</v>
      </c>
      <c r="H35" s="1">
        <f t="shared" si="5"/>
        <v>0</v>
      </c>
      <c r="I35" s="1">
        <f t="shared" si="5"/>
        <v>2444563.7516352455</v>
      </c>
      <c r="J35" s="1">
        <f t="shared" si="5"/>
        <v>2277035.1545067052</v>
      </c>
      <c r="K35" s="1">
        <f t="shared" si="5"/>
        <v>167528.59712854028</v>
      </c>
    </row>
    <row r="36" spans="1:12" x14ac:dyDescent="0.25">
      <c r="A36" s="2" t="s">
        <v>112</v>
      </c>
      <c r="B36" s="1">
        <f t="shared" ref="B36:I36" si="6">B21/B31</f>
        <v>11782983.622212956</v>
      </c>
      <c r="C36" s="1">
        <f t="shared" si="6"/>
        <v>6101445.5096871816</v>
      </c>
      <c r="D36" s="1">
        <f t="shared" si="6"/>
        <v>5751034.7386785261</v>
      </c>
      <c r="E36" s="1" t="e">
        <f t="shared" si="6"/>
        <v>#VALUE!</v>
      </c>
      <c r="F36" s="1" t="e">
        <f t="shared" si="6"/>
        <v>#VALUE!</v>
      </c>
      <c r="G36" s="1" t="e">
        <f>G21/G31</f>
        <v>#VALUE!</v>
      </c>
      <c r="H36" s="1">
        <f t="shared" si="6"/>
        <v>350410.77100865589</v>
      </c>
      <c r="I36" s="1">
        <f t="shared" si="6"/>
        <v>5681538.1125257732</v>
      </c>
      <c r="J36" s="1">
        <f>J21/J31</f>
        <v>134447.3723112701</v>
      </c>
      <c r="K36" s="1">
        <f>K21/K31</f>
        <v>5547090.7402145034</v>
      </c>
    </row>
    <row r="37" spans="1:12" x14ac:dyDescent="0.25">
      <c r="A37" s="2" t="s">
        <v>21</v>
      </c>
      <c r="B37" s="1">
        <f t="shared" ref="B37:K37" si="7">B35/B11</f>
        <v>145.9765173256618</v>
      </c>
      <c r="C37" s="1">
        <f t="shared" si="7"/>
        <v>363216.72078472603</v>
      </c>
      <c r="D37" s="1">
        <f t="shared" si="7"/>
        <v>363216.72078472603</v>
      </c>
      <c r="E37" s="1">
        <f t="shared" si="7"/>
        <v>132737.98412909787</v>
      </c>
      <c r="F37" s="1">
        <f t="shared" si="7"/>
        <v>230478.73665562813</v>
      </c>
      <c r="G37" s="1">
        <f t="shared" si="7"/>
        <v>0</v>
      </c>
      <c r="H37" s="1" t="e">
        <f t="shared" si="7"/>
        <v>#DIV/0!</v>
      </c>
      <c r="I37" s="1">
        <f t="shared" si="7"/>
        <v>36.765885872089719</v>
      </c>
      <c r="J37" s="1">
        <f t="shared" si="7"/>
        <v>34.477025581144751</v>
      </c>
      <c r="K37" s="1">
        <f t="shared" si="7"/>
        <v>376.46875759222536</v>
      </c>
    </row>
    <row r="38" spans="1:12" x14ac:dyDescent="0.25">
      <c r="A38" s="2" t="s">
        <v>113</v>
      </c>
      <c r="B38" s="1">
        <f t="shared" ref="B38:K38" si="8">B36/B14</f>
        <v>96.227683543458554</v>
      </c>
      <c r="C38" s="1">
        <f t="shared" si="8"/>
        <v>129817.98956781237</v>
      </c>
      <c r="D38" s="1">
        <f t="shared" si="8"/>
        <v>319501.92992658477</v>
      </c>
      <c r="E38" s="1" t="e">
        <f t="shared" si="8"/>
        <v>#VALUE!</v>
      </c>
      <c r="F38" s="1" t="e">
        <f t="shared" si="8"/>
        <v>#VALUE!</v>
      </c>
      <c r="G38" s="1" t="e">
        <f t="shared" si="8"/>
        <v>#VALUE!</v>
      </c>
      <c r="H38" s="1">
        <f t="shared" si="8"/>
        <v>12083.130034781238</v>
      </c>
      <c r="I38" s="1">
        <f t="shared" si="8"/>
        <v>46.417036588664999</v>
      </c>
      <c r="J38" s="1">
        <f t="shared" si="8"/>
        <v>2688.947446225402</v>
      </c>
      <c r="K38" s="1">
        <f t="shared" si="8"/>
        <v>45.337148066353663</v>
      </c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2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3"/>
    </row>
    <row r="44" spans="1:12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2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2" x14ac:dyDescent="0.25">
      <c r="A47" s="2" t="s">
        <v>27</v>
      </c>
      <c r="B47" s="4">
        <f>B14/B13*100</f>
        <v>168.3147766323024</v>
      </c>
      <c r="C47" s="4">
        <f t="shared" ref="C47:K47" si="9">C14/C13*100</f>
        <v>142.42424242424244</v>
      </c>
      <c r="D47" s="4">
        <f t="shared" si="9"/>
        <v>75</v>
      </c>
      <c r="E47" s="4">
        <f t="shared" si="9"/>
        <v>75</v>
      </c>
      <c r="F47" s="4">
        <f t="shared" si="9"/>
        <v>75</v>
      </c>
      <c r="G47" s="4">
        <f t="shared" si="9"/>
        <v>75</v>
      </c>
      <c r="H47" s="4">
        <f t="shared" si="9"/>
        <v>322.22222222222223</v>
      </c>
      <c r="I47" s="4">
        <f t="shared" si="9"/>
        <v>168.32652612181471</v>
      </c>
      <c r="J47" s="4">
        <f t="shared" si="9"/>
        <v>55.555555555555557</v>
      </c>
      <c r="K47" s="4">
        <f t="shared" si="9"/>
        <v>168.46627287372465</v>
      </c>
    </row>
    <row r="48" spans="1:12" x14ac:dyDescent="0.25">
      <c r="A48" s="2" t="s">
        <v>28</v>
      </c>
      <c r="B48" s="4">
        <f>B21/B20*100</f>
        <v>91.390101459284182</v>
      </c>
      <c r="C48" s="4">
        <f t="shared" ref="C48:I48" si="10">C21/C20*100</f>
        <v>58.169018628318966</v>
      </c>
      <c r="D48" s="4">
        <f t="shared" si="10"/>
        <v>72.355472499362207</v>
      </c>
      <c r="E48" s="4" t="e">
        <f t="shared" si="10"/>
        <v>#VALUE!</v>
      </c>
      <c r="F48" s="4" t="e">
        <f t="shared" si="10"/>
        <v>#VALUE!</v>
      </c>
      <c r="G48" s="4" t="e">
        <f t="shared" si="10"/>
        <v>#VALUE!</v>
      </c>
      <c r="H48" s="4">
        <f t="shared" si="10"/>
        <v>13.791027607361963</v>
      </c>
      <c r="I48" s="4">
        <f t="shared" si="10"/>
        <v>236.34705663818431</v>
      </c>
      <c r="J48" s="4">
        <f>J21/J20*100</f>
        <v>51.749999999999993</v>
      </c>
      <c r="K48" s="4">
        <f>K21/K20*100</f>
        <v>258.7148320648264</v>
      </c>
    </row>
    <row r="49" spans="1:11" x14ac:dyDescent="0.25">
      <c r="A49" s="2" t="s">
        <v>29</v>
      </c>
      <c r="B49" s="4">
        <f t="shared" ref="B49:K49" si="11">AVERAGE(B47:B48)</f>
        <v>129.85243904579329</v>
      </c>
      <c r="C49" s="4">
        <f t="shared" si="11"/>
        <v>100.29663052628069</v>
      </c>
      <c r="D49" s="4">
        <f t="shared" si="11"/>
        <v>73.677736249681104</v>
      </c>
      <c r="E49" s="4" t="e">
        <f t="shared" si="11"/>
        <v>#VALUE!</v>
      </c>
      <c r="F49" s="4" t="e">
        <f t="shared" si="11"/>
        <v>#VALUE!</v>
      </c>
      <c r="G49" s="4" t="e">
        <f t="shared" si="11"/>
        <v>#VALUE!</v>
      </c>
      <c r="H49" s="4">
        <f t="shared" si="11"/>
        <v>168.0066249147921</v>
      </c>
      <c r="I49" s="4">
        <f t="shared" si="11"/>
        <v>202.33679137999951</v>
      </c>
      <c r="J49" s="4">
        <f t="shared" si="11"/>
        <v>53.652777777777771</v>
      </c>
      <c r="K49" s="4">
        <f t="shared" si="11"/>
        <v>213.59055246927551</v>
      </c>
    </row>
    <row r="50" spans="1:11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 t="s">
        <v>31</v>
      </c>
      <c r="B52" s="4">
        <f>(B14/(B16*4))*100</f>
        <v>9.9347199594981408</v>
      </c>
      <c r="C52" s="4">
        <f t="shared" ref="C52:K52" si="12">(C14/(C16*4))*100</f>
        <v>9.0384615384615383</v>
      </c>
      <c r="D52" s="4">
        <f t="shared" si="12"/>
        <v>4.6875</v>
      </c>
      <c r="E52" s="4">
        <f t="shared" si="12"/>
        <v>4.6875</v>
      </c>
      <c r="F52" s="4">
        <f t="shared" si="12"/>
        <v>4.6875</v>
      </c>
      <c r="G52" s="4">
        <f t="shared" si="12"/>
        <v>4.6875</v>
      </c>
      <c r="H52" s="4">
        <f t="shared" si="12"/>
        <v>21.323529411764707</v>
      </c>
      <c r="I52" s="4">
        <f t="shared" si="12"/>
        <v>9.9350982454773327</v>
      </c>
      <c r="J52" s="4">
        <f t="shared" si="12"/>
        <v>1.0469011725293134</v>
      </c>
      <c r="K52" s="4">
        <f t="shared" si="12"/>
        <v>9.9696880805710375</v>
      </c>
    </row>
    <row r="53" spans="1:11" x14ac:dyDescent="0.25">
      <c r="A53" s="2" t="s">
        <v>32</v>
      </c>
      <c r="B53" s="4">
        <f>B21/B22*100</f>
        <v>22.676880625000003</v>
      </c>
      <c r="C53" s="4">
        <f t="shared" ref="C53:I53" si="13">C21/C22*100</f>
        <v>13.814712500000001</v>
      </c>
      <c r="D53" s="4">
        <f t="shared" si="13"/>
        <v>16.914039159503343</v>
      </c>
      <c r="E53" s="4" t="e">
        <f t="shared" si="13"/>
        <v>#VALUE!</v>
      </c>
      <c r="F53" s="4" t="e">
        <f t="shared" si="13"/>
        <v>#VALUE!</v>
      </c>
      <c r="G53" s="4" t="e">
        <f t="shared" si="13"/>
        <v>#VALUE!</v>
      </c>
      <c r="H53" s="4">
        <f t="shared" si="13"/>
        <v>3.4473162939297128</v>
      </c>
      <c r="I53" s="4">
        <f t="shared" si="13"/>
        <v>72.895833333333343</v>
      </c>
      <c r="J53" s="4">
        <f>J21/J22*100</f>
        <v>6.4748201438848918</v>
      </c>
      <c r="K53" s="4">
        <f>K21/K22*100</f>
        <v>97.018062024309899</v>
      </c>
    </row>
    <row r="54" spans="1:11" x14ac:dyDescent="0.25">
      <c r="A54" s="2" t="s">
        <v>33</v>
      </c>
      <c r="B54" s="4">
        <f t="shared" ref="B54:K54" si="14">(B52+B53)/2</f>
        <v>16.305800292249071</v>
      </c>
      <c r="C54" s="4">
        <f t="shared" si="14"/>
        <v>11.426587019230769</v>
      </c>
      <c r="D54" s="4">
        <f t="shared" si="14"/>
        <v>10.800769579751671</v>
      </c>
      <c r="E54" s="4" t="e">
        <f t="shared" si="14"/>
        <v>#VALUE!</v>
      </c>
      <c r="F54" s="4" t="e">
        <f t="shared" si="14"/>
        <v>#VALUE!</v>
      </c>
      <c r="G54" s="4" t="e">
        <f t="shared" si="14"/>
        <v>#VALUE!</v>
      </c>
      <c r="H54" s="4">
        <f t="shared" si="14"/>
        <v>12.38542285284721</v>
      </c>
      <c r="I54" s="4">
        <f t="shared" si="14"/>
        <v>41.415465789405339</v>
      </c>
      <c r="J54" s="4">
        <f t="shared" si="14"/>
        <v>3.7608606582071027</v>
      </c>
      <c r="K54" s="4">
        <f t="shared" si="14"/>
        <v>53.493875052440465</v>
      </c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2" t="s">
        <v>34</v>
      </c>
      <c r="B57" s="4">
        <f t="shared" ref="B57:I57" si="15">B23/B21*100</f>
        <v>0</v>
      </c>
      <c r="C57" s="4">
        <f t="shared" si="15"/>
        <v>0</v>
      </c>
      <c r="D57" s="4">
        <f t="shared" si="15"/>
        <v>0</v>
      </c>
      <c r="E57" s="4" t="e">
        <f t="shared" si="15"/>
        <v>#VALUE!</v>
      </c>
      <c r="F57" s="4" t="e">
        <f t="shared" si="15"/>
        <v>#VALUE!</v>
      </c>
      <c r="G57" s="4" t="e">
        <f t="shared" si="15"/>
        <v>#VALUE!</v>
      </c>
      <c r="H57" s="4">
        <f t="shared" si="15"/>
        <v>0</v>
      </c>
      <c r="I57" s="4">
        <f t="shared" si="15"/>
        <v>0</v>
      </c>
      <c r="J57" s="4">
        <f>J23/J21*100</f>
        <v>0</v>
      </c>
      <c r="K57" s="4">
        <f>K23/K21*100</f>
        <v>0</v>
      </c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 t="s">
        <v>36</v>
      </c>
      <c r="B60" s="4">
        <f>((B14/B11)-1)*100</f>
        <v>84.106149451210356</v>
      </c>
      <c r="C60" s="4">
        <f t="shared" ref="C60:K60" si="16">((C14/C11)-1)*100</f>
        <v>135</v>
      </c>
      <c r="D60" s="4">
        <f t="shared" si="16"/>
        <v>-9.9999999999999982</v>
      </c>
      <c r="E60" s="4">
        <f t="shared" si="16"/>
        <v>-9.9999999999999982</v>
      </c>
      <c r="F60" s="4">
        <f t="shared" si="16"/>
        <v>-9.9999999999999982</v>
      </c>
      <c r="G60" s="4">
        <f>((G14/G11)-1)*100</f>
        <v>-9.9999999999999982</v>
      </c>
      <c r="H60" s="4" t="e">
        <f t="shared" si="16"/>
        <v>#DIV/0!</v>
      </c>
      <c r="I60" s="4">
        <f t="shared" si="16"/>
        <v>84.090840727929006</v>
      </c>
      <c r="J60" s="4">
        <f t="shared" si="16"/>
        <v>-99.924294041941096</v>
      </c>
      <c r="K60" s="4">
        <f t="shared" si="16"/>
        <v>27394.831460674159</v>
      </c>
    </row>
    <row r="61" spans="1:11" x14ac:dyDescent="0.25">
      <c r="A61" s="2" t="s">
        <v>37</v>
      </c>
      <c r="B61" s="4">
        <f>((B36/B35)-1)*100</f>
        <v>21.362727460284248</v>
      </c>
      <c r="C61" s="4">
        <f>((C36/C35)-1)*100</f>
        <v>-16.008196201635894</v>
      </c>
      <c r="D61" s="4">
        <f t="shared" ref="D61:K61" si="17">((D36/D35)-1)*100</f>
        <v>-20.83191095589606</v>
      </c>
      <c r="E61" s="4" t="e">
        <f t="shared" si="17"/>
        <v>#VALUE!</v>
      </c>
      <c r="F61" s="4" t="e">
        <f t="shared" si="17"/>
        <v>#VALUE!</v>
      </c>
      <c r="G61" s="4" t="e">
        <f t="shared" si="17"/>
        <v>#VALUE!</v>
      </c>
      <c r="H61" s="4" t="e">
        <f t="shared" si="17"/>
        <v>#DIV/0!</v>
      </c>
      <c r="I61" s="4">
        <f t="shared" si="17"/>
        <v>132.41521554613635</v>
      </c>
      <c r="J61" s="4">
        <f t="shared" si="17"/>
        <v>-94.095507394992467</v>
      </c>
      <c r="K61" s="4">
        <f t="shared" si="17"/>
        <v>3211.1306578651565</v>
      </c>
    </row>
    <row r="62" spans="1:11" x14ac:dyDescent="0.25">
      <c r="A62" s="2" t="s">
        <v>38</v>
      </c>
      <c r="B62" s="4">
        <f t="shared" ref="B62:K62" si="18">((B38/B37)-1)*100</f>
        <v>-34.08002512569719</v>
      </c>
      <c r="C62" s="4">
        <f t="shared" si="18"/>
        <v>-64.258806894313153</v>
      </c>
      <c r="D62" s="4">
        <f t="shared" si="18"/>
        <v>-12.035456617662287</v>
      </c>
      <c r="E62" s="4" t="e">
        <f t="shared" si="18"/>
        <v>#VALUE!</v>
      </c>
      <c r="F62" s="4" t="e">
        <f t="shared" si="18"/>
        <v>#VALUE!</v>
      </c>
      <c r="G62" s="4" t="e">
        <f t="shared" si="18"/>
        <v>#VALUE!</v>
      </c>
      <c r="H62" s="4" t="e">
        <f t="shared" si="18"/>
        <v>#DIV/0!</v>
      </c>
      <c r="I62" s="4">
        <f t="shared" si="18"/>
        <v>26.250287427187512</v>
      </c>
      <c r="J62" s="4">
        <f t="shared" si="18"/>
        <v>7699.2442819544412</v>
      </c>
      <c r="K62" s="4">
        <f t="shared" si="18"/>
        <v>-87.957261485304741</v>
      </c>
    </row>
    <row r="63" spans="1:1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 t="s">
        <v>74</v>
      </c>
      <c r="B65" s="1">
        <f t="shared" ref="B65:K65" si="19">B20/B13</f>
        <v>272.86079725085909</v>
      </c>
      <c r="C65" s="1">
        <f t="shared" si="19"/>
        <v>489378.72727272729</v>
      </c>
      <c r="D65" s="1">
        <f t="shared" si="19"/>
        <v>509895.75</v>
      </c>
      <c r="E65" s="1" t="e">
        <f t="shared" si="19"/>
        <v>#VALUE!</v>
      </c>
      <c r="F65" s="1" t="e">
        <f t="shared" si="19"/>
        <v>#VALUE!</v>
      </c>
      <c r="G65" s="1" t="e">
        <f t="shared" si="19"/>
        <v>#VALUE!</v>
      </c>
      <c r="H65" s="1">
        <f t="shared" si="19"/>
        <v>434666.66666666669</v>
      </c>
      <c r="I65" s="1">
        <f t="shared" si="19"/>
        <v>50.897658044198742</v>
      </c>
      <c r="J65" s="1">
        <f t="shared" si="19"/>
        <v>4444.4444444444443</v>
      </c>
      <c r="K65" s="1">
        <f t="shared" si="19"/>
        <v>45.453137263001366</v>
      </c>
    </row>
    <row r="66" spans="1:11" x14ac:dyDescent="0.25">
      <c r="A66" s="2" t="s">
        <v>75</v>
      </c>
      <c r="B66" s="1">
        <f t="shared" ref="B66:K66" si="20">B21/B14</f>
        <v>148.15559539073411</v>
      </c>
      <c r="C66" s="1">
        <f t="shared" si="20"/>
        <v>199872.43617021278</v>
      </c>
      <c r="D66" s="1">
        <f t="shared" si="20"/>
        <v>491916.63888888888</v>
      </c>
      <c r="E66" s="1" t="e">
        <f t="shared" si="20"/>
        <v>#VALUE!</v>
      </c>
      <c r="F66" s="1" t="e">
        <f t="shared" si="20"/>
        <v>#VALUE!</v>
      </c>
      <c r="G66" s="1" t="e">
        <f t="shared" si="20"/>
        <v>#VALUE!</v>
      </c>
      <c r="H66" s="1">
        <f t="shared" si="20"/>
        <v>18603.620689655174</v>
      </c>
      <c r="I66" s="1">
        <f t="shared" si="20"/>
        <v>71.465335533733111</v>
      </c>
      <c r="J66" s="1">
        <f t="shared" si="20"/>
        <v>4140</v>
      </c>
      <c r="K66" s="1">
        <f t="shared" si="20"/>
        <v>69.802700405387739</v>
      </c>
    </row>
    <row r="67" spans="1:11" x14ac:dyDescent="0.25">
      <c r="A67" s="2" t="s">
        <v>40</v>
      </c>
      <c r="B67" s="4">
        <f>(B65/B66)*B49</f>
        <v>239.15154840800358</v>
      </c>
      <c r="C67" s="4">
        <f t="shared" ref="C67:K67" si="21">(C65/C66)*C49</f>
        <v>245.57181739104215</v>
      </c>
      <c r="D67" s="4">
        <f t="shared" si="21"/>
        <v>76.370591302196132</v>
      </c>
      <c r="E67" s="4" t="e">
        <f t="shared" si="21"/>
        <v>#VALUE!</v>
      </c>
      <c r="F67" s="4" t="e">
        <f t="shared" si="21"/>
        <v>#VALUE!</v>
      </c>
      <c r="G67" s="4" t="e">
        <f t="shared" si="21"/>
        <v>#VALUE!</v>
      </c>
      <c r="H67" s="4">
        <f t="shared" si="21"/>
        <v>3925.4122005528388</v>
      </c>
      <c r="I67" s="4">
        <f t="shared" si="21"/>
        <v>144.10439327691265</v>
      </c>
      <c r="J67" s="4">
        <f t="shared" si="21"/>
        <v>57.598258483926749</v>
      </c>
      <c r="K67" s="4">
        <f t="shared" si="21"/>
        <v>139.08288136538818</v>
      </c>
    </row>
    <row r="68" spans="1:11" s="2" customFormat="1" x14ac:dyDescent="0.25">
      <c r="A68" s="2" t="s">
        <v>76</v>
      </c>
      <c r="B68" s="8">
        <f>B20/(B13*3)</f>
        <v>90.953599083619707</v>
      </c>
      <c r="C68" s="8">
        <f t="shared" ref="C68:K68" si="22">C20/(C13*3)</f>
        <v>163126.24242424243</v>
      </c>
      <c r="D68" s="8">
        <f t="shared" si="22"/>
        <v>169965.25</v>
      </c>
      <c r="E68" s="8" t="e">
        <f t="shared" si="22"/>
        <v>#VALUE!</v>
      </c>
      <c r="F68" s="8" t="e">
        <f t="shared" si="22"/>
        <v>#VALUE!</v>
      </c>
      <c r="G68" s="8" t="e">
        <f t="shared" si="22"/>
        <v>#VALUE!</v>
      </c>
      <c r="H68" s="8">
        <f t="shared" si="22"/>
        <v>144888.88888888888</v>
      </c>
      <c r="I68" s="8">
        <f t="shared" si="22"/>
        <v>16.965886014732913</v>
      </c>
      <c r="J68" s="8">
        <f t="shared" si="22"/>
        <v>1481.4814814814815</v>
      </c>
      <c r="K68" s="8">
        <f t="shared" si="22"/>
        <v>15.151045754333788</v>
      </c>
    </row>
    <row r="69" spans="1:11" s="2" customFormat="1" x14ac:dyDescent="0.25">
      <c r="A69" s="2" t="s">
        <v>77</v>
      </c>
      <c r="B69" s="8">
        <f>B21/(B14*3)</f>
        <v>49.385198463578035</v>
      </c>
      <c r="C69" s="8">
        <f t="shared" ref="C69:K69" si="23">C21/(C14*3)</f>
        <v>66624.145390070917</v>
      </c>
      <c r="D69" s="8">
        <f t="shared" si="23"/>
        <v>163972.21296296295</v>
      </c>
      <c r="E69" s="8" t="e">
        <f t="shared" si="23"/>
        <v>#VALUE!</v>
      </c>
      <c r="F69" s="8" t="e">
        <f t="shared" si="23"/>
        <v>#VALUE!</v>
      </c>
      <c r="G69" s="8" t="e">
        <f t="shared" si="23"/>
        <v>#VALUE!</v>
      </c>
      <c r="H69" s="8">
        <f t="shared" si="23"/>
        <v>6201.2068965517237</v>
      </c>
      <c r="I69" s="8">
        <f t="shared" si="23"/>
        <v>23.821778511244371</v>
      </c>
      <c r="J69" s="8">
        <f t="shared" si="23"/>
        <v>1380</v>
      </c>
      <c r="K69" s="8">
        <f t="shared" si="23"/>
        <v>23.267566801795912</v>
      </c>
    </row>
    <row r="70" spans="1:11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</row>
    <row r="71" spans="1:11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</row>
    <row r="72" spans="1:11" x14ac:dyDescent="0.25">
      <c r="A72" s="2" t="s">
        <v>42</v>
      </c>
      <c r="B72" s="4">
        <f>(B27/B26)*100</f>
        <v>0</v>
      </c>
      <c r="C72" s="4">
        <f>(C27/C26)*100</f>
        <v>0</v>
      </c>
      <c r="D72" s="4"/>
      <c r="E72" s="4"/>
      <c r="F72" s="4"/>
      <c r="G72" s="4"/>
      <c r="H72" s="4"/>
      <c r="I72" s="4">
        <f>(I27/I26)*100</f>
        <v>0</v>
      </c>
      <c r="J72" s="4"/>
      <c r="K72" s="4"/>
    </row>
    <row r="73" spans="1:11" x14ac:dyDescent="0.25">
      <c r="A73" s="2" t="s">
        <v>43</v>
      </c>
      <c r="B73" s="4" t="e">
        <f>(B21/B27)*100</f>
        <v>#DIV/0!</v>
      </c>
      <c r="C73" s="4" t="e">
        <f>(C21/C27)*100</f>
        <v>#DIV/0!</v>
      </c>
      <c r="D73" s="4"/>
      <c r="E73" s="4"/>
      <c r="F73" s="4"/>
      <c r="G73" s="4"/>
      <c r="H73" s="4"/>
      <c r="I73" s="4" t="e">
        <f>(I21/I27)*100</f>
        <v>#DIV/0!</v>
      </c>
      <c r="J73" s="4"/>
      <c r="K73" s="4"/>
    </row>
    <row r="74" spans="1:11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1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</row>
    <row r="79" spans="1:11" x14ac:dyDescent="0.25">
      <c r="A79" s="6" t="s">
        <v>98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6" t="s">
        <v>99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 t="s">
        <v>71</v>
      </c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t="s">
        <v>72</v>
      </c>
    </row>
    <row r="84" spans="1:11" x14ac:dyDescent="0.25">
      <c r="A84" t="s">
        <v>73</v>
      </c>
    </row>
    <row r="85" spans="1:11" x14ac:dyDescent="0.25">
      <c r="A85" t="s">
        <v>87</v>
      </c>
    </row>
    <row r="86" spans="1:11" x14ac:dyDescent="0.25">
      <c r="A86" t="s">
        <v>88</v>
      </c>
    </row>
    <row r="87" spans="1:11" x14ac:dyDescent="0.25">
      <c r="A87" t="s">
        <v>146</v>
      </c>
    </row>
    <row r="88" spans="1:11" x14ac:dyDescent="0.25">
      <c r="A88" t="s">
        <v>147</v>
      </c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4" zoomScale="90" zoomScaleNormal="90" workbookViewId="0">
      <selection activeCell="L80" sqref="A1:L80"/>
    </sheetView>
  </sheetViews>
  <sheetFormatPr baseColWidth="10" defaultColWidth="11.42578125" defaultRowHeight="15" x14ac:dyDescent="0.25"/>
  <cols>
    <col min="1" max="1" width="50.85546875" customWidth="1"/>
    <col min="2" max="2" width="16.28515625" bestFit="1" customWidth="1"/>
    <col min="3" max="10" width="13.7109375" customWidth="1"/>
    <col min="11" max="11" width="14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A2" s="10" t="s">
        <v>114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00000000000001" customHeight="1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  <c r="L4" s="2"/>
    </row>
    <row r="5" spans="1:12" ht="20.100000000000001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  <c r="L5" s="2"/>
    </row>
    <row r="6" spans="1:12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  <c r="L6" s="2"/>
    </row>
    <row r="7" spans="1:12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34" t="s">
        <v>52</v>
      </c>
      <c r="B11" s="1">
        <f>C11+I11</f>
        <v>76868</v>
      </c>
      <c r="C11" s="1">
        <f>D11+H11</f>
        <v>32</v>
      </c>
      <c r="D11" s="1">
        <f>E11</f>
        <v>23</v>
      </c>
      <c r="E11" s="1">
        <v>23</v>
      </c>
      <c r="F11" s="1">
        <v>23</v>
      </c>
      <c r="G11" s="1">
        <v>23</v>
      </c>
      <c r="H11" s="2">
        <v>9</v>
      </c>
      <c r="I11" s="2">
        <f>SUM(J11:K11)</f>
        <v>76836</v>
      </c>
      <c r="J11" s="2">
        <v>76386</v>
      </c>
      <c r="K11" s="2">
        <v>450</v>
      </c>
      <c r="L11" s="2"/>
    </row>
    <row r="12" spans="1:12" x14ac:dyDescent="0.25">
      <c r="A12" s="35" t="s">
        <v>85</v>
      </c>
      <c r="B12" s="1">
        <f t="shared" ref="B12:B16" si="0">C12+I12</f>
        <v>76888</v>
      </c>
      <c r="C12" s="1">
        <f t="shared" ref="C12:C16" si="1">D12+H12</f>
        <v>52</v>
      </c>
      <c r="D12" s="1">
        <f t="shared" ref="D12:D16" si="2">E12</f>
        <v>43</v>
      </c>
      <c r="E12" s="1">
        <v>43</v>
      </c>
      <c r="F12" s="1">
        <v>43</v>
      </c>
      <c r="G12" s="1">
        <v>43</v>
      </c>
      <c r="H12" s="2">
        <v>9</v>
      </c>
      <c r="I12" s="2">
        <f t="shared" ref="I12:I16" si="3">SUM(J12:K12)</f>
        <v>76836</v>
      </c>
      <c r="J12" s="2">
        <v>76386</v>
      </c>
      <c r="K12" s="2">
        <v>450</v>
      </c>
      <c r="L12" s="2"/>
    </row>
    <row r="13" spans="1:12" x14ac:dyDescent="0.25">
      <c r="A13" s="34" t="s">
        <v>115</v>
      </c>
      <c r="B13" s="1">
        <f t="shared" si="0"/>
        <v>138604</v>
      </c>
      <c r="C13" s="1">
        <f t="shared" si="1"/>
        <v>31</v>
      </c>
      <c r="D13" s="1">
        <f t="shared" si="2"/>
        <v>24</v>
      </c>
      <c r="E13" s="2">
        <v>24</v>
      </c>
      <c r="F13" s="2">
        <v>24</v>
      </c>
      <c r="G13" s="2">
        <v>24</v>
      </c>
      <c r="H13" s="2">
        <v>7</v>
      </c>
      <c r="I13" s="2">
        <f t="shared" si="3"/>
        <v>138573</v>
      </c>
      <c r="J13" s="2">
        <v>849</v>
      </c>
      <c r="K13" s="2">
        <v>137724</v>
      </c>
      <c r="L13" s="2"/>
    </row>
    <row r="14" spans="1:12" x14ac:dyDescent="0.25">
      <c r="A14" s="34" t="s">
        <v>116</v>
      </c>
      <c r="B14" s="1">
        <f t="shared" si="0"/>
        <v>100428</v>
      </c>
      <c r="C14" s="1">
        <f t="shared" si="1"/>
        <v>38</v>
      </c>
      <c r="D14" s="1">
        <f t="shared" si="2"/>
        <v>19</v>
      </c>
      <c r="E14" s="2">
        <v>19</v>
      </c>
      <c r="F14" s="2">
        <v>19</v>
      </c>
      <c r="G14" s="2">
        <v>19</v>
      </c>
      <c r="H14" s="2">
        <v>19</v>
      </c>
      <c r="I14" s="2">
        <f t="shared" si="3"/>
        <v>100390</v>
      </c>
      <c r="J14" s="1">
        <v>903</v>
      </c>
      <c r="K14" s="2">
        <v>99487</v>
      </c>
      <c r="L14" s="2"/>
    </row>
    <row r="15" spans="1:12" x14ac:dyDescent="0.25">
      <c r="A15" s="35" t="s">
        <v>85</v>
      </c>
      <c r="B15" s="1">
        <f t="shared" si="0"/>
        <v>100436</v>
      </c>
      <c r="C15" s="1">
        <f t="shared" si="1"/>
        <v>46</v>
      </c>
      <c r="D15" s="1">
        <f t="shared" si="2"/>
        <v>27</v>
      </c>
      <c r="E15" s="2">
        <v>27</v>
      </c>
      <c r="F15" s="2">
        <v>27</v>
      </c>
      <c r="G15" s="2">
        <v>27</v>
      </c>
      <c r="H15" s="2">
        <v>19</v>
      </c>
      <c r="I15" s="2">
        <f t="shared" si="3"/>
        <v>100390</v>
      </c>
      <c r="J15" s="1">
        <v>903</v>
      </c>
      <c r="K15" s="2">
        <v>99487</v>
      </c>
      <c r="L15" s="2"/>
    </row>
    <row r="16" spans="1:12" x14ac:dyDescent="0.25">
      <c r="A16" s="34" t="s">
        <v>92</v>
      </c>
      <c r="B16" s="1">
        <f t="shared" si="0"/>
        <v>308134</v>
      </c>
      <c r="C16" s="1">
        <f t="shared" si="1"/>
        <v>130</v>
      </c>
      <c r="D16" s="1">
        <f t="shared" si="2"/>
        <v>96</v>
      </c>
      <c r="E16" s="2">
        <v>96</v>
      </c>
      <c r="F16" s="2">
        <v>96</v>
      </c>
      <c r="G16" s="2">
        <v>96</v>
      </c>
      <c r="H16" s="2">
        <v>34</v>
      </c>
      <c r="I16" s="2">
        <f t="shared" si="3"/>
        <v>308004</v>
      </c>
      <c r="J16" s="2">
        <v>1194</v>
      </c>
      <c r="K16" s="2">
        <v>306810</v>
      </c>
      <c r="L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x14ac:dyDescent="0.25">
      <c r="A19" s="34" t="s">
        <v>52</v>
      </c>
      <c r="B19" s="1">
        <f>C19+I19</f>
        <v>28661767.759999998</v>
      </c>
      <c r="C19" s="1">
        <f>D19+H19</f>
        <v>21429953.309999999</v>
      </c>
      <c r="D19" s="1">
        <f>SUM(E19:G19)</f>
        <v>21200383.309999999</v>
      </c>
      <c r="E19" s="1">
        <v>13084917.059999999</v>
      </c>
      <c r="F19" s="1">
        <v>215466.25</v>
      </c>
      <c r="G19" s="1">
        <v>7900000</v>
      </c>
      <c r="H19" s="1">
        <v>229570</v>
      </c>
      <c r="I19" s="7">
        <f t="shared" ref="I19:I22" si="4">SUM(J19:K19)</f>
        <v>7231814.4500000002</v>
      </c>
      <c r="J19" s="1">
        <v>4579914.45</v>
      </c>
      <c r="K19" s="1">
        <v>2651900</v>
      </c>
      <c r="L19" s="2"/>
    </row>
    <row r="20" spans="1:13" x14ac:dyDescent="0.25">
      <c r="A20" s="34" t="s">
        <v>115</v>
      </c>
      <c r="B20" s="1">
        <f>C20+I20</f>
        <v>14120623</v>
      </c>
      <c r="C20" s="1">
        <f>D20+H20</f>
        <v>8949498</v>
      </c>
      <c r="D20" s="1">
        <v>7037498</v>
      </c>
      <c r="E20" s="1" t="s">
        <v>145</v>
      </c>
      <c r="F20" s="1" t="s">
        <v>145</v>
      </c>
      <c r="G20" s="1" t="s">
        <v>145</v>
      </c>
      <c r="H20" s="1">
        <v>1912000</v>
      </c>
      <c r="I20" s="7">
        <f t="shared" si="4"/>
        <v>5171125</v>
      </c>
      <c r="J20" s="1">
        <v>1870000</v>
      </c>
      <c r="K20" s="1">
        <v>3301125</v>
      </c>
      <c r="L20" s="2"/>
    </row>
    <row r="21" spans="1:13" x14ac:dyDescent="0.25">
      <c r="A21" s="34" t="s">
        <v>116</v>
      </c>
      <c r="B21" s="1">
        <f>C21+I21</f>
        <v>23003843.490000002</v>
      </c>
      <c r="C21" s="1">
        <f>D21+H21</f>
        <v>20323446.490000002</v>
      </c>
      <c r="D21" s="1">
        <v>19853576.490000002</v>
      </c>
      <c r="E21" s="1" t="s">
        <v>145</v>
      </c>
      <c r="F21" s="1" t="s">
        <v>145</v>
      </c>
      <c r="G21" s="1" t="s">
        <v>145</v>
      </c>
      <c r="H21" s="1">
        <v>469870</v>
      </c>
      <c r="I21" s="1">
        <f>SUM(J21:K21)</f>
        <v>2680397</v>
      </c>
      <c r="J21" s="1">
        <v>2417897</v>
      </c>
      <c r="K21" s="1">
        <v>262500</v>
      </c>
      <c r="L21" s="2"/>
      <c r="M21" s="1"/>
    </row>
    <row r="22" spans="1:13" x14ac:dyDescent="0.25">
      <c r="A22" s="34" t="s">
        <v>92</v>
      </c>
      <c r="B22" s="1">
        <f>C22+I22</f>
        <v>73999992</v>
      </c>
      <c r="C22" s="1">
        <f>D22+H22</f>
        <v>61999992</v>
      </c>
      <c r="D22" s="1">
        <v>48349992</v>
      </c>
      <c r="E22" s="1" t="s">
        <v>145</v>
      </c>
      <c r="F22" s="1" t="s">
        <v>145</v>
      </c>
      <c r="G22" s="1" t="s">
        <v>145</v>
      </c>
      <c r="H22" s="1">
        <v>13650000</v>
      </c>
      <c r="I22" s="7">
        <f t="shared" si="4"/>
        <v>12000000</v>
      </c>
      <c r="J22" s="1">
        <v>3197000</v>
      </c>
      <c r="K22" s="1">
        <v>8803000</v>
      </c>
      <c r="L22" s="2"/>
    </row>
    <row r="23" spans="1:13" x14ac:dyDescent="0.25">
      <c r="A23" s="34" t="s">
        <v>117</v>
      </c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3" x14ac:dyDescent="0.25">
      <c r="A26" s="34" t="s">
        <v>115</v>
      </c>
      <c r="B26" s="1">
        <f>B20</f>
        <v>14120623</v>
      </c>
      <c r="C26" s="1">
        <f>C20</f>
        <v>8949498</v>
      </c>
      <c r="D26" s="1"/>
      <c r="E26" s="1"/>
      <c r="F26" s="1"/>
      <c r="G26" s="1"/>
      <c r="H26" s="1"/>
      <c r="I26" s="1">
        <f>I20</f>
        <v>5171125</v>
      </c>
      <c r="J26" s="1"/>
      <c r="K26" s="1"/>
      <c r="L26" s="2"/>
    </row>
    <row r="27" spans="1:13" x14ac:dyDescent="0.25">
      <c r="A27" s="34" t="s">
        <v>116</v>
      </c>
      <c r="B27" s="1">
        <f>+C27+I27</f>
        <v>31833663</v>
      </c>
      <c r="C27" s="1">
        <v>20725633</v>
      </c>
      <c r="D27" s="1"/>
      <c r="E27" s="1"/>
      <c r="F27" s="1"/>
      <c r="G27" s="1"/>
      <c r="H27" s="1"/>
      <c r="I27" s="1">
        <v>11108030</v>
      </c>
      <c r="J27" s="1"/>
      <c r="K27" s="1"/>
      <c r="L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5">
      <c r="A30" s="34" t="s">
        <v>53</v>
      </c>
      <c r="B30" s="9">
        <v>1.4880743485666665</v>
      </c>
      <c r="C30" s="9">
        <v>1.4880743485666665</v>
      </c>
      <c r="D30" s="9">
        <v>1.4880743485666665</v>
      </c>
      <c r="E30" s="9">
        <v>1.4880743485666665</v>
      </c>
      <c r="F30" s="9">
        <v>1.4880743485666665</v>
      </c>
      <c r="G30" s="9">
        <v>1.4880743485666665</v>
      </c>
      <c r="H30" s="9">
        <v>1.4880743485666665</v>
      </c>
      <c r="I30" s="9">
        <v>1.4880743485666665</v>
      </c>
      <c r="J30" s="9">
        <v>1.4880743485666665</v>
      </c>
      <c r="K30" s="9">
        <v>1.4880743485666665</v>
      </c>
      <c r="L30" s="2"/>
    </row>
    <row r="31" spans="1:13" x14ac:dyDescent="0.25">
      <c r="A31" s="34" t="s">
        <v>118</v>
      </c>
      <c r="B31" s="9">
        <v>1.56</v>
      </c>
      <c r="C31" s="9">
        <v>1.56</v>
      </c>
      <c r="D31" s="9">
        <v>1.56</v>
      </c>
      <c r="E31" s="9">
        <v>1.56</v>
      </c>
      <c r="F31" s="9">
        <v>1.56</v>
      </c>
      <c r="G31" s="9">
        <v>1.56</v>
      </c>
      <c r="H31" s="9">
        <v>1.56</v>
      </c>
      <c r="I31" s="9">
        <v>1.56</v>
      </c>
      <c r="J31" s="9">
        <v>1.56</v>
      </c>
      <c r="K31" s="9">
        <v>1.56</v>
      </c>
      <c r="L31" s="2"/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 t="s">
        <v>54</v>
      </c>
      <c r="B35" s="1">
        <f>B19/B30</f>
        <v>19260978.315772597</v>
      </c>
      <c r="C35" s="1">
        <f t="shared" ref="C35:K35" si="5">C19/C30</f>
        <v>14401130.783983758</v>
      </c>
      <c r="D35" s="1">
        <f>D19/D30</f>
        <v>14246857.57833303</v>
      </c>
      <c r="E35" s="1">
        <f t="shared" si="5"/>
        <v>8793187.7010067198</v>
      </c>
      <c r="F35" s="1">
        <f t="shared" si="5"/>
        <v>144795.3526028723</v>
      </c>
      <c r="G35" s="1">
        <f t="shared" si="5"/>
        <v>5308874.5247234367</v>
      </c>
      <c r="H35" s="1">
        <f t="shared" si="5"/>
        <v>154273.20565072904</v>
      </c>
      <c r="I35" s="1">
        <f t="shared" si="5"/>
        <v>4859847.53178884</v>
      </c>
      <c r="J35" s="1">
        <f t="shared" si="5"/>
        <v>3077745.7150655384</v>
      </c>
      <c r="K35" s="1">
        <f t="shared" si="5"/>
        <v>1782101.8167233015</v>
      </c>
      <c r="L35" s="2"/>
    </row>
    <row r="36" spans="1:12" x14ac:dyDescent="0.25">
      <c r="A36" s="2" t="s">
        <v>119</v>
      </c>
      <c r="B36" s="1">
        <f t="shared" ref="B36:I36" si="6">B21/B31</f>
        <v>14746053.51923077</v>
      </c>
      <c r="C36" s="1">
        <f t="shared" si="6"/>
        <v>13027850.314102566</v>
      </c>
      <c r="D36" s="1">
        <f t="shared" si="6"/>
        <v>12726651.596153848</v>
      </c>
      <c r="E36" s="1" t="e">
        <f t="shared" si="6"/>
        <v>#VALUE!</v>
      </c>
      <c r="F36" s="1" t="e">
        <f t="shared" si="6"/>
        <v>#VALUE!</v>
      </c>
      <c r="G36" s="1" t="e">
        <f>G21/G31</f>
        <v>#VALUE!</v>
      </c>
      <c r="H36" s="1">
        <f t="shared" si="6"/>
        <v>301198.71794871794</v>
      </c>
      <c r="I36" s="1">
        <f t="shared" si="6"/>
        <v>1718203.205128205</v>
      </c>
      <c r="J36" s="1">
        <f>J21/J31</f>
        <v>1549933.9743589743</v>
      </c>
      <c r="K36" s="1">
        <f>K21/K31</f>
        <v>168269.23076923075</v>
      </c>
      <c r="L36" s="2"/>
    </row>
    <row r="37" spans="1:12" x14ac:dyDescent="0.25">
      <c r="A37" s="2" t="s">
        <v>55</v>
      </c>
      <c r="B37" s="1">
        <f t="shared" ref="B37:K37" si="7">B35/B11</f>
        <v>250.57212774851169</v>
      </c>
      <c r="C37" s="1">
        <f t="shared" si="7"/>
        <v>450035.33699949243</v>
      </c>
      <c r="D37" s="1">
        <f t="shared" si="7"/>
        <v>619428.59036230564</v>
      </c>
      <c r="E37" s="1">
        <f t="shared" si="7"/>
        <v>382312.5087394226</v>
      </c>
      <c r="F37" s="1">
        <f t="shared" si="7"/>
        <v>6295.450113168361</v>
      </c>
      <c r="G37" s="1">
        <f t="shared" si="7"/>
        <v>230820.63150971464</v>
      </c>
      <c r="H37" s="1">
        <f t="shared" si="7"/>
        <v>17141.46729452545</v>
      </c>
      <c r="I37" s="1">
        <f t="shared" si="7"/>
        <v>63.249616479109271</v>
      </c>
      <c r="J37" s="1">
        <f t="shared" si="7"/>
        <v>40.292013131536386</v>
      </c>
      <c r="K37" s="1">
        <f t="shared" si="7"/>
        <v>3960.2262593851146</v>
      </c>
      <c r="L37" s="2"/>
    </row>
    <row r="38" spans="1:12" x14ac:dyDescent="0.25">
      <c r="A38" s="2" t="s">
        <v>120</v>
      </c>
      <c r="B38" s="1">
        <f t="shared" ref="B38:K38" si="8">B36/B14</f>
        <v>146.83209383071224</v>
      </c>
      <c r="C38" s="1">
        <f t="shared" si="8"/>
        <v>342838.16616059386</v>
      </c>
      <c r="D38" s="1">
        <f t="shared" si="8"/>
        <v>669823.76821862359</v>
      </c>
      <c r="E38" s="1" t="e">
        <f t="shared" si="8"/>
        <v>#VALUE!</v>
      </c>
      <c r="F38" s="1" t="e">
        <f t="shared" si="8"/>
        <v>#VALUE!</v>
      </c>
      <c r="G38" s="1" t="e">
        <f t="shared" si="8"/>
        <v>#VALUE!</v>
      </c>
      <c r="H38" s="1">
        <f t="shared" si="8"/>
        <v>15852.564102564102</v>
      </c>
      <c r="I38" s="1">
        <f t="shared" si="8"/>
        <v>17.11528244972811</v>
      </c>
      <c r="J38" s="1">
        <f t="shared" si="8"/>
        <v>1716.427435613482</v>
      </c>
      <c r="K38" s="1">
        <f t="shared" si="8"/>
        <v>1.6913690308204163</v>
      </c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2"/>
    </row>
    <row r="44" spans="1:12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 t="s">
        <v>27</v>
      </c>
      <c r="B47" s="4">
        <f>B14/B13*100</f>
        <v>72.456783354015755</v>
      </c>
      <c r="C47" s="4">
        <f t="shared" ref="C47:K47" si="9">C14/C13*100</f>
        <v>122.58064516129032</v>
      </c>
      <c r="D47" s="4">
        <f t="shared" si="9"/>
        <v>79.166666666666657</v>
      </c>
      <c r="E47" s="4">
        <f t="shared" si="9"/>
        <v>79.166666666666657</v>
      </c>
      <c r="F47" s="4">
        <f t="shared" si="9"/>
        <v>79.166666666666657</v>
      </c>
      <c r="G47" s="4">
        <f t="shared" si="9"/>
        <v>79.166666666666657</v>
      </c>
      <c r="H47" s="4">
        <f t="shared" si="9"/>
        <v>271.42857142857144</v>
      </c>
      <c r="I47" s="4">
        <f t="shared" si="9"/>
        <v>72.44557020487396</v>
      </c>
      <c r="J47" s="4">
        <f t="shared" si="9"/>
        <v>106.36042402826855</v>
      </c>
      <c r="K47" s="4">
        <f t="shared" si="9"/>
        <v>72.236501989486229</v>
      </c>
      <c r="L47" s="2"/>
    </row>
    <row r="48" spans="1:12" x14ac:dyDescent="0.25">
      <c r="A48" s="2" t="s">
        <v>28</v>
      </c>
      <c r="B48" s="4">
        <f>B21/B20*100</f>
        <v>162.90955073299529</v>
      </c>
      <c r="C48" s="4">
        <f t="shared" ref="C48:I48" si="10">C21/C20*100</f>
        <v>227.09035177168596</v>
      </c>
      <c r="D48" s="4">
        <f t="shared" si="10"/>
        <v>282.11129139930131</v>
      </c>
      <c r="E48" s="4" t="e">
        <f t="shared" si="10"/>
        <v>#VALUE!</v>
      </c>
      <c r="F48" s="4" t="e">
        <f t="shared" si="10"/>
        <v>#VALUE!</v>
      </c>
      <c r="G48" s="4" t="e">
        <f t="shared" si="10"/>
        <v>#VALUE!</v>
      </c>
      <c r="H48" s="4">
        <f t="shared" si="10"/>
        <v>24.57479079497908</v>
      </c>
      <c r="I48" s="4">
        <f t="shared" si="10"/>
        <v>51.833923952718223</v>
      </c>
      <c r="J48" s="4">
        <f>J21/J20*100</f>
        <v>129.29930481283424</v>
      </c>
      <c r="K48" s="4">
        <f>K21/K20*100</f>
        <v>7.9518346018402815</v>
      </c>
      <c r="L48" s="2"/>
    </row>
    <row r="49" spans="1:12" x14ac:dyDescent="0.25">
      <c r="A49" s="2" t="s">
        <v>29</v>
      </c>
      <c r="B49" s="4">
        <f t="shared" ref="B49:K49" si="11">AVERAGE(B47:B48)</f>
        <v>117.68316704350552</v>
      </c>
      <c r="C49" s="4">
        <f t="shared" si="11"/>
        <v>174.83549846648813</v>
      </c>
      <c r="D49" s="4">
        <f t="shared" si="11"/>
        <v>180.63897903298397</v>
      </c>
      <c r="E49" s="4" t="e">
        <f t="shared" si="11"/>
        <v>#VALUE!</v>
      </c>
      <c r="F49" s="4" t="e">
        <f t="shared" si="11"/>
        <v>#VALUE!</v>
      </c>
      <c r="G49" s="4" t="e">
        <f t="shared" si="11"/>
        <v>#VALUE!</v>
      </c>
      <c r="H49" s="4">
        <f t="shared" si="11"/>
        <v>148.00168111177527</v>
      </c>
      <c r="I49" s="4">
        <f t="shared" si="11"/>
        <v>62.139747078796091</v>
      </c>
      <c r="J49" s="4">
        <f t="shared" si="11"/>
        <v>117.82986442055139</v>
      </c>
      <c r="K49" s="4">
        <f t="shared" si="11"/>
        <v>40.094168295663252</v>
      </c>
      <c r="L49" s="2"/>
    </row>
    <row r="50" spans="1:12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</row>
    <row r="51" spans="1:12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 t="s">
        <v>31</v>
      </c>
      <c r="B52" s="4">
        <f>(B14/(B16*4))*100</f>
        <v>8.1480784334088412</v>
      </c>
      <c r="C52" s="4">
        <f t="shared" ref="C52:K52" si="12">(C14/(C16*4))*100</f>
        <v>7.3076923076923084</v>
      </c>
      <c r="D52" s="4">
        <f t="shared" si="12"/>
        <v>4.9479166666666661</v>
      </c>
      <c r="E52" s="4">
        <f t="shared" si="12"/>
        <v>4.9479166666666661</v>
      </c>
      <c r="F52" s="4">
        <f t="shared" si="12"/>
        <v>4.9479166666666661</v>
      </c>
      <c r="G52" s="4">
        <f t="shared" si="12"/>
        <v>4.9479166666666661</v>
      </c>
      <c r="H52" s="4">
        <f t="shared" si="12"/>
        <v>13.970588235294118</v>
      </c>
      <c r="I52" s="4">
        <f t="shared" si="12"/>
        <v>8.1484331372319829</v>
      </c>
      <c r="J52" s="4">
        <f t="shared" si="12"/>
        <v>18.907035175879397</v>
      </c>
      <c r="K52" s="4">
        <f t="shared" si="12"/>
        <v>8.1065643231967677</v>
      </c>
      <c r="L52" s="2"/>
    </row>
    <row r="53" spans="1:12" x14ac:dyDescent="0.25">
      <c r="A53" s="2" t="s">
        <v>32</v>
      </c>
      <c r="B53" s="4">
        <f>B21/B22*100</f>
        <v>31.08627834716523</v>
      </c>
      <c r="C53" s="4">
        <f t="shared" ref="C53:I53" si="13">C21/C22*100</f>
        <v>32.779756632871823</v>
      </c>
      <c r="D53" s="4">
        <f t="shared" si="13"/>
        <v>41.06221256458533</v>
      </c>
      <c r="E53" s="4" t="e">
        <f t="shared" si="13"/>
        <v>#VALUE!</v>
      </c>
      <c r="F53" s="4" t="e">
        <f t="shared" si="13"/>
        <v>#VALUE!</v>
      </c>
      <c r="G53" s="4" t="e">
        <f t="shared" si="13"/>
        <v>#VALUE!</v>
      </c>
      <c r="H53" s="4">
        <f t="shared" si="13"/>
        <v>3.4422710622710619</v>
      </c>
      <c r="I53" s="4">
        <f t="shared" si="13"/>
        <v>22.336641666666669</v>
      </c>
      <c r="J53" s="4">
        <f>J21/J22*100</f>
        <v>75.630184548013773</v>
      </c>
      <c r="K53" s="4">
        <f>K21/K22*100</f>
        <v>2.9819379756901054</v>
      </c>
      <c r="L53" s="2"/>
    </row>
    <row r="54" spans="1:12" x14ac:dyDescent="0.25">
      <c r="A54" s="2" t="s">
        <v>33</v>
      </c>
      <c r="B54" s="4">
        <f t="shared" ref="B54:K54" si="14">(B52+B53)/2</f>
        <v>19.617178390287037</v>
      </c>
      <c r="C54" s="4">
        <f t="shared" si="14"/>
        <v>20.043724470282065</v>
      </c>
      <c r="D54" s="4">
        <f t="shared" si="14"/>
        <v>23.005064615625997</v>
      </c>
      <c r="E54" s="4" t="e">
        <f t="shared" si="14"/>
        <v>#VALUE!</v>
      </c>
      <c r="F54" s="4" t="e">
        <f t="shared" si="14"/>
        <v>#VALUE!</v>
      </c>
      <c r="G54" s="4" t="e">
        <f t="shared" si="14"/>
        <v>#VALUE!</v>
      </c>
      <c r="H54" s="4">
        <f t="shared" si="14"/>
        <v>8.7064296487825903</v>
      </c>
      <c r="I54" s="4">
        <f t="shared" si="14"/>
        <v>15.242537401949326</v>
      </c>
      <c r="J54" s="4">
        <f t="shared" si="14"/>
        <v>47.268609861946587</v>
      </c>
      <c r="K54" s="4">
        <f t="shared" si="14"/>
        <v>5.5442511494434363</v>
      </c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2" x14ac:dyDescent="0.25">
      <c r="A57" s="2" t="s">
        <v>34</v>
      </c>
      <c r="B57" s="4">
        <f t="shared" ref="B57:I57" si="15">B23/B21*100</f>
        <v>0</v>
      </c>
      <c r="C57" s="4">
        <f t="shared" si="15"/>
        <v>0</v>
      </c>
      <c r="D57" s="4">
        <f t="shared" si="15"/>
        <v>0</v>
      </c>
      <c r="E57" s="4" t="e">
        <f>E23/E21*100</f>
        <v>#VALUE!</v>
      </c>
      <c r="F57" s="4" t="e">
        <f>F23/F21*100</f>
        <v>#VALUE!</v>
      </c>
      <c r="G57" s="4" t="e">
        <f t="shared" si="15"/>
        <v>#VALUE!</v>
      </c>
      <c r="H57" s="4">
        <f>H23/H21*100</f>
        <v>0</v>
      </c>
      <c r="I57" s="4">
        <f t="shared" si="15"/>
        <v>0</v>
      </c>
      <c r="J57" s="4">
        <f>J23/J21*100</f>
        <v>0</v>
      </c>
      <c r="K57" s="4">
        <f>K23/K21*100</f>
        <v>0</v>
      </c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 t="s">
        <v>36</v>
      </c>
      <c r="B60" s="4">
        <f>((B14/B11)-1)*100</f>
        <v>30.649945360878394</v>
      </c>
      <c r="C60" s="4">
        <f t="shared" ref="C60:K60" si="16">((C14/C11)-1)*100</f>
        <v>18.75</v>
      </c>
      <c r="D60" s="4">
        <f t="shared" si="16"/>
        <v>-17.391304347826086</v>
      </c>
      <c r="E60" s="4">
        <f t="shared" si="16"/>
        <v>-17.391304347826086</v>
      </c>
      <c r="F60" s="4">
        <f t="shared" si="16"/>
        <v>-17.391304347826086</v>
      </c>
      <c r="G60" s="4">
        <f>((G14/G11)-1)*100</f>
        <v>-17.391304347826086</v>
      </c>
      <c r="H60" s="4">
        <f t="shared" si="16"/>
        <v>111.11111111111111</v>
      </c>
      <c r="I60" s="4">
        <f t="shared" si="16"/>
        <v>30.654901348326312</v>
      </c>
      <c r="J60" s="4">
        <f t="shared" si="16"/>
        <v>-98.817846202183645</v>
      </c>
      <c r="K60" s="4">
        <f t="shared" si="16"/>
        <v>22008.222222222223</v>
      </c>
      <c r="L60" s="2"/>
    </row>
    <row r="61" spans="1:12" x14ac:dyDescent="0.25">
      <c r="A61" s="2" t="s">
        <v>37</v>
      </c>
      <c r="B61" s="4">
        <f>((B36/B35)-1)*100</f>
        <v>-23.440786457064888</v>
      </c>
      <c r="C61" s="4">
        <f>((C36/C35)-1)*100</f>
        <v>-9.5359211056432294</v>
      </c>
      <c r="D61" s="4">
        <f t="shared" ref="D61:K61" si="17">((D36/D35)-1)*100</f>
        <v>-10.670465215368951</v>
      </c>
      <c r="E61" s="4" t="e">
        <f t="shared" si="17"/>
        <v>#VALUE!</v>
      </c>
      <c r="F61" s="4" t="e">
        <f t="shared" si="17"/>
        <v>#VALUE!</v>
      </c>
      <c r="G61" s="4" t="e">
        <f t="shared" si="17"/>
        <v>#VALUE!</v>
      </c>
      <c r="H61" s="4">
        <f t="shared" si="17"/>
        <v>95.237220020322155</v>
      </c>
      <c r="I61" s="4">
        <f t="shared" si="17"/>
        <v>-64.644915424007991</v>
      </c>
      <c r="J61" s="4">
        <f t="shared" si="17"/>
        <v>-49.640609788779464</v>
      </c>
      <c r="K61" s="4">
        <f t="shared" si="17"/>
        <v>-90.557821714214825</v>
      </c>
      <c r="L61" s="2"/>
    </row>
    <row r="62" spans="1:12" x14ac:dyDescent="0.25">
      <c r="A62" s="2" t="s">
        <v>38</v>
      </c>
      <c r="B62" s="4">
        <f t="shared" ref="B62:K62" si="18">((B38/B37)-1)*100</f>
        <v>-41.40126631399275</v>
      </c>
      <c r="C62" s="4">
        <f t="shared" si="18"/>
        <v>-23.819723036331141</v>
      </c>
      <c r="D62" s="4">
        <f t="shared" si="18"/>
        <v>8.1357526340270603</v>
      </c>
      <c r="E62" s="4" t="e">
        <f t="shared" si="18"/>
        <v>#VALUE!</v>
      </c>
      <c r="F62" s="4" t="e">
        <f t="shared" si="18"/>
        <v>#VALUE!</v>
      </c>
      <c r="G62" s="4" t="e">
        <f t="shared" si="18"/>
        <v>#VALUE!</v>
      </c>
      <c r="H62" s="4">
        <f t="shared" si="18"/>
        <v>-7.519211569321083</v>
      </c>
      <c r="I62" s="4">
        <f t="shared" si="18"/>
        <v>-72.940100821985027</v>
      </c>
      <c r="J62" s="4">
        <f t="shared" si="18"/>
        <v>4159.9694138142768</v>
      </c>
      <c r="K62" s="4">
        <f t="shared" si="18"/>
        <v>-99.957291101062424</v>
      </c>
      <c r="L62" s="2"/>
    </row>
    <row r="63" spans="1:12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</row>
    <row r="64" spans="1:12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 t="s">
        <v>74</v>
      </c>
      <c r="B65" s="1">
        <f t="shared" ref="B65:K65" si="19">B20/B13</f>
        <v>101.87745663905804</v>
      </c>
      <c r="C65" s="1">
        <f t="shared" si="19"/>
        <v>288693.48387096776</v>
      </c>
      <c r="D65" s="1">
        <f t="shared" si="19"/>
        <v>293229.08333333331</v>
      </c>
      <c r="E65" s="1" t="e">
        <f t="shared" si="19"/>
        <v>#VALUE!</v>
      </c>
      <c r="F65" s="1" t="e">
        <f t="shared" si="19"/>
        <v>#VALUE!</v>
      </c>
      <c r="G65" s="1" t="e">
        <f t="shared" si="19"/>
        <v>#VALUE!</v>
      </c>
      <c r="H65" s="1">
        <f t="shared" si="19"/>
        <v>273142.85714285716</v>
      </c>
      <c r="I65" s="1">
        <f t="shared" si="19"/>
        <v>37.316973725040235</v>
      </c>
      <c r="J65" s="1">
        <f t="shared" si="19"/>
        <v>2202.5912838633685</v>
      </c>
      <c r="K65" s="1">
        <f t="shared" si="19"/>
        <v>23.969133920013942</v>
      </c>
      <c r="L65" s="2"/>
    </row>
    <row r="66" spans="1:12" x14ac:dyDescent="0.25">
      <c r="A66" s="2" t="s">
        <v>75</v>
      </c>
      <c r="B66" s="1">
        <f t="shared" ref="B66:K66" si="20">B21/B14</f>
        <v>229.05806637591112</v>
      </c>
      <c r="C66" s="1">
        <f t="shared" si="20"/>
        <v>534827.53921052639</v>
      </c>
      <c r="D66" s="1">
        <f t="shared" si="20"/>
        <v>1044925.0784210528</v>
      </c>
      <c r="E66" s="1" t="e">
        <f t="shared" si="20"/>
        <v>#VALUE!</v>
      </c>
      <c r="F66" s="1" t="e">
        <f t="shared" si="20"/>
        <v>#VALUE!</v>
      </c>
      <c r="G66" s="1" t="e">
        <f t="shared" si="20"/>
        <v>#VALUE!</v>
      </c>
      <c r="H66" s="1">
        <f t="shared" si="20"/>
        <v>24730</v>
      </c>
      <c r="I66" s="1">
        <f t="shared" si="20"/>
        <v>26.699840621575856</v>
      </c>
      <c r="J66" s="1">
        <f t="shared" si="20"/>
        <v>2677.626799557032</v>
      </c>
      <c r="K66" s="1">
        <f t="shared" si="20"/>
        <v>2.6385356880798496</v>
      </c>
      <c r="L66" s="2"/>
    </row>
    <row r="67" spans="1:12" x14ac:dyDescent="0.25">
      <c r="A67" s="2" t="s">
        <v>40</v>
      </c>
      <c r="B67" s="4">
        <f>(B65/B66)*B49</f>
        <v>52.341582801742398</v>
      </c>
      <c r="C67" s="4">
        <f t="shared" ref="C67:K67" si="21">(C65/C66)*C49</f>
        <v>94.374102782952349</v>
      </c>
      <c r="D67" s="4">
        <f t="shared" si="21"/>
        <v>50.69129196913331</v>
      </c>
      <c r="E67" s="4" t="e">
        <f t="shared" si="21"/>
        <v>#VALUE!</v>
      </c>
      <c r="F67" s="4" t="e">
        <f>(F65/F66)*F49</f>
        <v>#VALUE!</v>
      </c>
      <c r="G67" s="4" t="e">
        <f t="shared" si="21"/>
        <v>#VALUE!</v>
      </c>
      <c r="H67" s="4">
        <f t="shared" si="21"/>
        <v>1634.6786106274296</v>
      </c>
      <c r="I67" s="4">
        <f t="shared" si="21"/>
        <v>86.849481309121657</v>
      </c>
      <c r="J67" s="4">
        <f t="shared" si="21"/>
        <v>96.925767397623872</v>
      </c>
      <c r="K67" s="4">
        <f t="shared" si="21"/>
        <v>364.22569292200774</v>
      </c>
      <c r="L67" s="2"/>
    </row>
    <row r="68" spans="1:12" s="2" customFormat="1" x14ac:dyDescent="0.25">
      <c r="A68" s="2" t="s">
        <v>76</v>
      </c>
      <c r="B68" s="8">
        <f>B20/(B13*3)</f>
        <v>33.959152213019344</v>
      </c>
      <c r="C68" s="8">
        <f t="shared" ref="C68:K68" si="22">C20/(C13*3)</f>
        <v>96231.161290322576</v>
      </c>
      <c r="D68" s="8">
        <f t="shared" si="22"/>
        <v>97743.027777777781</v>
      </c>
      <c r="E68" s="8" t="e">
        <f t="shared" si="22"/>
        <v>#VALUE!</v>
      </c>
      <c r="F68" s="8" t="e">
        <f t="shared" si="22"/>
        <v>#VALUE!</v>
      </c>
      <c r="G68" s="8" t="e">
        <f t="shared" si="22"/>
        <v>#VALUE!</v>
      </c>
      <c r="H68" s="8">
        <f t="shared" si="22"/>
        <v>91047.619047619053</v>
      </c>
      <c r="I68" s="8">
        <f t="shared" si="22"/>
        <v>12.438991241680077</v>
      </c>
      <c r="J68" s="8">
        <f t="shared" si="22"/>
        <v>734.19709462112291</v>
      </c>
      <c r="K68" s="8">
        <f t="shared" si="22"/>
        <v>7.9897113066713139</v>
      </c>
    </row>
    <row r="69" spans="1:12" s="2" customFormat="1" x14ac:dyDescent="0.25">
      <c r="A69" s="2" t="s">
        <v>77</v>
      </c>
      <c r="B69" s="8">
        <f>B21/(B14*3)</f>
        <v>76.35268879197038</v>
      </c>
      <c r="C69" s="8">
        <f t="shared" ref="C69:K69" si="23">C21/(C14*3)</f>
        <v>178275.8464035088</v>
      </c>
      <c r="D69" s="8">
        <f t="shared" si="23"/>
        <v>348308.35947368422</v>
      </c>
      <c r="E69" s="8" t="e">
        <f t="shared" si="23"/>
        <v>#VALUE!</v>
      </c>
      <c r="F69" s="8" t="e">
        <f t="shared" si="23"/>
        <v>#VALUE!</v>
      </c>
      <c r="G69" s="8" t="e">
        <f t="shared" si="23"/>
        <v>#VALUE!</v>
      </c>
      <c r="H69" s="8">
        <f t="shared" si="23"/>
        <v>8243.3333333333339</v>
      </c>
      <c r="I69" s="8">
        <f t="shared" si="23"/>
        <v>8.8999468738586174</v>
      </c>
      <c r="J69" s="8">
        <f t="shared" si="23"/>
        <v>892.5422665190107</v>
      </c>
      <c r="K69" s="8">
        <f t="shared" si="23"/>
        <v>0.8795118960266165</v>
      </c>
    </row>
    <row r="70" spans="1:12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</row>
    <row r="71" spans="1:12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</row>
    <row r="72" spans="1:12" x14ac:dyDescent="0.25">
      <c r="A72" s="2" t="s">
        <v>42</v>
      </c>
      <c r="B72" s="4">
        <f>(B27/B26)*100</f>
        <v>225.44092424250687</v>
      </c>
      <c r="C72" s="4">
        <f>(C27/C26)*100</f>
        <v>231.5843078572675</v>
      </c>
      <c r="D72" s="4"/>
      <c r="E72" s="4"/>
      <c r="F72" s="4"/>
      <c r="G72" s="4"/>
      <c r="H72" s="4"/>
      <c r="I72" s="4">
        <f>(I27/I26)*100</f>
        <v>214.80876985182141</v>
      </c>
      <c r="J72" s="4"/>
      <c r="K72" s="4"/>
      <c r="L72" s="2"/>
    </row>
    <row r="73" spans="1:12" x14ac:dyDescent="0.25">
      <c r="A73" s="2" t="s">
        <v>43</v>
      </c>
      <c r="B73" s="4">
        <f>(B21/B27)*100</f>
        <v>72.262634337744927</v>
      </c>
      <c r="C73" s="4">
        <f>(C21/C27)*100</f>
        <v>98.059472972429845</v>
      </c>
      <c r="D73" s="4"/>
      <c r="E73" s="4"/>
      <c r="F73" s="4"/>
      <c r="G73" s="4"/>
      <c r="H73" s="4"/>
      <c r="I73" s="4">
        <f>(I21/I27)*100</f>
        <v>24.130264322296576</v>
      </c>
      <c r="J73" s="4"/>
      <c r="K73" s="4"/>
      <c r="L73" s="2"/>
    </row>
    <row r="74" spans="1:12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2"/>
    </row>
    <row r="75" spans="1:12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  <c r="L78" s="2"/>
    </row>
    <row r="79" spans="1:12" x14ac:dyDescent="0.25">
      <c r="A79" s="6" t="s">
        <v>98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6" t="s">
        <v>99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2" spans="1:1" x14ac:dyDescent="0.25">
      <c r="A82" t="s">
        <v>71</v>
      </c>
    </row>
    <row r="83" spans="1:1" x14ac:dyDescent="0.25">
      <c r="A83" t="s">
        <v>72</v>
      </c>
    </row>
    <row r="84" spans="1:1" x14ac:dyDescent="0.25">
      <c r="A84" t="s">
        <v>73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146</v>
      </c>
    </row>
    <row r="88" spans="1:1" x14ac:dyDescent="0.25">
      <c r="A88" t="s">
        <v>147</v>
      </c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2" zoomScale="90" zoomScaleNormal="90" workbookViewId="0">
      <selection activeCell="K78" sqref="A1:K78"/>
    </sheetView>
  </sheetViews>
  <sheetFormatPr baseColWidth="10" defaultColWidth="11.42578125" defaultRowHeight="15" x14ac:dyDescent="0.25"/>
  <cols>
    <col min="1" max="1" width="50.85546875" customWidth="1"/>
    <col min="2" max="2" width="15.5703125" bestFit="1" customWidth="1"/>
    <col min="3" max="10" width="13.7109375" customWidth="1"/>
    <col min="11" max="11" width="14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A2" s="10" t="s">
        <v>121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</row>
    <row r="5" spans="1:11" ht="15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</row>
    <row r="6" spans="1:11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</row>
    <row r="7" spans="1:11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 t="s">
        <v>86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4" t="s">
        <v>64</v>
      </c>
      <c r="B11" s="1">
        <f>C11+I11</f>
        <v>44128</v>
      </c>
      <c r="C11" s="1">
        <f>D11+H11</f>
        <v>40</v>
      </c>
      <c r="D11" s="1">
        <f>E11</f>
        <v>40</v>
      </c>
      <c r="E11" s="1">
        <f>+'I Trimestre'!E11+'II Trimestre'!E11</f>
        <v>40</v>
      </c>
      <c r="F11" s="1">
        <f>+'I Trimestre'!F11+'II Trimestre'!F11</f>
        <v>40</v>
      </c>
      <c r="G11" s="1">
        <f>+'I Trimestre'!G11+'II Trimestre'!G11</f>
        <v>40</v>
      </c>
      <c r="H11" s="1">
        <f>+'I Trimestre'!H11+'II Trimestre'!H11</f>
        <v>0</v>
      </c>
      <c r="I11" s="7">
        <f>SUM(J11:K11)</f>
        <v>44088</v>
      </c>
      <c r="J11" s="7">
        <f>+'I Trimestre'!J11+'II Trimestre'!J11</f>
        <v>44088</v>
      </c>
      <c r="K11" s="2">
        <f>+'I Trimestre'!K11+'II Trimestre'!K11</f>
        <v>0</v>
      </c>
    </row>
    <row r="12" spans="1:11" x14ac:dyDescent="0.25">
      <c r="A12" s="35" t="s">
        <v>85</v>
      </c>
      <c r="B12" s="1">
        <f t="shared" ref="B12:B16" si="0">C12+I12</f>
        <v>44210</v>
      </c>
      <c r="C12" s="1">
        <f t="shared" ref="C12:C16" si="1">D12+H12</f>
        <v>122</v>
      </c>
      <c r="D12" s="1">
        <f t="shared" ref="D12:D16" si="2">E12</f>
        <v>122</v>
      </c>
      <c r="E12" s="1">
        <f>+'I Trimestre'!E12+'II Trimestre'!E12</f>
        <v>122</v>
      </c>
      <c r="F12" s="1">
        <f>+'I Trimestre'!F12+'II Trimestre'!F12</f>
        <v>122</v>
      </c>
      <c r="G12" s="1">
        <f>+'I Trimestre'!G12+'II Trimestre'!G12</f>
        <v>122</v>
      </c>
      <c r="H12" s="1">
        <f>+'I Trimestre'!H12+'II Trimestre'!H12</f>
        <v>0</v>
      </c>
      <c r="I12" s="7">
        <f t="shared" ref="I12:I15" si="3">SUM(J12:K12)</f>
        <v>44088</v>
      </c>
      <c r="J12" s="7">
        <f>+'I Trimestre'!J12+'II Trimestre'!J12</f>
        <v>44088</v>
      </c>
      <c r="K12" s="2">
        <f>+'I Trimestre'!K12+'II Trimestre'!K12</f>
        <v>0</v>
      </c>
    </row>
    <row r="13" spans="1:11" x14ac:dyDescent="0.25">
      <c r="A13" s="34" t="s">
        <v>122</v>
      </c>
      <c r="B13" s="1">
        <f t="shared" si="0"/>
        <v>96780</v>
      </c>
      <c r="C13" s="1">
        <f t="shared" si="1"/>
        <v>66</v>
      </c>
      <c r="D13" s="1">
        <f t="shared" si="2"/>
        <v>48</v>
      </c>
      <c r="E13" s="1">
        <f>+'I Trimestre'!E13+'II Trimestre'!E13</f>
        <v>48</v>
      </c>
      <c r="F13" s="1">
        <f>+'I Trimestre'!F13+'II Trimestre'!F13</f>
        <v>48</v>
      </c>
      <c r="G13" s="1">
        <f>+'I Trimestre'!G13+'II Trimestre'!G13</f>
        <v>48</v>
      </c>
      <c r="H13" s="1">
        <f>+'I Trimestre'!H13+'II Trimestre'!H13</f>
        <v>18</v>
      </c>
      <c r="I13" s="7">
        <f t="shared" si="3"/>
        <v>96714</v>
      </c>
      <c r="J13" s="2">
        <f>+'I Trimestre'!J13+'II Trimestre'!J13</f>
        <v>255</v>
      </c>
      <c r="K13" s="7">
        <f>+'I Trimestre'!K13+'II Trimestre'!K13</f>
        <v>96459</v>
      </c>
    </row>
    <row r="14" spans="1:11" x14ac:dyDescent="0.25">
      <c r="A14" s="34" t="s">
        <v>123</v>
      </c>
      <c r="B14" s="1">
        <f t="shared" si="0"/>
        <v>68349</v>
      </c>
      <c r="C14" s="1">
        <f t="shared" si="1"/>
        <v>71</v>
      </c>
      <c r="D14" s="1">
        <f t="shared" si="2"/>
        <v>44</v>
      </c>
      <c r="E14" s="1">
        <f>+'I Trimestre'!E14+'II Trimestre'!E14</f>
        <v>44</v>
      </c>
      <c r="F14" s="1">
        <f>+'I Trimestre'!F14+'II Trimestre'!F14</f>
        <v>44</v>
      </c>
      <c r="G14" s="1">
        <f>+'I Trimestre'!G14+'II Trimestre'!G14</f>
        <v>44</v>
      </c>
      <c r="H14" s="1">
        <f>+'I Trimestre'!H14+'II Trimestre'!H14</f>
        <v>27</v>
      </c>
      <c r="I14" s="7">
        <f t="shared" si="3"/>
        <v>68278</v>
      </c>
      <c r="J14" s="2">
        <f>+'I Trimestre'!J14+'II Trimestre'!J14</f>
        <v>113</v>
      </c>
      <c r="K14" s="7">
        <f>+'I Trimestre'!K14+'II Trimestre'!K14</f>
        <v>68165</v>
      </c>
    </row>
    <row r="15" spans="1:11" x14ac:dyDescent="0.25">
      <c r="A15" s="35" t="s">
        <v>85</v>
      </c>
      <c r="B15" s="1">
        <f t="shared" si="0"/>
        <v>68424</v>
      </c>
      <c r="C15" s="1">
        <f t="shared" si="1"/>
        <v>146</v>
      </c>
      <c r="D15" s="1">
        <f t="shared" si="2"/>
        <v>119</v>
      </c>
      <c r="E15" s="1">
        <f>+'I Trimestre'!E15+'II Trimestre'!E15</f>
        <v>119</v>
      </c>
      <c r="F15" s="1">
        <f>+'I Trimestre'!F15+'II Trimestre'!F15</f>
        <v>119</v>
      </c>
      <c r="G15" s="1">
        <f>+'I Trimestre'!G15+'II Trimestre'!G15</f>
        <v>119</v>
      </c>
      <c r="H15" s="1">
        <f>+'I Trimestre'!H15+'II Trimestre'!H15</f>
        <v>27</v>
      </c>
      <c r="I15" s="7">
        <f t="shared" si="3"/>
        <v>68278</v>
      </c>
      <c r="J15" s="2">
        <f>+'I Trimestre'!J15+'II Trimestre'!J15</f>
        <v>113</v>
      </c>
      <c r="K15" s="7">
        <f>+'I Trimestre'!K15+'II Trimestre'!K15</f>
        <v>68165</v>
      </c>
    </row>
    <row r="16" spans="1:11" x14ac:dyDescent="0.25">
      <c r="A16" s="34" t="s">
        <v>92</v>
      </c>
      <c r="B16" s="1">
        <f t="shared" si="0"/>
        <v>308134</v>
      </c>
      <c r="C16" s="1">
        <f t="shared" si="1"/>
        <v>130</v>
      </c>
      <c r="D16" s="1">
        <f t="shared" si="2"/>
        <v>96</v>
      </c>
      <c r="E16" s="1">
        <f>+'II Trimestre'!E16</f>
        <v>96</v>
      </c>
      <c r="F16" s="1">
        <f>+'II Trimestre'!F16</f>
        <v>96</v>
      </c>
      <c r="G16" s="1">
        <f>+'II Trimestre'!G16</f>
        <v>96</v>
      </c>
      <c r="H16" s="1">
        <f>+'II Trimestre'!H16</f>
        <v>34</v>
      </c>
      <c r="I16" s="7">
        <f>+'II Trimestre'!I16</f>
        <v>308004</v>
      </c>
      <c r="J16" s="1">
        <f>+'II Trimestre'!J16</f>
        <v>1194</v>
      </c>
      <c r="K16" s="7">
        <f>+'II Trimestre'!K16</f>
        <v>306810</v>
      </c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x14ac:dyDescent="0.25">
      <c r="A19" s="34" t="s">
        <v>64</v>
      </c>
      <c r="B19" s="1">
        <f>+'I Trimestre'!B19+'II Trimestre'!B19</f>
        <v>16734423.25</v>
      </c>
      <c r="C19" s="1">
        <f>+'I Trimestre'!C19+'II Trimestre'!C19</f>
        <v>11081697.5</v>
      </c>
      <c r="D19" s="1">
        <f>+'I Trimestre'!D19+'II Trimestre'!D19</f>
        <v>11081697.5</v>
      </c>
      <c r="E19" s="1">
        <f>+'I Trimestre'!E19+'II Trimestre'!E19</f>
        <v>5206697.5</v>
      </c>
      <c r="F19" s="1">
        <f>+'I Trimestre'!F19+'II Trimestre'!F19</f>
        <v>0</v>
      </c>
      <c r="G19" s="1">
        <f>+'I Trimestre'!G19+'II Trimestre'!G19</f>
        <v>5875000</v>
      </c>
      <c r="H19" s="1">
        <f>+'I Trimestre'!H19+'II Trimestre'!H19</f>
        <v>0</v>
      </c>
      <c r="I19" s="7">
        <f>SUM(J19:K19)</f>
        <v>5652725.75</v>
      </c>
      <c r="J19" s="1">
        <f>+'I Trimestre'!J19+'II Trimestre'!J19</f>
        <v>5652725.75</v>
      </c>
      <c r="K19" s="1">
        <f>+'I Trimestre'!K19+'II Trimestre'!K19</f>
        <v>0</v>
      </c>
    </row>
    <row r="20" spans="1:13" x14ac:dyDescent="0.25">
      <c r="A20" s="34" t="s">
        <v>122</v>
      </c>
      <c r="B20" s="1">
        <f>+'I Trimestre'!B20+'II Trimestre'!B20</f>
        <v>40317248</v>
      </c>
      <c r="C20" s="1">
        <f>+'I Trimestre'!C20+'II Trimestre'!C20</f>
        <v>37189498</v>
      </c>
      <c r="D20" s="1">
        <f>+'I Trimestre'!D20+'II Trimestre'!D20</f>
        <v>28777498</v>
      </c>
      <c r="E20" s="1" t="s">
        <v>145</v>
      </c>
      <c r="F20" s="1" t="s">
        <v>145</v>
      </c>
      <c r="G20" s="1" t="s">
        <v>145</v>
      </c>
      <c r="H20" s="1">
        <f>+'I Trimestre'!H20+'II Trimestre'!H20</f>
        <v>8412000</v>
      </c>
      <c r="I20" s="2">
        <f t="shared" ref="I20" si="4">SUM(J20:K20)</f>
        <v>3127750</v>
      </c>
      <c r="J20" s="1">
        <f>+'I Trimestre'!J20+'II Trimestre'!J20</f>
        <v>2827750</v>
      </c>
      <c r="K20" s="1">
        <f>+'I Trimestre'!K20+'II Trimestre'!K20</f>
        <v>300000</v>
      </c>
    </row>
    <row r="21" spans="1:13" x14ac:dyDescent="0.25">
      <c r="A21" s="34" t="s">
        <v>123</v>
      </c>
      <c r="B21" s="1">
        <f>+'I Trimestre'!B21+'II Trimestre'!B21</f>
        <v>13767207.5</v>
      </c>
      <c r="C21" s="1">
        <f>+'I Trimestre'!C21+'II Trimestre'!C21</f>
        <v>13367207.5</v>
      </c>
      <c r="D21" s="1">
        <f>+'I Trimestre'!D21+'II Trimestre'!D21</f>
        <v>12562237.5</v>
      </c>
      <c r="E21" s="1" t="s">
        <v>145</v>
      </c>
      <c r="F21" s="1" t="s">
        <v>145</v>
      </c>
      <c r="G21" s="1" t="s">
        <v>145</v>
      </c>
      <c r="H21" s="1">
        <f>+'I Trimestre'!H21+'II Trimestre'!H21</f>
        <v>804970</v>
      </c>
      <c r="I21" s="1">
        <f>SUM(J21:K21)</f>
        <v>400000</v>
      </c>
      <c r="J21" s="1">
        <f>+'I Trimestre'!J21+'II Trimestre'!J21</f>
        <v>400000</v>
      </c>
      <c r="K21" s="1">
        <f>+'I Trimestre'!K21+'II Trimestre'!K21</f>
        <v>0</v>
      </c>
      <c r="M21" s="1"/>
    </row>
    <row r="22" spans="1:13" x14ac:dyDescent="0.25">
      <c r="A22" s="34" t="s">
        <v>92</v>
      </c>
      <c r="B22" s="1">
        <f>+'II Trimestre'!B22</f>
        <v>80000000</v>
      </c>
      <c r="C22" s="1">
        <f>+'II Trimestre'!C22</f>
        <v>68000000</v>
      </c>
      <c r="D22" s="1">
        <f>+'II Trimestre'!D22</f>
        <v>52350000</v>
      </c>
      <c r="E22" s="1" t="str">
        <f>+'II Trimestre'!E22</f>
        <v>n.d.</v>
      </c>
      <c r="F22" s="1" t="str">
        <f>+'II Trimestre'!F22</f>
        <v>n.d.</v>
      </c>
      <c r="G22" s="1" t="str">
        <f>+'II Trimestre'!G22</f>
        <v>n.d.</v>
      </c>
      <c r="H22" s="1">
        <f>+'II Trimestre'!H22</f>
        <v>15650000</v>
      </c>
      <c r="I22" s="1">
        <f>+'II Trimestre'!I22</f>
        <v>12000000</v>
      </c>
      <c r="J22" s="1">
        <f>+'II Trimestre'!J22</f>
        <v>3197000</v>
      </c>
      <c r="K22" s="1">
        <f>+'II Trimestre'!K22</f>
        <v>8803000</v>
      </c>
    </row>
    <row r="23" spans="1:13" x14ac:dyDescent="0.25">
      <c r="A23" s="34" t="s">
        <v>124</v>
      </c>
      <c r="B23" s="1"/>
      <c r="C23" s="1"/>
      <c r="D23" s="1"/>
      <c r="E23" s="1"/>
      <c r="F23" s="1"/>
      <c r="G23" s="1"/>
      <c r="H23" s="1"/>
      <c r="I23" s="1"/>
      <c r="J23" s="1"/>
      <c r="K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3" x14ac:dyDescent="0.25">
      <c r="A26" s="34" t="s">
        <v>122</v>
      </c>
      <c r="B26" s="1">
        <f>+B22</f>
        <v>80000000</v>
      </c>
      <c r="C26" s="1">
        <f t="shared" ref="C26:D26" si="5">+C22</f>
        <v>68000000</v>
      </c>
      <c r="D26" s="1">
        <f t="shared" si="5"/>
        <v>52350000</v>
      </c>
      <c r="E26" s="1"/>
      <c r="F26" s="1"/>
      <c r="G26" s="1"/>
      <c r="H26" s="1"/>
      <c r="I26" s="1">
        <f>+I21</f>
        <v>400000</v>
      </c>
      <c r="J26" s="1"/>
      <c r="K26" s="1"/>
    </row>
    <row r="27" spans="1:13" x14ac:dyDescent="0.25">
      <c r="A27" s="34" t="s">
        <v>123</v>
      </c>
      <c r="B27" s="1">
        <f>+'I Trimestre'!B27+'II Trimestre'!B27</f>
        <v>35525000</v>
      </c>
      <c r="C27" s="1"/>
      <c r="D27" s="1"/>
      <c r="E27" s="1"/>
      <c r="F27" s="1"/>
      <c r="G27" s="1"/>
      <c r="H27" s="1"/>
      <c r="I27" s="1"/>
      <c r="J27" s="1"/>
      <c r="K27" s="1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5">
      <c r="A30" s="34" t="s">
        <v>65</v>
      </c>
      <c r="B30" s="9">
        <v>1.45394391315</v>
      </c>
      <c r="C30" s="9">
        <v>1.45394391315</v>
      </c>
      <c r="D30" s="9">
        <v>1.45394391315</v>
      </c>
      <c r="E30" s="9">
        <v>1.45394391315</v>
      </c>
      <c r="F30" s="9">
        <v>1.45394391315</v>
      </c>
      <c r="G30" s="9">
        <v>1.45394391315</v>
      </c>
      <c r="H30" s="9">
        <v>1.45394391315</v>
      </c>
      <c r="I30" s="9">
        <v>1.45394391315</v>
      </c>
      <c r="J30" s="9">
        <v>1.45394391315</v>
      </c>
      <c r="K30" s="9">
        <v>1.45394391315</v>
      </c>
    </row>
    <row r="31" spans="1:13" x14ac:dyDescent="0.25">
      <c r="A31" s="34" t="s">
        <v>125</v>
      </c>
      <c r="B31" s="9">
        <v>1.5189901056499999</v>
      </c>
      <c r="C31" s="9">
        <v>1.5189901056499999</v>
      </c>
      <c r="D31" s="9">
        <v>1.5189901056499999</v>
      </c>
      <c r="E31" s="9">
        <v>1.5189901056499999</v>
      </c>
      <c r="F31" s="9">
        <v>1.5189901056499999</v>
      </c>
      <c r="G31" s="9">
        <v>1.5189901056499999</v>
      </c>
      <c r="H31" s="9">
        <v>1.5189901056499999</v>
      </c>
      <c r="I31" s="9">
        <v>1.5189901056499999</v>
      </c>
      <c r="J31" s="9">
        <v>1.5189901056499999</v>
      </c>
      <c r="K31" s="9">
        <v>1.5189901056499999</v>
      </c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 t="s">
        <v>66</v>
      </c>
      <c r="B35" s="1">
        <f>B19/B30</f>
        <v>11509675.922604552</v>
      </c>
      <c r="C35" s="1">
        <f t="shared" ref="C35:K35" si="6">C19/C30</f>
        <v>7621819.1085454384</v>
      </c>
      <c r="D35" s="1">
        <f>D19/D30</f>
        <v>7621819.1085454384</v>
      </c>
      <c r="E35" s="1">
        <f t="shared" si="6"/>
        <v>3581085.5239385269</v>
      </c>
      <c r="F35" s="1">
        <f t="shared" si="6"/>
        <v>0</v>
      </c>
      <c r="G35" s="1">
        <f t="shared" si="6"/>
        <v>4040733.5846069115</v>
      </c>
      <c r="H35" s="1">
        <f t="shared" si="6"/>
        <v>0</v>
      </c>
      <c r="I35" s="1">
        <f t="shared" si="6"/>
        <v>3887856.8140591136</v>
      </c>
      <c r="J35" s="1">
        <f t="shared" si="6"/>
        <v>3887856.8140591136</v>
      </c>
      <c r="K35" s="1">
        <f t="shared" si="6"/>
        <v>0</v>
      </c>
    </row>
    <row r="36" spans="1:11" x14ac:dyDescent="0.25">
      <c r="A36" s="2" t="s">
        <v>126</v>
      </c>
      <c r="B36" s="1">
        <f t="shared" ref="B36:I36" si="7">B21/B31</f>
        <v>9063395.1128396541</v>
      </c>
      <c r="C36" s="1">
        <f t="shared" si="7"/>
        <v>8800062.2586543839</v>
      </c>
      <c r="D36" s="1">
        <f t="shared" si="7"/>
        <v>8270124.639570591</v>
      </c>
      <c r="E36" s="1" t="e">
        <f t="shared" si="7"/>
        <v>#VALUE!</v>
      </c>
      <c r="F36" s="1" t="e">
        <f t="shared" si="7"/>
        <v>#VALUE!</v>
      </c>
      <c r="G36" s="1" t="e">
        <f>G21/G31</f>
        <v>#VALUE!</v>
      </c>
      <c r="H36" s="1">
        <f t="shared" si="7"/>
        <v>529937.6190837929</v>
      </c>
      <c r="I36" s="1">
        <f t="shared" si="7"/>
        <v>263332.85418527044</v>
      </c>
      <c r="J36" s="1">
        <f>J21/J31</f>
        <v>263332.85418527044</v>
      </c>
      <c r="K36" s="1">
        <f>K21/K31</f>
        <v>0</v>
      </c>
    </row>
    <row r="37" spans="1:11" x14ac:dyDescent="0.25">
      <c r="A37" s="2" t="s">
        <v>67</v>
      </c>
      <c r="B37" s="1">
        <f t="shared" ref="B37:K37" si="8">B35/B11</f>
        <v>260.82478069716626</v>
      </c>
      <c r="C37" s="1">
        <f t="shared" si="8"/>
        <v>190545.47771363595</v>
      </c>
      <c r="D37" s="1">
        <f t="shared" si="8"/>
        <v>190545.47771363595</v>
      </c>
      <c r="E37" s="1">
        <f t="shared" si="8"/>
        <v>89527.138098463169</v>
      </c>
      <c r="F37" s="1">
        <f t="shared" si="8"/>
        <v>0</v>
      </c>
      <c r="G37" s="1">
        <f t="shared" si="8"/>
        <v>101018.33961517279</v>
      </c>
      <c r="H37" s="1" t="e">
        <f t="shared" si="8"/>
        <v>#DIV/0!</v>
      </c>
      <c r="I37" s="1">
        <f t="shared" si="8"/>
        <v>88.184014109488146</v>
      </c>
      <c r="J37" s="1">
        <f t="shared" si="8"/>
        <v>88.184014109488146</v>
      </c>
      <c r="K37" s="1" t="e">
        <f t="shared" si="8"/>
        <v>#DIV/0!</v>
      </c>
    </row>
    <row r="38" spans="1:11" x14ac:dyDescent="0.25">
      <c r="A38" s="2" t="s">
        <v>127</v>
      </c>
      <c r="B38" s="1">
        <f t="shared" ref="B38:K38" si="9">B36/B14</f>
        <v>132.60464839046151</v>
      </c>
      <c r="C38" s="1">
        <f t="shared" si="9"/>
        <v>123944.53885428709</v>
      </c>
      <c r="D38" s="1">
        <f t="shared" si="9"/>
        <v>187957.37817205887</v>
      </c>
      <c r="E38" s="1" t="e">
        <f t="shared" si="9"/>
        <v>#VALUE!</v>
      </c>
      <c r="F38" s="1" t="e">
        <f t="shared" si="9"/>
        <v>#VALUE!</v>
      </c>
      <c r="G38" s="1" t="e">
        <f t="shared" si="9"/>
        <v>#VALUE!</v>
      </c>
      <c r="H38" s="1">
        <f t="shared" si="9"/>
        <v>19627.319225325664</v>
      </c>
      <c r="I38" s="1">
        <f t="shared" si="9"/>
        <v>3.8567745713885944</v>
      </c>
      <c r="J38" s="1">
        <f t="shared" si="9"/>
        <v>2330.3792405776144</v>
      </c>
      <c r="K38" s="1">
        <f t="shared" si="9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</row>
    <row r="44" spans="1:11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 t="s">
        <v>27</v>
      </c>
      <c r="B47" s="4">
        <f>B14/B13*100</f>
        <v>70.623062616243033</v>
      </c>
      <c r="C47" s="4">
        <f t="shared" ref="C47:K47" si="10">C14/C13*100</f>
        <v>107.57575757575756</v>
      </c>
      <c r="D47" s="4">
        <f t="shared" si="10"/>
        <v>91.666666666666657</v>
      </c>
      <c r="E47" s="4">
        <f t="shared" si="10"/>
        <v>91.666666666666657</v>
      </c>
      <c r="F47" s="4">
        <f t="shared" si="10"/>
        <v>91.666666666666657</v>
      </c>
      <c r="G47" s="4">
        <f t="shared" si="10"/>
        <v>91.666666666666657</v>
      </c>
      <c r="H47" s="4">
        <f t="shared" si="10"/>
        <v>150</v>
      </c>
      <c r="I47" s="4">
        <f t="shared" si="10"/>
        <v>70.597845193043412</v>
      </c>
      <c r="J47" s="4">
        <f t="shared" si="10"/>
        <v>44.313725490196077</v>
      </c>
      <c r="K47" s="4">
        <f t="shared" si="10"/>
        <v>70.667330161001047</v>
      </c>
    </row>
    <row r="48" spans="1:11" x14ac:dyDescent="0.25">
      <c r="A48" s="2" t="s">
        <v>28</v>
      </c>
      <c r="B48" s="4">
        <f>B21/B20*100</f>
        <v>34.147190552291661</v>
      </c>
      <c r="C48" s="4">
        <f t="shared" ref="C48:I48" si="11">C21/C20*100</f>
        <v>35.943500770029218</v>
      </c>
      <c r="D48" s="4">
        <f t="shared" si="11"/>
        <v>43.65298713599077</v>
      </c>
      <c r="E48" s="4" t="e">
        <f t="shared" si="11"/>
        <v>#VALUE!</v>
      </c>
      <c r="F48" s="4" t="e">
        <f t="shared" si="11"/>
        <v>#VALUE!</v>
      </c>
      <c r="G48" s="4" t="e">
        <f t="shared" si="11"/>
        <v>#VALUE!</v>
      </c>
      <c r="H48" s="4">
        <f t="shared" si="11"/>
        <v>9.569305753685212</v>
      </c>
      <c r="I48" s="4">
        <f t="shared" si="11"/>
        <v>12.788745903604829</v>
      </c>
      <c r="J48" s="4">
        <f>J21/J20*100</f>
        <v>14.14552205817346</v>
      </c>
      <c r="K48" s="4">
        <f>K21/K20*100</f>
        <v>0</v>
      </c>
    </row>
    <row r="49" spans="1:11" x14ac:dyDescent="0.25">
      <c r="A49" s="2" t="s">
        <v>29</v>
      </c>
      <c r="B49" s="4">
        <f t="shared" ref="B49:K49" si="12">AVERAGE(B47:B48)</f>
        <v>52.385126584267347</v>
      </c>
      <c r="C49" s="4">
        <f t="shared" si="12"/>
        <v>71.759629172893398</v>
      </c>
      <c r="D49" s="4">
        <f t="shared" si="12"/>
        <v>67.659826901328714</v>
      </c>
      <c r="E49" s="4" t="e">
        <f t="shared" si="12"/>
        <v>#VALUE!</v>
      </c>
      <c r="F49" s="4" t="e">
        <f t="shared" si="12"/>
        <v>#VALUE!</v>
      </c>
      <c r="G49" s="4" t="e">
        <f t="shared" si="12"/>
        <v>#VALUE!</v>
      </c>
      <c r="H49" s="4">
        <f t="shared" si="12"/>
        <v>79.7846528768426</v>
      </c>
      <c r="I49" s="4">
        <f t="shared" si="12"/>
        <v>41.693295548324123</v>
      </c>
      <c r="J49" s="4">
        <f t="shared" si="12"/>
        <v>29.22962377418477</v>
      </c>
      <c r="K49" s="4">
        <f t="shared" si="12"/>
        <v>35.333665080500523</v>
      </c>
    </row>
    <row r="50" spans="1:11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 t="s">
        <v>31</v>
      </c>
      <c r="B52" s="4">
        <f>(B14*2)/(B16*4)*100</f>
        <v>11.090791668559783</v>
      </c>
      <c r="C52" s="4">
        <f t="shared" ref="C52:K52" si="13">(C14*2)/(C16*4)*100</f>
        <v>27.307692307692307</v>
      </c>
      <c r="D52" s="4">
        <f t="shared" si="13"/>
        <v>22.916666666666664</v>
      </c>
      <c r="E52" s="4">
        <f t="shared" si="13"/>
        <v>22.916666666666664</v>
      </c>
      <c r="F52" s="4">
        <f t="shared" si="13"/>
        <v>22.916666666666664</v>
      </c>
      <c r="G52" s="4">
        <f t="shared" si="13"/>
        <v>22.916666666666664</v>
      </c>
      <c r="H52" s="4">
        <f t="shared" si="13"/>
        <v>39.705882352941174</v>
      </c>
      <c r="I52" s="4">
        <f t="shared" si="13"/>
        <v>11.08394696172777</v>
      </c>
      <c r="J52" s="4">
        <f t="shared" si="13"/>
        <v>4.7319932998324958</v>
      </c>
      <c r="K52" s="4">
        <f t="shared" si="13"/>
        <v>11.108666601479742</v>
      </c>
    </row>
    <row r="53" spans="1:11" x14ac:dyDescent="0.25">
      <c r="A53" s="2" t="s">
        <v>32</v>
      </c>
      <c r="B53" s="4">
        <f>B21/B22*100</f>
        <v>17.209009375000001</v>
      </c>
      <c r="C53" s="4">
        <f t="shared" ref="C53:I53" si="14">C21/C22*100</f>
        <v>19.657658088235294</v>
      </c>
      <c r="D53" s="4">
        <f t="shared" si="14"/>
        <v>23.996633237822348</v>
      </c>
      <c r="E53" s="4" t="e">
        <f t="shared" si="14"/>
        <v>#VALUE!</v>
      </c>
      <c r="F53" s="4" t="e">
        <f t="shared" si="14"/>
        <v>#VALUE!</v>
      </c>
      <c r="G53" s="4" t="e">
        <f t="shared" si="14"/>
        <v>#VALUE!</v>
      </c>
      <c r="H53" s="4">
        <f t="shared" si="14"/>
        <v>5.1435782747603831</v>
      </c>
      <c r="I53" s="4">
        <f t="shared" si="14"/>
        <v>3.3333333333333335</v>
      </c>
      <c r="J53" s="4">
        <f>J21/J22*100</f>
        <v>12.511729746637473</v>
      </c>
      <c r="K53" s="4">
        <f>K21/K22*100</f>
        <v>0</v>
      </c>
    </row>
    <row r="54" spans="1:11" x14ac:dyDescent="0.25">
      <c r="A54" s="2" t="s">
        <v>33</v>
      </c>
      <c r="B54" s="4">
        <f t="shared" ref="B54:K54" si="15">(B52+B53)/2</f>
        <v>14.149900521779891</v>
      </c>
      <c r="C54" s="4">
        <f t="shared" si="15"/>
        <v>23.4826751979638</v>
      </c>
      <c r="D54" s="4">
        <f t="shared" si="15"/>
        <v>23.456649952244504</v>
      </c>
      <c r="E54" s="4" t="e">
        <f t="shared" si="15"/>
        <v>#VALUE!</v>
      </c>
      <c r="F54" s="4" t="e">
        <f t="shared" si="15"/>
        <v>#VALUE!</v>
      </c>
      <c r="G54" s="4" t="e">
        <f t="shared" si="15"/>
        <v>#VALUE!</v>
      </c>
      <c r="H54" s="4">
        <f t="shared" si="15"/>
        <v>22.42473031385078</v>
      </c>
      <c r="I54" s="4">
        <f t="shared" si="15"/>
        <v>7.2086401475305522</v>
      </c>
      <c r="J54" s="4">
        <f t="shared" si="15"/>
        <v>8.6218615232349833</v>
      </c>
      <c r="K54" s="4">
        <f t="shared" si="15"/>
        <v>5.554333300739871</v>
      </c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2" t="s">
        <v>34</v>
      </c>
      <c r="B57" s="4">
        <f t="shared" ref="B57:I57" si="16">B23/B21*100</f>
        <v>0</v>
      </c>
      <c r="C57" s="4">
        <f t="shared" si="16"/>
        <v>0</v>
      </c>
      <c r="D57" s="4">
        <f t="shared" si="16"/>
        <v>0</v>
      </c>
      <c r="E57" s="4" t="e">
        <f>E23/E21*100</f>
        <v>#VALUE!</v>
      </c>
      <c r="F57" s="4" t="e">
        <f>F23/F21*100</f>
        <v>#VALUE!</v>
      </c>
      <c r="G57" s="4" t="e">
        <f t="shared" si="16"/>
        <v>#VALUE!</v>
      </c>
      <c r="H57" s="4">
        <f>H23/H21*100</f>
        <v>0</v>
      </c>
      <c r="I57" s="4">
        <f t="shared" si="16"/>
        <v>0</v>
      </c>
      <c r="J57" s="4">
        <f>J23/J21*100</f>
        <v>0</v>
      </c>
      <c r="K57" s="4" t="e">
        <f>K23/K21*100</f>
        <v>#DIV/0!</v>
      </c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 t="s">
        <v>36</v>
      </c>
      <c r="B60" s="4">
        <f>((B14/B11)-1)*100</f>
        <v>54.88805293691081</v>
      </c>
      <c r="C60" s="4">
        <f t="shared" ref="C60:K60" si="17">((C14/C11)-1)*100</f>
        <v>77.499999999999986</v>
      </c>
      <c r="D60" s="4">
        <f t="shared" si="17"/>
        <v>10.000000000000009</v>
      </c>
      <c r="E60" s="4">
        <f t="shared" si="17"/>
        <v>10.000000000000009</v>
      </c>
      <c r="F60" s="4">
        <f t="shared" si="17"/>
        <v>10.000000000000009</v>
      </c>
      <c r="G60" s="4">
        <f>((G14/G11)-1)*100</f>
        <v>10.000000000000009</v>
      </c>
      <c r="H60" s="4" t="e">
        <f t="shared" si="17"/>
        <v>#DIV/0!</v>
      </c>
      <c r="I60" s="4">
        <f t="shared" si="17"/>
        <v>54.867537651968789</v>
      </c>
      <c r="J60" s="4">
        <f t="shared" si="17"/>
        <v>-99.74369442932317</v>
      </c>
      <c r="K60" s="4" t="e">
        <f t="shared" si="17"/>
        <v>#DIV/0!</v>
      </c>
    </row>
    <row r="61" spans="1:11" x14ac:dyDescent="0.25">
      <c r="A61" s="2" t="s">
        <v>37</v>
      </c>
      <c r="B61" s="4">
        <f>((B36/B35)-1)*100</f>
        <v>-21.254124149234276</v>
      </c>
      <c r="C61" s="4">
        <f>((C36/C35)-1)*100</f>
        <v>15.458818076486768</v>
      </c>
      <c r="D61" s="4">
        <f t="shared" ref="D61:K61" si="18">((D36/D35)-1)*100</f>
        <v>8.5059159997419087</v>
      </c>
      <c r="E61" s="4" t="e">
        <f t="shared" si="18"/>
        <v>#VALUE!</v>
      </c>
      <c r="F61" s="4" t="e">
        <f t="shared" si="18"/>
        <v>#VALUE!</v>
      </c>
      <c r="G61" s="4" t="e">
        <f t="shared" si="18"/>
        <v>#VALUE!</v>
      </c>
      <c r="H61" s="4" t="e">
        <f t="shared" si="18"/>
        <v>#DIV/0!</v>
      </c>
      <c r="I61" s="4">
        <f t="shared" si="18"/>
        <v>-93.226786201770167</v>
      </c>
      <c r="J61" s="4">
        <f t="shared" si="18"/>
        <v>-93.226786201770167</v>
      </c>
      <c r="K61" s="4" t="e">
        <f t="shared" si="18"/>
        <v>#DIV/0!</v>
      </c>
    </row>
    <row r="62" spans="1:11" x14ac:dyDescent="0.25">
      <c r="A62" s="2" t="s">
        <v>38</v>
      </c>
      <c r="B62" s="4">
        <f t="shared" ref="B62:K62" si="19">((B38/B37)-1)*100</f>
        <v>-49.159490123592306</v>
      </c>
      <c r="C62" s="4">
        <f t="shared" si="19"/>
        <v>-34.952778548458156</v>
      </c>
      <c r="D62" s="4">
        <f t="shared" si="19"/>
        <v>-1.3582581820528072</v>
      </c>
      <c r="E62" s="4" t="e">
        <f t="shared" si="19"/>
        <v>#VALUE!</v>
      </c>
      <c r="F62" s="4" t="e">
        <f t="shared" si="19"/>
        <v>#VALUE!</v>
      </c>
      <c r="G62" s="4" t="e">
        <f t="shared" si="19"/>
        <v>#VALUE!</v>
      </c>
      <c r="H62" s="4" t="e">
        <f t="shared" si="19"/>
        <v>#DIV/0!</v>
      </c>
      <c r="I62" s="4">
        <f t="shared" si="19"/>
        <v>-95.626447026328293</v>
      </c>
      <c r="J62" s="4">
        <f t="shared" si="19"/>
        <v>2542.6323003217403</v>
      </c>
      <c r="K62" s="4" t="e">
        <f t="shared" si="19"/>
        <v>#DIV/0!</v>
      </c>
    </row>
    <row r="63" spans="1:1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 t="s">
        <v>78</v>
      </c>
      <c r="B65" s="1">
        <f t="shared" ref="B65:K65" si="20">B20/B13</f>
        <v>416.5865674726183</v>
      </c>
      <c r="C65" s="1">
        <f t="shared" si="20"/>
        <v>563477.24242424243</v>
      </c>
      <c r="D65" s="1">
        <f t="shared" si="20"/>
        <v>599531.20833333337</v>
      </c>
      <c r="E65" s="1" t="e">
        <f t="shared" si="20"/>
        <v>#VALUE!</v>
      </c>
      <c r="F65" s="1" t="e">
        <f t="shared" si="20"/>
        <v>#VALUE!</v>
      </c>
      <c r="G65" s="1" t="e">
        <f t="shared" si="20"/>
        <v>#VALUE!</v>
      </c>
      <c r="H65" s="1">
        <f t="shared" si="20"/>
        <v>467333.33333333331</v>
      </c>
      <c r="I65" s="1">
        <f t="shared" si="20"/>
        <v>32.340198937072195</v>
      </c>
      <c r="J65" s="1">
        <f t="shared" si="20"/>
        <v>11089.215686274511</v>
      </c>
      <c r="K65" s="1">
        <f t="shared" si="20"/>
        <v>3.1101296924081736</v>
      </c>
    </row>
    <row r="66" spans="1:11" x14ac:dyDescent="0.25">
      <c r="A66" s="2" t="s">
        <v>79</v>
      </c>
      <c r="B66" s="1">
        <f t="shared" ref="B66:K66" si="21">B21/B14</f>
        <v>201.42514886830824</v>
      </c>
      <c r="C66" s="1">
        <f t="shared" si="21"/>
        <v>188270.52816901408</v>
      </c>
      <c r="D66" s="1">
        <f t="shared" si="21"/>
        <v>285505.39772727271</v>
      </c>
      <c r="E66" s="1" t="e">
        <f t="shared" si="21"/>
        <v>#VALUE!</v>
      </c>
      <c r="F66" s="1" t="e">
        <f t="shared" si="21"/>
        <v>#VALUE!</v>
      </c>
      <c r="G66" s="1" t="e">
        <f t="shared" si="21"/>
        <v>#VALUE!</v>
      </c>
      <c r="H66" s="1">
        <f t="shared" si="21"/>
        <v>29813.703703703704</v>
      </c>
      <c r="I66" s="1">
        <f t="shared" si="21"/>
        <v>5.8584024136617945</v>
      </c>
      <c r="J66" s="1">
        <f t="shared" si="21"/>
        <v>3539.8230088495575</v>
      </c>
      <c r="K66" s="1">
        <f t="shared" si="21"/>
        <v>0</v>
      </c>
    </row>
    <row r="67" spans="1:11" x14ac:dyDescent="0.25">
      <c r="A67" s="2" t="s">
        <v>40</v>
      </c>
      <c r="B67" s="4">
        <f>(B65/B66)*B49</f>
        <v>108.34267812618759</v>
      </c>
      <c r="C67" s="4">
        <f t="shared" ref="C67:K67" si="22">(C65/C66)*C49</f>
        <v>214.77030078456562</v>
      </c>
      <c r="D67" s="4">
        <f t="shared" si="22"/>
        <v>142.07849694150605</v>
      </c>
      <c r="E67" s="4" t="e">
        <f t="shared" si="22"/>
        <v>#VALUE!</v>
      </c>
      <c r="F67" s="4" t="e">
        <f>(F65/F66)*F49</f>
        <v>#VALUE!</v>
      </c>
      <c r="G67" s="4" t="e">
        <f t="shared" si="22"/>
        <v>#VALUE!</v>
      </c>
      <c r="H67" s="4">
        <f t="shared" si="22"/>
        <v>1250.633874554331</v>
      </c>
      <c r="I67" s="4">
        <f t="shared" si="22"/>
        <v>230.15992708704184</v>
      </c>
      <c r="J67" s="4">
        <f t="shared" si="22"/>
        <v>91.567742695117275</v>
      </c>
      <c r="K67" s="4" t="e">
        <f t="shared" si="22"/>
        <v>#DIV/0!</v>
      </c>
    </row>
    <row r="68" spans="1:11" s="2" customFormat="1" x14ac:dyDescent="0.25">
      <c r="A68" s="2" t="s">
        <v>76</v>
      </c>
      <c r="B68" s="8">
        <f>B20/(B13*6)</f>
        <v>69.431094578769716</v>
      </c>
      <c r="C68" s="8">
        <f t="shared" ref="C68:K68" si="23">C20/(C13*6)</f>
        <v>93912.873737373739</v>
      </c>
      <c r="D68" s="8">
        <f t="shared" si="23"/>
        <v>99921.868055555562</v>
      </c>
      <c r="E68" s="8" t="e">
        <f t="shared" si="23"/>
        <v>#VALUE!</v>
      </c>
      <c r="F68" s="8" t="e">
        <f t="shared" si="23"/>
        <v>#VALUE!</v>
      </c>
      <c r="G68" s="8" t="e">
        <f t="shared" si="23"/>
        <v>#VALUE!</v>
      </c>
      <c r="H68" s="8">
        <f t="shared" si="23"/>
        <v>77888.888888888891</v>
      </c>
      <c r="I68" s="8">
        <f t="shared" si="23"/>
        <v>5.3900331561786983</v>
      </c>
      <c r="J68" s="8">
        <f t="shared" si="23"/>
        <v>1848.2026143790849</v>
      </c>
      <c r="K68" s="8">
        <f t="shared" si="23"/>
        <v>0.51835494873469556</v>
      </c>
    </row>
    <row r="69" spans="1:11" s="2" customFormat="1" x14ac:dyDescent="0.25">
      <c r="A69" s="2" t="s">
        <v>77</v>
      </c>
      <c r="B69" s="8">
        <f>B21/(B14*6)</f>
        <v>33.570858144718038</v>
      </c>
      <c r="C69" s="8">
        <f t="shared" ref="C69:K69" si="24">C21/(C14*6)</f>
        <v>31378.421361502347</v>
      </c>
      <c r="D69" s="8">
        <f t="shared" si="24"/>
        <v>47584.232954545456</v>
      </c>
      <c r="E69" s="8" t="e">
        <f t="shared" si="24"/>
        <v>#VALUE!</v>
      </c>
      <c r="F69" s="8" t="e">
        <f t="shared" si="24"/>
        <v>#VALUE!</v>
      </c>
      <c r="G69" s="8" t="e">
        <f t="shared" si="24"/>
        <v>#VALUE!</v>
      </c>
      <c r="H69" s="8">
        <f t="shared" si="24"/>
        <v>4968.950617283951</v>
      </c>
      <c r="I69" s="8">
        <f t="shared" si="24"/>
        <v>0.97640040227696578</v>
      </c>
      <c r="J69" s="8">
        <f t="shared" si="24"/>
        <v>589.97050147492621</v>
      </c>
      <c r="K69" s="8">
        <f t="shared" si="24"/>
        <v>0</v>
      </c>
    </row>
    <row r="70" spans="1:11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</row>
    <row r="71" spans="1:11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</row>
    <row r="72" spans="1:11" x14ac:dyDescent="0.25">
      <c r="A72" s="2" t="s">
        <v>42</v>
      </c>
      <c r="B72" s="4">
        <f>(B27/B26)*100</f>
        <v>44.40625</v>
      </c>
      <c r="C72" s="4">
        <f>(C27/C26)*100</f>
        <v>0</v>
      </c>
      <c r="D72" s="4"/>
      <c r="E72" s="4"/>
      <c r="F72" s="4"/>
      <c r="G72" s="4"/>
      <c r="H72" s="4"/>
      <c r="I72" s="4">
        <f>(I27/I26)*100</f>
        <v>0</v>
      </c>
      <c r="J72" s="4"/>
      <c r="K72" s="4"/>
    </row>
    <row r="73" spans="1:11" x14ac:dyDescent="0.25">
      <c r="A73" s="2" t="s">
        <v>43</v>
      </c>
      <c r="B73" s="4">
        <f>(B21/B27)*100</f>
        <v>38.753574947220265</v>
      </c>
      <c r="C73" s="4" t="e">
        <f>(C21/C27)*100</f>
        <v>#DIV/0!</v>
      </c>
      <c r="D73" s="4"/>
      <c r="E73" s="4"/>
      <c r="F73" s="4"/>
      <c r="G73" s="4"/>
      <c r="H73" s="4"/>
      <c r="I73" s="4" t="e">
        <f>(I21/I27)*100</f>
        <v>#DIV/0!</v>
      </c>
      <c r="J73" s="4"/>
      <c r="K73" s="4"/>
    </row>
    <row r="74" spans="1:11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1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</row>
    <row r="79" spans="1:11" x14ac:dyDescent="0.25">
      <c r="A79" s="6" t="s">
        <v>98</v>
      </c>
    </row>
    <row r="80" spans="1:11" x14ac:dyDescent="0.25">
      <c r="A80" s="6" t="s">
        <v>99</v>
      </c>
    </row>
    <row r="82" spans="1:1" x14ac:dyDescent="0.25">
      <c r="A82" t="s">
        <v>71</v>
      </c>
    </row>
    <row r="83" spans="1:1" x14ac:dyDescent="0.25">
      <c r="A83" t="s">
        <v>72</v>
      </c>
    </row>
    <row r="84" spans="1:1" x14ac:dyDescent="0.25">
      <c r="A84" t="s">
        <v>73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146</v>
      </c>
    </row>
    <row r="88" spans="1:1" x14ac:dyDescent="0.25">
      <c r="A88" t="s">
        <v>147</v>
      </c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1" zoomScale="90" zoomScaleNormal="90" workbookViewId="0">
      <selection activeCell="L77" sqref="A1:L77"/>
    </sheetView>
  </sheetViews>
  <sheetFormatPr baseColWidth="10" defaultColWidth="11.42578125" defaultRowHeight="15" x14ac:dyDescent="0.25"/>
  <cols>
    <col min="1" max="1" width="50.85546875" customWidth="1"/>
    <col min="2" max="10" width="13.7109375" customWidth="1"/>
    <col min="11" max="11" width="14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A2" s="10" t="s">
        <v>128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  <c r="L4" s="2"/>
    </row>
    <row r="5" spans="1:12" ht="15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  <c r="L5" s="2"/>
    </row>
    <row r="6" spans="1:12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  <c r="L6" s="2"/>
    </row>
    <row r="7" spans="1:12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34" t="s">
        <v>60</v>
      </c>
      <c r="B11" s="1">
        <f>C11+I11</f>
        <v>110638</v>
      </c>
      <c r="C11" s="1">
        <f>D11+H11</f>
        <v>60</v>
      </c>
      <c r="D11" s="1">
        <f>E11</f>
        <v>60</v>
      </c>
      <c r="E11" s="1">
        <f>+'I Trimestre'!E11+'II Trimestre'!E11+'III Trimestre'!E11</f>
        <v>60</v>
      </c>
      <c r="F11" s="1">
        <f>+'I Trimestre'!F11+'II Trimestre'!F11+'III Trimestre'!F11</f>
        <v>60</v>
      </c>
      <c r="G11" s="1">
        <f>+'I Trimestre'!G11+'II Trimestre'!G11+'III Trimestre'!G11</f>
        <v>60</v>
      </c>
      <c r="H11" s="1">
        <f>+'I Trimestre'!H11+'II Trimestre'!H11+'III Trimestre'!H11</f>
        <v>0</v>
      </c>
      <c r="I11" s="7">
        <f>SUM(J11:K11)</f>
        <v>110578</v>
      </c>
      <c r="J11" s="7">
        <f>+'I Trimestre'!J11+'II Trimestre'!J11+'III Trimestre'!J11</f>
        <v>110133</v>
      </c>
      <c r="K11" s="2">
        <f>+'I Trimestre'!K11+'II Trimestre'!K11+'III Trimestre'!K11</f>
        <v>445</v>
      </c>
      <c r="L11" s="2"/>
    </row>
    <row r="12" spans="1:12" x14ac:dyDescent="0.25">
      <c r="A12" s="35" t="s">
        <v>85</v>
      </c>
      <c r="B12" s="1">
        <f t="shared" ref="B12:B15" si="0">C12+I12</f>
        <v>110752</v>
      </c>
      <c r="C12" s="1">
        <f t="shared" ref="C12:C15" si="1">D12+H12</f>
        <v>174</v>
      </c>
      <c r="D12" s="1">
        <f t="shared" ref="D12:D15" si="2">E12</f>
        <v>174</v>
      </c>
      <c r="E12" s="1">
        <f>+'I Trimestre'!E12+'II Trimestre'!E12+'III Trimestre'!E12</f>
        <v>174</v>
      </c>
      <c r="F12" s="1">
        <f>+'I Trimestre'!F12+'II Trimestre'!F12+'III Trimestre'!F12</f>
        <v>174</v>
      </c>
      <c r="G12" s="1">
        <f>+'I Trimestre'!G12+'II Trimestre'!G12+'III Trimestre'!G12</f>
        <v>174</v>
      </c>
      <c r="H12" s="1">
        <f>+'I Trimestre'!H12+'II Trimestre'!H12+'III Trimestre'!H12</f>
        <v>0</v>
      </c>
      <c r="I12" s="7">
        <f t="shared" ref="I12:I15" si="3">SUM(J12:K12)</f>
        <v>110578</v>
      </c>
      <c r="J12" s="7">
        <f>+'I Trimestre'!J12+'II Trimestre'!J12+'III Trimestre'!J12</f>
        <v>110133</v>
      </c>
      <c r="K12" s="2">
        <f>+'I Trimestre'!K12+'II Trimestre'!K12+'III Trimestre'!K12</f>
        <v>445</v>
      </c>
      <c r="L12" s="2"/>
    </row>
    <row r="13" spans="1:12" x14ac:dyDescent="0.25">
      <c r="A13" s="34" t="s">
        <v>129</v>
      </c>
      <c r="B13" s="1">
        <f t="shared" si="0"/>
        <v>169530</v>
      </c>
      <c r="C13" s="1">
        <f t="shared" si="1"/>
        <v>99</v>
      </c>
      <c r="D13" s="1">
        <f t="shared" si="2"/>
        <v>72</v>
      </c>
      <c r="E13" s="1">
        <f>+'I Trimestre'!E13+'II Trimestre'!E13+'III Trimestre'!E13</f>
        <v>72</v>
      </c>
      <c r="F13" s="1">
        <f>+'I Trimestre'!F13+'II Trimestre'!F13+'III Trimestre'!F13</f>
        <v>72</v>
      </c>
      <c r="G13" s="1">
        <f>+'I Trimestre'!G13+'II Trimestre'!G13+'III Trimestre'!G13</f>
        <v>72</v>
      </c>
      <c r="H13" s="1">
        <f>+'I Trimestre'!H13+'II Trimestre'!H13+'III Trimestre'!H13</f>
        <v>27</v>
      </c>
      <c r="I13" s="7">
        <f t="shared" si="3"/>
        <v>169431</v>
      </c>
      <c r="J13" s="2">
        <f>+'I Trimestre'!J13+'II Trimestre'!J13+'III Trimestre'!J13</f>
        <v>345</v>
      </c>
      <c r="K13" s="7">
        <f>+'I Trimestre'!K13+'II Trimestre'!K13+'III Trimestre'!K13</f>
        <v>169086</v>
      </c>
      <c r="L13" s="2"/>
    </row>
    <row r="14" spans="1:12" x14ac:dyDescent="0.25">
      <c r="A14" s="34" t="s">
        <v>130</v>
      </c>
      <c r="B14" s="1">
        <f t="shared" si="0"/>
        <v>190798</v>
      </c>
      <c r="C14" s="1">
        <f t="shared" si="1"/>
        <v>118</v>
      </c>
      <c r="D14" s="1">
        <f t="shared" si="2"/>
        <v>62</v>
      </c>
      <c r="E14" s="1">
        <f>+'I Trimestre'!E14+'II Trimestre'!E14+'III Trimestre'!E14</f>
        <v>62</v>
      </c>
      <c r="F14" s="1">
        <f>+'I Trimestre'!F14+'II Trimestre'!F14+'III Trimestre'!F14</f>
        <v>62</v>
      </c>
      <c r="G14" s="1">
        <f>+'I Trimestre'!G14+'II Trimestre'!G14+'III Trimestre'!G14</f>
        <v>62</v>
      </c>
      <c r="H14" s="1">
        <f>+'I Trimestre'!H14+'II Trimestre'!H14+'III Trimestre'!H14</f>
        <v>56</v>
      </c>
      <c r="I14" s="7">
        <f t="shared" si="3"/>
        <v>190680</v>
      </c>
      <c r="J14" s="2">
        <f>+'I Trimestre'!J14+'II Trimestre'!J14+'III Trimestre'!J14</f>
        <v>163</v>
      </c>
      <c r="K14" s="7">
        <f>+'I Trimestre'!K14+'II Trimestre'!K14+'III Trimestre'!K14</f>
        <v>190517</v>
      </c>
      <c r="L14" s="2"/>
    </row>
    <row r="15" spans="1:12" x14ac:dyDescent="0.25">
      <c r="A15" s="35" t="s">
        <v>85</v>
      </c>
      <c r="B15" s="1">
        <f t="shared" si="0"/>
        <v>190885</v>
      </c>
      <c r="C15" s="1">
        <f t="shared" si="1"/>
        <v>205</v>
      </c>
      <c r="D15" s="1">
        <f t="shared" si="2"/>
        <v>149</v>
      </c>
      <c r="E15" s="1">
        <f>+'I Trimestre'!E15+'II Trimestre'!E15+'III Trimestre'!E15</f>
        <v>149</v>
      </c>
      <c r="F15" s="1">
        <f>+'I Trimestre'!F15+'II Trimestre'!F15+'III Trimestre'!F15</f>
        <v>149</v>
      </c>
      <c r="G15" s="1">
        <f>+'I Trimestre'!G15+'II Trimestre'!G15+'III Trimestre'!G15</f>
        <v>149</v>
      </c>
      <c r="H15" s="1">
        <f>+'I Trimestre'!H15+'II Trimestre'!H15+'III Trimestre'!H15</f>
        <v>56</v>
      </c>
      <c r="I15" s="7">
        <f t="shared" si="3"/>
        <v>190680</v>
      </c>
      <c r="J15" s="2">
        <f>+'I Trimestre'!J15+'II Trimestre'!J15+'III Trimestre'!J15</f>
        <v>163</v>
      </c>
      <c r="K15" s="7">
        <f>+'I Trimestre'!K15+'II Trimestre'!K15+'III Trimestre'!K15</f>
        <v>190517</v>
      </c>
      <c r="L15" s="2"/>
    </row>
    <row r="16" spans="1:12" x14ac:dyDescent="0.25">
      <c r="A16" s="34" t="s">
        <v>92</v>
      </c>
      <c r="B16" s="1">
        <f>+'III Trimestre'!B16</f>
        <v>308134</v>
      </c>
      <c r="C16" s="1">
        <f>+'III Trimestre'!C16</f>
        <v>130</v>
      </c>
      <c r="D16" s="1">
        <f>+'III Trimestre'!D16</f>
        <v>96</v>
      </c>
      <c r="E16" s="1">
        <f>+'III Trimestre'!E16</f>
        <v>96</v>
      </c>
      <c r="F16" s="1">
        <f>+'III Trimestre'!F16</f>
        <v>96</v>
      </c>
      <c r="G16" s="1">
        <f>+'III Trimestre'!G16</f>
        <v>96</v>
      </c>
      <c r="H16" s="1">
        <f>+'III Trimestre'!H16</f>
        <v>34</v>
      </c>
      <c r="I16" s="7">
        <f>+'III Trimestre'!I16</f>
        <v>308004</v>
      </c>
      <c r="J16" s="1">
        <f>+'III Trimestre'!J16</f>
        <v>1194</v>
      </c>
      <c r="K16" s="7">
        <f>+'III Trimestre'!K16</f>
        <v>306810</v>
      </c>
      <c r="L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x14ac:dyDescent="0.25">
      <c r="A19" s="34" t="s">
        <v>60</v>
      </c>
      <c r="B19" s="1">
        <f>+'I Trimestre'!B19+'II Trimestre'!B19+'III Trimestre'!B19</f>
        <v>31077958.25</v>
      </c>
      <c r="C19" s="1">
        <f>+'I Trimestre'!C19+'II Trimestre'!C19+'III Trimestre'!C19</f>
        <v>21813732.5</v>
      </c>
      <c r="D19" s="1">
        <f>+'I Trimestre'!D19+'II Trimestre'!D19+'III Trimestre'!D19</f>
        <v>21813732.5</v>
      </c>
      <c r="E19" s="1">
        <f>+'I Trimestre'!E19+'II Trimestre'!E19+'III Trimestre'!E19</f>
        <v>9128732.5</v>
      </c>
      <c r="F19" s="1">
        <f>+'I Trimestre'!F19+'II Trimestre'!F19+'III Trimestre'!F19</f>
        <v>6810000</v>
      </c>
      <c r="G19" s="1">
        <f>+'I Trimestre'!G19+'II Trimestre'!G19+'III Trimestre'!G19</f>
        <v>5875000</v>
      </c>
      <c r="H19" s="1">
        <f>+'I Trimestre'!H19+'II Trimestre'!H19+'III Trimestre'!H19</f>
        <v>0</v>
      </c>
      <c r="I19" s="2">
        <f>SUM(J19:K19)</f>
        <v>9264225.75</v>
      </c>
      <c r="J19" s="1">
        <f>+'I Trimestre'!J19+'II Trimestre'!J19+'III Trimestre'!J19</f>
        <v>9016725.75</v>
      </c>
      <c r="K19" s="1">
        <f>+'I Trimestre'!K19+'II Trimestre'!K19+'III Trimestre'!K19</f>
        <v>247500</v>
      </c>
      <c r="L19" s="2"/>
    </row>
    <row r="20" spans="1:13" x14ac:dyDescent="0.25">
      <c r="A20" s="34" t="s">
        <v>129</v>
      </c>
      <c r="B20" s="1">
        <f>+'I Trimestre'!B20+'II Trimestre'!B20+'III Trimestre'!B20</f>
        <v>60167871</v>
      </c>
      <c r="C20" s="1">
        <f>+'I Trimestre'!C20+'II Trimestre'!C20+'III Trimestre'!C20</f>
        <v>53338996</v>
      </c>
      <c r="D20" s="1">
        <f>+'I Trimestre'!D20+'II Trimestre'!D20+'III Trimestre'!D20</f>
        <v>41014996</v>
      </c>
      <c r="E20" s="1" t="s">
        <v>145</v>
      </c>
      <c r="F20" s="1" t="s">
        <v>145</v>
      </c>
      <c r="G20" s="1" t="s">
        <v>145</v>
      </c>
      <c r="H20" s="1">
        <f>+'I Trimestre'!H20+'II Trimestre'!H20+'III Trimestre'!H20</f>
        <v>12324000</v>
      </c>
      <c r="I20" s="2">
        <f t="shared" ref="I20" si="4">SUM(J20:K20)</f>
        <v>6828875</v>
      </c>
      <c r="J20" s="1">
        <f>+'I Trimestre'!J20+'II Trimestre'!J20+'III Trimestre'!J20</f>
        <v>3227750</v>
      </c>
      <c r="K20" s="1">
        <f>+'I Trimestre'!K20+'II Trimestre'!K20+'III Trimestre'!K20</f>
        <v>3601125</v>
      </c>
      <c r="L20" s="2"/>
    </row>
    <row r="21" spans="1:13" x14ac:dyDescent="0.25">
      <c r="A21" s="34" t="s">
        <v>130</v>
      </c>
      <c r="B21" s="1">
        <f>+'I Trimestre'!B21+'II Trimestre'!B21+'III Trimestre'!B21</f>
        <v>31908712</v>
      </c>
      <c r="C21" s="1">
        <f>+'I Trimestre'!C21+'II Trimestre'!C21+'III Trimestre'!C21</f>
        <v>22761212</v>
      </c>
      <c r="D21" s="1">
        <f>+'I Trimestre'!D21+'II Trimestre'!D21+'III Trimestre'!D21</f>
        <v>21416737</v>
      </c>
      <c r="E21" s="1" t="s">
        <v>145</v>
      </c>
      <c r="F21" s="1" t="s">
        <v>145</v>
      </c>
      <c r="G21" s="1" t="s">
        <v>145</v>
      </c>
      <c r="H21" s="1">
        <f>+'I Trimestre'!H21+'II Trimestre'!H21+'III Trimestre'!H21</f>
        <v>1344475</v>
      </c>
      <c r="I21" s="1">
        <f>SUM(J21:K21)</f>
        <v>9147500</v>
      </c>
      <c r="J21" s="1">
        <f>+'I Trimestre'!J21+'II Trimestre'!J21+'III Trimestre'!J21</f>
        <v>607000</v>
      </c>
      <c r="K21" s="1">
        <f>+'I Trimestre'!K21+'II Trimestre'!K21+'III Trimestre'!K21</f>
        <v>8540500</v>
      </c>
      <c r="L21" s="2"/>
      <c r="M21" s="1"/>
    </row>
    <row r="22" spans="1:13" x14ac:dyDescent="0.25">
      <c r="A22" s="34" t="s">
        <v>92</v>
      </c>
      <c r="B22" s="1">
        <f>+'III Trimestre'!B22</f>
        <v>80000000</v>
      </c>
      <c r="C22" s="1">
        <f>+'III Trimestre'!C22</f>
        <v>68000000</v>
      </c>
      <c r="D22" s="1">
        <f>+'III Trimestre'!D22</f>
        <v>52350000</v>
      </c>
      <c r="E22" s="1" t="str">
        <f>+'III Trimestre'!E22</f>
        <v>n.d.</v>
      </c>
      <c r="F22" s="1" t="str">
        <f>+'III Trimestre'!F22</f>
        <v>n.d.</v>
      </c>
      <c r="G22" s="1" t="str">
        <f>+'III Trimestre'!G22</f>
        <v>n.d.</v>
      </c>
      <c r="H22" s="1">
        <f>+'III Trimestre'!H22</f>
        <v>15650000</v>
      </c>
      <c r="I22" s="1">
        <f>+'III Trimestre'!I22</f>
        <v>12000000</v>
      </c>
      <c r="J22" s="1">
        <f>+'III Trimestre'!J22</f>
        <v>3197000</v>
      </c>
      <c r="K22" s="1">
        <f>+'III Trimestre'!K22</f>
        <v>8803000</v>
      </c>
      <c r="L22" s="2"/>
    </row>
    <row r="23" spans="1:13" x14ac:dyDescent="0.25">
      <c r="A23" s="34" t="s">
        <v>131</v>
      </c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3" x14ac:dyDescent="0.25">
      <c r="A26" s="34" t="s">
        <v>129</v>
      </c>
      <c r="B26" s="1">
        <f>+B22</f>
        <v>80000000</v>
      </c>
      <c r="C26" s="1">
        <f t="shared" ref="C26:D26" si="5">+C22</f>
        <v>68000000</v>
      </c>
      <c r="D26" s="1">
        <f t="shared" si="5"/>
        <v>52350000</v>
      </c>
      <c r="E26" s="1"/>
      <c r="F26" s="1"/>
      <c r="G26" s="1"/>
      <c r="H26" s="1"/>
      <c r="I26" s="1">
        <f>+I21</f>
        <v>9147500</v>
      </c>
      <c r="J26" s="1"/>
      <c r="K26" s="1"/>
      <c r="L26" s="2"/>
    </row>
    <row r="27" spans="1:13" x14ac:dyDescent="0.25">
      <c r="A27" s="34" t="s">
        <v>130</v>
      </c>
      <c r="B27" s="1">
        <f>+'I Trimestre'!B27+'II Trimestre'!B27+'III Trimestre'!B27</f>
        <v>35525000</v>
      </c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5">
      <c r="A30" s="34" t="s">
        <v>61</v>
      </c>
      <c r="B30" s="9">
        <v>1.4617491794222224</v>
      </c>
      <c r="C30" s="9">
        <v>1.4617491794222224</v>
      </c>
      <c r="D30" s="9">
        <v>1.4617491794222224</v>
      </c>
      <c r="E30" s="9">
        <v>1.4617491794222224</v>
      </c>
      <c r="F30" s="9">
        <v>1.4617491794222224</v>
      </c>
      <c r="G30" s="9">
        <v>1.4617491794222224</v>
      </c>
      <c r="H30" s="9">
        <v>1.4617491794222224</v>
      </c>
      <c r="I30" s="9">
        <v>1.4617491794222224</v>
      </c>
      <c r="J30" s="9">
        <v>1.4617491794222224</v>
      </c>
      <c r="K30" s="9">
        <v>1.4617491794222224</v>
      </c>
      <c r="L30" s="2"/>
    </row>
    <row r="31" spans="1:13" x14ac:dyDescent="0.25">
      <c r="A31" s="34" t="s">
        <v>132</v>
      </c>
      <c r="B31" s="9">
        <v>1.5258720344444443</v>
      </c>
      <c r="C31" s="9">
        <v>1.5258720344444443</v>
      </c>
      <c r="D31" s="9">
        <v>1.5258720344444443</v>
      </c>
      <c r="E31" s="9">
        <v>1.5258720344444443</v>
      </c>
      <c r="F31" s="9">
        <v>1.5258720344444443</v>
      </c>
      <c r="G31" s="9">
        <v>1.5258720344444443</v>
      </c>
      <c r="H31" s="9">
        <v>1.5258720344444443</v>
      </c>
      <c r="I31" s="9">
        <v>1.5258720344444443</v>
      </c>
      <c r="J31" s="9">
        <v>1.5258720344444443</v>
      </c>
      <c r="K31" s="9">
        <v>1.5258720344444443</v>
      </c>
      <c r="L31" s="2"/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 t="s">
        <v>62</v>
      </c>
      <c r="B35" s="1">
        <f>B19/B30</f>
        <v>21260800.886704799</v>
      </c>
      <c r="C35" s="1">
        <f t="shared" ref="C35:K35" si="6">C19/C30</f>
        <v>14923033.860448066</v>
      </c>
      <c r="D35" s="1">
        <f>D19/D30</f>
        <v>14923033.860448066</v>
      </c>
      <c r="E35" s="1">
        <f t="shared" si="6"/>
        <v>6245074.4823460504</v>
      </c>
      <c r="F35" s="1">
        <f t="shared" si="6"/>
        <v>4658801.9995959578</v>
      </c>
      <c r="G35" s="1">
        <f t="shared" si="6"/>
        <v>4019157.3785060574</v>
      </c>
      <c r="H35" s="1">
        <f t="shared" si="6"/>
        <v>0</v>
      </c>
      <c r="I35" s="1">
        <f t="shared" si="6"/>
        <v>6337767.0262567345</v>
      </c>
      <c r="J35" s="1">
        <f t="shared" si="6"/>
        <v>6168449.33243882</v>
      </c>
      <c r="K35" s="1">
        <f t="shared" si="6"/>
        <v>169317.69381791475</v>
      </c>
      <c r="L35" s="2"/>
    </row>
    <row r="36" spans="1:12" x14ac:dyDescent="0.25">
      <c r="A36" s="2" t="s">
        <v>133</v>
      </c>
      <c r="B36" s="1">
        <f t="shared" ref="B36:I36" si="7">B21/B31</f>
        <v>20911787.672691479</v>
      </c>
      <c r="C36" s="1">
        <f t="shared" si="7"/>
        <v>14916855.074473623</v>
      </c>
      <c r="D36" s="1">
        <f t="shared" si="7"/>
        <v>14035735.970348021</v>
      </c>
      <c r="E36" s="1" t="e">
        <f t="shared" si="7"/>
        <v>#VALUE!</v>
      </c>
      <c r="F36" s="1" t="e">
        <f t="shared" si="7"/>
        <v>#VALUE!</v>
      </c>
      <c r="G36" s="1" t="e">
        <f>G21/G31</f>
        <v>#VALUE!</v>
      </c>
      <c r="H36" s="1">
        <f t="shared" si="7"/>
        <v>881119.10412560299</v>
      </c>
      <c r="I36" s="1">
        <f t="shared" si="7"/>
        <v>5994932.5982178571</v>
      </c>
      <c r="J36" s="1">
        <f>J21/J31</f>
        <v>397805.31151880178</v>
      </c>
      <c r="K36" s="1">
        <f>K21/K31</f>
        <v>5597127.2866990557</v>
      </c>
      <c r="L36" s="2"/>
    </row>
    <row r="37" spans="1:12" x14ac:dyDescent="0.25">
      <c r="A37" s="2" t="s">
        <v>63</v>
      </c>
      <c r="B37" s="1">
        <f t="shared" ref="B37:K37" si="8">B35/B11</f>
        <v>192.16544845988537</v>
      </c>
      <c r="C37" s="1">
        <f t="shared" si="8"/>
        <v>248717.23100746778</v>
      </c>
      <c r="D37" s="1">
        <f t="shared" si="8"/>
        <v>248717.23100746778</v>
      </c>
      <c r="E37" s="1">
        <f t="shared" si="8"/>
        <v>104084.5747057675</v>
      </c>
      <c r="F37" s="1">
        <f t="shared" si="8"/>
        <v>77646.699993265967</v>
      </c>
      <c r="G37" s="1">
        <f t="shared" si="8"/>
        <v>66985.956308434295</v>
      </c>
      <c r="H37" s="1" t="e">
        <f t="shared" si="8"/>
        <v>#DIV/0!</v>
      </c>
      <c r="I37" s="1">
        <f t="shared" si="8"/>
        <v>57.314900127120538</v>
      </c>
      <c r="J37" s="1">
        <f t="shared" si="8"/>
        <v>56.009092029081387</v>
      </c>
      <c r="K37" s="1">
        <f t="shared" si="8"/>
        <v>380.48919959081968</v>
      </c>
      <c r="L37" s="2"/>
    </row>
    <row r="38" spans="1:12" x14ac:dyDescent="0.25">
      <c r="A38" s="2" t="s">
        <v>134</v>
      </c>
      <c r="B38" s="1">
        <f t="shared" ref="B38:K38" si="9">B36/B14</f>
        <v>109.60171318720049</v>
      </c>
      <c r="C38" s="1">
        <f t="shared" si="9"/>
        <v>126414.02605486121</v>
      </c>
      <c r="D38" s="1">
        <f t="shared" si="9"/>
        <v>226382.83823141971</v>
      </c>
      <c r="E38" s="1" t="e">
        <f t="shared" si="9"/>
        <v>#VALUE!</v>
      </c>
      <c r="F38" s="1" t="e">
        <f t="shared" si="9"/>
        <v>#VALUE!</v>
      </c>
      <c r="G38" s="1" t="e">
        <f t="shared" si="9"/>
        <v>#VALUE!</v>
      </c>
      <c r="H38" s="1">
        <f t="shared" si="9"/>
        <v>15734.269716528624</v>
      </c>
      <c r="I38" s="1">
        <f t="shared" si="9"/>
        <v>31.43975560214945</v>
      </c>
      <c r="J38" s="1">
        <f t="shared" si="9"/>
        <v>2440.5233835509312</v>
      </c>
      <c r="K38" s="1">
        <f t="shared" si="9"/>
        <v>29.378623885002682</v>
      </c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2"/>
    </row>
    <row r="44" spans="1:12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 t="s">
        <v>27</v>
      </c>
      <c r="B47" s="4">
        <f>B14/B13*100</f>
        <v>112.54527222320534</v>
      </c>
      <c r="C47" s="4">
        <f t="shared" ref="C47:K47" si="10">C14/C13*100</f>
        <v>119.19191919191918</v>
      </c>
      <c r="D47" s="4">
        <f t="shared" si="10"/>
        <v>86.111111111111114</v>
      </c>
      <c r="E47" s="4">
        <f t="shared" si="10"/>
        <v>86.111111111111114</v>
      </c>
      <c r="F47" s="4">
        <f t="shared" si="10"/>
        <v>86.111111111111114</v>
      </c>
      <c r="G47" s="4">
        <f t="shared" si="10"/>
        <v>86.111111111111114</v>
      </c>
      <c r="H47" s="4">
        <f t="shared" si="10"/>
        <v>207.40740740740739</v>
      </c>
      <c r="I47" s="4">
        <f t="shared" si="10"/>
        <v>112.54138852984401</v>
      </c>
      <c r="J47" s="4">
        <f t="shared" si="10"/>
        <v>47.246376811594203</v>
      </c>
      <c r="K47" s="4">
        <f t="shared" si="10"/>
        <v>112.67461528452975</v>
      </c>
      <c r="L47" s="2"/>
    </row>
    <row r="48" spans="1:12" x14ac:dyDescent="0.25">
      <c r="A48" s="2" t="s">
        <v>28</v>
      </c>
      <c r="B48" s="4">
        <f>B21/B20*100</f>
        <v>53.032808822502631</v>
      </c>
      <c r="C48" s="4">
        <f t="shared" ref="C48:I48" si="11">C21/C20*100</f>
        <v>42.672741721647704</v>
      </c>
      <c r="D48" s="4">
        <f t="shared" si="11"/>
        <v>52.216845272885074</v>
      </c>
      <c r="E48" s="4" t="e">
        <f t="shared" si="11"/>
        <v>#VALUE!</v>
      </c>
      <c r="F48" s="4" t="e">
        <f t="shared" si="11"/>
        <v>#VALUE!</v>
      </c>
      <c r="G48" s="4" t="e">
        <f t="shared" si="11"/>
        <v>#VALUE!</v>
      </c>
      <c r="H48" s="4">
        <f t="shared" si="11"/>
        <v>10.909404414151251</v>
      </c>
      <c r="I48" s="4">
        <f t="shared" si="11"/>
        <v>133.95324998627154</v>
      </c>
      <c r="J48" s="4">
        <f>J21/J20*100</f>
        <v>18.805669584075595</v>
      </c>
      <c r="K48" s="4">
        <f>K21/K20*100</f>
        <v>237.16199798674026</v>
      </c>
      <c r="L48" s="2"/>
    </row>
    <row r="49" spans="1:12" x14ac:dyDescent="0.25">
      <c r="A49" s="2" t="s">
        <v>29</v>
      </c>
      <c r="B49" s="4">
        <f t="shared" ref="B49:K49" si="12">AVERAGE(B47:B48)</f>
        <v>82.789040522853981</v>
      </c>
      <c r="C49" s="4">
        <f t="shared" si="12"/>
        <v>80.932330456783447</v>
      </c>
      <c r="D49" s="4">
        <f t="shared" si="12"/>
        <v>69.163978191998098</v>
      </c>
      <c r="E49" s="4" t="e">
        <f t="shared" si="12"/>
        <v>#VALUE!</v>
      </c>
      <c r="F49" s="4" t="e">
        <f t="shared" si="12"/>
        <v>#VALUE!</v>
      </c>
      <c r="G49" s="4" t="e">
        <f t="shared" si="12"/>
        <v>#VALUE!</v>
      </c>
      <c r="H49" s="4">
        <f t="shared" si="12"/>
        <v>109.15840591077932</v>
      </c>
      <c r="I49" s="4">
        <f t="shared" si="12"/>
        <v>123.24731925805779</v>
      </c>
      <c r="J49" s="4">
        <f t="shared" si="12"/>
        <v>33.026023197834903</v>
      </c>
      <c r="K49" s="4">
        <f t="shared" si="12"/>
        <v>174.91830663563502</v>
      </c>
      <c r="L49" s="2"/>
    </row>
    <row r="50" spans="1:12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</row>
    <row r="51" spans="1:12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 t="s">
        <v>31</v>
      </c>
      <c r="B52" s="4">
        <f>(B14*3)/(B16*4)*100</f>
        <v>46.440347381334099</v>
      </c>
      <c r="C52" s="4">
        <f t="shared" ref="C52:K52" si="13">(C14*3)/(C16*4)*100</f>
        <v>68.07692307692308</v>
      </c>
      <c r="D52" s="4">
        <f t="shared" si="13"/>
        <v>48.4375</v>
      </c>
      <c r="E52" s="4">
        <f t="shared" si="13"/>
        <v>48.4375</v>
      </c>
      <c r="F52" s="4">
        <f t="shared" si="13"/>
        <v>48.4375</v>
      </c>
      <c r="G52" s="4">
        <f t="shared" si="13"/>
        <v>48.4375</v>
      </c>
      <c r="H52" s="4">
        <f t="shared" si="13"/>
        <v>123.52941176470588</v>
      </c>
      <c r="I52" s="4">
        <f t="shared" si="13"/>
        <v>46.431215179023653</v>
      </c>
      <c r="J52" s="4">
        <f t="shared" si="13"/>
        <v>10.238693467336683</v>
      </c>
      <c r="K52" s="4">
        <f t="shared" si="13"/>
        <v>46.572064143932728</v>
      </c>
      <c r="L52" s="2"/>
    </row>
    <row r="53" spans="1:12" x14ac:dyDescent="0.25">
      <c r="A53" s="2" t="s">
        <v>32</v>
      </c>
      <c r="B53" s="4">
        <f>B21/B22*100</f>
        <v>39.885890000000003</v>
      </c>
      <c r="C53" s="4">
        <f t="shared" ref="C53:I53" si="14">C21/C22*100</f>
        <v>33.472370588235293</v>
      </c>
      <c r="D53" s="4">
        <f t="shared" si="14"/>
        <v>40.91067239732569</v>
      </c>
      <c r="E53" s="4" t="e">
        <f t="shared" si="14"/>
        <v>#VALUE!</v>
      </c>
      <c r="F53" s="4" t="e">
        <f t="shared" si="14"/>
        <v>#VALUE!</v>
      </c>
      <c r="G53" s="4" t="e">
        <f t="shared" si="14"/>
        <v>#VALUE!</v>
      </c>
      <c r="H53" s="4">
        <f t="shared" si="14"/>
        <v>8.5908945686900946</v>
      </c>
      <c r="I53" s="4">
        <f t="shared" si="14"/>
        <v>76.229166666666671</v>
      </c>
      <c r="J53" s="4">
        <f>J21/J22*100</f>
        <v>18.986549890522365</v>
      </c>
      <c r="K53" s="4">
        <f>K21/K22*100</f>
        <v>97.018062024309899</v>
      </c>
      <c r="L53" s="2"/>
    </row>
    <row r="54" spans="1:12" x14ac:dyDescent="0.25">
      <c r="A54" s="2" t="s">
        <v>33</v>
      </c>
      <c r="B54" s="4">
        <f t="shared" ref="B54:K54" si="15">(B52+B53)/2</f>
        <v>43.163118690667048</v>
      </c>
      <c r="C54" s="4">
        <f t="shared" si="15"/>
        <v>50.774646832579187</v>
      </c>
      <c r="D54" s="4">
        <f t="shared" si="15"/>
        <v>44.674086198662849</v>
      </c>
      <c r="E54" s="4" t="e">
        <f t="shared" si="15"/>
        <v>#VALUE!</v>
      </c>
      <c r="F54" s="4" t="e">
        <f t="shared" si="15"/>
        <v>#VALUE!</v>
      </c>
      <c r="G54" s="4" t="e">
        <f t="shared" si="15"/>
        <v>#VALUE!</v>
      </c>
      <c r="H54" s="4">
        <f t="shared" si="15"/>
        <v>66.060153166697987</v>
      </c>
      <c r="I54" s="4">
        <f t="shared" si="15"/>
        <v>61.330190922845162</v>
      </c>
      <c r="J54" s="4">
        <f t="shared" si="15"/>
        <v>14.612621678929525</v>
      </c>
      <c r="K54" s="4">
        <f t="shared" si="15"/>
        <v>71.79506308412131</v>
      </c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2" x14ac:dyDescent="0.25">
      <c r="A57" s="2" t="s">
        <v>34</v>
      </c>
      <c r="B57" s="4">
        <f t="shared" ref="B57:I57" si="16">B23/B21*100</f>
        <v>0</v>
      </c>
      <c r="C57" s="4">
        <f t="shared" si="16"/>
        <v>0</v>
      </c>
      <c r="D57" s="4">
        <f t="shared" si="16"/>
        <v>0</v>
      </c>
      <c r="E57" s="4" t="e">
        <f>E23/E21*100</f>
        <v>#VALUE!</v>
      </c>
      <c r="F57" s="4" t="e">
        <f>F23/F21*100</f>
        <v>#VALUE!</v>
      </c>
      <c r="G57" s="4" t="e">
        <f t="shared" si="16"/>
        <v>#VALUE!</v>
      </c>
      <c r="H57" s="4">
        <f>H23/H21*100</f>
        <v>0</v>
      </c>
      <c r="I57" s="4">
        <f t="shared" si="16"/>
        <v>0</v>
      </c>
      <c r="J57" s="4">
        <f>J23/J21*100</f>
        <v>0</v>
      </c>
      <c r="K57" s="4">
        <f>K23/K21*100</f>
        <v>0</v>
      </c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 t="s">
        <v>36</v>
      </c>
      <c r="B60" s="4">
        <f>((B14/B11)-1)*100</f>
        <v>72.452502756738198</v>
      </c>
      <c r="C60" s="4">
        <f t="shared" ref="C60:K60" si="17">((C14/C11)-1)*100</f>
        <v>96.666666666666657</v>
      </c>
      <c r="D60" s="4">
        <f t="shared" si="17"/>
        <v>3.3333333333333437</v>
      </c>
      <c r="E60" s="4">
        <f t="shared" si="17"/>
        <v>3.3333333333333437</v>
      </c>
      <c r="F60" s="4">
        <f t="shared" si="17"/>
        <v>3.3333333333333437</v>
      </c>
      <c r="G60" s="4">
        <f>((G14/G11)-1)*100</f>
        <v>3.3333333333333437</v>
      </c>
      <c r="H60" s="4" t="e">
        <f t="shared" si="17"/>
        <v>#DIV/0!</v>
      </c>
      <c r="I60" s="4">
        <f t="shared" si="17"/>
        <v>72.439364068802121</v>
      </c>
      <c r="J60" s="4">
        <f t="shared" si="17"/>
        <v>-99.851997130741921</v>
      </c>
      <c r="K60" s="4">
        <f t="shared" si="17"/>
        <v>42712.808988764045</v>
      </c>
      <c r="L60" s="2"/>
    </row>
    <row r="61" spans="1:12" x14ac:dyDescent="0.25">
      <c r="A61" s="2" t="s">
        <v>37</v>
      </c>
      <c r="B61" s="4">
        <f>((B36/B35)-1)*100</f>
        <v>-1.6415807469960852</v>
      </c>
      <c r="C61" s="4">
        <f>((C36/C35)-1)*100</f>
        <v>-4.1404355389285108E-2</v>
      </c>
      <c r="D61" s="4">
        <f t="shared" ref="D61:K61" si="18">((D36/D35)-1)*100</f>
        <v>-5.9458277612820742</v>
      </c>
      <c r="E61" s="4" t="e">
        <f t="shared" si="18"/>
        <v>#VALUE!</v>
      </c>
      <c r="F61" s="4" t="e">
        <f t="shared" si="18"/>
        <v>#VALUE!</v>
      </c>
      <c r="G61" s="4" t="e">
        <f t="shared" si="18"/>
        <v>#VALUE!</v>
      </c>
      <c r="H61" s="4" t="e">
        <f t="shared" si="18"/>
        <v>#DIV/0!</v>
      </c>
      <c r="I61" s="4">
        <f t="shared" si="18"/>
        <v>-5.4093883006198995</v>
      </c>
      <c r="J61" s="4">
        <f t="shared" si="18"/>
        <v>-93.550967348847109</v>
      </c>
      <c r="K61" s="4">
        <f t="shared" si="18"/>
        <v>3205.6954417996267</v>
      </c>
      <c r="L61" s="2"/>
    </row>
    <row r="62" spans="1:12" x14ac:dyDescent="0.25">
      <c r="A62" s="2" t="s">
        <v>38</v>
      </c>
      <c r="B62" s="4">
        <f t="shared" ref="B62:K62" si="19">((B38/B37)-1)*100</f>
        <v>-42.964922120180262</v>
      </c>
      <c r="C62" s="4">
        <f t="shared" si="19"/>
        <v>-49.173595434943707</v>
      </c>
      <c r="D62" s="4">
        <f t="shared" si="19"/>
        <v>-8.9798333173697458</v>
      </c>
      <c r="E62" s="4" t="e">
        <f t="shared" si="19"/>
        <v>#VALUE!</v>
      </c>
      <c r="F62" s="4" t="e">
        <f t="shared" si="19"/>
        <v>#VALUE!</v>
      </c>
      <c r="G62" s="4" t="e">
        <f t="shared" si="19"/>
        <v>#VALUE!</v>
      </c>
      <c r="H62" s="4" t="e">
        <f t="shared" si="19"/>
        <v>#DIV/0!</v>
      </c>
      <c r="I62" s="4">
        <f t="shared" si="19"/>
        <v>-45.145580760991969</v>
      </c>
      <c r="J62" s="4">
        <f t="shared" si="19"/>
        <v>4257.3700182173052</v>
      </c>
      <c r="K62" s="4">
        <f t="shared" si="19"/>
        <v>-92.278723307626962</v>
      </c>
      <c r="L62" s="2"/>
    </row>
    <row r="63" spans="1:12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</row>
    <row r="64" spans="1:12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 t="s">
        <v>80</v>
      </c>
      <c r="B65" s="1">
        <f t="shared" ref="B65:K65" si="20">B20/B13</f>
        <v>354.9098743585206</v>
      </c>
      <c r="C65" s="1">
        <f t="shared" si="20"/>
        <v>538777.73737373739</v>
      </c>
      <c r="D65" s="1">
        <f t="shared" si="20"/>
        <v>569652.72222222225</v>
      </c>
      <c r="E65" s="1" t="e">
        <f t="shared" si="20"/>
        <v>#VALUE!</v>
      </c>
      <c r="F65" s="1" t="e">
        <f t="shared" si="20"/>
        <v>#VALUE!</v>
      </c>
      <c r="G65" s="1" t="e">
        <f t="shared" si="20"/>
        <v>#VALUE!</v>
      </c>
      <c r="H65" s="1">
        <f t="shared" si="20"/>
        <v>456444.44444444444</v>
      </c>
      <c r="I65" s="1">
        <f t="shared" si="20"/>
        <v>40.304755328127676</v>
      </c>
      <c r="J65" s="1">
        <f t="shared" si="20"/>
        <v>9355.7971014492759</v>
      </c>
      <c r="K65" s="1">
        <f t="shared" si="20"/>
        <v>21.297594123700364</v>
      </c>
      <c r="L65" s="2"/>
    </row>
    <row r="66" spans="1:12" x14ac:dyDescent="0.25">
      <c r="A66" s="2" t="s">
        <v>81</v>
      </c>
      <c r="B66" s="1">
        <f t="shared" ref="B66:K66" si="21">B21/B14</f>
        <v>167.2381890795501</v>
      </c>
      <c r="C66" s="1">
        <f t="shared" si="21"/>
        <v>192891.62711864407</v>
      </c>
      <c r="D66" s="1">
        <f t="shared" si="21"/>
        <v>345431.24193548388</v>
      </c>
      <c r="E66" s="1" t="e">
        <f t="shared" si="21"/>
        <v>#VALUE!</v>
      </c>
      <c r="F66" s="1" t="e">
        <f t="shared" si="21"/>
        <v>#VALUE!</v>
      </c>
      <c r="G66" s="1" t="e">
        <f t="shared" si="21"/>
        <v>#VALUE!</v>
      </c>
      <c r="H66" s="1">
        <f t="shared" si="21"/>
        <v>24008.482142857141</v>
      </c>
      <c r="I66" s="1">
        <f t="shared" si="21"/>
        <v>47.973043843087893</v>
      </c>
      <c r="J66" s="1">
        <f t="shared" si="21"/>
        <v>3723.9263803680983</v>
      </c>
      <c r="K66" s="1">
        <f t="shared" si="21"/>
        <v>44.82802059658718</v>
      </c>
      <c r="L66" s="2"/>
    </row>
    <row r="67" spans="1:12" x14ac:dyDescent="0.25">
      <c r="A67" s="2" t="s">
        <v>40</v>
      </c>
      <c r="B67" s="4">
        <f>(B65/B66)*B49</f>
        <v>175.69341148660817</v>
      </c>
      <c r="C67" s="4">
        <f t="shared" ref="C67:K67" si="22">(C65/C66)*C49</f>
        <v>226.05718317192199</v>
      </c>
      <c r="D67" s="4">
        <f t="shared" si="22"/>
        <v>114.05872912951156</v>
      </c>
      <c r="E67" s="4" t="e">
        <f t="shared" si="22"/>
        <v>#VALUE!</v>
      </c>
      <c r="F67" s="4" t="e">
        <f>(F65/F66)*F49</f>
        <v>#VALUE!</v>
      </c>
      <c r="G67" s="4" t="e">
        <f t="shared" si="22"/>
        <v>#VALUE!</v>
      </c>
      <c r="H67" s="4">
        <f t="shared" si="22"/>
        <v>2075.2977071151658</v>
      </c>
      <c r="I67" s="4">
        <f t="shared" si="22"/>
        <v>103.54675562783544</v>
      </c>
      <c r="J67" s="4">
        <f t="shared" si="22"/>
        <v>82.97284654595083</v>
      </c>
      <c r="K67" s="4">
        <f t="shared" si="22"/>
        <v>83.10291308767566</v>
      </c>
      <c r="L67" s="2"/>
    </row>
    <row r="68" spans="1:12" s="2" customFormat="1" x14ac:dyDescent="0.25">
      <c r="A68" s="2" t="s">
        <v>76</v>
      </c>
      <c r="B68" s="8">
        <f>B20/(B13*9)</f>
        <v>39.434430484280071</v>
      </c>
      <c r="C68" s="8">
        <f t="shared" ref="C68:K68" si="23">C20/(C13*9)</f>
        <v>59864.193041526378</v>
      </c>
      <c r="D68" s="8">
        <f t="shared" si="23"/>
        <v>63294.746913580246</v>
      </c>
      <c r="E68" s="8" t="e">
        <f t="shared" si="23"/>
        <v>#VALUE!</v>
      </c>
      <c r="F68" s="8" t="e">
        <f t="shared" si="23"/>
        <v>#VALUE!</v>
      </c>
      <c r="G68" s="8" t="e">
        <f t="shared" si="23"/>
        <v>#VALUE!</v>
      </c>
      <c r="H68" s="8">
        <f t="shared" si="23"/>
        <v>50716.049382716046</v>
      </c>
      <c r="I68" s="8">
        <f t="shared" si="23"/>
        <v>4.4783061475697412</v>
      </c>
      <c r="J68" s="8">
        <f t="shared" si="23"/>
        <v>1039.5330112721417</v>
      </c>
      <c r="K68" s="8">
        <f t="shared" si="23"/>
        <v>2.3663993470778184</v>
      </c>
    </row>
    <row r="69" spans="1:12" s="2" customFormat="1" x14ac:dyDescent="0.25">
      <c r="A69" s="2" t="s">
        <v>77</v>
      </c>
      <c r="B69" s="8">
        <f>B21/(B14*9)</f>
        <v>18.5820210088389</v>
      </c>
      <c r="C69" s="8">
        <f t="shared" ref="C69:K69" si="24">C21/(C14*9)</f>
        <v>21432.403013182673</v>
      </c>
      <c r="D69" s="8">
        <f t="shared" si="24"/>
        <v>38381.249103942653</v>
      </c>
      <c r="E69" s="8" t="e">
        <f t="shared" si="24"/>
        <v>#VALUE!</v>
      </c>
      <c r="F69" s="8" t="e">
        <f t="shared" si="24"/>
        <v>#VALUE!</v>
      </c>
      <c r="G69" s="8" t="e">
        <f t="shared" si="24"/>
        <v>#VALUE!</v>
      </c>
      <c r="H69" s="8">
        <f t="shared" si="24"/>
        <v>2667.6091269841268</v>
      </c>
      <c r="I69" s="8">
        <f t="shared" si="24"/>
        <v>5.3303382047875436</v>
      </c>
      <c r="J69" s="8">
        <f t="shared" si="24"/>
        <v>413.7695978186776</v>
      </c>
      <c r="K69" s="8">
        <f t="shared" si="24"/>
        <v>4.9808911773985756</v>
      </c>
    </row>
    <row r="70" spans="1:12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</row>
    <row r="71" spans="1:12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</row>
    <row r="72" spans="1:12" x14ac:dyDescent="0.25">
      <c r="A72" s="2" t="s">
        <v>42</v>
      </c>
      <c r="B72" s="4">
        <f>(B27/B26)*100</f>
        <v>44.40625</v>
      </c>
      <c r="C72" s="4">
        <f>(C27/C26)*100</f>
        <v>0</v>
      </c>
      <c r="D72" s="4"/>
      <c r="E72" s="4"/>
      <c r="F72" s="4"/>
      <c r="G72" s="4"/>
      <c r="H72" s="4"/>
      <c r="I72" s="4">
        <f>(I27/I26)*100</f>
        <v>0</v>
      </c>
      <c r="J72" s="4"/>
      <c r="K72" s="4"/>
      <c r="L72" s="2"/>
    </row>
    <row r="73" spans="1:12" x14ac:dyDescent="0.25">
      <c r="A73" s="2" t="s">
        <v>43</v>
      </c>
      <c r="B73" s="4">
        <f>(B21/B27)*100</f>
        <v>89.820441942294167</v>
      </c>
      <c r="C73" s="4" t="e">
        <f>(C21/C27)*100</f>
        <v>#DIV/0!</v>
      </c>
      <c r="D73" s="4"/>
      <c r="E73" s="4"/>
      <c r="F73" s="4"/>
      <c r="G73" s="4"/>
      <c r="H73" s="4"/>
      <c r="I73" s="4" t="e">
        <f>(I21/I27)*100</f>
        <v>#DIV/0!</v>
      </c>
      <c r="J73" s="4"/>
      <c r="K73" s="4"/>
      <c r="L73" s="2"/>
    </row>
    <row r="74" spans="1:12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2"/>
    </row>
    <row r="75" spans="1:12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6" t="s">
        <v>97</v>
      </c>
      <c r="B78" s="5"/>
      <c r="C78" s="5"/>
      <c r="D78" s="5"/>
      <c r="E78" s="5"/>
      <c r="F78" s="5"/>
    </row>
    <row r="79" spans="1:12" x14ac:dyDescent="0.25">
      <c r="A79" s="6" t="s">
        <v>98</v>
      </c>
    </row>
    <row r="80" spans="1:12" x14ac:dyDescent="0.25">
      <c r="A80" s="6" t="s">
        <v>99</v>
      </c>
    </row>
    <row r="82" spans="1:1" x14ac:dyDescent="0.25">
      <c r="A82" t="s">
        <v>71</v>
      </c>
    </row>
    <row r="83" spans="1:1" x14ac:dyDescent="0.25">
      <c r="A83" t="s">
        <v>72</v>
      </c>
    </row>
    <row r="84" spans="1:1" x14ac:dyDescent="0.25">
      <c r="A84" t="s">
        <v>73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146</v>
      </c>
    </row>
    <row r="88" spans="1:1" x14ac:dyDescent="0.25">
      <c r="A88" t="s">
        <v>147</v>
      </c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B1"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50.85546875" customWidth="1"/>
    <col min="2" max="10" width="13.7109375" customWidth="1"/>
    <col min="11" max="11" width="14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A2" s="10" t="s">
        <v>135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1" t="s">
        <v>0</v>
      </c>
      <c r="B4" s="12" t="s">
        <v>1</v>
      </c>
      <c r="C4" s="13" t="s">
        <v>2</v>
      </c>
      <c r="D4" s="14"/>
      <c r="E4" s="14"/>
      <c r="F4" s="14"/>
      <c r="G4" s="14"/>
      <c r="H4" s="15"/>
      <c r="I4" s="13" t="s">
        <v>3</v>
      </c>
      <c r="J4" s="14"/>
      <c r="K4" s="15"/>
      <c r="L4" s="2"/>
    </row>
    <row r="5" spans="1:12" ht="15" customHeight="1" x14ac:dyDescent="0.25">
      <c r="A5" s="16"/>
      <c r="B5" s="17"/>
      <c r="C5" s="18" t="s">
        <v>4</v>
      </c>
      <c r="D5" s="13" t="s">
        <v>5</v>
      </c>
      <c r="E5" s="14"/>
      <c r="F5" s="14"/>
      <c r="G5" s="15"/>
      <c r="H5" s="19" t="s">
        <v>6</v>
      </c>
      <c r="I5" s="20" t="s">
        <v>4</v>
      </c>
      <c r="J5" s="21" t="s">
        <v>7</v>
      </c>
      <c r="K5" s="22" t="s">
        <v>8</v>
      </c>
      <c r="L5" s="2"/>
    </row>
    <row r="6" spans="1:12" ht="30.75" thickBot="1" x14ac:dyDescent="0.3">
      <c r="A6" s="23"/>
      <c r="B6" s="24"/>
      <c r="C6" s="25"/>
      <c r="D6" s="26" t="s">
        <v>4</v>
      </c>
      <c r="E6" s="27" t="s">
        <v>9</v>
      </c>
      <c r="F6" s="28" t="s">
        <v>10</v>
      </c>
      <c r="G6" s="29" t="s">
        <v>11</v>
      </c>
      <c r="H6" s="30"/>
      <c r="I6" s="31"/>
      <c r="J6" s="30"/>
      <c r="K6" s="32"/>
      <c r="L6" s="2"/>
    </row>
    <row r="7" spans="1:12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33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 t="s">
        <v>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34" t="s">
        <v>56</v>
      </c>
      <c r="B11" s="1">
        <f>C11+I11</f>
        <v>187506</v>
      </c>
      <c r="C11" s="1">
        <f>D11+H11</f>
        <v>92</v>
      </c>
      <c r="D11" s="1">
        <f>E11</f>
        <v>83</v>
      </c>
      <c r="E11" s="1">
        <f>+'I Trimestre'!E11+'II Trimestre'!E11+'III Trimestre'!E11+'IV Trimestre'!E11</f>
        <v>83</v>
      </c>
      <c r="F11" s="1">
        <f>+'I Trimestre'!F11+'II Trimestre'!F11+'III Trimestre'!F11+'IV Trimestre'!F11</f>
        <v>83</v>
      </c>
      <c r="G11" s="1">
        <f>+'I Trimestre'!G11+'II Trimestre'!G11+'III Trimestre'!G11+'IV Trimestre'!G11</f>
        <v>83</v>
      </c>
      <c r="H11" s="1">
        <f>+'I Trimestre'!H11+'II Trimestre'!H11+'III Trimestre'!H11+'IV Trimestre'!H11</f>
        <v>9</v>
      </c>
      <c r="I11" s="1">
        <f>+'I Trimestre'!I11+'II Trimestre'!I11+'III Trimestre'!I11+'IV Trimestre'!I11</f>
        <v>187414</v>
      </c>
      <c r="J11" s="1">
        <f>+'I Trimestre'!J11+'II Trimestre'!J11+'III Trimestre'!J11+'IV Trimestre'!J11</f>
        <v>186519</v>
      </c>
      <c r="K11" s="1">
        <f>+'I Trimestre'!K11+'II Trimestre'!K11+'III Trimestre'!K11+'IV Trimestre'!K11</f>
        <v>895</v>
      </c>
      <c r="L11" s="2"/>
    </row>
    <row r="12" spans="1:12" x14ac:dyDescent="0.25">
      <c r="A12" s="35" t="s">
        <v>85</v>
      </c>
      <c r="B12" s="1">
        <f t="shared" ref="B12:B15" si="0">C12+I12</f>
        <v>187640</v>
      </c>
      <c r="C12" s="1">
        <f t="shared" ref="C12:C15" si="1">D12+H12</f>
        <v>226</v>
      </c>
      <c r="D12" s="1">
        <f t="shared" ref="D12:D15" si="2">E12</f>
        <v>217</v>
      </c>
      <c r="E12" s="1">
        <f>+'I Trimestre'!E12+'II Trimestre'!E12+'III Trimestre'!E12+'IV Trimestre'!E12</f>
        <v>217</v>
      </c>
      <c r="F12" s="1">
        <f>+'I Trimestre'!F12+'II Trimestre'!F12+'III Trimestre'!F12+'IV Trimestre'!F12</f>
        <v>217</v>
      </c>
      <c r="G12" s="1">
        <f>+'I Trimestre'!G12+'II Trimestre'!G12+'III Trimestre'!G12+'IV Trimestre'!G12</f>
        <v>217</v>
      </c>
      <c r="H12" s="1">
        <f>+'I Trimestre'!H12+'II Trimestre'!H12+'III Trimestre'!H12+'IV Trimestre'!H12</f>
        <v>9</v>
      </c>
      <c r="I12" s="1">
        <f>+'I Trimestre'!I12+'II Trimestre'!I12+'III Trimestre'!I12+'IV Trimestre'!I12</f>
        <v>187414</v>
      </c>
      <c r="J12" s="1">
        <f>+'I Trimestre'!J12+'II Trimestre'!J12+'III Trimestre'!J12+'IV Trimestre'!J12</f>
        <v>186519</v>
      </c>
      <c r="K12" s="1">
        <f>+'I Trimestre'!K12+'II Trimestre'!K12+'III Trimestre'!K12+'IV Trimestre'!K12</f>
        <v>895</v>
      </c>
      <c r="L12" s="2"/>
    </row>
    <row r="13" spans="1:12" x14ac:dyDescent="0.25">
      <c r="A13" s="34" t="s">
        <v>136</v>
      </c>
      <c r="B13" s="1">
        <f t="shared" si="0"/>
        <v>308134</v>
      </c>
      <c r="C13" s="1">
        <f t="shared" si="1"/>
        <v>130</v>
      </c>
      <c r="D13" s="1">
        <f t="shared" si="2"/>
        <v>96</v>
      </c>
      <c r="E13" s="1">
        <f>+'I Trimestre'!E13+'II Trimestre'!E13+'III Trimestre'!E13+'IV Trimestre'!E13</f>
        <v>96</v>
      </c>
      <c r="F13" s="1">
        <f>+'I Trimestre'!F13+'II Trimestre'!F13+'III Trimestre'!F13+'IV Trimestre'!F13</f>
        <v>96</v>
      </c>
      <c r="G13" s="1">
        <f>+'I Trimestre'!G13+'II Trimestre'!G13+'III Trimestre'!G13+'IV Trimestre'!G13</f>
        <v>96</v>
      </c>
      <c r="H13" s="1">
        <f>+'I Trimestre'!H13+'II Trimestre'!H13+'III Trimestre'!H13+'IV Trimestre'!H13</f>
        <v>34</v>
      </c>
      <c r="I13" s="1">
        <f>+'I Trimestre'!I13+'II Trimestre'!I13+'III Trimestre'!I13+'IV Trimestre'!I13</f>
        <v>308004</v>
      </c>
      <c r="J13" s="1">
        <f>+'I Trimestre'!J13+'II Trimestre'!J13+'III Trimestre'!J13+'IV Trimestre'!J13</f>
        <v>1194</v>
      </c>
      <c r="K13" s="1">
        <f>+'I Trimestre'!K13+'II Trimestre'!K13+'III Trimestre'!K13+'IV Trimestre'!K13</f>
        <v>306810</v>
      </c>
      <c r="L13" s="2"/>
    </row>
    <row r="14" spans="1:12" x14ac:dyDescent="0.25">
      <c r="A14" s="34" t="s">
        <v>137</v>
      </c>
      <c r="B14" s="1">
        <f t="shared" si="0"/>
        <v>291226</v>
      </c>
      <c r="C14" s="1">
        <f t="shared" si="1"/>
        <v>156</v>
      </c>
      <c r="D14" s="1">
        <f t="shared" si="2"/>
        <v>81</v>
      </c>
      <c r="E14" s="1">
        <f>+'I Trimestre'!E14+'II Trimestre'!E14+'III Trimestre'!E14+'IV Trimestre'!E14</f>
        <v>81</v>
      </c>
      <c r="F14" s="1">
        <f>+'I Trimestre'!F14+'II Trimestre'!F14+'III Trimestre'!F14+'IV Trimestre'!F14</f>
        <v>81</v>
      </c>
      <c r="G14" s="1">
        <f>+'I Trimestre'!G14+'II Trimestre'!G14+'III Trimestre'!G14+'IV Trimestre'!G14</f>
        <v>81</v>
      </c>
      <c r="H14" s="1">
        <f>+'I Trimestre'!H14+'II Trimestre'!H14+'III Trimestre'!H14+'IV Trimestre'!H14</f>
        <v>75</v>
      </c>
      <c r="I14" s="1">
        <f>+'I Trimestre'!I14+'II Trimestre'!I14+'III Trimestre'!I14+'IV Trimestre'!I14</f>
        <v>291070</v>
      </c>
      <c r="J14" s="1">
        <f>+'I Trimestre'!J14+'II Trimestre'!J14+'III Trimestre'!J14+'IV Trimestre'!J14</f>
        <v>1066</v>
      </c>
      <c r="K14" s="1">
        <f>+'I Trimestre'!K14+'II Trimestre'!K14+'III Trimestre'!K14+'IV Trimestre'!K14</f>
        <v>290004</v>
      </c>
      <c r="L14" s="2"/>
    </row>
    <row r="15" spans="1:12" x14ac:dyDescent="0.25">
      <c r="A15" s="35" t="s">
        <v>85</v>
      </c>
      <c r="B15" s="1">
        <f t="shared" si="0"/>
        <v>291321</v>
      </c>
      <c r="C15" s="1">
        <f t="shared" si="1"/>
        <v>251</v>
      </c>
      <c r="D15" s="1">
        <f t="shared" si="2"/>
        <v>176</v>
      </c>
      <c r="E15" s="1">
        <f>+'I Trimestre'!E15+'II Trimestre'!E15+'III Trimestre'!E15+'IV Trimestre'!E15</f>
        <v>176</v>
      </c>
      <c r="F15" s="1">
        <f>+'I Trimestre'!F15+'II Trimestre'!F15+'III Trimestre'!F15+'IV Trimestre'!F15</f>
        <v>176</v>
      </c>
      <c r="G15" s="1">
        <f>+'I Trimestre'!G15+'II Trimestre'!G15+'III Trimestre'!G15+'IV Trimestre'!G15</f>
        <v>176</v>
      </c>
      <c r="H15" s="1">
        <f>+'I Trimestre'!H15+'II Trimestre'!H15+'III Trimestre'!H15+'IV Trimestre'!H15</f>
        <v>75</v>
      </c>
      <c r="I15" s="1">
        <f>+'I Trimestre'!I15+'II Trimestre'!I15+'III Trimestre'!I15+'IV Trimestre'!I15</f>
        <v>291070</v>
      </c>
      <c r="J15" s="1">
        <f>+'I Trimestre'!J15+'II Trimestre'!J15+'III Trimestre'!J15+'IV Trimestre'!J15</f>
        <v>1066</v>
      </c>
      <c r="K15" s="1">
        <f>+'I Trimestre'!K15+'II Trimestre'!K15+'III Trimestre'!K15+'IV Trimestre'!K15</f>
        <v>290004</v>
      </c>
      <c r="L15" s="2"/>
    </row>
    <row r="16" spans="1:12" x14ac:dyDescent="0.25">
      <c r="A16" s="34" t="s">
        <v>92</v>
      </c>
      <c r="B16" s="1">
        <f>+'IV Trimestre'!B16</f>
        <v>308134</v>
      </c>
      <c r="C16" s="1">
        <f>+'IV Trimestre'!C16</f>
        <v>130</v>
      </c>
      <c r="D16" s="1">
        <f>+'IV Trimestre'!D16</f>
        <v>96</v>
      </c>
      <c r="E16" s="1">
        <f>+'IV Trimestre'!E16</f>
        <v>96</v>
      </c>
      <c r="F16" s="1">
        <f>+'IV Trimestre'!F16</f>
        <v>96</v>
      </c>
      <c r="G16" s="1">
        <f>+'IV Trimestre'!G16</f>
        <v>96</v>
      </c>
      <c r="H16" s="1">
        <f>+'IV Trimestre'!H16</f>
        <v>34</v>
      </c>
      <c r="I16" s="1">
        <f>+'IV Trimestre'!I16</f>
        <v>308004</v>
      </c>
      <c r="J16" s="1">
        <f>+'IV Trimestre'!J16</f>
        <v>1194</v>
      </c>
      <c r="K16" s="1">
        <f>+'IV Trimestre'!K16</f>
        <v>306810</v>
      </c>
      <c r="L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3" x14ac:dyDescent="0.25">
      <c r="A18" s="36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x14ac:dyDescent="0.25">
      <c r="A19" s="34" t="s">
        <v>56</v>
      </c>
      <c r="B19" s="1">
        <f>+'I Trimestre'!B19+'II Trimestre'!B19+'III Trimestre'!B19+'IV Trimestre'!B19</f>
        <v>59739726.009999998</v>
      </c>
      <c r="C19" s="1">
        <f>+'I Trimestre'!C19+'II Trimestre'!C19+'III Trimestre'!C19+'IV Trimestre'!C19</f>
        <v>43243685.810000002</v>
      </c>
      <c r="D19" s="1">
        <f>+'I Trimestre'!D19+'II Trimestre'!D19+'III Trimestre'!D19+'IV Trimestre'!D19</f>
        <v>43014115.810000002</v>
      </c>
      <c r="E19" s="1">
        <f>+'I Trimestre'!E19+'II Trimestre'!E19+'III Trimestre'!E19+'IV Trimestre'!E19</f>
        <v>22213649.559999999</v>
      </c>
      <c r="F19" s="1">
        <f>+'I Trimestre'!F19+'II Trimestre'!F19+'III Trimestre'!F19+'IV Trimestre'!F19</f>
        <v>7025466.25</v>
      </c>
      <c r="G19" s="1">
        <f>+'I Trimestre'!G19+'II Trimestre'!G19+'III Trimestre'!G19+'IV Trimestre'!G19</f>
        <v>13775000</v>
      </c>
      <c r="H19" s="1">
        <f>+'I Trimestre'!H19+'II Trimestre'!H19+'III Trimestre'!H19+'IV Trimestre'!H19</f>
        <v>229570</v>
      </c>
      <c r="I19" s="1">
        <f>+'I Trimestre'!I19+'II Trimestre'!I19+'III Trimestre'!I19+'IV Trimestre'!I19</f>
        <v>16496040.199999999</v>
      </c>
      <c r="J19" s="1">
        <f>+'I Trimestre'!J19+'II Trimestre'!J19+'III Trimestre'!J19+'IV Trimestre'!J19</f>
        <v>13596640.199999999</v>
      </c>
      <c r="K19" s="1">
        <f>+'I Trimestre'!K19+'II Trimestre'!K19+'III Trimestre'!K19+'IV Trimestre'!K19</f>
        <v>2899400</v>
      </c>
      <c r="L19" s="2"/>
    </row>
    <row r="20" spans="1:13" x14ac:dyDescent="0.25">
      <c r="A20" s="34" t="s">
        <v>136</v>
      </c>
      <c r="B20" s="1">
        <f>+'I Trimestre'!B20+'II Trimestre'!B20+'III Trimestre'!B20+'IV Trimestre'!B20</f>
        <v>74288494</v>
      </c>
      <c r="C20" s="1">
        <f>+'I Trimestre'!C20+'II Trimestre'!C20+'III Trimestre'!C20+'IV Trimestre'!C20</f>
        <v>62288494</v>
      </c>
      <c r="D20" s="1">
        <f>+'I Trimestre'!D20+'II Trimestre'!D20+'III Trimestre'!D20+'IV Trimestre'!D20</f>
        <v>48052494</v>
      </c>
      <c r="E20" s="1" t="s">
        <v>145</v>
      </c>
      <c r="F20" s="1" t="s">
        <v>145</v>
      </c>
      <c r="G20" s="1" t="s">
        <v>145</v>
      </c>
      <c r="H20" s="1">
        <f>+'I Trimestre'!H20+'II Trimestre'!H20+'III Trimestre'!H20+'IV Trimestre'!H20</f>
        <v>14236000</v>
      </c>
      <c r="I20" s="1">
        <f>+'I Trimestre'!I20+'II Trimestre'!I20+'III Trimestre'!I20+'IV Trimestre'!I20</f>
        <v>12000000</v>
      </c>
      <c r="J20" s="1">
        <f>+'I Trimestre'!J20+'II Trimestre'!J20+'III Trimestre'!J20+'IV Trimestre'!J20</f>
        <v>5097750</v>
      </c>
      <c r="K20" s="1">
        <f>+'I Trimestre'!K20+'II Trimestre'!K20+'III Trimestre'!K20+'IV Trimestre'!K20</f>
        <v>6902250</v>
      </c>
      <c r="L20" s="2"/>
    </row>
    <row r="21" spans="1:13" x14ac:dyDescent="0.25">
      <c r="A21" s="34" t="s">
        <v>137</v>
      </c>
      <c r="B21" s="1">
        <f>+'I Trimestre'!B21+'II Trimestre'!B21+'III Trimestre'!B21+'IV Trimestre'!B21</f>
        <v>54912555.490000002</v>
      </c>
      <c r="C21" s="1">
        <f>+'I Trimestre'!C21+'II Trimestre'!C21+'III Trimestre'!C21+'IV Trimestre'!C21</f>
        <v>43084658.490000002</v>
      </c>
      <c r="D21" s="1">
        <f>+'I Trimestre'!D21+'II Trimestre'!D21+'III Trimestre'!D21+'IV Trimestre'!D21</f>
        <v>41270313.490000002</v>
      </c>
      <c r="E21" s="1" t="s">
        <v>145</v>
      </c>
      <c r="F21" s="1" t="s">
        <v>145</v>
      </c>
      <c r="G21" s="1" t="s">
        <v>145</v>
      </c>
      <c r="H21" s="1">
        <f>+'I Trimestre'!H21+'II Trimestre'!H21+'III Trimestre'!H21+'IV Trimestre'!H21</f>
        <v>1814345</v>
      </c>
      <c r="I21" s="1">
        <f>+'I Trimestre'!I21+'II Trimestre'!I21+'III Trimestre'!I21+'IV Trimestre'!I21</f>
        <v>11827897</v>
      </c>
      <c r="J21" s="1">
        <f>+'I Trimestre'!J21+'II Trimestre'!J21+'III Trimestre'!J21+'IV Trimestre'!J21</f>
        <v>3024897</v>
      </c>
      <c r="K21" s="1">
        <f>+'I Trimestre'!K21+'II Trimestre'!K21+'III Trimestre'!K21+'IV Trimestre'!K21</f>
        <v>8803000</v>
      </c>
      <c r="L21" s="2"/>
      <c r="M21" s="1"/>
    </row>
    <row r="22" spans="1:13" x14ac:dyDescent="0.25">
      <c r="A22" s="34" t="s">
        <v>92</v>
      </c>
      <c r="B22" s="1">
        <f>+'IV Trimestre'!B22</f>
        <v>73999992</v>
      </c>
      <c r="C22" s="1">
        <f>+'IV Trimestre'!C22</f>
        <v>61999992</v>
      </c>
      <c r="D22" s="1">
        <f>+'IV Trimestre'!D22</f>
        <v>48349992</v>
      </c>
      <c r="E22" s="1" t="str">
        <f>+'IV Trimestre'!E22</f>
        <v>n.d.</v>
      </c>
      <c r="F22" s="1" t="str">
        <f>+'IV Trimestre'!F22</f>
        <v>n.d.</v>
      </c>
      <c r="G22" s="1" t="str">
        <f>+'IV Trimestre'!G22</f>
        <v>n.d.</v>
      </c>
      <c r="H22" s="1">
        <f>+'IV Trimestre'!H22</f>
        <v>13650000</v>
      </c>
      <c r="I22" s="1">
        <f>+'IV Trimestre'!I22</f>
        <v>12000000</v>
      </c>
      <c r="J22" s="1">
        <f>+'IV Trimestre'!J22</f>
        <v>3197000</v>
      </c>
      <c r="K22" s="1">
        <f>+'IV Trimestre'!K22</f>
        <v>8803000</v>
      </c>
      <c r="L22" s="2"/>
    </row>
    <row r="23" spans="1:13" x14ac:dyDescent="0.25">
      <c r="A23" s="34" t="s">
        <v>138</v>
      </c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</row>
    <row r="24" spans="1:13" x14ac:dyDescent="0.25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</row>
    <row r="25" spans="1:13" x14ac:dyDescent="0.25">
      <c r="A25" s="36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3" x14ac:dyDescent="0.25">
      <c r="A26" s="34" t="s">
        <v>136</v>
      </c>
      <c r="B26" s="1">
        <f>+B22</f>
        <v>73999992</v>
      </c>
      <c r="C26" s="1">
        <f t="shared" ref="C26:D26" si="3">+C22</f>
        <v>61999992</v>
      </c>
      <c r="D26" s="1">
        <f t="shared" si="3"/>
        <v>48349992</v>
      </c>
      <c r="E26" s="1"/>
      <c r="F26" s="1"/>
      <c r="G26" s="1"/>
      <c r="H26" s="1"/>
      <c r="I26" s="1">
        <f>+I21</f>
        <v>11827897</v>
      </c>
      <c r="J26" s="1"/>
      <c r="K26" s="1"/>
      <c r="L26" s="2"/>
    </row>
    <row r="27" spans="1:13" x14ac:dyDescent="0.25">
      <c r="A27" s="34" t="s">
        <v>137</v>
      </c>
      <c r="B27" s="1">
        <f>+'I Trimestre'!B27+'II Trimestre'!B27+'III Trimestre'!B27+'IV Trimestre'!B27</f>
        <v>67358663</v>
      </c>
      <c r="C27" s="1">
        <f>+'I Trimestre'!C27+'II Trimestre'!C27+'III Trimestre'!C27+'IV Trimestre'!C27</f>
        <v>55358663</v>
      </c>
      <c r="D27" s="1"/>
      <c r="E27" s="1"/>
      <c r="F27" s="1"/>
      <c r="G27" s="1"/>
      <c r="H27" s="1"/>
      <c r="I27" s="1">
        <f>+'I Trimestre'!I27+'II Trimestre'!I27+'III Trimestre'!I27+'IV Trimestre'!I27</f>
        <v>12000000</v>
      </c>
      <c r="J27" s="1"/>
      <c r="K27" s="1"/>
      <c r="L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5">
      <c r="A30" s="34" t="s">
        <v>57</v>
      </c>
      <c r="B30" s="9">
        <v>1.4683304717083334</v>
      </c>
      <c r="C30" s="9">
        <v>1.4683304717083334</v>
      </c>
      <c r="D30" s="9">
        <v>1.4683304717083334</v>
      </c>
      <c r="E30" s="9">
        <v>1.4683304717083334</v>
      </c>
      <c r="F30" s="9">
        <v>1.4683304717083334</v>
      </c>
      <c r="G30" s="9">
        <v>1.4683304717083334</v>
      </c>
      <c r="H30" s="9">
        <v>1.4683304717083334</v>
      </c>
      <c r="I30" s="9">
        <v>1.4683304717083334</v>
      </c>
      <c r="J30" s="9">
        <v>1.4683304717083334</v>
      </c>
      <c r="K30" s="9">
        <v>1.4683304717083334</v>
      </c>
      <c r="L30" s="2"/>
    </row>
    <row r="31" spans="1:13" x14ac:dyDescent="0.25">
      <c r="A31" s="34" t="s">
        <v>139</v>
      </c>
      <c r="B31" s="9">
        <v>1.53</v>
      </c>
      <c r="C31" s="9">
        <v>1.53</v>
      </c>
      <c r="D31" s="9">
        <v>1.53</v>
      </c>
      <c r="E31" s="9">
        <v>1.53</v>
      </c>
      <c r="F31" s="9">
        <v>1.53</v>
      </c>
      <c r="G31" s="9">
        <v>1.53</v>
      </c>
      <c r="H31" s="9">
        <v>1.53</v>
      </c>
      <c r="I31" s="9">
        <v>1.53</v>
      </c>
      <c r="J31" s="9">
        <v>1.53</v>
      </c>
      <c r="K31" s="9">
        <v>1.53</v>
      </c>
      <c r="L31" s="2"/>
    </row>
    <row r="32" spans="1:13" x14ac:dyDescent="0.25">
      <c r="A32" s="34" t="s">
        <v>18</v>
      </c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33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 t="s">
        <v>58</v>
      </c>
      <c r="B35" s="1">
        <f>B19/B30</f>
        <v>40685477.255331792</v>
      </c>
      <c r="C35" s="1">
        <f t="shared" ref="C35:K35" si="4">C19/C30</f>
        <v>29450921.739496429</v>
      </c>
      <c r="D35" s="1">
        <f>D19/D30</f>
        <v>29294574.102214947</v>
      </c>
      <c r="E35" s="1">
        <f t="shared" si="4"/>
        <v>15128508.185323881</v>
      </c>
      <c r="F35" s="1">
        <f t="shared" si="4"/>
        <v>4784662.8435260905</v>
      </c>
      <c r="G35" s="1">
        <f t="shared" si="4"/>
        <v>9381403.0733649731</v>
      </c>
      <c r="H35" s="1">
        <f t="shared" si="4"/>
        <v>156347.63728148071</v>
      </c>
      <c r="I35" s="1">
        <f t="shared" si="4"/>
        <v>11234555.515835363</v>
      </c>
      <c r="J35" s="1">
        <f t="shared" si="4"/>
        <v>9259931.9172208887</v>
      </c>
      <c r="K35" s="1">
        <f t="shared" si="4"/>
        <v>1974623.5986144757</v>
      </c>
      <c r="L35" s="2"/>
    </row>
    <row r="36" spans="1:12" x14ac:dyDescent="0.25">
      <c r="A36" s="2" t="s">
        <v>140</v>
      </c>
      <c r="B36" s="1">
        <f t="shared" ref="B36:I36" si="5">B21/B31</f>
        <v>35890559.143790849</v>
      </c>
      <c r="C36" s="1">
        <f t="shared" si="5"/>
        <v>28159907.509803921</v>
      </c>
      <c r="D36" s="1">
        <f t="shared" si="5"/>
        <v>26974061.104575165</v>
      </c>
      <c r="E36" s="1" t="e">
        <f t="shared" si="5"/>
        <v>#VALUE!</v>
      </c>
      <c r="F36" s="1" t="e">
        <f t="shared" si="5"/>
        <v>#VALUE!</v>
      </c>
      <c r="G36" s="1" t="e">
        <f>G21/G31</f>
        <v>#VALUE!</v>
      </c>
      <c r="H36" s="1">
        <f t="shared" si="5"/>
        <v>1185846.4052287582</v>
      </c>
      <c r="I36" s="1">
        <f t="shared" si="5"/>
        <v>7730651.6339869276</v>
      </c>
      <c r="J36" s="1">
        <f>J21/J31</f>
        <v>1977056.8627450981</v>
      </c>
      <c r="K36" s="1">
        <f>K21/K31</f>
        <v>5753594.7712418297</v>
      </c>
      <c r="L36" s="2"/>
    </row>
    <row r="37" spans="1:12" x14ac:dyDescent="0.25">
      <c r="A37" s="2" t="s">
        <v>59</v>
      </c>
      <c r="B37" s="1">
        <f t="shared" ref="B37:K37" si="6">B35/B11</f>
        <v>216.98226859584116</v>
      </c>
      <c r="C37" s="1">
        <f t="shared" si="6"/>
        <v>320118.71455974376</v>
      </c>
      <c r="D37" s="1">
        <f t="shared" si="6"/>
        <v>352946.67593030055</v>
      </c>
      <c r="E37" s="1">
        <f t="shared" si="6"/>
        <v>182271.1829557094</v>
      </c>
      <c r="F37" s="1">
        <f t="shared" si="6"/>
        <v>57646.540283446877</v>
      </c>
      <c r="G37" s="1">
        <f t="shared" si="6"/>
        <v>113028.95269114425</v>
      </c>
      <c r="H37" s="1">
        <f t="shared" si="6"/>
        <v>17371.9596979423</v>
      </c>
      <c r="I37" s="1">
        <f t="shared" si="6"/>
        <v>59.945124248110403</v>
      </c>
      <c r="J37" s="1">
        <f t="shared" si="6"/>
        <v>49.646051701011096</v>
      </c>
      <c r="K37" s="1">
        <f t="shared" si="6"/>
        <v>2206.2833504072355</v>
      </c>
      <c r="L37" s="2"/>
    </row>
    <row r="38" spans="1:12" x14ac:dyDescent="0.25">
      <c r="A38" s="2" t="s">
        <v>141</v>
      </c>
      <c r="B38" s="1">
        <f t="shared" ref="B38:K38" si="7">B36/B14</f>
        <v>123.2395429796476</v>
      </c>
      <c r="C38" s="1">
        <f t="shared" si="7"/>
        <v>180512.22762694821</v>
      </c>
      <c r="D38" s="1">
        <f t="shared" si="7"/>
        <v>333013.10005648353</v>
      </c>
      <c r="E38" s="1" t="e">
        <f t="shared" si="7"/>
        <v>#VALUE!</v>
      </c>
      <c r="F38" s="1" t="e">
        <f t="shared" si="7"/>
        <v>#VALUE!</v>
      </c>
      <c r="G38" s="1" t="e">
        <f t="shared" si="7"/>
        <v>#VALUE!</v>
      </c>
      <c r="H38" s="1">
        <f t="shared" si="7"/>
        <v>15811.285403050109</v>
      </c>
      <c r="I38" s="1">
        <f t="shared" si="7"/>
        <v>26.559424310258454</v>
      </c>
      <c r="J38" s="1">
        <f t="shared" si="7"/>
        <v>1854.6499650516866</v>
      </c>
      <c r="K38" s="1">
        <f t="shared" si="7"/>
        <v>19.839708318650189</v>
      </c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3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 t="s">
        <v>24</v>
      </c>
      <c r="B43" s="4" t="s">
        <v>143</v>
      </c>
      <c r="C43" s="4" t="s">
        <v>143</v>
      </c>
      <c r="D43" s="4" t="s">
        <v>143</v>
      </c>
      <c r="E43" s="4" t="s">
        <v>143</v>
      </c>
      <c r="F43" s="4" t="s">
        <v>143</v>
      </c>
      <c r="G43" s="4" t="s">
        <v>143</v>
      </c>
      <c r="H43" s="4" t="s">
        <v>143</v>
      </c>
      <c r="I43" s="4" t="s">
        <v>143</v>
      </c>
      <c r="J43" s="4" t="s">
        <v>143</v>
      </c>
      <c r="K43" s="4" t="s">
        <v>143</v>
      </c>
      <c r="L43" s="2"/>
    </row>
    <row r="44" spans="1:12" x14ac:dyDescent="0.25">
      <c r="A44" s="2" t="s">
        <v>25</v>
      </c>
      <c r="B44" s="4" t="s">
        <v>143</v>
      </c>
      <c r="C44" s="4" t="s">
        <v>143</v>
      </c>
      <c r="D44" s="4" t="s">
        <v>143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  <c r="J44" s="4" t="s">
        <v>143</v>
      </c>
      <c r="K44" s="4" t="s">
        <v>143</v>
      </c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 t="s">
        <v>27</v>
      </c>
      <c r="B47" s="4">
        <f>B14/B13*100</f>
        <v>94.512776908747497</v>
      </c>
      <c r="C47" s="4">
        <f t="shared" ref="C47:K47" si="8">C14/C13*100</f>
        <v>120</v>
      </c>
      <c r="D47" s="4">
        <f t="shared" si="8"/>
        <v>84.375</v>
      </c>
      <c r="E47" s="4">
        <f t="shared" si="8"/>
        <v>84.375</v>
      </c>
      <c r="F47" s="4">
        <f t="shared" si="8"/>
        <v>84.375</v>
      </c>
      <c r="G47" s="4">
        <f t="shared" si="8"/>
        <v>84.375</v>
      </c>
      <c r="H47" s="4">
        <f t="shared" si="8"/>
        <v>220.58823529411765</v>
      </c>
      <c r="I47" s="4">
        <f t="shared" si="8"/>
        <v>94.502019454292792</v>
      </c>
      <c r="J47" s="4">
        <f t="shared" si="8"/>
        <v>89.279731993299833</v>
      </c>
      <c r="K47" s="4">
        <f t="shared" si="8"/>
        <v>94.522342818030708</v>
      </c>
      <c r="L47" s="2"/>
    </row>
    <row r="48" spans="1:12" x14ac:dyDescent="0.25">
      <c r="A48" s="2" t="s">
        <v>28</v>
      </c>
      <c r="B48" s="4">
        <f>B21/B20*100</f>
        <v>73.917981820980245</v>
      </c>
      <c r="C48" s="4">
        <f t="shared" ref="C48:I48" si="9">C21/C20*100</f>
        <v>69.169529913502174</v>
      </c>
      <c r="D48" s="4">
        <f t="shared" si="9"/>
        <v>85.885892811307571</v>
      </c>
      <c r="E48" s="4" t="e">
        <f t="shared" si="9"/>
        <v>#VALUE!</v>
      </c>
      <c r="F48" s="4" t="e">
        <f t="shared" si="9"/>
        <v>#VALUE!</v>
      </c>
      <c r="G48" s="4" t="e">
        <f t="shared" si="9"/>
        <v>#VALUE!</v>
      </c>
      <c r="H48" s="4">
        <f t="shared" si="9"/>
        <v>12.744766788423714</v>
      </c>
      <c r="I48" s="4">
        <f t="shared" si="9"/>
        <v>98.565808333333337</v>
      </c>
      <c r="J48" s="4">
        <f>J21/J20*100</f>
        <v>59.337884360747381</v>
      </c>
      <c r="K48" s="4">
        <f>K21/K20*100</f>
        <v>127.53812162700568</v>
      </c>
      <c r="L48" s="2"/>
    </row>
    <row r="49" spans="1:12" x14ac:dyDescent="0.25">
      <c r="A49" s="2" t="s">
        <v>29</v>
      </c>
      <c r="B49" s="4">
        <f t="shared" ref="B49:K49" si="10">AVERAGE(B47:B48)</f>
        <v>84.215379364863878</v>
      </c>
      <c r="C49" s="4">
        <f t="shared" si="10"/>
        <v>94.584764956751087</v>
      </c>
      <c r="D49" s="4">
        <f t="shared" si="10"/>
        <v>85.130446405653785</v>
      </c>
      <c r="E49" s="4" t="e">
        <f t="shared" si="10"/>
        <v>#VALUE!</v>
      </c>
      <c r="F49" s="4" t="e">
        <f t="shared" si="10"/>
        <v>#VALUE!</v>
      </c>
      <c r="G49" s="4" t="e">
        <f t="shared" si="10"/>
        <v>#VALUE!</v>
      </c>
      <c r="H49" s="4">
        <f t="shared" si="10"/>
        <v>116.66650104127068</v>
      </c>
      <c r="I49" s="4">
        <f t="shared" si="10"/>
        <v>96.533913893813065</v>
      </c>
      <c r="J49" s="4">
        <f t="shared" si="10"/>
        <v>74.308808177023607</v>
      </c>
      <c r="K49" s="4">
        <f t="shared" si="10"/>
        <v>111.03023222251819</v>
      </c>
      <c r="L49" s="2"/>
    </row>
    <row r="50" spans="1:12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</row>
    <row r="51" spans="1:12" x14ac:dyDescent="0.25">
      <c r="A51" s="2" t="s">
        <v>30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 t="s">
        <v>31</v>
      </c>
      <c r="B52" s="4">
        <f>(B14/B16)*100</f>
        <v>94.512776908747497</v>
      </c>
      <c r="C52" s="4">
        <f t="shared" ref="C52:K52" si="11">(C14/C16)*100</f>
        <v>120</v>
      </c>
      <c r="D52" s="4">
        <f t="shared" si="11"/>
        <v>84.375</v>
      </c>
      <c r="E52" s="4">
        <f t="shared" si="11"/>
        <v>84.375</v>
      </c>
      <c r="F52" s="4">
        <f t="shared" si="11"/>
        <v>84.375</v>
      </c>
      <c r="G52" s="4">
        <f t="shared" si="11"/>
        <v>84.375</v>
      </c>
      <c r="H52" s="4">
        <f t="shared" si="11"/>
        <v>220.58823529411765</v>
      </c>
      <c r="I52" s="4">
        <f t="shared" si="11"/>
        <v>94.502019454292792</v>
      </c>
      <c r="J52" s="4">
        <f t="shared" si="11"/>
        <v>89.279731993299833</v>
      </c>
      <c r="K52" s="4">
        <f t="shared" si="11"/>
        <v>94.522342818030708</v>
      </c>
      <c r="L52" s="2"/>
    </row>
    <row r="53" spans="1:12" x14ac:dyDescent="0.25">
      <c r="A53" s="2" t="s">
        <v>32</v>
      </c>
      <c r="B53" s="4">
        <f>B21/B22*100</f>
        <v>74.206164089855577</v>
      </c>
      <c r="C53" s="4">
        <f t="shared" ref="C53:I53" si="12">C21/C22*100</f>
        <v>69.491393627921767</v>
      </c>
      <c r="D53" s="4">
        <f t="shared" si="12"/>
        <v>85.357436026049399</v>
      </c>
      <c r="E53" s="4" t="e">
        <f t="shared" si="12"/>
        <v>#VALUE!</v>
      </c>
      <c r="F53" s="4" t="e">
        <f t="shared" si="12"/>
        <v>#VALUE!</v>
      </c>
      <c r="G53" s="4" t="e">
        <f t="shared" si="12"/>
        <v>#VALUE!</v>
      </c>
      <c r="H53" s="4">
        <f t="shared" si="12"/>
        <v>13.291904761904764</v>
      </c>
      <c r="I53" s="4">
        <f t="shared" si="12"/>
        <v>98.565808333333337</v>
      </c>
      <c r="J53" s="4">
        <f>J21/J22*100</f>
        <v>94.616734438536128</v>
      </c>
      <c r="K53" s="4">
        <f>K21/K22*100</f>
        <v>100</v>
      </c>
      <c r="L53" s="2"/>
    </row>
    <row r="54" spans="1:12" x14ac:dyDescent="0.25">
      <c r="A54" s="2" t="s">
        <v>33</v>
      </c>
      <c r="B54" s="4">
        <f t="shared" ref="B54:K54" si="13">(B52+B53)/2</f>
        <v>84.359470499301537</v>
      </c>
      <c r="C54" s="4">
        <f t="shared" si="13"/>
        <v>94.745696813960876</v>
      </c>
      <c r="D54" s="4">
        <f t="shared" si="13"/>
        <v>84.866218013024707</v>
      </c>
      <c r="E54" s="4" t="e">
        <f t="shared" si="13"/>
        <v>#VALUE!</v>
      </c>
      <c r="F54" s="4" t="e">
        <f t="shared" si="13"/>
        <v>#VALUE!</v>
      </c>
      <c r="G54" s="4" t="e">
        <f t="shared" si="13"/>
        <v>#VALUE!</v>
      </c>
      <c r="H54" s="4">
        <f t="shared" si="13"/>
        <v>116.94007002801121</v>
      </c>
      <c r="I54" s="4">
        <f t="shared" si="13"/>
        <v>96.533913893813065</v>
      </c>
      <c r="J54" s="4">
        <f t="shared" si="13"/>
        <v>91.94823321591798</v>
      </c>
      <c r="K54" s="4">
        <f t="shared" si="13"/>
        <v>97.261171409015361</v>
      </c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 t="s">
        <v>68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2" x14ac:dyDescent="0.25">
      <c r="A57" s="2" t="s">
        <v>34</v>
      </c>
      <c r="B57" s="4">
        <f t="shared" ref="B57:I57" si="14">B23/B21*100</f>
        <v>0</v>
      </c>
      <c r="C57" s="4">
        <f t="shared" si="14"/>
        <v>0</v>
      </c>
      <c r="D57" s="4">
        <f t="shared" si="14"/>
        <v>0</v>
      </c>
      <c r="E57" s="4" t="e">
        <f>E23/E21*100</f>
        <v>#VALUE!</v>
      </c>
      <c r="F57" s="4" t="e">
        <f>F23/F21*100</f>
        <v>#VALUE!</v>
      </c>
      <c r="G57" s="4" t="e">
        <f t="shared" si="14"/>
        <v>#VALUE!</v>
      </c>
      <c r="H57" s="4">
        <f>H23/H21*100</f>
        <v>0</v>
      </c>
      <c r="I57" s="4">
        <f t="shared" si="14"/>
        <v>0</v>
      </c>
      <c r="J57" s="4">
        <f>J23/J21*100</f>
        <v>0</v>
      </c>
      <c r="K57" s="4">
        <f>K23/K21*100</f>
        <v>0</v>
      </c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 t="s">
        <v>35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 t="s">
        <v>36</v>
      </c>
      <c r="B60" s="4">
        <f>((B14/B11)-1)*100</f>
        <v>55.315563235309796</v>
      </c>
      <c r="C60" s="4">
        <f t="shared" ref="C60:K60" si="15">((C14/C11)-1)*100</f>
        <v>69.565217391304344</v>
      </c>
      <c r="D60" s="4">
        <f t="shared" si="15"/>
        <v>-2.4096385542168641</v>
      </c>
      <c r="E60" s="4">
        <f t="shared" si="15"/>
        <v>-2.4096385542168641</v>
      </c>
      <c r="F60" s="4">
        <f t="shared" si="15"/>
        <v>-2.4096385542168641</v>
      </c>
      <c r="G60" s="4">
        <f>((G14/G11)-1)*100</f>
        <v>-2.4096385542168641</v>
      </c>
      <c r="H60" s="4">
        <f t="shared" si="15"/>
        <v>733.33333333333337</v>
      </c>
      <c r="I60" s="4">
        <f t="shared" si="15"/>
        <v>55.308568196612853</v>
      </c>
      <c r="J60" s="4">
        <f t="shared" si="15"/>
        <v>-99.428476455481757</v>
      </c>
      <c r="K60" s="4">
        <f t="shared" si="15"/>
        <v>32302.681564245806</v>
      </c>
      <c r="L60" s="2"/>
    </row>
    <row r="61" spans="1:12" x14ac:dyDescent="0.25">
      <c r="A61" s="2" t="s">
        <v>37</v>
      </c>
      <c r="B61" s="4">
        <f>((B36/B35)-1)*100</f>
        <v>-11.785330872363243</v>
      </c>
      <c r="C61" s="4">
        <f>((C36/C35)-1)*100</f>
        <v>-4.3836123063039416</v>
      </c>
      <c r="D61" s="4">
        <f t="shared" ref="D61:K61" si="16">((D36/D35)-1)*100</f>
        <v>-7.9213064833884346</v>
      </c>
      <c r="E61" s="4" t="e">
        <f t="shared" si="16"/>
        <v>#VALUE!</v>
      </c>
      <c r="F61" s="4" t="e">
        <f t="shared" si="16"/>
        <v>#VALUE!</v>
      </c>
      <c r="G61" s="4" t="e">
        <f t="shared" si="16"/>
        <v>#VALUE!</v>
      </c>
      <c r="H61" s="4">
        <f t="shared" si="16"/>
        <v>658.46774908009502</v>
      </c>
      <c r="I61" s="4">
        <f t="shared" si="16"/>
        <v>-31.188629375764833</v>
      </c>
      <c r="J61" s="4">
        <f t="shared" si="16"/>
        <v>-78.649336945249843</v>
      </c>
      <c r="K61" s="4">
        <f t="shared" si="16"/>
        <v>191.37678569621704</v>
      </c>
      <c r="L61" s="2"/>
    </row>
    <row r="62" spans="1:12" x14ac:dyDescent="0.25">
      <c r="A62" s="2" t="s">
        <v>38</v>
      </c>
      <c r="B62" s="4">
        <f t="shared" ref="B62:K62" si="17">((B38/B37)-1)*100</f>
        <v>-43.202942905349595</v>
      </c>
      <c r="C62" s="4">
        <f t="shared" si="17"/>
        <v>-43.610848283204881</v>
      </c>
      <c r="D62" s="4">
        <f t="shared" si="17"/>
        <v>-5.6477584953239512</v>
      </c>
      <c r="E62" s="4" t="e">
        <f t="shared" si="17"/>
        <v>#VALUE!</v>
      </c>
      <c r="F62" s="4" t="e">
        <f t="shared" si="17"/>
        <v>#VALUE!</v>
      </c>
      <c r="G62" s="4" t="e">
        <f t="shared" si="17"/>
        <v>#VALUE!</v>
      </c>
      <c r="H62" s="4">
        <f t="shared" si="17"/>
        <v>-8.9838701103885921</v>
      </c>
      <c r="I62" s="4">
        <f t="shared" si="17"/>
        <v>-55.693770521969242</v>
      </c>
      <c r="J62" s="4">
        <f t="shared" si="17"/>
        <v>3635.7451428789345</v>
      </c>
      <c r="K62" s="4">
        <f t="shared" si="17"/>
        <v>-99.100763357753294</v>
      </c>
      <c r="L62" s="2"/>
    </row>
    <row r="63" spans="1:12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</row>
    <row r="64" spans="1:12" x14ac:dyDescent="0.25">
      <c r="A64" s="2" t="s">
        <v>39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 t="s">
        <v>82</v>
      </c>
      <c r="B65" s="1">
        <f t="shared" ref="B65:K65" si="18">B20/B13</f>
        <v>241.0915186250138</v>
      </c>
      <c r="C65" s="1">
        <f t="shared" si="18"/>
        <v>479142.26153846155</v>
      </c>
      <c r="D65" s="1">
        <f t="shared" si="18"/>
        <v>500546.8125</v>
      </c>
      <c r="E65" s="1" t="e">
        <f t="shared" si="18"/>
        <v>#VALUE!</v>
      </c>
      <c r="F65" s="1" t="e">
        <f t="shared" si="18"/>
        <v>#VALUE!</v>
      </c>
      <c r="G65" s="1" t="e">
        <f t="shared" si="18"/>
        <v>#VALUE!</v>
      </c>
      <c r="H65" s="1">
        <f t="shared" si="18"/>
        <v>418705.8823529412</v>
      </c>
      <c r="I65" s="1">
        <f t="shared" si="18"/>
        <v>38.960532980091166</v>
      </c>
      <c r="J65" s="1">
        <f t="shared" si="18"/>
        <v>4269.4723618090457</v>
      </c>
      <c r="K65" s="1">
        <f t="shared" si="18"/>
        <v>22.496822137479221</v>
      </c>
      <c r="L65" s="2"/>
    </row>
    <row r="66" spans="1:12" x14ac:dyDescent="0.25">
      <c r="A66" s="2" t="s">
        <v>83</v>
      </c>
      <c r="B66" s="1">
        <f t="shared" ref="B66:K66" si="19">B21/B14</f>
        <v>188.55650075886084</v>
      </c>
      <c r="C66" s="1">
        <f t="shared" si="19"/>
        <v>276183.70826923079</v>
      </c>
      <c r="D66" s="1">
        <f t="shared" si="19"/>
        <v>509510.04308641976</v>
      </c>
      <c r="E66" s="1" t="e">
        <f t="shared" si="19"/>
        <v>#VALUE!</v>
      </c>
      <c r="F66" s="1" t="e">
        <f t="shared" si="19"/>
        <v>#VALUE!</v>
      </c>
      <c r="G66" s="1" t="e">
        <f t="shared" si="19"/>
        <v>#VALUE!</v>
      </c>
      <c r="H66" s="1">
        <f t="shared" si="19"/>
        <v>24191.266666666666</v>
      </c>
      <c r="I66" s="1">
        <f t="shared" si="19"/>
        <v>40.635919194695433</v>
      </c>
      <c r="J66" s="1">
        <f t="shared" si="19"/>
        <v>2837.6144465290809</v>
      </c>
      <c r="K66" s="1">
        <f t="shared" si="19"/>
        <v>30.354753727534792</v>
      </c>
      <c r="L66" s="2"/>
    </row>
    <row r="67" spans="1:12" x14ac:dyDescent="0.25">
      <c r="A67" s="2" t="s">
        <v>40</v>
      </c>
      <c r="B67" s="4">
        <f>(B65/B66)*B49</f>
        <v>107.679202896443</v>
      </c>
      <c r="C67" s="4">
        <f t="shared" ref="C67:K67" si="20">(C65/C66)*C49</f>
        <v>164.09207651119993</v>
      </c>
      <c r="D67" s="4">
        <f t="shared" si="20"/>
        <v>83.632843303590292</v>
      </c>
      <c r="E67" s="4" t="e">
        <f t="shared" si="20"/>
        <v>#VALUE!</v>
      </c>
      <c r="F67" s="4" t="e">
        <f>(F65/F66)*F49</f>
        <v>#VALUE!</v>
      </c>
      <c r="G67" s="4" t="e">
        <f t="shared" si="20"/>
        <v>#VALUE!</v>
      </c>
      <c r="H67" s="4">
        <f t="shared" si="20"/>
        <v>2019.2803846366971</v>
      </c>
      <c r="I67" s="4">
        <f t="shared" si="20"/>
        <v>92.553898385744972</v>
      </c>
      <c r="J67" s="4">
        <f t="shared" si="20"/>
        <v>111.80497165104242</v>
      </c>
      <c r="K67" s="4">
        <f t="shared" si="20"/>
        <v>82.287848836250888</v>
      </c>
      <c r="L67" s="2"/>
    </row>
    <row r="68" spans="1:12" s="2" customFormat="1" x14ac:dyDescent="0.25">
      <c r="A68" s="2" t="s">
        <v>76</v>
      </c>
      <c r="B68" s="8">
        <f>B20/(B13*12)</f>
        <v>20.090959885417817</v>
      </c>
      <c r="C68" s="8">
        <f t="shared" ref="C68:K68" si="21">C20/(C13*12)</f>
        <v>39928.521794871798</v>
      </c>
      <c r="D68" s="8">
        <f t="shared" si="21"/>
        <v>41712.234375</v>
      </c>
      <c r="E68" s="8" t="e">
        <f t="shared" si="21"/>
        <v>#VALUE!</v>
      </c>
      <c r="F68" s="8" t="e">
        <f t="shared" si="21"/>
        <v>#VALUE!</v>
      </c>
      <c r="G68" s="8" t="e">
        <f t="shared" si="21"/>
        <v>#VALUE!</v>
      </c>
      <c r="H68" s="8">
        <f t="shared" si="21"/>
        <v>34892.156862745098</v>
      </c>
      <c r="I68" s="8">
        <f t="shared" si="21"/>
        <v>3.2467110816742641</v>
      </c>
      <c r="J68" s="8">
        <f t="shared" si="21"/>
        <v>355.78936348408712</v>
      </c>
      <c r="K68" s="8">
        <f t="shared" si="21"/>
        <v>1.8747351781232684</v>
      </c>
    </row>
    <row r="69" spans="1:12" s="2" customFormat="1" x14ac:dyDescent="0.25">
      <c r="A69" s="2" t="s">
        <v>77</v>
      </c>
      <c r="B69" s="8">
        <f>B21/(B14*12)</f>
        <v>15.713041729905068</v>
      </c>
      <c r="C69" s="8">
        <f t="shared" ref="C69:K69" si="22">C21/(C14*12)</f>
        <v>23015.3090224359</v>
      </c>
      <c r="D69" s="8">
        <f t="shared" si="22"/>
        <v>42459.170257201651</v>
      </c>
      <c r="E69" s="8" t="e">
        <f t="shared" si="22"/>
        <v>#VALUE!</v>
      </c>
      <c r="F69" s="8" t="e">
        <f t="shared" si="22"/>
        <v>#VALUE!</v>
      </c>
      <c r="G69" s="8" t="e">
        <f t="shared" si="22"/>
        <v>#VALUE!</v>
      </c>
      <c r="H69" s="8">
        <f t="shared" si="22"/>
        <v>2015.9388888888889</v>
      </c>
      <c r="I69" s="8">
        <f t="shared" si="22"/>
        <v>3.386326599557953</v>
      </c>
      <c r="J69" s="8">
        <f t="shared" si="22"/>
        <v>236.46787054409006</v>
      </c>
      <c r="K69" s="8">
        <f t="shared" si="22"/>
        <v>2.5295628106278993</v>
      </c>
    </row>
    <row r="70" spans="1:12" x14ac:dyDescent="0.25">
      <c r="A70" s="2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</row>
    <row r="71" spans="1:12" x14ac:dyDescent="0.25">
      <c r="A71" s="2" t="s">
        <v>41</v>
      </c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</row>
    <row r="72" spans="1:12" x14ac:dyDescent="0.25">
      <c r="A72" s="2" t="s">
        <v>42</v>
      </c>
      <c r="B72" s="4">
        <f>(B27/B26)*100</f>
        <v>91.025230110835693</v>
      </c>
      <c r="C72" s="4">
        <f>(C27/C26)*100</f>
        <v>89.288177650087448</v>
      </c>
      <c r="D72" s="4"/>
      <c r="E72" s="4"/>
      <c r="F72" s="4"/>
      <c r="G72" s="4"/>
      <c r="H72" s="4"/>
      <c r="I72" s="4">
        <f>(I27/I26)*100</f>
        <v>101.45506001616349</v>
      </c>
      <c r="J72" s="4"/>
      <c r="K72" s="4"/>
      <c r="L72" s="2"/>
    </row>
    <row r="73" spans="1:12" x14ac:dyDescent="0.25">
      <c r="A73" s="2" t="s">
        <v>43</v>
      </c>
      <c r="B73" s="4">
        <f>(B21/B27)*100</f>
        <v>81.522632790380655</v>
      </c>
      <c r="C73" s="4">
        <f>(C21/C27)*100</f>
        <v>77.828213607687744</v>
      </c>
      <c r="D73" s="4"/>
      <c r="E73" s="4"/>
      <c r="F73" s="4"/>
      <c r="G73" s="4"/>
      <c r="H73" s="4"/>
      <c r="I73" s="4">
        <f>(I21/I27)*100</f>
        <v>98.565808333333337</v>
      </c>
      <c r="J73" s="4"/>
      <c r="K73" s="4"/>
      <c r="L73" s="2"/>
    </row>
    <row r="74" spans="1:12" ht="15.75" thickBot="1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2"/>
    </row>
    <row r="75" spans="1:12" ht="15.75" thickTop="1" x14ac:dyDescent="0.25">
      <c r="A75" s="6" t="s"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6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6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6" t="s">
        <v>97</v>
      </c>
      <c r="B78" s="40"/>
      <c r="C78" s="40"/>
      <c r="D78" s="40"/>
      <c r="E78" s="40"/>
      <c r="F78" s="40"/>
      <c r="G78" s="2"/>
      <c r="H78" s="2"/>
      <c r="I78" s="2"/>
      <c r="J78" s="2"/>
      <c r="K78" s="2"/>
      <c r="L78" s="2"/>
    </row>
    <row r="79" spans="1:12" x14ac:dyDescent="0.25">
      <c r="A79" s="6" t="s">
        <v>98</v>
      </c>
    </row>
    <row r="80" spans="1:12" x14ac:dyDescent="0.25">
      <c r="A80" s="6" t="s">
        <v>99</v>
      </c>
    </row>
    <row r="81" spans="1:1" x14ac:dyDescent="0.25">
      <c r="A81" s="6" t="s">
        <v>148</v>
      </c>
    </row>
    <row r="82" spans="1:1" x14ac:dyDescent="0.25">
      <c r="A82" t="s">
        <v>71</v>
      </c>
    </row>
    <row r="83" spans="1:1" x14ac:dyDescent="0.25">
      <c r="A83" t="s">
        <v>72</v>
      </c>
    </row>
    <row r="84" spans="1:1" x14ac:dyDescent="0.25">
      <c r="A84" t="s">
        <v>73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146</v>
      </c>
    </row>
    <row r="88" spans="1:1" x14ac:dyDescent="0.25">
      <c r="A88" t="s">
        <v>147</v>
      </c>
    </row>
  </sheetData>
  <mergeCells count="11">
    <mergeCell ref="A2:K2"/>
    <mergeCell ref="A4:A6"/>
    <mergeCell ref="B4:B6"/>
    <mergeCell ref="C4:H4"/>
    <mergeCell ref="I4:K4"/>
    <mergeCell ref="C5:C6"/>
    <mergeCell ref="D5:G5"/>
    <mergeCell ref="H5:H6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 2012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Sayra Rojas Rios</cp:lastModifiedBy>
  <dcterms:created xsi:type="dcterms:W3CDTF">2012-04-23T15:28:09Z</dcterms:created>
  <dcterms:modified xsi:type="dcterms:W3CDTF">2013-10-29T20:50:05Z</dcterms:modified>
</cp:coreProperties>
</file>