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360" yWindow="120" windowWidth="16515" windowHeight="9495" tabRatio="708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D18" i="7" l="1"/>
  <c r="E18" i="7"/>
  <c r="F18" i="7"/>
  <c r="G18" i="7"/>
  <c r="C18" i="7"/>
  <c r="D15" i="7"/>
  <c r="E15" i="7"/>
  <c r="F15" i="7"/>
  <c r="G15" i="7"/>
  <c r="D16" i="7"/>
  <c r="E16" i="7"/>
  <c r="F16" i="7"/>
  <c r="G16" i="7"/>
  <c r="D17" i="7"/>
  <c r="E17" i="7"/>
  <c r="F17" i="7"/>
  <c r="G17" i="7"/>
  <c r="C16" i="7"/>
  <c r="C17" i="7"/>
  <c r="D12" i="7"/>
  <c r="E12" i="7"/>
  <c r="F12" i="7"/>
  <c r="C12" i="7"/>
  <c r="D9" i="7"/>
  <c r="E9" i="7"/>
  <c r="F9" i="7"/>
  <c r="D10" i="7"/>
  <c r="E10" i="7"/>
  <c r="F10" i="7"/>
  <c r="D11" i="7"/>
  <c r="E11" i="7"/>
  <c r="F11" i="7"/>
  <c r="C10" i="7"/>
  <c r="C11" i="7"/>
  <c r="D18" i="6"/>
  <c r="E18" i="6"/>
  <c r="F18" i="6"/>
  <c r="G18" i="6"/>
  <c r="C18" i="6"/>
  <c r="D15" i="6"/>
  <c r="E15" i="6"/>
  <c r="F15" i="6"/>
  <c r="G15" i="6"/>
  <c r="D16" i="6"/>
  <c r="E16" i="6"/>
  <c r="F16" i="6"/>
  <c r="G16" i="6"/>
  <c r="D17" i="6"/>
  <c r="E17" i="6"/>
  <c r="F17" i="6"/>
  <c r="G17" i="6"/>
  <c r="C16" i="6"/>
  <c r="C17" i="6"/>
  <c r="D12" i="6"/>
  <c r="E12" i="6"/>
  <c r="F12" i="6"/>
  <c r="C12" i="6"/>
  <c r="D9" i="6"/>
  <c r="E9" i="6"/>
  <c r="F9" i="6"/>
  <c r="D10" i="6"/>
  <c r="E10" i="6"/>
  <c r="F10" i="6"/>
  <c r="D11" i="6"/>
  <c r="E11" i="6"/>
  <c r="F11" i="6"/>
  <c r="C10" i="6"/>
  <c r="C11" i="6"/>
  <c r="D18" i="5"/>
  <c r="E18" i="5"/>
  <c r="F18" i="5"/>
  <c r="G18" i="5"/>
  <c r="C18" i="5"/>
  <c r="D15" i="5"/>
  <c r="E15" i="5"/>
  <c r="F15" i="5"/>
  <c r="G15" i="5"/>
  <c r="D16" i="5"/>
  <c r="E16" i="5"/>
  <c r="F16" i="5"/>
  <c r="G16" i="5"/>
  <c r="D17" i="5"/>
  <c r="E17" i="5"/>
  <c r="F17" i="5"/>
  <c r="G17" i="5"/>
  <c r="C19" i="5"/>
  <c r="C16" i="5"/>
  <c r="C17" i="5"/>
  <c r="D12" i="5"/>
  <c r="E12" i="5"/>
  <c r="F12" i="5"/>
  <c r="C12" i="5"/>
  <c r="F11" i="5"/>
  <c r="E11" i="5"/>
  <c r="D11" i="5"/>
  <c r="F10" i="5"/>
  <c r="E10" i="5"/>
  <c r="D10" i="5"/>
  <c r="F9" i="5"/>
  <c r="E9" i="5"/>
  <c r="D9" i="5"/>
  <c r="C10" i="5"/>
  <c r="C11" i="5"/>
  <c r="C15" i="5" l="1"/>
  <c r="G19" i="5"/>
  <c r="E19" i="5"/>
  <c r="F19" i="5"/>
  <c r="D19" i="5"/>
  <c r="C9" i="6"/>
  <c r="C9" i="7"/>
  <c r="C15" i="6"/>
  <c r="G19" i="6"/>
  <c r="F19" i="6"/>
  <c r="E19" i="6"/>
  <c r="D19" i="6"/>
  <c r="C19" i="6"/>
  <c r="C15" i="7"/>
  <c r="D19" i="7"/>
  <c r="E19" i="7"/>
  <c r="F19" i="7"/>
  <c r="G19" i="7"/>
  <c r="C19" i="7"/>
  <c r="C9" i="5"/>
  <c r="B19" i="7" l="1"/>
  <c r="B18" i="7"/>
  <c r="B17" i="7"/>
  <c r="B16" i="7"/>
  <c r="B15" i="7"/>
  <c r="B12" i="7"/>
  <c r="B11" i="7"/>
  <c r="B10" i="7"/>
  <c r="B9" i="7"/>
  <c r="B19" i="6"/>
  <c r="B18" i="6"/>
  <c r="B17" i="6"/>
  <c r="B16" i="6"/>
  <c r="B15" i="6"/>
  <c r="B12" i="6"/>
  <c r="B11" i="6"/>
  <c r="B10" i="6"/>
  <c r="B9" i="6"/>
  <c r="B19" i="5"/>
  <c r="B18" i="5"/>
  <c r="B17" i="5"/>
  <c r="B16" i="5"/>
  <c r="B15" i="5"/>
  <c r="B12" i="5"/>
  <c r="B11" i="5"/>
  <c r="B10" i="5"/>
  <c r="B9" i="5"/>
  <c r="B19" i="4"/>
  <c r="B18" i="4"/>
  <c r="B17" i="4"/>
  <c r="B16" i="4"/>
  <c r="B15" i="4"/>
  <c r="B12" i="4"/>
  <c r="B11" i="4"/>
  <c r="B10" i="4"/>
  <c r="B9" i="4"/>
  <c r="B19" i="1"/>
  <c r="B18" i="1"/>
  <c r="B17" i="1"/>
  <c r="B16" i="1"/>
  <c r="B15" i="1"/>
  <c r="B12" i="1"/>
  <c r="B11" i="1"/>
  <c r="B10" i="1"/>
  <c r="B9" i="1"/>
  <c r="B19" i="3"/>
  <c r="B18" i="3"/>
  <c r="B17" i="3"/>
  <c r="B16" i="3"/>
  <c r="B15" i="3"/>
  <c r="B12" i="3"/>
  <c r="B11" i="3"/>
  <c r="B10" i="3"/>
  <c r="B9" i="3"/>
  <c r="B19" i="2"/>
  <c r="B18" i="2"/>
  <c r="B17" i="2"/>
  <c r="B16" i="2"/>
  <c r="B22" i="2" s="1"/>
  <c r="B15" i="2"/>
  <c r="B12" i="2"/>
  <c r="B11" i="2"/>
  <c r="B10" i="2"/>
  <c r="B9" i="2"/>
  <c r="B28" i="7" l="1"/>
  <c r="B28" i="6"/>
  <c r="B28" i="5"/>
  <c r="B28" i="4"/>
  <c r="B28" i="1"/>
  <c r="B28" i="3"/>
  <c r="B28" i="2"/>
  <c r="B44" i="7" l="1"/>
  <c r="B40" i="7"/>
  <c r="G53" i="3" l="1"/>
  <c r="G53" i="1"/>
  <c r="G53" i="4"/>
  <c r="G53" i="2"/>
  <c r="G49" i="3"/>
  <c r="G49" i="1"/>
  <c r="G49" i="4"/>
  <c r="G49" i="2"/>
  <c r="G44" i="3"/>
  <c r="G44" i="1"/>
  <c r="G44" i="4"/>
  <c r="G44" i="2"/>
  <c r="C39" i="3"/>
  <c r="C39" i="1"/>
  <c r="C39" i="4"/>
  <c r="C39" i="2"/>
  <c r="G31" i="1"/>
  <c r="G32" i="1"/>
  <c r="G31" i="4"/>
  <c r="G32" i="4"/>
  <c r="G31" i="2"/>
  <c r="G32" i="2"/>
  <c r="G31" i="3"/>
  <c r="G32" i="3"/>
  <c r="B23" i="6" l="1"/>
  <c r="B23" i="5"/>
  <c r="D53" i="5" l="1"/>
  <c r="D31" i="5"/>
  <c r="F31" i="5"/>
  <c r="G31" i="5"/>
  <c r="C39" i="5"/>
  <c r="D39" i="5"/>
  <c r="F39" i="5"/>
  <c r="D43" i="5"/>
  <c r="F43" i="5"/>
  <c r="F53" i="5"/>
  <c r="E31" i="5"/>
  <c r="E39" i="5"/>
  <c r="G31" i="6"/>
  <c r="E39" i="6"/>
  <c r="D43" i="6"/>
  <c r="C39" i="6"/>
  <c r="D61" i="6"/>
  <c r="F31" i="6"/>
  <c r="E31" i="6"/>
  <c r="D31" i="6"/>
  <c r="F39" i="6"/>
  <c r="D39" i="6"/>
  <c r="G49" i="6" l="1"/>
  <c r="G32" i="6"/>
  <c r="G53" i="6"/>
  <c r="G44" i="6"/>
  <c r="G53" i="5"/>
  <c r="G44" i="5"/>
  <c r="G32" i="5"/>
  <c r="G49" i="5"/>
  <c r="F53" i="6"/>
  <c r="D53" i="6"/>
  <c r="B39" i="6"/>
  <c r="C62" i="6"/>
  <c r="F61" i="6"/>
  <c r="B31" i="6"/>
  <c r="F43" i="6"/>
  <c r="F61" i="5"/>
  <c r="B39" i="5"/>
  <c r="E62" i="5"/>
  <c r="C62" i="5"/>
  <c r="D61" i="5"/>
  <c r="E62" i="6"/>
  <c r="B31" i="5"/>
  <c r="C31" i="5"/>
  <c r="D32" i="5"/>
  <c r="D57" i="5" s="1"/>
  <c r="F32" i="5"/>
  <c r="F57" i="5" s="1"/>
  <c r="D40" i="5"/>
  <c r="F40" i="5"/>
  <c r="C43" i="5"/>
  <c r="E43" i="5"/>
  <c r="D44" i="5"/>
  <c r="D45" i="5" s="1"/>
  <c r="F44" i="5"/>
  <c r="F45" i="5" s="1"/>
  <c r="D48" i="5"/>
  <c r="F48" i="5"/>
  <c r="C49" i="5"/>
  <c r="E49" i="5"/>
  <c r="C53" i="5"/>
  <c r="E53" i="5"/>
  <c r="C61" i="5"/>
  <c r="E61" i="5"/>
  <c r="D62" i="5"/>
  <c r="F62" i="5"/>
  <c r="C32" i="5"/>
  <c r="E32" i="5"/>
  <c r="E57" i="5" s="1"/>
  <c r="C40" i="5"/>
  <c r="E40" i="5"/>
  <c r="C44" i="5"/>
  <c r="E44" i="5"/>
  <c r="C48" i="5"/>
  <c r="E48" i="5"/>
  <c r="D49" i="5"/>
  <c r="F49" i="5"/>
  <c r="C31" i="6"/>
  <c r="D32" i="6"/>
  <c r="D57" i="6" s="1"/>
  <c r="F32" i="6"/>
  <c r="F57" i="6" s="1"/>
  <c r="D40" i="6"/>
  <c r="F40" i="6"/>
  <c r="C43" i="6"/>
  <c r="E43" i="6"/>
  <c r="D44" i="6"/>
  <c r="D45" i="6" s="1"/>
  <c r="F44" i="6"/>
  <c r="F45" i="6" s="1"/>
  <c r="D48" i="6"/>
  <c r="F48" i="6"/>
  <c r="C49" i="6"/>
  <c r="E49" i="6"/>
  <c r="C53" i="6"/>
  <c r="E53" i="6"/>
  <c r="C61" i="6"/>
  <c r="E61" i="6"/>
  <c r="D62" i="6"/>
  <c r="F62" i="6"/>
  <c r="C32" i="6"/>
  <c r="E32" i="6"/>
  <c r="E57" i="6" s="1"/>
  <c r="C40" i="6"/>
  <c r="E40" i="6"/>
  <c r="C44" i="6"/>
  <c r="E44" i="6"/>
  <c r="C48" i="6"/>
  <c r="E48" i="6"/>
  <c r="D49" i="6"/>
  <c r="F49" i="6"/>
  <c r="D63" i="6" l="1"/>
  <c r="F63" i="5"/>
  <c r="C57" i="6"/>
  <c r="C57" i="5"/>
  <c r="C50" i="5"/>
  <c r="D63" i="5"/>
  <c r="C50" i="6"/>
  <c r="E50" i="5"/>
  <c r="E34" i="5"/>
  <c r="B67" i="5"/>
  <c r="B53" i="5"/>
  <c r="B49" i="5"/>
  <c r="B62" i="5"/>
  <c r="B44" i="5"/>
  <c r="B32" i="5"/>
  <c r="B57" i="5" s="1"/>
  <c r="B43" i="5"/>
  <c r="B45" i="5" s="1"/>
  <c r="B48" i="5"/>
  <c r="B40" i="5"/>
  <c r="D50" i="5"/>
  <c r="C45" i="5"/>
  <c r="C63" i="5" s="1"/>
  <c r="D34" i="5"/>
  <c r="C34" i="5"/>
  <c r="B61" i="5"/>
  <c r="B22" i="5"/>
  <c r="B66" i="5" s="1"/>
  <c r="F50" i="5"/>
  <c r="E45" i="5"/>
  <c r="E63" i="5" s="1"/>
  <c r="F34" i="5"/>
  <c r="F63" i="6"/>
  <c r="E50" i="6"/>
  <c r="E34" i="6"/>
  <c r="B67" i="6"/>
  <c r="B53" i="6"/>
  <c r="B49" i="6"/>
  <c r="B62" i="6"/>
  <c r="B44" i="6"/>
  <c r="B32" i="6"/>
  <c r="B57" i="6" s="1"/>
  <c r="B43" i="6"/>
  <c r="B48" i="6"/>
  <c r="B40" i="6"/>
  <c r="D50" i="6"/>
  <c r="C45" i="6"/>
  <c r="C63" i="6" s="1"/>
  <c r="D34" i="6"/>
  <c r="C34" i="6"/>
  <c r="B61" i="6"/>
  <c r="B22" i="6"/>
  <c r="B66" i="6" s="1"/>
  <c r="F50" i="6"/>
  <c r="E45" i="6"/>
  <c r="E63" i="6" s="1"/>
  <c r="F34" i="6"/>
  <c r="B45" i="6" l="1"/>
  <c r="B63" i="6" s="1"/>
  <c r="B50" i="6"/>
  <c r="B63" i="5"/>
  <c r="B50" i="5"/>
  <c r="B34" i="5"/>
  <c r="B34" i="6"/>
  <c r="B23" i="7" l="1"/>
  <c r="G31" i="7"/>
  <c r="E31" i="7"/>
  <c r="D31" i="7"/>
  <c r="C31" i="7"/>
  <c r="E48" i="7"/>
  <c r="D43" i="7"/>
  <c r="C39" i="7"/>
  <c r="C62" i="7"/>
  <c r="E61" i="7"/>
  <c r="C61" i="7"/>
  <c r="F53" i="7"/>
  <c r="E53" i="7"/>
  <c r="D53" i="7"/>
  <c r="F49" i="7"/>
  <c r="E49" i="7"/>
  <c r="D49" i="7"/>
  <c r="C49" i="7"/>
  <c r="F48" i="7"/>
  <c r="F50" i="7" s="1"/>
  <c r="D48" i="7"/>
  <c r="C48" i="7"/>
  <c r="F44" i="7"/>
  <c r="E44" i="7"/>
  <c r="D44" i="7"/>
  <c r="C44" i="7"/>
  <c r="E43" i="7"/>
  <c r="F40" i="7"/>
  <c r="D40" i="7"/>
  <c r="C40" i="7"/>
  <c r="E39" i="7"/>
  <c r="F32" i="7"/>
  <c r="E32" i="7"/>
  <c r="D32" i="7"/>
  <c r="C32" i="7"/>
  <c r="F31" i="7"/>
  <c r="E57" i="7" l="1"/>
  <c r="D57" i="7"/>
  <c r="C34" i="7"/>
  <c r="C57" i="7"/>
  <c r="G53" i="7"/>
  <c r="G44" i="7"/>
  <c r="G32" i="7"/>
  <c r="G49" i="7"/>
  <c r="F57" i="7"/>
  <c r="C53" i="7"/>
  <c r="C50" i="7"/>
  <c r="F43" i="7"/>
  <c r="F45" i="7" s="1"/>
  <c r="E50" i="7"/>
  <c r="F62" i="7"/>
  <c r="D62" i="7"/>
  <c r="F61" i="7"/>
  <c r="D61" i="7"/>
  <c r="E45" i="7"/>
  <c r="D50" i="7"/>
  <c r="E62" i="7"/>
  <c r="C43" i="7"/>
  <c r="C45" i="7" s="1"/>
  <c r="C63" i="7" s="1"/>
  <c r="B32" i="7"/>
  <c r="E34" i="7"/>
  <c r="E40" i="7"/>
  <c r="B31" i="7"/>
  <c r="B67" i="7"/>
  <c r="D45" i="7"/>
  <c r="B48" i="7"/>
  <c r="B39" i="7"/>
  <c r="D39" i="7"/>
  <c r="F39" i="7"/>
  <c r="D34" i="7"/>
  <c r="F34" i="7"/>
  <c r="B22" i="7"/>
  <c r="B66" i="7" s="1"/>
  <c r="B53" i="7"/>
  <c r="F63" i="7" l="1"/>
  <c r="D63" i="7"/>
  <c r="E63" i="7"/>
  <c r="B57" i="7"/>
  <c r="B62" i="7"/>
  <c r="B34" i="7"/>
  <c r="B49" i="7"/>
  <c r="B50" i="7" s="1"/>
  <c r="B61" i="7"/>
  <c r="B43" i="7"/>
  <c r="B45" i="7" s="1"/>
  <c r="B63" i="7" l="1"/>
  <c r="F62" i="4"/>
  <c r="E62" i="4"/>
  <c r="D62" i="4"/>
  <c r="C62" i="4"/>
  <c r="F61" i="4"/>
  <c r="E61" i="4"/>
  <c r="D61" i="4"/>
  <c r="C61" i="4"/>
  <c r="F56" i="4"/>
  <c r="E56" i="4"/>
  <c r="D56" i="4"/>
  <c r="C56" i="4"/>
  <c r="F53" i="4"/>
  <c r="E53" i="4"/>
  <c r="D53" i="4"/>
  <c r="C53" i="4"/>
  <c r="F49" i="4"/>
  <c r="E49" i="4"/>
  <c r="D49" i="4"/>
  <c r="C49" i="4"/>
  <c r="F48" i="4"/>
  <c r="F50" i="4" s="1"/>
  <c r="E48" i="4"/>
  <c r="E50" i="4" s="1"/>
  <c r="D48" i="4"/>
  <c r="D50" i="4" s="1"/>
  <c r="C48" i="4"/>
  <c r="C50" i="4" s="1"/>
  <c r="F44" i="4"/>
  <c r="E44" i="4"/>
  <c r="D44" i="4"/>
  <c r="C44" i="4"/>
  <c r="F43" i="4"/>
  <c r="F45" i="4" s="1"/>
  <c r="E43" i="4"/>
  <c r="E45" i="4" s="1"/>
  <c r="D43" i="4"/>
  <c r="D45" i="4" s="1"/>
  <c r="C43" i="4"/>
  <c r="C45" i="4" s="1"/>
  <c r="F40" i="4"/>
  <c r="E40" i="4"/>
  <c r="D40" i="4"/>
  <c r="C40" i="4"/>
  <c r="F39" i="4"/>
  <c r="E39" i="4"/>
  <c r="D39" i="4"/>
  <c r="F32" i="4"/>
  <c r="E32" i="4"/>
  <c r="D32" i="4"/>
  <c r="C32" i="4"/>
  <c r="F31" i="4"/>
  <c r="F33" i="4" s="1"/>
  <c r="E31" i="4"/>
  <c r="E33" i="4" s="1"/>
  <c r="D31" i="4"/>
  <c r="D33" i="4" s="1"/>
  <c r="C31" i="4"/>
  <c r="C33" i="4" s="1"/>
  <c r="B67" i="4"/>
  <c r="B31" i="4"/>
  <c r="B39" i="4"/>
  <c r="B49" i="3"/>
  <c r="B22" i="3"/>
  <c r="B66" i="3" s="1"/>
  <c r="B67" i="3"/>
  <c r="F62" i="3"/>
  <c r="E62" i="3"/>
  <c r="D62" i="3"/>
  <c r="C62" i="3"/>
  <c r="F61" i="3"/>
  <c r="E61" i="3"/>
  <c r="D61" i="3"/>
  <c r="C61" i="3"/>
  <c r="F56" i="3"/>
  <c r="E56" i="3"/>
  <c r="D56" i="3"/>
  <c r="C56" i="3"/>
  <c r="F53" i="3"/>
  <c r="E53" i="3"/>
  <c r="D53" i="3"/>
  <c r="C53" i="3"/>
  <c r="B53" i="3"/>
  <c r="F49" i="3"/>
  <c r="E49" i="3"/>
  <c r="D49" i="3"/>
  <c r="C49" i="3"/>
  <c r="F48" i="3"/>
  <c r="E48" i="3"/>
  <c r="D48" i="3"/>
  <c r="C48" i="3"/>
  <c r="F44" i="3"/>
  <c r="E44" i="3"/>
  <c r="D44" i="3"/>
  <c r="C44" i="3"/>
  <c r="B44" i="3"/>
  <c r="F43" i="3"/>
  <c r="E43" i="3"/>
  <c r="D43" i="3"/>
  <c r="C43" i="3"/>
  <c r="F40" i="3"/>
  <c r="E40" i="3"/>
  <c r="D40" i="3"/>
  <c r="C40" i="3"/>
  <c r="F39" i="3"/>
  <c r="E39" i="3"/>
  <c r="D39" i="3"/>
  <c r="B39" i="3"/>
  <c r="B62" i="3"/>
  <c r="C34" i="4" l="1"/>
  <c r="C57" i="4"/>
  <c r="E34" i="4"/>
  <c r="E58" i="4" s="1"/>
  <c r="E57" i="4"/>
  <c r="C50" i="3"/>
  <c r="E50" i="3"/>
  <c r="D57" i="4"/>
  <c r="F57" i="4"/>
  <c r="C45" i="3"/>
  <c r="C63" i="3" s="1"/>
  <c r="E45" i="3"/>
  <c r="E63" i="3" s="1"/>
  <c r="B61" i="3"/>
  <c r="B40" i="3"/>
  <c r="B56" i="3"/>
  <c r="B43" i="3"/>
  <c r="B45" i="3" s="1"/>
  <c r="D45" i="3"/>
  <c r="D63" i="3" s="1"/>
  <c r="F45" i="3"/>
  <c r="F63" i="3" s="1"/>
  <c r="B48" i="3"/>
  <c r="B50" i="3" s="1"/>
  <c r="D50" i="3"/>
  <c r="F50" i="3"/>
  <c r="B61" i="4"/>
  <c r="B43" i="4"/>
  <c r="B33" i="4"/>
  <c r="C58" i="4"/>
  <c r="C63" i="4"/>
  <c r="E63" i="4"/>
  <c r="D63" i="4"/>
  <c r="F63" i="4"/>
  <c r="B32" i="4"/>
  <c r="B57" i="4" s="1"/>
  <c r="D34" i="4"/>
  <c r="D58" i="4" s="1"/>
  <c r="F34" i="4"/>
  <c r="F58" i="4" s="1"/>
  <c r="B40" i="4"/>
  <c r="B44" i="4"/>
  <c r="B48" i="4"/>
  <c r="B56" i="4"/>
  <c r="B62" i="4"/>
  <c r="B22" i="4"/>
  <c r="B66" i="4" s="1"/>
  <c r="B49" i="4"/>
  <c r="B53" i="4"/>
  <c r="B45" i="4" l="1"/>
  <c r="B63" i="4" s="1"/>
  <c r="B63" i="3"/>
  <c r="B50" i="4"/>
  <c r="B34" i="4"/>
  <c r="B58" i="4" s="1"/>
  <c r="B56" i="2" l="1"/>
  <c r="B53" i="2"/>
  <c r="B67" i="2"/>
  <c r="B66" i="2"/>
  <c r="F62" i="2"/>
  <c r="E62" i="2"/>
  <c r="D62" i="2"/>
  <c r="C62" i="2"/>
  <c r="B62" i="2"/>
  <c r="F61" i="2"/>
  <c r="E61" i="2"/>
  <c r="D61" i="2"/>
  <c r="C61" i="2"/>
  <c r="B61" i="2"/>
  <c r="F56" i="2"/>
  <c r="E56" i="2"/>
  <c r="D56" i="2"/>
  <c r="C56" i="2"/>
  <c r="F53" i="2"/>
  <c r="E53" i="2"/>
  <c r="D53" i="2"/>
  <c r="C53" i="2"/>
  <c r="F49" i="2"/>
  <c r="E49" i="2"/>
  <c r="D49" i="2"/>
  <c r="C49" i="2"/>
  <c r="B49" i="2"/>
  <c r="F48" i="2"/>
  <c r="E48" i="2"/>
  <c r="D48" i="2"/>
  <c r="C48" i="2"/>
  <c r="B48" i="2"/>
  <c r="F44" i="2"/>
  <c r="E44" i="2"/>
  <c r="D44" i="2"/>
  <c r="C44" i="2"/>
  <c r="B44" i="2"/>
  <c r="F43" i="2"/>
  <c r="E43" i="2"/>
  <c r="D43" i="2"/>
  <c r="C43" i="2"/>
  <c r="B43" i="2"/>
  <c r="F40" i="2"/>
  <c r="E40" i="2"/>
  <c r="D40" i="2"/>
  <c r="C40" i="2"/>
  <c r="B40" i="2"/>
  <c r="F39" i="2"/>
  <c r="E39" i="2"/>
  <c r="D39" i="2"/>
  <c r="B39" i="2"/>
  <c r="F32" i="2"/>
  <c r="E32" i="2"/>
  <c r="D32" i="2"/>
  <c r="C32" i="2"/>
  <c r="B32" i="2"/>
  <c r="F31" i="2"/>
  <c r="F33" i="2" s="1"/>
  <c r="E31" i="2"/>
  <c r="E33" i="2" s="1"/>
  <c r="D31" i="2"/>
  <c r="D33" i="2" s="1"/>
  <c r="C31" i="2"/>
  <c r="C33" i="2" s="1"/>
  <c r="E45" i="2" l="1"/>
  <c r="C45" i="2"/>
  <c r="C63" i="2" s="1"/>
  <c r="E50" i="2"/>
  <c r="C50" i="2"/>
  <c r="C34" i="2"/>
  <c r="C57" i="2"/>
  <c r="E34" i="2"/>
  <c r="E58" i="2" s="1"/>
  <c r="E57" i="2"/>
  <c r="B34" i="2"/>
  <c r="D34" i="2"/>
  <c r="D57" i="2"/>
  <c r="F34" i="2"/>
  <c r="F58" i="2" s="1"/>
  <c r="F57" i="2"/>
  <c r="E56" i="7"/>
  <c r="E33" i="7"/>
  <c r="E58" i="7" s="1"/>
  <c r="E56" i="6"/>
  <c r="E33" i="6"/>
  <c r="E58" i="6" s="1"/>
  <c r="F56" i="7"/>
  <c r="F33" i="7"/>
  <c r="F58" i="7" s="1"/>
  <c r="F56" i="5"/>
  <c r="F33" i="5"/>
  <c r="F58" i="5" s="1"/>
  <c r="D33" i="6"/>
  <c r="D58" i="6" s="1"/>
  <c r="D56" i="6"/>
  <c r="C56" i="7"/>
  <c r="C33" i="7"/>
  <c r="C58" i="7" s="1"/>
  <c r="C56" i="6"/>
  <c r="C33" i="6"/>
  <c r="C58" i="6" s="1"/>
  <c r="D45" i="2"/>
  <c r="D63" i="2" s="1"/>
  <c r="F45" i="2"/>
  <c r="F63" i="2" s="1"/>
  <c r="E56" i="5"/>
  <c r="E33" i="5"/>
  <c r="E58" i="5" s="1"/>
  <c r="F33" i="6"/>
  <c r="F58" i="6" s="1"/>
  <c r="F56" i="6"/>
  <c r="D56" i="7"/>
  <c r="D33" i="7"/>
  <c r="D58" i="7" s="1"/>
  <c r="D33" i="5"/>
  <c r="D58" i="5" s="1"/>
  <c r="D56" i="5"/>
  <c r="C56" i="5"/>
  <c r="C33" i="5"/>
  <c r="C58" i="5" s="1"/>
  <c r="B45" i="2"/>
  <c r="B63" i="2" s="1"/>
  <c r="B50" i="2"/>
  <c r="D50" i="2"/>
  <c r="F50" i="2"/>
  <c r="D58" i="2"/>
  <c r="E63" i="2"/>
  <c r="C58" i="2"/>
  <c r="B31" i="2"/>
  <c r="B33" i="2" s="1"/>
  <c r="B58" i="2" l="1"/>
  <c r="B57" i="2"/>
  <c r="B56" i="6"/>
  <c r="B33" i="6"/>
  <c r="B58" i="6" s="1"/>
  <c r="B33" i="5"/>
  <c r="B58" i="5" s="1"/>
  <c r="B56" i="5"/>
  <c r="B33" i="7"/>
  <c r="B58" i="7" s="1"/>
  <c r="B56" i="7"/>
  <c r="F32" i="3"/>
  <c r="E32" i="3"/>
  <c r="D32" i="3"/>
  <c r="C32" i="3"/>
  <c r="D34" i="3" l="1"/>
  <c r="F34" i="3"/>
  <c r="C34" i="3"/>
  <c r="E34" i="3"/>
  <c r="D31" i="3"/>
  <c r="D33" i="3" s="1"/>
  <c r="F31" i="3"/>
  <c r="F33" i="3" s="1"/>
  <c r="C31" i="3"/>
  <c r="C33" i="3" s="1"/>
  <c r="E31" i="3"/>
  <c r="E33" i="3" s="1"/>
  <c r="B31" i="3"/>
  <c r="B33" i="3" s="1"/>
  <c r="B32" i="3"/>
  <c r="F58" i="3" l="1"/>
  <c r="C58" i="3"/>
  <c r="D58" i="3"/>
  <c r="E58" i="3"/>
  <c r="E57" i="3"/>
  <c r="C57" i="3"/>
  <c r="F57" i="3"/>
  <c r="D57" i="3"/>
  <c r="B34" i="3"/>
  <c r="B58" i="3" s="1"/>
  <c r="B57" i="3"/>
  <c r="F62" i="1"/>
  <c r="E62" i="1"/>
  <c r="D62" i="1"/>
  <c r="C62" i="1"/>
  <c r="F61" i="1"/>
  <c r="E61" i="1"/>
  <c r="D61" i="1"/>
  <c r="C61" i="1"/>
  <c r="F56" i="1"/>
  <c r="E56" i="1"/>
  <c r="D56" i="1"/>
  <c r="C56" i="1"/>
  <c r="F53" i="1"/>
  <c r="E53" i="1"/>
  <c r="D53" i="1"/>
  <c r="C53" i="1"/>
  <c r="F49" i="1"/>
  <c r="E49" i="1"/>
  <c r="D49" i="1"/>
  <c r="C49" i="1"/>
  <c r="F48" i="1"/>
  <c r="F50" i="1" s="1"/>
  <c r="E48" i="1"/>
  <c r="E50" i="1" s="1"/>
  <c r="D48" i="1"/>
  <c r="D50" i="1" s="1"/>
  <c r="C48" i="1"/>
  <c r="C50" i="1" s="1"/>
  <c r="F44" i="1"/>
  <c r="E44" i="1"/>
  <c r="D44" i="1"/>
  <c r="C44" i="1"/>
  <c r="F43" i="1"/>
  <c r="F45" i="1" s="1"/>
  <c r="E43" i="1"/>
  <c r="E45" i="1" s="1"/>
  <c r="D43" i="1"/>
  <c r="D45" i="1" s="1"/>
  <c r="C43" i="1"/>
  <c r="C45" i="1" s="1"/>
  <c r="F40" i="1"/>
  <c r="E40" i="1"/>
  <c r="D40" i="1"/>
  <c r="C40" i="1"/>
  <c r="F39" i="1"/>
  <c r="E39" i="1"/>
  <c r="D39" i="1"/>
  <c r="F32" i="1"/>
  <c r="E32" i="1"/>
  <c r="D32" i="1"/>
  <c r="C32" i="1"/>
  <c r="F31" i="1"/>
  <c r="F33" i="1" s="1"/>
  <c r="E31" i="1"/>
  <c r="E33" i="1" s="1"/>
  <c r="D31" i="1"/>
  <c r="D33" i="1" s="1"/>
  <c r="C31" i="1"/>
  <c r="C33" i="1" s="1"/>
  <c r="B67" i="1"/>
  <c r="B31" i="1"/>
  <c r="B33" i="1" s="1"/>
  <c r="B39" i="1"/>
  <c r="D57" i="1" l="1"/>
  <c r="F57" i="1"/>
  <c r="C34" i="1"/>
  <c r="C57" i="1"/>
  <c r="E34" i="1"/>
  <c r="E57" i="1"/>
  <c r="B43" i="1"/>
  <c r="B61" i="1"/>
  <c r="C58" i="1"/>
  <c r="E58" i="1"/>
  <c r="C63" i="1"/>
  <c r="E63" i="1"/>
  <c r="D63" i="1"/>
  <c r="F63" i="1"/>
  <c r="B32" i="1"/>
  <c r="B57" i="1" s="1"/>
  <c r="D34" i="1"/>
  <c r="D58" i="1" s="1"/>
  <c r="F34" i="1"/>
  <c r="F58" i="1" s="1"/>
  <c r="B40" i="1"/>
  <c r="B44" i="1"/>
  <c r="B45" i="1" s="1"/>
  <c r="B48" i="1"/>
  <c r="B56" i="1"/>
  <c r="B62" i="1"/>
  <c r="B22" i="1"/>
  <c r="B66" i="1" s="1"/>
  <c r="B49" i="1"/>
  <c r="B53" i="1"/>
  <c r="B63" i="1" l="1"/>
  <c r="B50" i="1"/>
  <c r="B34" i="1"/>
  <c r="B58" i="1" s="1"/>
</calcChain>
</file>

<file path=xl/sharedStrings.xml><?xml version="1.0" encoding="utf-8"?>
<sst xmlns="http://schemas.openxmlformats.org/spreadsheetml/2006/main" count="483" uniqueCount="126">
  <si>
    <t>Programa</t>
  </si>
  <si>
    <t>CLP</t>
  </si>
  <si>
    <t>LyC</t>
  </si>
  <si>
    <t>CVE</t>
  </si>
  <si>
    <t>Otros Gastos</t>
  </si>
  <si>
    <t>Insumos</t>
  </si>
  <si>
    <t>Efectivos 3T 2011</t>
  </si>
  <si>
    <t>Gasto FODESAF</t>
  </si>
  <si>
    <t>Ingresos FODESAF</t>
  </si>
  <si>
    <t>Otros insumos</t>
  </si>
  <si>
    <t>IPC (3T 2011)</t>
  </si>
  <si>
    <t>Población objetivo</t>
  </si>
  <si>
    <t>Cálculos intermedios</t>
  </si>
  <si>
    <t>Gasto efectivo real 3T 2011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</si>
  <si>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</si>
  <si>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</si>
  <si>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</si>
  <si>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</si>
  <si>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</si>
  <si>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</si>
  <si>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</si>
  <si>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</si>
  <si>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</si>
  <si>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</si>
  <si>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</si>
  <si>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</si>
  <si>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</si>
  <si>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</si>
  <si>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</si>
  <si>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</si>
  <si>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</si>
  <si>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</si>
  <si>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</si>
  <si>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</si>
  <si>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</si>
  <si>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</si>
  <si>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</si>
  <si>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</si>
  <si>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</si>
  <si>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2T 2011</t>
  </si>
  <si>
    <t>IPC (2T 2011)</t>
  </si>
  <si>
    <t>Gasto efectivo real 1T 2011</t>
  </si>
  <si>
    <t>Gasto efectivo real por beneficiario 1T 2011</t>
  </si>
  <si>
    <t>Efectivos 1T 2011</t>
  </si>
  <si>
    <t>IPC (1T 2011)</t>
  </si>
  <si>
    <t>Efectivos 4T 2011</t>
  </si>
  <si>
    <t>IPC (4T 2011)</t>
  </si>
  <si>
    <t>Gasto efectivo real 4T 2011</t>
  </si>
  <si>
    <t>Gasto efectivo real por beneficiario 4T 2011</t>
  </si>
  <si>
    <t>Efectivos  2011</t>
  </si>
  <si>
    <t>IPC ( 2011)</t>
  </si>
  <si>
    <t>Gasto efectivo real  2011</t>
  </si>
  <si>
    <t>Gasto efectivo real por beneficiario  2011</t>
  </si>
  <si>
    <t>Efectivos 3TA 2011</t>
  </si>
  <si>
    <t>IPC (3TA 2011)</t>
  </si>
  <si>
    <t>Gasto efectivo real 3TA 2011</t>
  </si>
  <si>
    <t>Gasto efectivo real por beneficiario 3TA 2011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</si>
  <si>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</si>
  <si>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</si>
  <si>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</si>
  <si>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</si>
  <si>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</si>
  <si>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</si>
  <si>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</si>
  <si>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Efectivos 2S 2011</t>
  </si>
  <si>
    <t>IPC (2S 2011)</t>
  </si>
  <si>
    <t>Gasto efectivo real 2S 2011</t>
  </si>
  <si>
    <t>Gasto efectivo real por beneficiario 2S 2011</t>
  </si>
  <si>
    <t>Beneficiarios: familias</t>
  </si>
  <si>
    <t xml:space="preserve">Beneficiarios: familias </t>
  </si>
  <si>
    <t>Total</t>
  </si>
  <si>
    <t>Productos: bonos Formalizados</t>
  </si>
  <si>
    <t>Nota:</t>
  </si>
  <si>
    <t>No se incluye ninguna modificación presupuestaria o de metas***</t>
  </si>
  <si>
    <t>Indicadores propuestos aplicado a FOSUVI.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</si>
  <si>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</si>
  <si>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</si>
  <si>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</si>
  <si>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</si>
  <si>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</si>
  <si>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</si>
  <si>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</si>
  <si>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Informes Trimestrales Fosuvi 2012</t>
  </si>
  <si>
    <t xml:space="preserve">Solicitud Información 2012-FOSUVI </t>
  </si>
  <si>
    <t>Indicadores propuestos aplicado a FOSUVI. Segundo trimestre 2012</t>
  </si>
  <si>
    <t>Programados 2T 2012</t>
  </si>
  <si>
    <t>Efectivos 2T 2012</t>
  </si>
  <si>
    <t>En transferencias 2T 2012</t>
  </si>
  <si>
    <t>IPC (2T 2012)</t>
  </si>
  <si>
    <t>Indicadores propuestos aplicado a FOSUVI.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</si>
  <si>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</si>
  <si>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</si>
  <si>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</si>
  <si>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</si>
  <si>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</si>
  <si>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</si>
  <si>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propuestos aplicado a FOSUVI.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</si>
  <si>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</si>
  <si>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</si>
  <si>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</si>
  <si>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</si>
  <si>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</si>
  <si>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</si>
  <si>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propuestos aplicado a FOSUVI. Primer Semestre 2012</t>
  </si>
  <si>
    <t>Programados 2S 2012</t>
  </si>
  <si>
    <t>Efectivos 2S 2012</t>
  </si>
  <si>
    <t>En transferencias 2S 2012</t>
  </si>
  <si>
    <t>IPC (2S 2012)</t>
  </si>
  <si>
    <t>Gasto efectivo real 2S 2012</t>
  </si>
  <si>
    <t>Gasto efectivo real por beneficiario 2S 2012</t>
  </si>
  <si>
    <t>Indicadores propuestos aplicado a FOSUVI. Tercer Trimestre Acumulado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</si>
  <si>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</si>
  <si>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</si>
  <si>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</si>
  <si>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</si>
  <si>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</si>
  <si>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</si>
  <si>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Indicadores propuestos aplicado a FOSUVI. Anual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</si>
  <si>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</si>
  <si>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</si>
  <si>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</si>
  <si>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</si>
  <si>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</si>
  <si>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</si>
  <si>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Liquidación Fosuvi 2011</t>
  </si>
  <si>
    <t>RAMT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</si>
</sst>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0" xfId="0" applyFill="1" applyBorder="1" applyAlignment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0" fontId="0" fillId="0" borderId="6" xfId="0" applyFill="1" applyBorder="1" applyAlignment="1">
      <alignment horizontal="center"/>
    </xf>
    <xf numFmtId="43" fontId="4" fillId="0" borderId="0" xfId="1" applyFont="1" applyFill="1"/>
    <xf numFmtId="43" fontId="0" fillId="0" borderId="0" xfId="1" applyFont="1" applyFill="1"/>
    <xf numFmtId="37" fontId="0" fillId="0" borderId="0" xfId="1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80183727034121E-2"/>
          <c:y val="0.1373676926747793"/>
          <c:w val="0.54745603674540677"/>
          <c:h val="0.67637572576155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#,##0.00_);\(#,##0.00\)</c:formatCode>
                <c:ptCount val="5"/>
                <c:pt idx="0">
                  <c:v>8.8876646242955317</c:v>
                </c:pt>
                <c:pt idx="1">
                  <c:v>7.7392720679375939</c:v>
                </c:pt>
                <c:pt idx="2">
                  <c:v>1.3716592056874173</c:v>
                </c:pt>
                <c:pt idx="3">
                  <c:v>2.0385375797744292</c:v>
                </c:pt>
                <c:pt idx="4">
                  <c:v>2.8717781047354367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#,##0.00_);\(#,##0.00\)</c:formatCode>
                <c:ptCount val="5"/>
                <c:pt idx="0">
                  <c:v>7.0301739861972443</c:v>
                </c:pt>
                <c:pt idx="1">
                  <c:v>6.3840031141478608</c:v>
                </c:pt>
                <c:pt idx="2">
                  <c:v>1.1145371290425021</c:v>
                </c:pt>
                <c:pt idx="3">
                  <c:v>1.2917567276862087</c:v>
                </c:pt>
                <c:pt idx="4">
                  <c:v>2.3486458503623782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369784"/>
        <c:axId val="290370168"/>
      </c:barChart>
      <c:catAx>
        <c:axId val="290369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370168"/>
        <c:crosses val="autoZero"/>
        <c:auto val="1"/>
        <c:lblAlgn val="ctr"/>
        <c:lblOffset val="100"/>
        <c:noMultiLvlLbl val="0"/>
      </c:catAx>
      <c:valAx>
        <c:axId val="290370168"/>
        <c:scaling>
          <c:orientation val="minMax"/>
        </c:scaling>
        <c:delete val="0"/>
        <c:axPos val="l"/>
        <c:majorGridlines/>
        <c:numFmt formatCode="#,##0.00_);\(#,##0.00\)" sourceLinked="1"/>
        <c:majorTickMark val="out"/>
        <c:minorTickMark val="none"/>
        <c:tickLblPos val="nextTo"/>
        <c:crossAx val="290369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85039370079"/>
          <c:y val="0.1460347672706459"/>
          <c:w val="0.51955314960629873"/>
          <c:h val="0.65358188119351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#,##0.00_);\(#,##0.00\)</c:formatCode>
                <c:ptCount val="5"/>
                <c:pt idx="0">
                  <c:v>79.100351817724913</c:v>
                </c:pt>
                <c:pt idx="1">
                  <c:v>82.488418266048981</c:v>
                </c:pt>
                <c:pt idx="2">
                  <c:v>81.254667662434656</c:v>
                </c:pt>
                <c:pt idx="3">
                  <c:v>63.366834170854268</c:v>
                </c:pt>
                <c:pt idx="4">
                  <c:v>81.78368121442125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#,##0.00_);\(#,##0.00\)</c:formatCode>
                <c:ptCount val="5"/>
                <c:pt idx="0">
                  <c:v>74.642348260292081</c:v>
                </c:pt>
                <c:pt idx="1">
                  <c:v>80.942665545539342</c:v>
                </c:pt>
                <c:pt idx="2">
                  <c:v>81.307033693508032</c:v>
                </c:pt>
                <c:pt idx="3">
                  <c:v>65.039978290960022</c:v>
                </c:pt>
                <c:pt idx="4">
                  <c:v>58.982072650441744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#,##0.00_);\(#,##0.00\)</c:formatCode>
                <c:ptCount val="5"/>
                <c:pt idx="0">
                  <c:v>76.87135003900849</c:v>
                </c:pt>
                <c:pt idx="1">
                  <c:v>81.715541905794169</c:v>
                </c:pt>
                <c:pt idx="2">
                  <c:v>81.280850677971344</c:v>
                </c:pt>
                <c:pt idx="3">
                  <c:v>64.203406230907149</c:v>
                </c:pt>
                <c:pt idx="4">
                  <c:v>70.3828769324315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07568"/>
        <c:axId val="290507952"/>
      </c:barChart>
      <c:catAx>
        <c:axId val="29050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507952"/>
        <c:crosses val="autoZero"/>
        <c:auto val="1"/>
        <c:lblAlgn val="ctr"/>
        <c:lblOffset val="100"/>
        <c:noMultiLvlLbl val="0"/>
      </c:catAx>
      <c:valAx>
        <c:axId val="290507952"/>
        <c:scaling>
          <c:orientation val="minMax"/>
        </c:scaling>
        <c:delete val="0"/>
        <c:axPos val="l"/>
        <c:majorGridlines/>
        <c:numFmt formatCode="#,##0.00_);\(#,##0.00\)" sourceLinked="1"/>
        <c:majorTickMark val="out"/>
        <c:minorTickMark val="none"/>
        <c:tickLblPos val="nextTo"/>
        <c:crossAx val="290507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4685039370079"/>
          <c:y val="0.16229322077214148"/>
          <c:w val="0.49323403324584447"/>
          <c:h val="0.65285175426957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#,##0.00_);\(#,##0.00\)</c:formatCode>
                <c:ptCount val="5"/>
                <c:pt idx="0">
                  <c:v>79.100351817724913</c:v>
                </c:pt>
                <c:pt idx="1">
                  <c:v>82.488418266048981</c:v>
                </c:pt>
                <c:pt idx="2">
                  <c:v>81.254667662434656</c:v>
                </c:pt>
                <c:pt idx="3">
                  <c:v>63.366834170854268</c:v>
                </c:pt>
                <c:pt idx="4">
                  <c:v>81.78368121442125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#,##0.00_);\(#,##0.00\)</c:formatCode>
                <c:ptCount val="5"/>
                <c:pt idx="0">
                  <c:v>74.642348260292067</c:v>
                </c:pt>
                <c:pt idx="1">
                  <c:v>80.942665545539342</c:v>
                </c:pt>
                <c:pt idx="2">
                  <c:v>81.307033693508018</c:v>
                </c:pt>
                <c:pt idx="3">
                  <c:v>65.039978290959994</c:v>
                </c:pt>
                <c:pt idx="4">
                  <c:v>58.982072650441729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#,##0.00_);\(#,##0.00\)</c:formatCode>
                <c:ptCount val="5"/>
                <c:pt idx="0">
                  <c:v>76.87135003900849</c:v>
                </c:pt>
                <c:pt idx="1">
                  <c:v>81.715541905794169</c:v>
                </c:pt>
                <c:pt idx="2">
                  <c:v>81.28085067797133</c:v>
                </c:pt>
                <c:pt idx="3">
                  <c:v>64.203406230907134</c:v>
                </c:pt>
                <c:pt idx="4">
                  <c:v>70.382876932431486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73112"/>
        <c:axId val="291134600"/>
      </c:barChart>
      <c:catAx>
        <c:axId val="290473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1134600"/>
        <c:crosses val="autoZero"/>
        <c:auto val="1"/>
        <c:lblAlgn val="ctr"/>
        <c:lblOffset val="100"/>
        <c:noMultiLvlLbl val="0"/>
      </c:catAx>
      <c:valAx>
        <c:axId val="291134600"/>
        <c:scaling>
          <c:orientation val="minMax"/>
        </c:scaling>
        <c:delete val="0"/>
        <c:axPos val="l"/>
        <c:majorGridlines/>
        <c:numFmt formatCode="#,##0.00_);\(#,##0.00\)" sourceLinked="1"/>
        <c:majorTickMark val="out"/>
        <c:minorTickMark val="none"/>
        <c:tickLblPos val="nextTo"/>
        <c:crossAx val="290473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6907261592302"/>
          <c:y val="0.19308862335914972"/>
          <c:w val="0.48994203849518803"/>
          <c:h val="0.66705954809103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-4.779671271553898</c:v>
                </c:pt>
                <c:pt idx="1">
                  <c:v>-3.6338333075614626</c:v>
                </c:pt>
                <c:pt idx="2">
                  <c:v>0.64754856614246403</c:v>
                </c:pt>
                <c:pt idx="3">
                  <c:v>-17.742987606001304</c:v>
                </c:pt>
                <c:pt idx="4">
                  <c:v>3.1100478468899517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-3.9479682176210673</c:v>
                </c:pt>
                <c:pt idx="1">
                  <c:v>-2.3306006196014972</c:v>
                </c:pt>
                <c:pt idx="2">
                  <c:v>5.0991636692035547</c:v>
                </c:pt>
                <c:pt idx="3">
                  <c:v>-13.812021623563576</c:v>
                </c:pt>
                <c:pt idx="4">
                  <c:v>-23.472722808366154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#,##0.00_);\(#,##0.00\)</c:formatCode>
                <c:ptCount val="5"/>
                <c:pt idx="0">
                  <c:v>0.87345114750099206</c:v>
                </c:pt>
                <c:pt idx="1">
                  <c:v>1.3523757691009441</c:v>
                </c:pt>
                <c:pt idx="2">
                  <c:v>4.4229741970671421</c:v>
                </c:pt>
                <c:pt idx="3">
                  <c:v>4.7788825147319969</c:v>
                </c:pt>
                <c:pt idx="4">
                  <c:v>-25.780970148253012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00856"/>
        <c:axId val="291401240"/>
      </c:barChart>
      <c:catAx>
        <c:axId val="291400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1401240"/>
        <c:crosses val="autoZero"/>
        <c:auto val="1"/>
        <c:lblAlgn val="ctr"/>
        <c:lblOffset val="100"/>
        <c:noMultiLvlLbl val="0"/>
      </c:catAx>
      <c:valAx>
        <c:axId val="291401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91400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89151356080491"/>
          <c:y val="0.17110536663738868"/>
          <c:w val="0.4305531496062992"/>
          <c:h val="0.63224014678623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#,##0.00_);\(#,##0.00\)</c:formatCode>
                <c:ptCount val="5"/>
                <c:pt idx="0">
                  <c:v>7528834.8143829778</c:v>
                </c:pt>
                <c:pt idx="1">
                  <c:v>5887507.1304923892</c:v>
                </c:pt>
                <c:pt idx="2">
                  <c:v>9638148.7920014933</c:v>
                </c:pt>
                <c:pt idx="3">
                  <c:v>11108342.081914572</c:v>
                </c:pt>
                <c:pt idx="4">
                  <c:v>5028964.0246963939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#,##0.00_);\(#,##0.00\)</c:formatCode>
                <c:ptCount val="5"/>
                <c:pt idx="0">
                  <c:v>7104518.4666733518</c:v>
                </c:pt>
                <c:pt idx="1">
                  <c:v>5777180.9737387672</c:v>
                </c:pt>
                <c:pt idx="2">
                  <c:v>9644360.2702297792</c:v>
                </c:pt>
                <c:pt idx="3">
                  <c:v>11401647.83849326</c:v>
                </c:pt>
                <c:pt idx="4">
                  <c:v>3626869.2856148491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20160"/>
        <c:axId val="290920568"/>
      </c:barChart>
      <c:catAx>
        <c:axId val="2909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920568"/>
        <c:crosses val="autoZero"/>
        <c:auto val="1"/>
        <c:lblAlgn val="ctr"/>
        <c:lblOffset val="100"/>
        <c:noMultiLvlLbl val="0"/>
      </c:catAx>
      <c:valAx>
        <c:axId val="290920568"/>
        <c:scaling>
          <c:orientation val="minMax"/>
        </c:scaling>
        <c:delete val="0"/>
        <c:axPos val="l"/>
        <c:majorGridlines/>
        <c:numFmt formatCode="#,##0.00_);\(#,##0.00\)" sourceLinked="1"/>
        <c:majorTickMark val="out"/>
        <c:minorTickMark val="none"/>
        <c:tickLblPos val="nextTo"/>
        <c:crossAx val="29092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81.46248040837375</c:v>
                </c:pt>
                <c:pt idx="1">
                  <c:v>83.276054156749566</c:v>
                </c:pt>
                <c:pt idx="2">
                  <c:v>81.228501510145122</c:v>
                </c:pt>
                <c:pt idx="3">
                  <c:v>62.55178280715004</c:v>
                </c:pt>
                <c:pt idx="4">
                  <c:v>97.591870060414223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#,##0.00_);\(#,##0.00\)</c:formatCode>
                <c:ptCount val="1"/>
                <c:pt idx="0">
                  <c:v>100.32874767478499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Programa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#,##0.00_);\(#,##0.00\)</c:formatCode>
                <c:ptCount val="1"/>
                <c:pt idx="0">
                  <c:v>74.397767330102425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21352"/>
        <c:axId val="290921744"/>
      </c:barChart>
      <c:catAx>
        <c:axId val="290921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0921744"/>
        <c:crosses val="autoZero"/>
        <c:auto val="1"/>
        <c:lblAlgn val="ctr"/>
        <c:lblOffset val="100"/>
        <c:noMultiLvlLbl val="0"/>
      </c:catAx>
      <c:valAx>
        <c:axId val="290921744"/>
        <c:scaling>
          <c:orientation val="minMax"/>
        </c:scaling>
        <c:delete val="0"/>
        <c:axPos val="l"/>
        <c:majorGridlines/>
        <c:numFmt formatCode="#,##0.00_);\(#,##0.00\)" sourceLinked="1"/>
        <c:majorTickMark val="out"/>
        <c:minorTickMark val="none"/>
        <c:tickLblPos val="nextTo"/>
        <c:crossAx val="290921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214313</xdr:colOff>
      <xdr:row>1</xdr:row>
      <xdr:rowOff>23814</xdr:rowOff>
    </xdr:from>
    <xdr:to>
      <xdr:col>12</xdr:col>
      <xdr:colOff>309562</xdr:colOff>
      <xdr:row>16</xdr:row>
      <xdr:rowOff>83345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190501</xdr:colOff>
      <xdr:row>16</xdr:row>
      <xdr:rowOff>166687</xdr:rowOff>
    </xdr:from>
    <xdr:to>
      <xdr:col>12</xdr:col>
      <xdr:colOff>369094</xdr:colOff>
      <xdr:row>32</xdr:row>
      <xdr:rowOff>175021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33</xdr:row>
      <xdr:rowOff>83344</xdr:rowOff>
    </xdr:from>
    <xdr:to>
      <xdr:col>12</xdr:col>
      <xdr:colOff>404812</xdr:colOff>
      <xdr:row>49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166688</xdr:colOff>
      <xdr:row>50</xdr:row>
      <xdr:rowOff>27382</xdr:rowOff>
    </xdr:from>
    <xdr:to>
      <xdr:col>12</xdr:col>
      <xdr:colOff>428625</xdr:colOff>
      <xdr:row>65</xdr:row>
      <xdr:rowOff>107155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214313</xdr:colOff>
      <xdr:row>66</xdr:row>
      <xdr:rowOff>15477</xdr:rowOff>
    </xdr:from>
    <xdr:to>
      <xdr:col>12</xdr:col>
      <xdr:colOff>476250</xdr:colOff>
      <xdr:row>82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702469</xdr:colOff>
      <xdr:row>73</xdr:row>
      <xdr:rowOff>170259</xdr:rowOff>
    </xdr:from>
    <xdr:to>
      <xdr:col>6</xdr:col>
      <xdr:colOff>547688</xdr:colOff>
      <xdr:row>88</xdr:row>
      <xdr:rowOff>55959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0.0599</cdr:x>
      <cdr:y>0.01057</cdr:y>
    </cdr:from>
    <cdr:to>
      <cdr:x>0.91146</cdr:x>
      <cdr:y>0.17977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3844" y="35718"/>
          <a:ext cx="3893343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Indicadores de Cobertura </a:t>
          </a:r>
          <a:r>
            <a:rPr lang="es-CR" sz="1400" b="1" baseline="0"/>
            <a:t> Potencial</a:t>
          </a:r>
        </a:p>
        <a:p xmlns:a="http://schemas.openxmlformats.org/drawingml/2006/main">
          <a:endParaRPr lang="es-CR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0.11979</cdr:x>
      <cdr:y>0.00758</cdr:y>
    </cdr:from>
    <cdr:to>
      <cdr:x>0.94792</cdr:x>
      <cdr:y>0.15548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7687" y="23812"/>
          <a:ext cx="3786187" cy="46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Indicadores de Resultado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0.11458</cdr:x>
      <cdr:y>0</cdr:y>
    </cdr:from>
    <cdr:to>
      <cdr:x>0.90104</cdr:x>
      <cdr:y>0.14008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23875" y="0"/>
          <a:ext cx="3595688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Indicadores de Avance</a:t>
          </a:r>
        </a:p>
        <a:p xmlns:a="http://schemas.openxmlformats.org/drawingml/2006/main">
          <a:endParaRPr lang="es-CR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0.10937</cdr:x>
      <cdr:y>0.00284</cdr:y>
    </cdr:from>
    <cdr:to>
      <cdr:x>0.875</cdr:x>
      <cdr:y>0.15687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0062" y="8337"/>
          <a:ext cx="3500438" cy="45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Indicadores de Expansión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0.11979</cdr:x>
      <cdr:y>0.00261</cdr:y>
    </cdr:from>
    <cdr:to>
      <cdr:x>0.92969</cdr:x>
      <cdr:y>0.13286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7687" y="8335"/>
          <a:ext cx="3702844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R" sz="1400" b="1"/>
            <a:t>Indicadores</a:t>
          </a:r>
          <a:r>
            <a:rPr lang="es-CR" sz="1400" b="1" baseline="0"/>
            <a:t> de Gasto Medio</a:t>
          </a:r>
          <a:endParaRPr lang="es-CR" sz="14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topLeftCell="A55" zoomScale="70" zoomScaleNormal="70" workbookViewId="0"/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32" t="s">
        <v>74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68</v>
      </c>
      <c r="B8" s="5"/>
      <c r="C8" s="1"/>
      <c r="D8" s="1"/>
      <c r="E8" s="1"/>
      <c r="F8" s="1"/>
      <c r="G8" s="1"/>
    </row>
    <row r="9" spans="1:8" x14ac:dyDescent="0.25">
      <c r="A9" s="3" t="s">
        <v>43</v>
      </c>
      <c r="B9" s="19">
        <f>SUM(C9:F9)</f>
        <v>2368</v>
      </c>
      <c r="C9" s="20">
        <v>1531</v>
      </c>
      <c r="D9" s="20">
        <v>321</v>
      </c>
      <c r="E9" s="20">
        <v>231</v>
      </c>
      <c r="F9" s="19">
        <v>285</v>
      </c>
      <c r="G9" s="20"/>
      <c r="H9" s="1"/>
    </row>
    <row r="10" spans="1:8" x14ac:dyDescent="0.25">
      <c r="A10" s="3" t="s">
        <v>75</v>
      </c>
      <c r="B10" s="19">
        <f t="shared" ref="B10:B12" si="0">SUM(C10:F10)</f>
        <v>2003</v>
      </c>
      <c r="C10" s="20">
        <v>1323</v>
      </c>
      <c r="D10" s="20">
        <v>252</v>
      </c>
      <c r="E10" s="20">
        <v>274</v>
      </c>
      <c r="F10" s="19">
        <v>154</v>
      </c>
      <c r="G10" s="20"/>
      <c r="H10" s="1"/>
    </row>
    <row r="11" spans="1:8" x14ac:dyDescent="0.25">
      <c r="A11" s="3" t="s">
        <v>76</v>
      </c>
      <c r="B11" s="19">
        <f t="shared" si="0"/>
        <v>1357</v>
      </c>
      <c r="C11" s="20">
        <v>919</v>
      </c>
      <c r="D11" s="20">
        <v>133</v>
      </c>
      <c r="E11" s="20">
        <v>214</v>
      </c>
      <c r="F11" s="20">
        <v>91</v>
      </c>
      <c r="G11" s="20"/>
      <c r="H11" s="1"/>
    </row>
    <row r="12" spans="1:8" x14ac:dyDescent="0.25">
      <c r="A12" s="3" t="s">
        <v>77</v>
      </c>
      <c r="B12" s="19">
        <f t="shared" si="0"/>
        <v>11938</v>
      </c>
      <c r="C12" s="20">
        <v>7555</v>
      </c>
      <c r="D12" s="20">
        <v>1339</v>
      </c>
      <c r="E12" s="20">
        <v>1990</v>
      </c>
      <c r="F12" s="19"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43</v>
      </c>
      <c r="B15" s="20">
        <f>SUM(C15:G15)</f>
        <v>14664864811.6572</v>
      </c>
      <c r="C15" s="20">
        <v>8154600776.8500004</v>
      </c>
      <c r="D15" s="20">
        <v>2733448812.4299998</v>
      </c>
      <c r="E15" s="20">
        <v>2055421198.2299998</v>
      </c>
      <c r="F15" s="19">
        <v>1327304000</v>
      </c>
      <c r="G15" s="19">
        <v>394090024.14720005</v>
      </c>
      <c r="H15" s="1"/>
    </row>
    <row r="16" spans="1:8" x14ac:dyDescent="0.25">
      <c r="A16" s="3" t="s">
        <v>75</v>
      </c>
      <c r="B16" s="20">
        <f>SUM(C16:G16)</f>
        <v>14765152845.662399</v>
      </c>
      <c r="C16" s="20">
        <v>7767410246.1300001</v>
      </c>
      <c r="D16" s="20">
        <v>2391487216.8600001</v>
      </c>
      <c r="E16" s="20">
        <v>2995896739.73</v>
      </c>
      <c r="F16" s="19">
        <v>774595274.31999993</v>
      </c>
      <c r="G16" s="19">
        <v>835763368.62240005</v>
      </c>
      <c r="H16" s="1"/>
    </row>
    <row r="17" spans="1:8" x14ac:dyDescent="0.25">
      <c r="A17" s="3" t="s">
        <v>76</v>
      </c>
      <c r="B17" s="20">
        <f t="shared" ref="B17:B18" si="1">SUM(C17:G17)</f>
        <v>9042991119.2863503</v>
      </c>
      <c r="C17" s="19">
        <v>5139479223.6799994</v>
      </c>
      <c r="D17" s="19">
        <v>898037772.1500001</v>
      </c>
      <c r="E17" s="19">
        <v>2022708749.3499999</v>
      </c>
      <c r="F17" s="19">
        <v>418400753.15999997</v>
      </c>
      <c r="G17" s="19">
        <v>564364620.94634938</v>
      </c>
      <c r="H17" s="1"/>
    </row>
    <row r="18" spans="1:8" x14ac:dyDescent="0.25">
      <c r="A18" s="3" t="s">
        <v>77</v>
      </c>
      <c r="B18" s="20">
        <f t="shared" si="1"/>
        <v>89879230014.104004</v>
      </c>
      <c r="C18" s="20">
        <v>44480116370.870003</v>
      </c>
      <c r="D18" s="20">
        <v>12905481232.490002</v>
      </c>
      <c r="E18" s="20">
        <v>22105600743.010006</v>
      </c>
      <c r="F18" s="19">
        <v>5300528082.0299997</v>
      </c>
      <c r="G18" s="19">
        <v>5087503585.7040005</v>
      </c>
      <c r="H18" s="1"/>
    </row>
    <row r="19" spans="1:8" x14ac:dyDescent="0.25">
      <c r="A19" s="3" t="s">
        <v>78</v>
      </c>
      <c r="B19" s="20">
        <f>SUM(C19:F19)</f>
        <v>0</v>
      </c>
      <c r="C19" s="20"/>
      <c r="D19" s="20"/>
      <c r="E19" s="20"/>
      <c r="F19" s="20"/>
      <c r="G19" s="20"/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75</v>
      </c>
      <c r="B22" s="20">
        <f>B16</f>
        <v>14765152845.662399</v>
      </c>
      <c r="C22" s="20"/>
      <c r="D22" s="20"/>
      <c r="E22" s="20"/>
      <c r="F22" s="19"/>
      <c r="G22" s="19"/>
      <c r="H22" s="1"/>
    </row>
    <row r="23" spans="1:8" x14ac:dyDescent="0.25">
      <c r="A23" s="3" t="s">
        <v>76</v>
      </c>
      <c r="B23" s="20">
        <v>13161312388.689999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24"/>
      <c r="C25" s="25"/>
      <c r="D25" s="25"/>
      <c r="E25" s="25"/>
      <c r="F25" s="25"/>
      <c r="G25" s="25"/>
      <c r="H25" s="1"/>
    </row>
    <row r="26" spans="1:8" x14ac:dyDescent="0.25">
      <c r="A26" s="3" t="s">
        <v>44</v>
      </c>
      <c r="B26" s="26">
        <v>1.4459435845999999</v>
      </c>
      <c r="C26" s="26">
        <v>1.4459435845999999</v>
      </c>
      <c r="D26" s="26">
        <v>1.4459435845999999</v>
      </c>
      <c r="E26" s="26">
        <v>1.4459435845999999</v>
      </c>
      <c r="F26" s="26">
        <v>1.4459435845999999</v>
      </c>
      <c r="G26" s="26">
        <v>1.4459435845999999</v>
      </c>
      <c r="H26" s="1"/>
    </row>
    <row r="27" spans="1:8" x14ac:dyDescent="0.25">
      <c r="A27" s="3" t="s">
        <v>79</v>
      </c>
      <c r="B27" s="26">
        <v>1.5060713566999999</v>
      </c>
      <c r="C27" s="26">
        <v>1.5060713566999999</v>
      </c>
      <c r="D27" s="26">
        <v>1.5060713566999999</v>
      </c>
      <c r="E27" s="26">
        <v>1.5060713566999999</v>
      </c>
      <c r="F27" s="26">
        <v>1.5060713566999999</v>
      </c>
      <c r="G27" s="26">
        <v>1.5060713566999999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5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41</v>
      </c>
      <c r="B31" s="19">
        <f t="shared" ref="B31:F31" si="2">B15/B26</f>
        <v>10142072600.788246</v>
      </c>
      <c r="C31" s="20">
        <f t="shared" si="2"/>
        <v>5639639653.7876387</v>
      </c>
      <c r="D31" s="20">
        <f t="shared" si="2"/>
        <v>1890425630.3928831</v>
      </c>
      <c r="E31" s="20">
        <f t="shared" si="2"/>
        <v>1421508570.6809254</v>
      </c>
      <c r="F31" s="20">
        <f t="shared" si="2"/>
        <v>917950059.83389044</v>
      </c>
      <c r="G31" s="20">
        <f t="shared" ref="G31" si="3">G15/G26</f>
        <v>272548686.09290832</v>
      </c>
      <c r="H31" s="1"/>
    </row>
    <row r="32" spans="1:8" x14ac:dyDescent="0.25">
      <c r="A32" s="2" t="s">
        <v>80</v>
      </c>
      <c r="B32" s="19">
        <f t="shared" ref="B32:F32" si="4">B17/B27</f>
        <v>6004357681.3655968</v>
      </c>
      <c r="C32" s="20">
        <f t="shared" si="4"/>
        <v>3412507117.1536474</v>
      </c>
      <c r="D32" s="20">
        <f t="shared" si="4"/>
        <v>596278368.98626018</v>
      </c>
      <c r="E32" s="20">
        <f t="shared" si="4"/>
        <v>1343036463.9441922</v>
      </c>
      <c r="F32" s="20">
        <f t="shared" si="4"/>
        <v>277809382.20402181</v>
      </c>
      <c r="G32" s="20">
        <f t="shared" ref="G32" si="5">G17/G27</f>
        <v>374726349.07747424</v>
      </c>
      <c r="H32" s="1"/>
    </row>
    <row r="33" spans="1:8" x14ac:dyDescent="0.25">
      <c r="A33" s="2" t="s">
        <v>42</v>
      </c>
      <c r="B33" s="19">
        <f t="shared" ref="B33:F33" si="6">B31/B9</f>
        <v>4282969.8483058475</v>
      </c>
      <c r="C33" s="20">
        <f t="shared" si="6"/>
        <v>3683631.3871898358</v>
      </c>
      <c r="D33" s="20">
        <f t="shared" si="6"/>
        <v>5889176.4186694175</v>
      </c>
      <c r="E33" s="20">
        <f t="shared" si="6"/>
        <v>6153716.7561944826</v>
      </c>
      <c r="F33" s="20">
        <f t="shared" si="6"/>
        <v>3220877.4029259314</v>
      </c>
      <c r="G33" s="20"/>
      <c r="H33" s="1"/>
    </row>
    <row r="34" spans="1:8" x14ac:dyDescent="0.25">
      <c r="A34" s="2" t="s">
        <v>81</v>
      </c>
      <c r="B34" s="19">
        <f>B32/B11</f>
        <v>4424729.315671037</v>
      </c>
      <c r="C34" s="20">
        <f t="shared" ref="C34:F34" si="7">C32/C11</f>
        <v>3713283.0436927611</v>
      </c>
      <c r="D34" s="20">
        <f t="shared" si="7"/>
        <v>4483296.0074154902</v>
      </c>
      <c r="E34" s="20">
        <f t="shared" si="7"/>
        <v>6275871.3268420193</v>
      </c>
      <c r="F34" s="20">
        <f t="shared" si="7"/>
        <v>3052850.3538903496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8">B10/B28*100</f>
        <v>1.4912039070584644</v>
      </c>
      <c r="C39" s="1">
        <f>C10/C28*100</f>
        <v>1.3552689537897336</v>
      </c>
      <c r="D39" s="1">
        <f t="shared" si="8"/>
        <v>0.25814646738852065</v>
      </c>
      <c r="E39" s="1">
        <f t="shared" si="8"/>
        <v>0.28068306374783597</v>
      </c>
      <c r="F39" s="1">
        <f t="shared" si="8"/>
        <v>0.41959566236172419</v>
      </c>
      <c r="G39" s="1"/>
      <c r="H39" s="1"/>
    </row>
    <row r="40" spans="1:8" x14ac:dyDescent="0.25">
      <c r="A40" s="2" t="s">
        <v>18</v>
      </c>
      <c r="B40" s="5">
        <f t="shared" ref="B40:F40" si="9">B11/B28*100</f>
        <v>1.0102664512622748</v>
      </c>
      <c r="C40" s="1">
        <f t="shared" si="9"/>
        <v>0.94141509337321627</v>
      </c>
      <c r="D40" s="1">
        <f t="shared" si="9"/>
        <v>0.13624396889949703</v>
      </c>
      <c r="E40" s="1">
        <f t="shared" si="9"/>
        <v>0.21921961913152155</v>
      </c>
      <c r="F40" s="1">
        <f t="shared" si="9"/>
        <v>0.24794289139556425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0">B11/B10*100</f>
        <v>67.748377433849228</v>
      </c>
      <c r="C43" s="1">
        <f t="shared" si="10"/>
        <v>69.463340891912324</v>
      </c>
      <c r="D43" s="1">
        <f t="shared" si="10"/>
        <v>52.777777777777779</v>
      </c>
      <c r="E43" s="1">
        <f t="shared" si="10"/>
        <v>78.102189781021906</v>
      </c>
      <c r="F43" s="1">
        <f t="shared" si="10"/>
        <v>59.090909090909093</v>
      </c>
      <c r="G43" s="1"/>
      <c r="H43" s="1"/>
    </row>
    <row r="44" spans="1:8" x14ac:dyDescent="0.25">
      <c r="A44" s="2" t="s">
        <v>21</v>
      </c>
      <c r="B44" s="5">
        <f t="shared" ref="B44:G44" si="11">B17/B16*100</f>
        <v>61.245496161205914</v>
      </c>
      <c r="C44" s="5">
        <f t="shared" si="11"/>
        <v>66.167217397081231</v>
      </c>
      <c r="D44" s="5">
        <f t="shared" si="11"/>
        <v>37.551435183045434</v>
      </c>
      <c r="E44" s="5">
        <f t="shared" si="11"/>
        <v>67.515970177673509</v>
      </c>
      <c r="F44" s="5">
        <f t="shared" si="11"/>
        <v>54.015402240519052</v>
      </c>
      <c r="G44" s="5">
        <f t="shared" si="11"/>
        <v>67.526843378718453</v>
      </c>
      <c r="H44" s="1"/>
    </row>
    <row r="45" spans="1:8" x14ac:dyDescent="0.25">
      <c r="A45" s="2" t="s">
        <v>22</v>
      </c>
      <c r="B45" s="5">
        <f t="shared" ref="B45:F45" si="12">AVERAGE(B43:B44)</f>
        <v>64.496936797527567</v>
      </c>
      <c r="C45" s="1">
        <f t="shared" si="12"/>
        <v>67.81527914449677</v>
      </c>
      <c r="D45" s="1">
        <f t="shared" si="12"/>
        <v>45.164606480411607</v>
      </c>
      <c r="E45" s="1">
        <f t="shared" si="12"/>
        <v>72.8090799793477</v>
      </c>
      <c r="F45" s="1">
        <f t="shared" si="12"/>
        <v>56.553155665714073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3">B11/B12*100</f>
        <v>11.367063159658235</v>
      </c>
      <c r="C48" s="1">
        <f t="shared" si="13"/>
        <v>12.164129715420252</v>
      </c>
      <c r="D48" s="1">
        <f t="shared" si="13"/>
        <v>9.9327856609410006</v>
      </c>
      <c r="E48" s="1">
        <f t="shared" si="13"/>
        <v>10.753768844221105</v>
      </c>
      <c r="F48" s="1">
        <f t="shared" si="13"/>
        <v>8.6337760910815931</v>
      </c>
      <c r="G48" s="1"/>
      <c r="H48" s="1"/>
    </row>
    <row r="49" spans="1:8" x14ac:dyDescent="0.25">
      <c r="A49" s="2" t="s">
        <v>25</v>
      </c>
      <c r="B49" s="5">
        <f t="shared" ref="B49:G49" si="14">B17/B18*100</f>
        <v>10.061269013839247</v>
      </c>
      <c r="C49" s="5">
        <f t="shared" si="14"/>
        <v>11.554554355990492</v>
      </c>
      <c r="D49" s="5">
        <f t="shared" si="14"/>
        <v>6.9585764061952107</v>
      </c>
      <c r="E49" s="5">
        <f t="shared" si="14"/>
        <v>9.1502093648805225</v>
      </c>
      <c r="F49" s="5">
        <f t="shared" si="14"/>
        <v>7.8935673330073284</v>
      </c>
      <c r="G49" s="5">
        <f t="shared" si="14"/>
        <v>11.093154263954263</v>
      </c>
      <c r="H49" s="1"/>
    </row>
    <row r="50" spans="1:8" x14ac:dyDescent="0.25">
      <c r="A50" s="2" t="s">
        <v>26</v>
      </c>
      <c r="B50" s="5">
        <f t="shared" ref="B50:F50" si="15">(B48+B49)/2</f>
        <v>10.71416608674874</v>
      </c>
      <c r="C50" s="1">
        <f t="shared" si="15"/>
        <v>11.859342035705371</v>
      </c>
      <c r="D50" s="1">
        <f t="shared" si="15"/>
        <v>8.4456810335681052</v>
      </c>
      <c r="E50" s="1">
        <f t="shared" si="15"/>
        <v>9.9519891045508135</v>
      </c>
      <c r="F50" s="1">
        <f t="shared" si="15"/>
        <v>8.2636717120444612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 t="shared" ref="B53:G53" si="16">B19/B17*100</f>
        <v>0</v>
      </c>
      <c r="C53" s="5">
        <f t="shared" si="16"/>
        <v>0</v>
      </c>
      <c r="D53" s="5">
        <f t="shared" si="16"/>
        <v>0</v>
      </c>
      <c r="E53" s="5">
        <f t="shared" si="16"/>
        <v>0</v>
      </c>
      <c r="F53" s="5">
        <f t="shared" si="16"/>
        <v>0</v>
      </c>
      <c r="G53" s="5">
        <f t="shared" si="16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 t="shared" ref="B56:F56" si="17">((B11/B9)-1)*100</f>
        <v>-42.694256756756758</v>
      </c>
      <c r="C56" s="7">
        <f t="shared" si="17"/>
        <v>-39.973873285434358</v>
      </c>
      <c r="D56" s="7">
        <f t="shared" si="17"/>
        <v>-58.566978193146426</v>
      </c>
      <c r="E56" s="7">
        <f t="shared" si="17"/>
        <v>-7.3593073593073548</v>
      </c>
      <c r="F56" s="7">
        <f t="shared" si="17"/>
        <v>-68.070175438596493</v>
      </c>
      <c r="G56" s="1"/>
      <c r="H56" s="1"/>
    </row>
    <row r="57" spans="1:8" x14ac:dyDescent="0.25">
      <c r="A57" s="2" t="s">
        <v>30</v>
      </c>
      <c r="B57" s="14">
        <f>((B32/B31)-1)*100</f>
        <v>-40.797528101909506</v>
      </c>
      <c r="C57" s="14">
        <f t="shared" ref="C57:F57" si="18">((C32/C31)-1)*100</f>
        <v>-39.490688649552752</v>
      </c>
      <c r="D57" s="14">
        <f t="shared" si="18"/>
        <v>-68.457983249923629</v>
      </c>
      <c r="E57" s="14">
        <f t="shared" si="18"/>
        <v>-5.5203400355963943</v>
      </c>
      <c r="F57" s="14">
        <f t="shared" si="18"/>
        <v>-69.735893665686618</v>
      </c>
      <c r="G57" s="15"/>
      <c r="H57" s="1"/>
    </row>
    <row r="58" spans="1:8" x14ac:dyDescent="0.25">
      <c r="A58" s="2" t="s">
        <v>31</v>
      </c>
      <c r="B58" s="5">
        <f>((B34/B33)-1)*100</f>
        <v>3.3098404234917389</v>
      </c>
      <c r="C58" s="1">
        <f t="shared" ref="C58:F58" si="19">((C34/C33)-1)*100</f>
        <v>0.80495721168087897</v>
      </c>
      <c r="D58" s="1">
        <f t="shared" si="19"/>
        <v>-23.872275362597605</v>
      </c>
      <c r="E58" s="1">
        <f t="shared" si="19"/>
        <v>1.985053512977708</v>
      </c>
      <c r="F58" s="1">
        <f t="shared" si="19"/>
        <v>-5.2168098320954819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0">B16/B10</f>
        <v>7371519.144115027</v>
      </c>
      <c r="C61" s="1">
        <f t="shared" si="20"/>
        <v>5871058.3870975059</v>
      </c>
      <c r="D61" s="1">
        <f t="shared" si="20"/>
        <v>9490028.6383333337</v>
      </c>
      <c r="E61" s="1">
        <f t="shared" si="20"/>
        <v>10933929.707043795</v>
      </c>
      <c r="F61" s="1">
        <f t="shared" si="20"/>
        <v>5029839.4436363634</v>
      </c>
      <c r="G61" s="1"/>
      <c r="H61" s="1"/>
    </row>
    <row r="62" spans="1:8" x14ac:dyDescent="0.25">
      <c r="A62" s="2" t="s">
        <v>34</v>
      </c>
      <c r="B62" s="5">
        <f t="shared" si="20"/>
        <v>6663958.0834829407</v>
      </c>
      <c r="C62" s="5">
        <f t="shared" si="20"/>
        <v>5592469.2314254614</v>
      </c>
      <c r="D62" s="5">
        <f t="shared" si="20"/>
        <v>6752163.7003759407</v>
      </c>
      <c r="E62" s="5">
        <f t="shared" si="20"/>
        <v>9451910.0436915886</v>
      </c>
      <c r="F62" s="5">
        <f t="shared" si="20"/>
        <v>4597810.4742857143</v>
      </c>
      <c r="G62" s="1"/>
      <c r="H62" s="1"/>
    </row>
    <row r="63" spans="1:8" x14ac:dyDescent="0.25">
      <c r="A63" s="2" t="s">
        <v>35</v>
      </c>
      <c r="B63" s="5">
        <f>(B61/B62)*B45</f>
        <v>71.345047250246338</v>
      </c>
      <c r="C63" s="1">
        <f>(C61/C62)*C45</f>
        <v>71.193500923951035</v>
      </c>
      <c r="D63" s="1">
        <f t="shared" ref="D63:E63" si="21">(D61/D62)*D45</f>
        <v>63.477935067583964</v>
      </c>
      <c r="E63" s="1">
        <f t="shared" si="21"/>
        <v>84.225236893790054</v>
      </c>
      <c r="F63" s="1">
        <f t="shared" ref="F63" si="22">F61/F62*F45</f>
        <v>61.867120147814859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3">(B23/B22)*100</f>
        <v>89.13766437952205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4">(B17/B23)*100</f>
        <v>68.70888595469647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5" spans="1:8" x14ac:dyDescent="0.25">
      <c r="A75" s="8" t="s">
        <v>58</v>
      </c>
    </row>
    <row r="76" spans="1:8" x14ac:dyDescent="0.25">
      <c r="A76" s="8" t="s">
        <v>59</v>
      </c>
    </row>
    <row r="77" spans="1:8" x14ac:dyDescent="0.25">
      <c r="A77" s="8" t="s">
        <v>60</v>
      </c>
    </row>
    <row r="78" spans="1:8" x14ac:dyDescent="0.25">
      <c r="A78" s="8" t="s">
        <v>61</v>
      </c>
    </row>
    <row r="79" spans="1:8" x14ac:dyDescent="0.25">
      <c r="A79" s="8" t="s">
        <v>62</v>
      </c>
    </row>
    <row r="81" spans="1:1" x14ac:dyDescent="0.25">
      <c r="A81" s="8" t="s">
        <v>72</v>
      </c>
    </row>
    <row r="82" spans="1:1" x14ac:dyDescent="0.25">
      <c r="A82" s="8" t="s">
        <v>73</v>
      </c>
    </row>
  </sheetData>
  <mergeCells count="4">
    <mergeCell ref="A4:A5"/>
    <mergeCell ref="C4:F4"/>
    <mergeCell ref="A2:G2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G16" sqref="G16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32" t="s">
        <v>84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39</v>
      </c>
      <c r="B9" s="19">
        <f>SUM(C9:F9)</f>
        <v>2716</v>
      </c>
      <c r="C9" s="20">
        <v>1711</v>
      </c>
      <c r="D9" s="20">
        <v>241</v>
      </c>
      <c r="E9" s="20">
        <v>581</v>
      </c>
      <c r="F9" s="19">
        <v>183</v>
      </c>
      <c r="G9" s="20"/>
      <c r="H9" s="1"/>
    </row>
    <row r="10" spans="1:8" x14ac:dyDescent="0.25">
      <c r="A10" s="3" t="s">
        <v>85</v>
      </c>
      <c r="B10" s="19">
        <f t="shared" ref="B10:B12" si="0">SUM(C10:F10)</f>
        <v>3508</v>
      </c>
      <c r="C10" s="20">
        <v>2456</v>
      </c>
      <c r="D10" s="20">
        <v>188</v>
      </c>
      <c r="E10" s="20">
        <v>552</v>
      </c>
      <c r="F10" s="19">
        <v>312</v>
      </c>
      <c r="G10" s="20"/>
      <c r="H10" s="1"/>
    </row>
    <row r="11" spans="1:8" x14ac:dyDescent="0.25">
      <c r="A11" s="3" t="s">
        <v>86</v>
      </c>
      <c r="B11" s="19">
        <f t="shared" si="0"/>
        <v>2380</v>
      </c>
      <c r="C11" s="20">
        <v>1635</v>
      </c>
      <c r="D11" s="20">
        <v>225</v>
      </c>
      <c r="E11" s="20">
        <v>319</v>
      </c>
      <c r="F11" s="20">
        <v>201</v>
      </c>
      <c r="G11" s="20"/>
      <c r="H11" s="1"/>
    </row>
    <row r="12" spans="1:8" x14ac:dyDescent="0.25">
      <c r="A12" s="3" t="s">
        <v>77</v>
      </c>
      <c r="B12" s="19">
        <f t="shared" si="0"/>
        <v>11938</v>
      </c>
      <c r="C12" s="20">
        <v>7555</v>
      </c>
      <c r="D12" s="20">
        <v>1339</v>
      </c>
      <c r="E12" s="20">
        <v>1990</v>
      </c>
      <c r="F12" s="19"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39</v>
      </c>
      <c r="B15" s="20">
        <f>SUM(C15:G15)</f>
        <v>19712852419.009445</v>
      </c>
      <c r="C15" s="20">
        <v>9539656080.7000008</v>
      </c>
      <c r="D15" s="20">
        <v>2348781559.71</v>
      </c>
      <c r="E15" s="20">
        <v>6367055007.9799995</v>
      </c>
      <c r="F15" s="19">
        <v>857032000</v>
      </c>
      <c r="G15" s="19">
        <v>600327770.61944604</v>
      </c>
      <c r="H15" s="1"/>
    </row>
    <row r="16" spans="1:8" x14ac:dyDescent="0.25">
      <c r="A16" s="3" t="s">
        <v>85</v>
      </c>
      <c r="B16" s="20">
        <f>SUM(C16:G16)</f>
        <v>25236780920.654598</v>
      </c>
      <c r="C16" s="20">
        <v>14419319398.709999</v>
      </c>
      <c r="D16" s="20">
        <v>1784125384</v>
      </c>
      <c r="E16" s="20">
        <v>6035529198.29</v>
      </c>
      <c r="F16" s="19">
        <v>1569309906.4099998</v>
      </c>
      <c r="G16" s="19">
        <v>1428497033.2445996</v>
      </c>
      <c r="H16" s="1"/>
    </row>
    <row r="17" spans="1:8" x14ac:dyDescent="0.25">
      <c r="A17" s="3" t="s">
        <v>86</v>
      </c>
      <c r="B17" s="20">
        <f t="shared" ref="B17:B18" si="1">SUM(C17:G17)</f>
        <v>16349091080.584801</v>
      </c>
      <c r="C17" s="19">
        <v>9254754808.0299988</v>
      </c>
      <c r="D17" s="19">
        <v>1882494022.8</v>
      </c>
      <c r="E17" s="19">
        <v>3414389372.54</v>
      </c>
      <c r="F17" s="19">
        <v>1003249571.04</v>
      </c>
      <c r="G17" s="19">
        <v>794203306.17480004</v>
      </c>
      <c r="H17" s="1"/>
    </row>
    <row r="18" spans="1:8" x14ac:dyDescent="0.25">
      <c r="A18" s="3" t="s">
        <v>77</v>
      </c>
      <c r="B18" s="20">
        <f t="shared" si="1"/>
        <v>89879230014.104004</v>
      </c>
      <c r="C18" s="20">
        <v>44480116370.870003</v>
      </c>
      <c r="D18" s="20">
        <v>12905481232.490002</v>
      </c>
      <c r="E18" s="20">
        <v>22105600743.010006</v>
      </c>
      <c r="F18" s="19">
        <v>5300528082.0299997</v>
      </c>
      <c r="G18" s="19">
        <v>5087503585.7040005</v>
      </c>
      <c r="H18" s="1"/>
    </row>
    <row r="19" spans="1:8" x14ac:dyDescent="0.25">
      <c r="A19" s="3" t="s">
        <v>87</v>
      </c>
      <c r="B19" s="20">
        <f>SUM(C19:F19)</f>
        <v>0</v>
      </c>
      <c r="C19" s="20"/>
      <c r="D19" s="20"/>
      <c r="E19" s="20"/>
      <c r="F19" s="20"/>
      <c r="G19" s="20"/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85</v>
      </c>
      <c r="B22" s="20">
        <f>B16</f>
        <v>25236780920.654598</v>
      </c>
      <c r="C22" s="20"/>
      <c r="D22" s="20"/>
      <c r="E22" s="20"/>
      <c r="F22" s="19"/>
      <c r="G22" s="19"/>
      <c r="H22" s="1"/>
    </row>
    <row r="23" spans="1:8" x14ac:dyDescent="0.25">
      <c r="A23" s="3" t="s">
        <v>86</v>
      </c>
      <c r="B23" s="20">
        <v>27645139653.040005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40</v>
      </c>
      <c r="B26" s="27">
        <v>1.4619442416999999</v>
      </c>
      <c r="C26" s="27">
        <v>1.4619442416999999</v>
      </c>
      <c r="D26" s="27">
        <v>1.4619442416999999</v>
      </c>
      <c r="E26" s="27">
        <v>1.4619442416999999</v>
      </c>
      <c r="F26" s="27">
        <v>1.4619442416999999</v>
      </c>
      <c r="G26" s="27">
        <v>1.4619442416999999</v>
      </c>
      <c r="H26" s="1"/>
    </row>
    <row r="27" spans="1:8" x14ac:dyDescent="0.25">
      <c r="A27" s="3" t="s">
        <v>88</v>
      </c>
      <c r="B27" s="27">
        <v>1.5319088546000001</v>
      </c>
      <c r="C27" s="27">
        <v>1.5319088546000001</v>
      </c>
      <c r="D27" s="27">
        <v>1.5319088546000001</v>
      </c>
      <c r="E27" s="27">
        <v>1.5319088546000001</v>
      </c>
      <c r="F27" s="27">
        <v>1.5319088546000001</v>
      </c>
      <c r="G27" s="27">
        <v>1.5319088546000001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41</v>
      </c>
      <c r="B31" s="19">
        <f t="shared" ref="B31:F31" si="2">B15/B26</f>
        <v>13483997444.448805</v>
      </c>
      <c r="C31" s="20">
        <f t="shared" si="2"/>
        <v>6525321423.754818</v>
      </c>
      <c r="D31" s="20">
        <f t="shared" si="2"/>
        <v>1606615008.0927536</v>
      </c>
      <c r="E31" s="20">
        <f t="shared" si="2"/>
        <v>4355196885.3313894</v>
      </c>
      <c r="F31" s="20">
        <f t="shared" si="2"/>
        <v>586227556.12307978</v>
      </c>
      <c r="G31" s="20">
        <f t="shared" ref="G31" si="3">G15/G26</f>
        <v>410636571.14676541</v>
      </c>
      <c r="H31" s="1"/>
    </row>
    <row r="32" spans="1:8" x14ac:dyDescent="0.25">
      <c r="A32" s="2" t="s">
        <v>80</v>
      </c>
      <c r="B32" s="19">
        <f t="shared" ref="B32:F32" si="4">B17/B27</f>
        <v>10672365416.187731</v>
      </c>
      <c r="C32" s="20">
        <f t="shared" si="4"/>
        <v>6041322093.178009</v>
      </c>
      <c r="D32" s="20">
        <f t="shared" si="4"/>
        <v>1228855109.1974344</v>
      </c>
      <c r="E32" s="20">
        <f t="shared" si="4"/>
        <v>2228846293.4901814</v>
      </c>
      <c r="F32" s="20">
        <f t="shared" si="4"/>
        <v>654901607.25127506</v>
      </c>
      <c r="G32" s="20">
        <f t="shared" ref="G32" si="5">G17/G27</f>
        <v>518440313.07082957</v>
      </c>
      <c r="H32" s="1"/>
    </row>
    <row r="33" spans="1:8" x14ac:dyDescent="0.25">
      <c r="A33" s="2" t="s">
        <v>42</v>
      </c>
      <c r="B33" s="19">
        <f>B31/B9</f>
        <v>4964652.9618736394</v>
      </c>
      <c r="C33" s="20">
        <f>C31/C9</f>
        <v>3813747.1792839379</v>
      </c>
      <c r="D33" s="20">
        <f>D31/D9</f>
        <v>6666452.3157375669</v>
      </c>
      <c r="E33" s="20">
        <f>E31/E9</f>
        <v>7496035.9472140959</v>
      </c>
      <c r="F33" s="20">
        <f>F31/F9</f>
        <v>3203429.2684321301</v>
      </c>
      <c r="G33" s="20"/>
      <c r="H33" s="1"/>
    </row>
    <row r="34" spans="1:8" x14ac:dyDescent="0.25">
      <c r="A34" s="2" t="s">
        <v>81</v>
      </c>
      <c r="B34" s="19">
        <f>B32/B11</f>
        <v>4484187.1496587107</v>
      </c>
      <c r="C34" s="20">
        <f t="shared" ref="C34:F34" si="6">C32/C11</f>
        <v>3694998.2221272225</v>
      </c>
      <c r="D34" s="20">
        <f t="shared" si="6"/>
        <v>5461578.2630997086</v>
      </c>
      <c r="E34" s="20">
        <f t="shared" si="6"/>
        <v>6986978.9764582487</v>
      </c>
      <c r="F34" s="20">
        <f t="shared" si="6"/>
        <v>3258216.951498881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>B10/B28*100</f>
        <v>2.6116541717229622</v>
      </c>
      <c r="C39" s="1">
        <f>C10/C28*100</f>
        <v>2.5159036662944714</v>
      </c>
      <c r="D39" s="1">
        <f t="shared" ref="D39:F39" si="7">D10/D28*100</f>
        <v>0.19258545979778527</v>
      </c>
      <c r="E39" s="1">
        <f t="shared" si="7"/>
        <v>0.56546369047009293</v>
      </c>
      <c r="F39" s="1">
        <f t="shared" si="7"/>
        <v>0.85008991335622042</v>
      </c>
      <c r="G39" s="1"/>
      <c r="H39" s="1"/>
    </row>
    <row r="40" spans="1:8" x14ac:dyDescent="0.25">
      <c r="A40" s="2" t="s">
        <v>18</v>
      </c>
      <c r="B40" s="5">
        <f t="shared" ref="B40:F40" si="8">B11/B28*100</f>
        <v>1.7718748371438571</v>
      </c>
      <c r="C40" s="1">
        <f t="shared" si="8"/>
        <v>1.6748788657945688</v>
      </c>
      <c r="D40" s="1">
        <f t="shared" si="8"/>
        <v>0.23048791731117921</v>
      </c>
      <c r="E40" s="1">
        <f t="shared" si="8"/>
        <v>0.32678064721007183</v>
      </c>
      <c r="F40" s="1">
        <f t="shared" si="8"/>
        <v>0.54765407879679584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9">B11/B10*100</f>
        <v>67.844925883694415</v>
      </c>
      <c r="C43" s="1">
        <f t="shared" si="9"/>
        <v>66.571661237785023</v>
      </c>
      <c r="D43" s="1">
        <f t="shared" si="9"/>
        <v>119.68085106382979</v>
      </c>
      <c r="E43" s="1">
        <f t="shared" si="9"/>
        <v>57.789855072463766</v>
      </c>
      <c r="F43" s="1">
        <f t="shared" si="9"/>
        <v>64.423076923076934</v>
      </c>
      <c r="G43" s="1"/>
      <c r="H43" s="1"/>
    </row>
    <row r="44" spans="1:8" x14ac:dyDescent="0.25">
      <c r="A44" s="2" t="s">
        <v>21</v>
      </c>
      <c r="B44" s="5">
        <f t="shared" ref="B44:G44" si="10">B17/B16*100</f>
        <v>64.782791164954702</v>
      </c>
      <c r="C44" s="5">
        <f t="shared" si="10"/>
        <v>64.183021071424221</v>
      </c>
      <c r="D44" s="5">
        <f t="shared" si="10"/>
        <v>105.51354964635154</v>
      </c>
      <c r="E44" s="5">
        <f t="shared" si="10"/>
        <v>56.571499538223968</v>
      </c>
      <c r="F44" s="5">
        <f t="shared" si="10"/>
        <v>63.929346711068924</v>
      </c>
      <c r="G44" s="5">
        <f t="shared" si="10"/>
        <v>55.597126748726652</v>
      </c>
      <c r="H44" s="1"/>
    </row>
    <row r="45" spans="1:8" x14ac:dyDescent="0.25">
      <c r="A45" s="2" t="s">
        <v>22</v>
      </c>
      <c r="B45" s="5">
        <f t="shared" ref="B45:F45" si="11">AVERAGE(B43:B44)</f>
        <v>66.313858524324559</v>
      </c>
      <c r="C45" s="1">
        <f t="shared" si="11"/>
        <v>65.377341154604622</v>
      </c>
      <c r="D45" s="1">
        <f t="shared" si="11"/>
        <v>112.59720035509066</v>
      </c>
      <c r="E45" s="1">
        <f t="shared" si="11"/>
        <v>57.180677305343863</v>
      </c>
      <c r="F45" s="1">
        <f t="shared" si="11"/>
        <v>64.176211817072925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2">B11/B12*100</f>
        <v>19.936337745015916</v>
      </c>
      <c r="C48" s="1">
        <f t="shared" si="12"/>
        <v>21.641297154202515</v>
      </c>
      <c r="D48" s="1">
        <f t="shared" si="12"/>
        <v>16.803584764749814</v>
      </c>
      <c r="E48" s="1">
        <f t="shared" si="12"/>
        <v>16.030150753768844</v>
      </c>
      <c r="F48" s="1">
        <f t="shared" si="12"/>
        <v>19.070208728652752</v>
      </c>
      <c r="G48" s="1"/>
      <c r="H48" s="1"/>
    </row>
    <row r="49" spans="1:8" x14ac:dyDescent="0.25">
      <c r="A49" s="2" t="s">
        <v>25</v>
      </c>
      <c r="B49" s="5">
        <f t="shared" ref="B49:G49" si="13">B17/B18*100</f>
        <v>18.190065800540651</v>
      </c>
      <c r="C49" s="5">
        <f t="shared" si="13"/>
        <v>20.806498640572197</v>
      </c>
      <c r="D49" s="5">
        <f t="shared" si="13"/>
        <v>14.586778973113807</v>
      </c>
      <c r="E49" s="5">
        <f t="shared" si="13"/>
        <v>15.445811277577072</v>
      </c>
      <c r="F49" s="5">
        <f t="shared" si="13"/>
        <v>18.927351303754904</v>
      </c>
      <c r="G49" s="5">
        <f t="shared" si="13"/>
        <v>15.610864794405829</v>
      </c>
      <c r="H49" s="1"/>
    </row>
    <row r="50" spans="1:8" x14ac:dyDescent="0.25">
      <c r="A50" s="2" t="s">
        <v>26</v>
      </c>
      <c r="B50" s="5">
        <f t="shared" ref="B50:F50" si="14">(B48+B49)/2</f>
        <v>19.063201772778285</v>
      </c>
      <c r="C50" s="1">
        <f t="shared" si="14"/>
        <v>21.223897897387356</v>
      </c>
      <c r="D50" s="1">
        <f t="shared" si="14"/>
        <v>15.695181868931812</v>
      </c>
      <c r="E50" s="1">
        <f t="shared" si="14"/>
        <v>15.737981015672958</v>
      </c>
      <c r="F50" s="1">
        <f t="shared" si="14"/>
        <v>18.998780016203828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 t="shared" ref="B53:G53" si="15">B19/B17*100</f>
        <v>0</v>
      </c>
      <c r="C53" s="5">
        <f t="shared" si="15"/>
        <v>0</v>
      </c>
      <c r="D53" s="5">
        <f t="shared" si="15"/>
        <v>0</v>
      </c>
      <c r="E53" s="5">
        <f t="shared" si="15"/>
        <v>0</v>
      </c>
      <c r="F53" s="5">
        <f t="shared" si="15"/>
        <v>0</v>
      </c>
      <c r="G53" s="5">
        <f t="shared" si="15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 t="shared" ref="B56:F56" si="16">((B11/B9)-1)*100</f>
        <v>-12.371134020618557</v>
      </c>
      <c r="C56" s="7">
        <f t="shared" si="16"/>
        <v>-4.4418468731735832</v>
      </c>
      <c r="D56" s="7">
        <f t="shared" si="16"/>
        <v>-6.639004149377592</v>
      </c>
      <c r="E56" s="7">
        <f t="shared" si="16"/>
        <v>-45.094664371772808</v>
      </c>
      <c r="F56" s="7">
        <f t="shared" si="16"/>
        <v>9.8360655737705027</v>
      </c>
      <c r="G56" s="1"/>
      <c r="H56" s="1"/>
    </row>
    <row r="57" spans="1:8" x14ac:dyDescent="0.25">
      <c r="A57" s="2" t="s">
        <v>30</v>
      </c>
      <c r="B57" s="14">
        <f>((B32/B31)-1)*100</f>
        <v>-20.85162089242748</v>
      </c>
      <c r="C57" s="14">
        <f t="shared" ref="C57:F57" si="17">((C32/C31)-1)*100</f>
        <v>-7.4172488854702951</v>
      </c>
      <c r="D57" s="14">
        <f t="shared" si="17"/>
        <v>-23.512782900227347</v>
      </c>
      <c r="E57" s="14">
        <f t="shared" si="17"/>
        <v>-48.823294280975148</v>
      </c>
      <c r="F57" s="14">
        <f t="shared" si="17"/>
        <v>11.714572338147988</v>
      </c>
      <c r="G57" s="15"/>
      <c r="H57" s="1"/>
    </row>
    <row r="58" spans="1:8" x14ac:dyDescent="0.25">
      <c r="A58" s="2" t="s">
        <v>31</v>
      </c>
      <c r="B58" s="5">
        <f>((B34/B33)-1)*100</f>
        <v>-9.6777320772407638</v>
      </c>
      <c r="C58" s="1">
        <f t="shared" ref="C58:F58" si="18">((C34/C33)-1)*100</f>
        <v>-3.1137081608805461</v>
      </c>
      <c r="D58" s="1">
        <f t="shared" si="18"/>
        <v>-18.07369190646574</v>
      </c>
      <c r="E58" s="1">
        <f t="shared" si="18"/>
        <v>-6.7910156026538049</v>
      </c>
      <c r="F58" s="1">
        <f t="shared" si="18"/>
        <v>1.7102822780153293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19">B16/B10</f>
        <v>7194065.2567430437</v>
      </c>
      <c r="C61" s="1">
        <f t="shared" si="19"/>
        <v>5871058.3870969051</v>
      </c>
      <c r="D61" s="1">
        <f t="shared" si="19"/>
        <v>9490028.6382978726</v>
      </c>
      <c r="E61" s="1">
        <f t="shared" si="19"/>
        <v>10933929.707047101</v>
      </c>
      <c r="F61" s="1">
        <f t="shared" si="19"/>
        <v>5029839.4436217947</v>
      </c>
      <c r="G61" s="1"/>
      <c r="H61" s="1"/>
    </row>
    <row r="62" spans="1:8" x14ac:dyDescent="0.25">
      <c r="A62" s="2" t="s">
        <v>34</v>
      </c>
      <c r="B62" s="5">
        <f t="shared" si="19"/>
        <v>6869366.0002457146</v>
      </c>
      <c r="C62" s="5">
        <f t="shared" si="19"/>
        <v>5660400.4942079503</v>
      </c>
      <c r="D62" s="5">
        <f t="shared" si="19"/>
        <v>8366640.1013333332</v>
      </c>
      <c r="E62" s="5">
        <f t="shared" si="19"/>
        <v>10703414.960940439</v>
      </c>
      <c r="F62" s="5">
        <f t="shared" si="19"/>
        <v>4991291.3982089553</v>
      </c>
      <c r="G62" s="1"/>
      <c r="H62" s="1"/>
    </row>
    <row r="63" spans="1:8" x14ac:dyDescent="0.25">
      <c r="A63" s="2" t="s">
        <v>35</v>
      </c>
      <c r="B63" s="5">
        <f>(B61/B62)*B45</f>
        <v>69.448363303593425</v>
      </c>
      <c r="C63" s="1">
        <f>(C61/C62)*C45</f>
        <v>67.810429227507569</v>
      </c>
      <c r="D63" s="1">
        <f t="shared" ref="D63:E63" si="20">(D61/D62)*D45</f>
        <v>127.71562335897373</v>
      </c>
      <c r="E63" s="1">
        <f t="shared" si="20"/>
        <v>58.412152433548194</v>
      </c>
      <c r="F63" s="1">
        <f t="shared" ref="F63" si="21">F61/F62*F45</f>
        <v>64.671848583228524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2">(B23/B22)*100</f>
        <v>109.54305043879162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3">(B17/B23)*100</f>
        <v>59.139115539924461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5" spans="1:8" x14ac:dyDescent="0.25">
      <c r="A75" s="8" t="s">
        <v>58</v>
      </c>
    </row>
    <row r="76" spans="1:8" x14ac:dyDescent="0.25">
      <c r="A76" s="8" t="s">
        <v>59</v>
      </c>
    </row>
    <row r="77" spans="1:8" x14ac:dyDescent="0.25">
      <c r="A77" s="8" t="s">
        <v>60</v>
      </c>
    </row>
    <row r="78" spans="1:8" x14ac:dyDescent="0.25">
      <c r="A78" s="8" t="s">
        <v>61</v>
      </c>
    </row>
    <row r="79" spans="1:8" x14ac:dyDescent="0.25">
      <c r="A79" s="8" t="s">
        <v>62</v>
      </c>
    </row>
    <row r="82" spans="1:1" x14ac:dyDescent="0.25">
      <c r="A82" s="8" t="s">
        <v>72</v>
      </c>
    </row>
    <row r="83" spans="1:1" x14ac:dyDescent="0.25">
      <c r="A83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zoomScale="80" zoomScaleNormal="80" workbookViewId="0">
      <selection activeCell="G16" sqref="G16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8.85546875" style="8" bestFit="1" customWidth="1"/>
    <col min="9" max="11" width="17.85546875" style="8" bestFit="1" customWidth="1"/>
    <col min="12" max="12" width="16" style="8" bestFit="1" customWidth="1"/>
    <col min="13" max="13" width="18.85546875" style="8" bestFit="1" customWidth="1"/>
    <col min="14" max="16384" width="11.42578125" style="8"/>
  </cols>
  <sheetData>
    <row r="2" spans="1:8" ht="15.75" x14ac:dyDescent="0.25">
      <c r="A2" s="32" t="s">
        <v>89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6</v>
      </c>
      <c r="B9" s="19">
        <f>SUM(C9:F9)</f>
        <v>2796</v>
      </c>
      <c r="C9" s="20">
        <v>1946</v>
      </c>
      <c r="D9" s="20">
        <v>264</v>
      </c>
      <c r="E9" s="20">
        <v>373</v>
      </c>
      <c r="F9" s="19">
        <v>213</v>
      </c>
      <c r="G9" s="20"/>
      <c r="H9" s="1"/>
    </row>
    <row r="10" spans="1:8" x14ac:dyDescent="0.25">
      <c r="A10" s="3" t="s">
        <v>90</v>
      </c>
      <c r="B10" s="19">
        <f t="shared" ref="B10" si="0">SUM(C10:F10)</f>
        <v>3688</v>
      </c>
      <c r="C10" s="20">
        <v>2345</v>
      </c>
      <c r="D10" s="20">
        <v>453</v>
      </c>
      <c r="E10" s="20">
        <v>592</v>
      </c>
      <c r="F10" s="19">
        <v>298</v>
      </c>
      <c r="G10" s="20"/>
      <c r="H10" s="1"/>
    </row>
    <row r="11" spans="1:8" x14ac:dyDescent="0.25">
      <c r="A11" s="3" t="s">
        <v>91</v>
      </c>
      <c r="B11" s="19">
        <f>SUM(C11:F11)</f>
        <v>2757</v>
      </c>
      <c r="C11" s="20">
        <v>1610</v>
      </c>
      <c r="D11" s="20">
        <v>419</v>
      </c>
      <c r="E11" s="20">
        <v>341</v>
      </c>
      <c r="F11" s="20">
        <v>387</v>
      </c>
      <c r="G11" s="20"/>
      <c r="H11" s="1"/>
    </row>
    <row r="12" spans="1:8" x14ac:dyDescent="0.25">
      <c r="A12" s="3" t="s">
        <v>77</v>
      </c>
      <c r="B12" s="19">
        <f>SUM(C12:F12)</f>
        <v>11938</v>
      </c>
      <c r="C12" s="20">
        <v>7555</v>
      </c>
      <c r="D12" s="20">
        <v>1339</v>
      </c>
      <c r="E12" s="20">
        <v>1990</v>
      </c>
      <c r="F12" s="19"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6</v>
      </c>
      <c r="B15" s="20">
        <f>SUM(C15:G15)</f>
        <v>18986953815.862015</v>
      </c>
      <c r="C15" s="20">
        <v>10648248904.51</v>
      </c>
      <c r="D15" s="20">
        <v>2597551688.0700002</v>
      </c>
      <c r="E15" s="20">
        <v>4082775206.5400004</v>
      </c>
      <c r="F15" s="19">
        <v>1015741664.1600001</v>
      </c>
      <c r="G15" s="19">
        <v>642636352.58201718</v>
      </c>
      <c r="H15" s="1"/>
    </row>
    <row r="16" spans="1:8" x14ac:dyDescent="0.25">
      <c r="A16" s="3" t="s">
        <v>90</v>
      </c>
      <c r="B16" s="20">
        <f>SUM(C16:G16)</f>
        <v>27975055467.391399</v>
      </c>
      <c r="C16" s="20">
        <v>13844807169.629999</v>
      </c>
      <c r="D16" s="20">
        <v>4398921568.5599995</v>
      </c>
      <c r="E16" s="20">
        <v>6649408491.8900003</v>
      </c>
      <c r="F16" s="19">
        <v>1498424531.6099999</v>
      </c>
      <c r="G16" s="19">
        <v>1583493705.7014</v>
      </c>
      <c r="H16" s="1"/>
    </row>
    <row r="17" spans="1:13" x14ac:dyDescent="0.25">
      <c r="A17" s="3" t="s">
        <v>91</v>
      </c>
      <c r="B17" s="20">
        <f t="shared" ref="B17:B18" si="1">SUM(C17:G17)</f>
        <v>20015322243.644802</v>
      </c>
      <c r="C17" s="19">
        <v>9227636548.9699993</v>
      </c>
      <c r="D17" s="19">
        <v>4696430263.7600002</v>
      </c>
      <c r="E17" s="19">
        <v>4496506124.7399998</v>
      </c>
      <c r="F17" s="19">
        <v>800546000</v>
      </c>
      <c r="G17" s="19">
        <v>794203306.17480004</v>
      </c>
      <c r="H17" s="22"/>
      <c r="I17" s="23"/>
      <c r="J17" s="23"/>
      <c r="K17" s="23"/>
      <c r="L17" s="23"/>
      <c r="M17" s="23"/>
    </row>
    <row r="18" spans="1:13" x14ac:dyDescent="0.25">
      <c r="A18" s="3" t="s">
        <v>77</v>
      </c>
      <c r="B18" s="20">
        <f t="shared" si="1"/>
        <v>89879230014.104004</v>
      </c>
      <c r="C18" s="20">
        <v>44480116370.870003</v>
      </c>
      <c r="D18" s="20">
        <v>12905481232.490002</v>
      </c>
      <c r="E18" s="20">
        <v>22105600743.010006</v>
      </c>
      <c r="F18" s="19">
        <v>5300528082.0299997</v>
      </c>
      <c r="G18" s="19">
        <v>5087503585.7040005</v>
      </c>
      <c r="H18" s="1"/>
    </row>
    <row r="19" spans="1:13" x14ac:dyDescent="0.25">
      <c r="A19" s="3" t="s">
        <v>92</v>
      </c>
      <c r="B19" s="20">
        <f>SUM(C19:F19)</f>
        <v>0</v>
      </c>
      <c r="C19" s="20"/>
      <c r="D19" s="20"/>
      <c r="E19" s="20"/>
      <c r="F19" s="20"/>
      <c r="G19" s="20"/>
      <c r="H19" s="1"/>
    </row>
    <row r="20" spans="1:13" x14ac:dyDescent="0.25">
      <c r="A20" s="2"/>
      <c r="B20" s="19"/>
      <c r="C20" s="20"/>
      <c r="D20" s="20"/>
      <c r="E20" s="20"/>
      <c r="F20" s="20"/>
      <c r="G20" s="20"/>
      <c r="H20" s="1"/>
    </row>
    <row r="21" spans="1:13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13" x14ac:dyDescent="0.25">
      <c r="A22" s="3" t="s">
        <v>90</v>
      </c>
      <c r="B22" s="20">
        <f t="shared" ref="B22" si="2">B16</f>
        <v>27975055467.391399</v>
      </c>
      <c r="C22" s="20"/>
      <c r="D22" s="20"/>
      <c r="E22" s="20"/>
      <c r="F22" s="19"/>
      <c r="G22" s="19"/>
      <c r="H22" s="1"/>
    </row>
    <row r="23" spans="1:13" x14ac:dyDescent="0.25">
      <c r="A23" s="3" t="s">
        <v>91</v>
      </c>
      <c r="B23" s="20">
        <v>23473484529.719997</v>
      </c>
      <c r="C23" s="20"/>
      <c r="D23" s="20"/>
      <c r="E23" s="20"/>
      <c r="F23" s="19"/>
      <c r="G23" s="19"/>
      <c r="H23" s="1"/>
    </row>
    <row r="24" spans="1:13" x14ac:dyDescent="0.25">
      <c r="A24" s="2"/>
      <c r="B24" s="19"/>
      <c r="C24" s="20"/>
      <c r="D24" s="20"/>
      <c r="E24" s="20"/>
      <c r="F24" s="20"/>
      <c r="G24" s="20"/>
      <c r="H24" s="1"/>
    </row>
    <row r="25" spans="1:13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13" x14ac:dyDescent="0.25">
      <c r="A26" s="3" t="s">
        <v>10</v>
      </c>
      <c r="B26" s="27">
        <v>1.4773597119666666</v>
      </c>
      <c r="C26" s="27">
        <v>1.4773597119666666</v>
      </c>
      <c r="D26" s="27">
        <v>1.4773597119666666</v>
      </c>
      <c r="E26" s="27">
        <v>1.4773597119666666</v>
      </c>
      <c r="F26" s="27">
        <v>1.4773597119666666</v>
      </c>
      <c r="G26" s="27">
        <v>1.4773597119666666</v>
      </c>
      <c r="H26" s="1"/>
    </row>
    <row r="27" spans="1:13" x14ac:dyDescent="0.25">
      <c r="A27" s="3" t="s">
        <v>93</v>
      </c>
      <c r="B27" s="27">
        <v>1.5396358920333333</v>
      </c>
      <c r="C27" s="27">
        <v>1.5396358920333333</v>
      </c>
      <c r="D27" s="27">
        <v>1.5396358920333333</v>
      </c>
      <c r="E27" s="27">
        <v>1.5396358920333333</v>
      </c>
      <c r="F27" s="27">
        <v>1.5396358920333333</v>
      </c>
      <c r="G27" s="27">
        <v>1.5396358920333333</v>
      </c>
      <c r="H27" s="1"/>
    </row>
    <row r="28" spans="1:13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13" x14ac:dyDescent="0.25">
      <c r="A29" s="2"/>
      <c r="B29" s="19"/>
      <c r="C29" s="20"/>
      <c r="D29" s="20"/>
      <c r="E29" s="20"/>
      <c r="F29" s="20"/>
      <c r="G29" s="20"/>
      <c r="H29" s="1"/>
    </row>
    <row r="30" spans="1:13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13" x14ac:dyDescent="0.25">
      <c r="A31" s="2" t="s">
        <v>13</v>
      </c>
      <c r="B31" s="19">
        <f t="shared" ref="B31:F31" si="3">B15/B26</f>
        <v>12851950450.56868</v>
      </c>
      <c r="C31" s="20">
        <f t="shared" si="3"/>
        <v>7207621013.5275803</v>
      </c>
      <c r="D31" s="20">
        <f t="shared" si="3"/>
        <v>1758239152.6110659</v>
      </c>
      <c r="E31" s="20">
        <f t="shared" si="3"/>
        <v>2763562031.2841721</v>
      </c>
      <c r="F31" s="20">
        <f t="shared" si="3"/>
        <v>687538489.05751002</v>
      </c>
      <c r="G31" s="20">
        <f t="shared" ref="G31" si="4">G15/G26</f>
        <v>434989764.0883528</v>
      </c>
      <c r="H31" s="1"/>
    </row>
    <row r="32" spans="1:13" x14ac:dyDescent="0.25">
      <c r="A32" s="2" t="s">
        <v>94</v>
      </c>
      <c r="B32" s="19">
        <f t="shared" ref="B32" si="5">B17/B27</f>
        <v>13000036143.098351</v>
      </c>
      <c r="C32" s="20">
        <f>C17/C27</f>
        <v>5993388824.4079857</v>
      </c>
      <c r="D32" s="20">
        <f t="shared" ref="D32:F32" si="6">D17/D27</f>
        <v>3050351247.3703241</v>
      </c>
      <c r="E32" s="20">
        <f t="shared" si="6"/>
        <v>2920499676.5836959</v>
      </c>
      <c r="F32" s="20">
        <f t="shared" si="6"/>
        <v>519958000.55216438</v>
      </c>
      <c r="G32" s="20">
        <f t="shared" ref="G32" si="7">G17/G27</f>
        <v>515838394.18417859</v>
      </c>
      <c r="H32" s="1"/>
    </row>
    <row r="33" spans="1:8" x14ac:dyDescent="0.25">
      <c r="A33" s="2" t="s">
        <v>14</v>
      </c>
      <c r="B33" s="19">
        <f t="shared" ref="B33:F33" si="8">B31/B9</f>
        <v>4596548.8020631904</v>
      </c>
      <c r="C33" s="20">
        <f t="shared" si="8"/>
        <v>3703813.4704663823</v>
      </c>
      <c r="D33" s="20">
        <f t="shared" si="8"/>
        <v>6659996.7901934311</v>
      </c>
      <c r="E33" s="20">
        <f t="shared" si="8"/>
        <v>7409013.4886975121</v>
      </c>
      <c r="F33" s="20">
        <f t="shared" si="8"/>
        <v>3227880.2303169486</v>
      </c>
      <c r="G33" s="20"/>
      <c r="H33" s="1"/>
    </row>
    <row r="34" spans="1:8" x14ac:dyDescent="0.25">
      <c r="A34" s="2" t="s">
        <v>95</v>
      </c>
      <c r="B34" s="19">
        <f t="shared" ref="B34:F34" si="9">B32/B11</f>
        <v>4715283.3308300143</v>
      </c>
      <c r="C34" s="20">
        <f t="shared" si="9"/>
        <v>3722601.7542906743</v>
      </c>
      <c r="D34" s="20">
        <f t="shared" si="9"/>
        <v>7280074.5760628264</v>
      </c>
      <c r="E34" s="20">
        <f t="shared" si="9"/>
        <v>8564515.1805973481</v>
      </c>
      <c r="F34" s="20">
        <f t="shared" si="9"/>
        <v>1343560.7249409931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10">B10/B28*100</f>
        <v>2.7456615123472874</v>
      </c>
      <c r="C39" s="1">
        <f>C10/C28*100</f>
        <v>2.4021962937542893</v>
      </c>
      <c r="D39" s="1">
        <f t="shared" si="10"/>
        <v>0.46404900685317407</v>
      </c>
      <c r="E39" s="1">
        <f t="shared" si="10"/>
        <v>0.60643932021430258</v>
      </c>
      <c r="F39" s="1">
        <f t="shared" si="10"/>
        <v>0.81194485314151821</v>
      </c>
      <c r="G39" s="1"/>
      <c r="H39" s="1"/>
    </row>
    <row r="40" spans="1:8" x14ac:dyDescent="0.25">
      <c r="A40" s="2" t="s">
        <v>18</v>
      </c>
      <c r="B40" s="5">
        <f t="shared" ref="B40:F40" si="11">B11/B28*100</f>
        <v>2.0525457672292493</v>
      </c>
      <c r="C40" s="1">
        <f t="shared" si="11"/>
        <v>1.6492690972044377</v>
      </c>
      <c r="D40" s="1">
        <f t="shared" si="11"/>
        <v>0.42921972157059585</v>
      </c>
      <c r="E40" s="1">
        <f t="shared" si="11"/>
        <v>0.34931724356938709</v>
      </c>
      <c r="F40" s="1">
        <f t="shared" si="11"/>
        <v>1.0544384502206965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2">B11/B10*100</f>
        <v>74.755965292841651</v>
      </c>
      <c r="C43" s="1">
        <f t="shared" si="12"/>
        <v>68.656716417910445</v>
      </c>
      <c r="D43" s="1">
        <f t="shared" si="12"/>
        <v>92.494481236203086</v>
      </c>
      <c r="E43" s="1">
        <f t="shared" si="12"/>
        <v>57.601351351351347</v>
      </c>
      <c r="F43" s="1">
        <f t="shared" si="12"/>
        <v>129.86577181208054</v>
      </c>
      <c r="G43" s="1"/>
      <c r="H43" s="1"/>
    </row>
    <row r="44" spans="1:8" x14ac:dyDescent="0.25">
      <c r="A44" s="2" t="s">
        <v>21</v>
      </c>
      <c r="B44" s="5">
        <f>B17/B16*100</f>
        <v>71.547033273893916</v>
      </c>
      <c r="C44" s="5">
        <f>C17/C16*100</f>
        <v>66.650524170620187</v>
      </c>
      <c r="D44" s="5">
        <f t="shared" ref="D44:G44" si="13">D17/D16*100</f>
        <v>106.76321890634188</v>
      </c>
      <c r="E44" s="5">
        <f t="shared" si="13"/>
        <v>67.622648393826253</v>
      </c>
      <c r="F44" s="5">
        <f t="shared" si="13"/>
        <v>53.425847155601744</v>
      </c>
      <c r="G44" s="5">
        <f t="shared" si="13"/>
        <v>50.155128707822172</v>
      </c>
      <c r="H44" s="1"/>
    </row>
    <row r="45" spans="1:8" x14ac:dyDescent="0.25">
      <c r="A45" s="2" t="s">
        <v>22</v>
      </c>
      <c r="B45" s="5">
        <f t="shared" ref="B45:F45" si="14">AVERAGE(B43:B44)</f>
        <v>73.151499283367784</v>
      </c>
      <c r="C45" s="1">
        <f t="shared" si="14"/>
        <v>67.653620294265323</v>
      </c>
      <c r="D45" s="1">
        <f t="shared" si="14"/>
        <v>99.628850071272481</v>
      </c>
      <c r="E45" s="1">
        <f t="shared" si="14"/>
        <v>62.611999872588797</v>
      </c>
      <c r="F45" s="1">
        <f t="shared" si="14"/>
        <v>91.645809483841134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5">B11/B12*100</f>
        <v>23.094320656726421</v>
      </c>
      <c r="C48" s="1">
        <f t="shared" si="15"/>
        <v>21.310390469887491</v>
      </c>
      <c r="D48" s="1">
        <f t="shared" si="15"/>
        <v>31.292008961911876</v>
      </c>
      <c r="E48" s="1">
        <f t="shared" si="15"/>
        <v>17.1356783919598</v>
      </c>
      <c r="F48" s="1">
        <f t="shared" si="15"/>
        <v>36.717267552182165</v>
      </c>
      <c r="G48" s="1"/>
      <c r="H48" s="1"/>
    </row>
    <row r="49" spans="1:8" x14ac:dyDescent="0.25">
      <c r="A49" s="2" t="s">
        <v>25</v>
      </c>
      <c r="B49" s="5">
        <f>B17/B18*100</f>
        <v>22.269129631511042</v>
      </c>
      <c r="C49" s="5">
        <f t="shared" ref="C49:G49" si="16">C17/C18*100</f>
        <v>20.745531491039831</v>
      </c>
      <c r="D49" s="5">
        <f t="shared" si="16"/>
        <v>36.390973565066076</v>
      </c>
      <c r="E49" s="5">
        <f t="shared" si="16"/>
        <v>20.34102658875641</v>
      </c>
      <c r="F49" s="5">
        <f t="shared" si="16"/>
        <v>15.103136661308024</v>
      </c>
      <c r="G49" s="5">
        <f t="shared" si="16"/>
        <v>15.610864794405829</v>
      </c>
      <c r="H49" s="1"/>
    </row>
    <row r="50" spans="1:8" x14ac:dyDescent="0.25">
      <c r="A50" s="2" t="s">
        <v>26</v>
      </c>
      <c r="B50" s="5">
        <f t="shared" ref="B50:F50" si="17">(B48+B49)/2</f>
        <v>22.68172514411873</v>
      </c>
      <c r="C50" s="1">
        <f t="shared" si="17"/>
        <v>21.027960980463661</v>
      </c>
      <c r="D50" s="1">
        <f t="shared" si="17"/>
        <v>33.841491263488976</v>
      </c>
      <c r="E50" s="1">
        <f t="shared" si="17"/>
        <v>18.738352490358103</v>
      </c>
      <c r="F50" s="1">
        <f t="shared" si="17"/>
        <v>25.910202106745096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>B19/B17*100</f>
        <v>0</v>
      </c>
      <c r="C53" s="5">
        <f t="shared" ref="C53:G53" si="18">C19/C17*100</f>
        <v>0</v>
      </c>
      <c r="D53" s="5">
        <f t="shared" si="18"/>
        <v>0</v>
      </c>
      <c r="E53" s="5">
        <f t="shared" si="18"/>
        <v>0</v>
      </c>
      <c r="F53" s="5">
        <f t="shared" si="18"/>
        <v>0</v>
      </c>
      <c r="G53" s="5">
        <f t="shared" si="18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>((B11/B9)-1)*100</f>
        <v>-1.3948497854077258</v>
      </c>
      <c r="C56" s="7">
        <f t="shared" ref="C56:F56" si="19">((C11/C9)-1)*100</f>
        <v>-17.266187050359715</v>
      </c>
      <c r="D56" s="7">
        <f t="shared" si="19"/>
        <v>58.712121212121218</v>
      </c>
      <c r="E56" s="7">
        <f t="shared" si="19"/>
        <v>-8.579088471849861</v>
      </c>
      <c r="F56" s="7">
        <f t="shared" si="19"/>
        <v>81.690140845070431</v>
      </c>
      <c r="G56" s="1"/>
      <c r="H56" s="1"/>
    </row>
    <row r="57" spans="1:8" x14ac:dyDescent="0.25">
      <c r="A57" s="2" t="s">
        <v>30</v>
      </c>
      <c r="B57" s="14">
        <f>((B32/B31)-1)*100</f>
        <v>1.1522429463079575</v>
      </c>
      <c r="C57" s="14">
        <f t="shared" ref="C57:F57" si="20">((C32/C31)-1)*100</f>
        <v>-16.846504371423944</v>
      </c>
      <c r="D57" s="14">
        <f t="shared" si="20"/>
        <v>73.488984296613609</v>
      </c>
      <c r="E57" s="14">
        <f t="shared" si="20"/>
        <v>5.6788175377629591</v>
      </c>
      <c r="F57" s="14">
        <f t="shared" si="20"/>
        <v>-24.373979227703735</v>
      </c>
      <c r="G57" s="15"/>
      <c r="H57" s="1"/>
    </row>
    <row r="58" spans="1:8" x14ac:dyDescent="0.25">
      <c r="A58" s="2" t="s">
        <v>31</v>
      </c>
      <c r="B58" s="5">
        <f>((B34/B33)-1)*100</f>
        <v>2.5831234232415623</v>
      </c>
      <c r="C58" s="1">
        <f t="shared" ref="C58:F58" si="21">((C34/C33)-1)*100</f>
        <v>0.50726862932237715</v>
      </c>
      <c r="D58" s="1">
        <f t="shared" si="21"/>
        <v>9.3104817525202712</v>
      </c>
      <c r="E58" s="1">
        <f t="shared" si="21"/>
        <v>15.595891324297884</v>
      </c>
      <c r="F58" s="1">
        <f t="shared" si="21"/>
        <v>-58.376376164085009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2">B16/B10</f>
        <v>7585427.1874705534</v>
      </c>
      <c r="C61" s="1">
        <f t="shared" si="22"/>
        <v>5903968.9422729211</v>
      </c>
      <c r="D61" s="1">
        <f t="shared" si="22"/>
        <v>9710643.6392052975</v>
      </c>
      <c r="E61" s="1">
        <f t="shared" si="22"/>
        <v>11232108.939003378</v>
      </c>
      <c r="F61" s="1">
        <f t="shared" si="22"/>
        <v>5028270.2403020132</v>
      </c>
      <c r="G61" s="1"/>
      <c r="H61" s="1"/>
    </row>
    <row r="62" spans="1:8" x14ac:dyDescent="0.25">
      <c r="A62" s="2" t="s">
        <v>34</v>
      </c>
      <c r="B62" s="5">
        <f t="shared" si="22"/>
        <v>7259819.4572523767</v>
      </c>
      <c r="C62" s="5">
        <f t="shared" si="22"/>
        <v>5731451.2726521734</v>
      </c>
      <c r="D62" s="5">
        <f t="shared" si="22"/>
        <v>11208664.11398568</v>
      </c>
      <c r="E62" s="5">
        <f t="shared" si="22"/>
        <v>13186234.969912022</v>
      </c>
      <c r="F62" s="5">
        <f t="shared" si="22"/>
        <v>2068594.3152454779</v>
      </c>
      <c r="G62" s="1"/>
      <c r="H62" s="1"/>
    </row>
    <row r="63" spans="1:8" x14ac:dyDescent="0.25">
      <c r="A63" s="2" t="s">
        <v>35</v>
      </c>
      <c r="B63" s="5">
        <f>(B61/B62)*B45</f>
        <v>76.432392669761811</v>
      </c>
      <c r="C63" s="1">
        <f>(C61/C62)*C45</f>
        <v>69.690005907498104</v>
      </c>
      <c r="D63" s="1">
        <f t="shared" ref="D63:E63" si="23">(D61/D62)*D45</f>
        <v>86.313609667256046</v>
      </c>
      <c r="E63" s="1">
        <f t="shared" si="23"/>
        <v>53.333252824818658</v>
      </c>
      <c r="F63" s="1">
        <f t="shared" ref="F63" si="24">F61/F62*F45</f>
        <v>222.7695846787152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5">(B23/B22)*100</f>
        <v>83.908625514903534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6">(B17/B23)*100</f>
        <v>85.267793191518777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5" spans="1:8" x14ac:dyDescent="0.25">
      <c r="A75" s="8" t="s">
        <v>58</v>
      </c>
    </row>
    <row r="76" spans="1:8" x14ac:dyDescent="0.25">
      <c r="A76" s="8" t="s">
        <v>59</v>
      </c>
    </row>
    <row r="77" spans="1:8" x14ac:dyDescent="0.25">
      <c r="A77" s="8" t="s">
        <v>60</v>
      </c>
    </row>
    <row r="78" spans="1:8" x14ac:dyDescent="0.25">
      <c r="A78" s="8" t="s">
        <v>61</v>
      </c>
    </row>
    <row r="79" spans="1:8" x14ac:dyDescent="0.25">
      <c r="A79" s="8" t="s">
        <v>62</v>
      </c>
    </row>
    <row r="82" spans="1:1" x14ac:dyDescent="0.25">
      <c r="A82" s="8" t="s">
        <v>72</v>
      </c>
    </row>
    <row r="83" spans="1:1" x14ac:dyDescent="0.25">
      <c r="A83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zoomScale="70" zoomScaleNormal="70" workbookViewId="0">
      <selection activeCell="I27" sqref="I27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32" t="s">
        <v>96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45</v>
      </c>
      <c r="B9" s="19">
        <f>SUM(C9:F9)</f>
        <v>2037</v>
      </c>
      <c r="C9" s="20">
        <v>1279</v>
      </c>
      <c r="D9" s="20">
        <v>255</v>
      </c>
      <c r="E9" s="20">
        <v>348</v>
      </c>
      <c r="F9" s="19">
        <v>155</v>
      </c>
      <c r="G9" s="20"/>
      <c r="H9" s="1"/>
    </row>
    <row r="10" spans="1:8" x14ac:dyDescent="0.25">
      <c r="A10" s="3" t="s">
        <v>97</v>
      </c>
      <c r="B10" s="19">
        <f t="shared" ref="B10" si="0">SUM(C10:F10)</f>
        <v>2739</v>
      </c>
      <c r="C10" s="20">
        <v>1431</v>
      </c>
      <c r="D10" s="20">
        <v>446</v>
      </c>
      <c r="E10" s="20">
        <v>572</v>
      </c>
      <c r="F10" s="19">
        <v>290</v>
      </c>
      <c r="G10" s="20"/>
      <c r="H10" s="1"/>
    </row>
    <row r="11" spans="1:8" x14ac:dyDescent="0.25">
      <c r="A11" s="3" t="s">
        <v>98</v>
      </c>
      <c r="B11" s="19">
        <f>SUM(C11:F11)</f>
        <v>2949</v>
      </c>
      <c r="C11" s="20">
        <v>2068</v>
      </c>
      <c r="D11" s="20">
        <v>311</v>
      </c>
      <c r="E11" s="20">
        <v>387</v>
      </c>
      <c r="F11" s="20">
        <v>183</v>
      </c>
      <c r="G11" s="20"/>
      <c r="H11" s="1"/>
    </row>
    <row r="12" spans="1:8" x14ac:dyDescent="0.25">
      <c r="A12" s="3" t="s">
        <v>77</v>
      </c>
      <c r="B12" s="19">
        <f>SUM(C12:F12)</f>
        <v>11938</v>
      </c>
      <c r="C12" s="20">
        <v>7555</v>
      </c>
      <c r="D12" s="20">
        <v>1339</v>
      </c>
      <c r="E12" s="20">
        <v>1990</v>
      </c>
      <c r="F12" s="19"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45</v>
      </c>
      <c r="B15" s="20">
        <f>SUM(C15:G15)</f>
        <v>13665520748.796097</v>
      </c>
      <c r="C15" s="20">
        <v>7034191145.0599995</v>
      </c>
      <c r="D15" s="20">
        <v>1901760683.8399999</v>
      </c>
      <c r="E15" s="20">
        <v>3503903099.3800001</v>
      </c>
      <c r="F15" s="19">
        <v>720547189.75999999</v>
      </c>
      <c r="G15" s="19">
        <v>505118630.75609791</v>
      </c>
      <c r="H15" s="1"/>
    </row>
    <row r="16" spans="1:8" x14ac:dyDescent="0.25">
      <c r="A16" s="3" t="s">
        <v>97</v>
      </c>
      <c r="B16" s="20">
        <f>SUM(C16:G16)</f>
        <v>21902240780.395599</v>
      </c>
      <c r="C16" s="20">
        <v>8448579556.3999996</v>
      </c>
      <c r="D16" s="20">
        <v>4330947063.0699997</v>
      </c>
      <c r="E16" s="20">
        <v>6424766313.0999994</v>
      </c>
      <c r="F16" s="19">
        <v>1458198369.6899998</v>
      </c>
      <c r="G16" s="19">
        <v>1239749478.1356001</v>
      </c>
      <c r="H16" s="1"/>
    </row>
    <row r="17" spans="1:8" x14ac:dyDescent="0.25">
      <c r="A17" s="3" t="s">
        <v>98</v>
      </c>
      <c r="B17" s="20">
        <f t="shared" ref="B17:B18" si="1">SUM(C17:G17)</f>
        <v>21680563437.280514</v>
      </c>
      <c r="C17" s="19">
        <v>12381521247.66</v>
      </c>
      <c r="D17" s="19">
        <v>3016101915.3000002</v>
      </c>
      <c r="E17" s="19">
        <v>4443873677.71</v>
      </c>
      <c r="F17" s="19">
        <v>904165000</v>
      </c>
      <c r="G17" s="19">
        <v>934901596.61051619</v>
      </c>
      <c r="H17" s="1"/>
    </row>
    <row r="18" spans="1:8" x14ac:dyDescent="0.25">
      <c r="A18" s="3" t="s">
        <v>77</v>
      </c>
      <c r="B18" s="20">
        <f t="shared" si="1"/>
        <v>89879230014.104004</v>
      </c>
      <c r="C18" s="20">
        <v>44480116370.870003</v>
      </c>
      <c r="D18" s="20">
        <v>12905481232.490002</v>
      </c>
      <c r="E18" s="20">
        <v>22105600743.010006</v>
      </c>
      <c r="F18" s="19">
        <v>5300528082.0299997</v>
      </c>
      <c r="G18" s="19">
        <v>5087503585.7040005</v>
      </c>
      <c r="H18" s="1"/>
    </row>
    <row r="19" spans="1:8" x14ac:dyDescent="0.25">
      <c r="A19" s="3" t="s">
        <v>99</v>
      </c>
      <c r="B19" s="20">
        <f>SUM(C19:F19)</f>
        <v>0</v>
      </c>
      <c r="C19" s="20"/>
      <c r="D19" s="20"/>
      <c r="E19" s="20"/>
      <c r="F19" s="20"/>
      <c r="G19" s="20"/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97</v>
      </c>
      <c r="B22" s="20">
        <f t="shared" ref="B22" si="2">B16</f>
        <v>21902240780.395599</v>
      </c>
      <c r="C22" s="20"/>
      <c r="D22" s="20"/>
      <c r="E22" s="20"/>
      <c r="F22" s="19"/>
      <c r="G22" s="19"/>
      <c r="H22" s="1"/>
    </row>
    <row r="23" spans="1:8" x14ac:dyDescent="0.25">
      <c r="A23" s="3" t="s">
        <v>98</v>
      </c>
      <c r="B23" s="20">
        <v>25894769321.440002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46</v>
      </c>
      <c r="B26" s="27">
        <v>1.4880743485666665</v>
      </c>
      <c r="C26" s="27">
        <v>1.4880743485666665</v>
      </c>
      <c r="D26" s="27">
        <v>1.4880743485666665</v>
      </c>
      <c r="E26" s="27">
        <v>1.4880743485666665</v>
      </c>
      <c r="F26" s="27">
        <v>1.4880743485666665</v>
      </c>
      <c r="G26" s="27">
        <v>1.4880743485666665</v>
      </c>
      <c r="H26" s="1"/>
    </row>
    <row r="27" spans="1:8" x14ac:dyDescent="0.25">
      <c r="A27" s="3" t="s">
        <v>100</v>
      </c>
      <c r="B27" s="5">
        <v>1.56</v>
      </c>
      <c r="C27" s="5">
        <v>1.56</v>
      </c>
      <c r="D27" s="5">
        <v>1.56</v>
      </c>
      <c r="E27" s="5">
        <v>1.56</v>
      </c>
      <c r="F27" s="5">
        <v>1.56</v>
      </c>
      <c r="G27" s="5">
        <v>1.56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47</v>
      </c>
      <c r="B31" s="19">
        <f t="shared" ref="B31:F31" si="3">B15/B26</f>
        <v>9183358857.0079937</v>
      </c>
      <c r="C31" s="20">
        <f t="shared" si="3"/>
        <v>4727042806.5878754</v>
      </c>
      <c r="D31" s="20">
        <f t="shared" si="3"/>
        <v>1278001119.8175695</v>
      </c>
      <c r="E31" s="20">
        <f t="shared" si="3"/>
        <v>2354655936.8858199</v>
      </c>
      <c r="F31" s="20">
        <f t="shared" si="3"/>
        <v>484214508.80733269</v>
      </c>
      <c r="G31" s="20">
        <f t="shared" ref="G31" si="4">G15/G26</f>
        <v>339444484.90939653</v>
      </c>
      <c r="H31" s="1"/>
    </row>
    <row r="32" spans="1:8" x14ac:dyDescent="0.25">
      <c r="A32" s="2" t="s">
        <v>101</v>
      </c>
      <c r="B32" s="19">
        <f t="shared" ref="B32" si="5">B17/B27</f>
        <v>13897797075.179815</v>
      </c>
      <c r="C32" s="20">
        <f>C17/C27</f>
        <v>7936872594.6538458</v>
      </c>
      <c r="D32" s="20">
        <f t="shared" ref="D32:F32" si="6">D17/D27</f>
        <v>1933398663.6538463</v>
      </c>
      <c r="E32" s="20">
        <f t="shared" si="6"/>
        <v>2848636972.8910255</v>
      </c>
      <c r="F32" s="20">
        <f t="shared" si="6"/>
        <v>579592948.71794868</v>
      </c>
      <c r="G32" s="20">
        <f t="shared" ref="G32" si="7">G17/G27</f>
        <v>599295895.26315141</v>
      </c>
      <c r="H32" s="1"/>
    </row>
    <row r="33" spans="1:8" x14ac:dyDescent="0.25">
      <c r="A33" s="2" t="s">
        <v>48</v>
      </c>
      <c r="B33" s="19">
        <f t="shared" ref="B33:F33" si="8">B31/B9</f>
        <v>4508276.3166460451</v>
      </c>
      <c r="C33" s="20">
        <f t="shared" si="8"/>
        <v>3695889.6064017792</v>
      </c>
      <c r="D33" s="20">
        <f t="shared" si="8"/>
        <v>5011769.0973238023</v>
      </c>
      <c r="E33" s="20">
        <f t="shared" si="8"/>
        <v>6766252.6922006318</v>
      </c>
      <c r="F33" s="20">
        <f t="shared" si="8"/>
        <v>3123964.5729505336</v>
      </c>
      <c r="G33" s="20"/>
      <c r="H33" s="1"/>
    </row>
    <row r="34" spans="1:8" x14ac:dyDescent="0.25">
      <c r="A34" s="2" t="s">
        <v>102</v>
      </c>
      <c r="B34" s="19">
        <f t="shared" ref="B34:F34" si="9">B32/B11</f>
        <v>4712715.1831738949</v>
      </c>
      <c r="C34" s="20">
        <f t="shared" si="9"/>
        <v>3837946.1289428654</v>
      </c>
      <c r="D34" s="20">
        <f t="shared" si="9"/>
        <v>6216715.9603017569</v>
      </c>
      <c r="E34" s="20">
        <f t="shared" si="9"/>
        <v>7360819.0513979988</v>
      </c>
      <c r="F34" s="20">
        <f t="shared" si="9"/>
        <v>3167174.5831581894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10">B10/B28*100</f>
        <v>2.0391450331668168</v>
      </c>
      <c r="C39" s="1">
        <f>C10/C28*100</f>
        <v>1.4659031540990997</v>
      </c>
      <c r="D39" s="1">
        <f t="shared" si="10"/>
        <v>0.45687827164793737</v>
      </c>
      <c r="E39" s="1">
        <f t="shared" si="10"/>
        <v>0.58595150534219764</v>
      </c>
      <c r="F39" s="1">
        <f t="shared" si="10"/>
        <v>0.79014767587597401</v>
      </c>
      <c r="G39" s="1"/>
      <c r="H39" s="1"/>
    </row>
    <row r="40" spans="1:8" x14ac:dyDescent="0.25">
      <c r="A40" s="2" t="s">
        <v>18</v>
      </c>
      <c r="B40" s="5">
        <f t="shared" ref="B40:F40" si="11">B11/B28*100</f>
        <v>2.1954869305618629</v>
      </c>
      <c r="C40" s="1">
        <f t="shared" si="11"/>
        <v>2.1184400577756382</v>
      </c>
      <c r="D40" s="1">
        <f t="shared" si="11"/>
        <v>0.31858552126122991</v>
      </c>
      <c r="E40" s="1">
        <f t="shared" si="11"/>
        <v>0.39643921777522823</v>
      </c>
      <c r="F40" s="1">
        <f t="shared" si="11"/>
        <v>0.49861042994932159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2">B11/B10*100</f>
        <v>107.6670317634173</v>
      </c>
      <c r="C43" s="1">
        <f t="shared" si="12"/>
        <v>144.51432564640112</v>
      </c>
      <c r="D43" s="1">
        <f t="shared" si="12"/>
        <v>69.730941704035871</v>
      </c>
      <c r="E43" s="1">
        <f t="shared" si="12"/>
        <v>67.657342657342653</v>
      </c>
      <c r="F43" s="1">
        <f t="shared" si="12"/>
        <v>63.103448275862071</v>
      </c>
      <c r="G43" s="1"/>
      <c r="H43" s="1"/>
    </row>
    <row r="44" spans="1:8" x14ac:dyDescent="0.25">
      <c r="A44" s="2" t="s">
        <v>21</v>
      </c>
      <c r="B44" s="5">
        <f>B17/B16*100</f>
        <v>98.987878247994118</v>
      </c>
      <c r="C44" s="5">
        <f>C17/C16*100</f>
        <v>146.55151395574779</v>
      </c>
      <c r="D44" s="5">
        <f t="shared" ref="D44:G44" si="13">D17/D16*100</f>
        <v>69.640701476550277</v>
      </c>
      <c r="E44" s="5">
        <f t="shared" si="13"/>
        <v>69.167864808545801</v>
      </c>
      <c r="F44" s="5">
        <f t="shared" si="13"/>
        <v>62.005624117671829</v>
      </c>
      <c r="G44" s="5">
        <f t="shared" si="13"/>
        <v>75.410525521371468</v>
      </c>
      <c r="H44" s="1"/>
    </row>
    <row r="45" spans="1:8" x14ac:dyDescent="0.25">
      <c r="A45" s="2" t="s">
        <v>22</v>
      </c>
      <c r="B45" s="5">
        <f t="shared" ref="B45:F45" si="14">AVERAGE(B43:B44)</f>
        <v>103.3274550057057</v>
      </c>
      <c r="C45" s="1">
        <f t="shared" si="14"/>
        <v>145.53291980107446</v>
      </c>
      <c r="D45" s="1">
        <f t="shared" si="14"/>
        <v>69.685821590293074</v>
      </c>
      <c r="E45" s="1">
        <f t="shared" si="14"/>
        <v>68.412603732944234</v>
      </c>
      <c r="F45" s="1">
        <f t="shared" si="14"/>
        <v>62.554536196766946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5">B11/B12*100</f>
        <v>24.702630256324344</v>
      </c>
      <c r="C48" s="1">
        <f t="shared" si="15"/>
        <v>27.372600926538716</v>
      </c>
      <c r="D48" s="1">
        <f t="shared" si="15"/>
        <v>23.226288274831962</v>
      </c>
      <c r="E48" s="1">
        <f t="shared" si="15"/>
        <v>19.447236180904522</v>
      </c>
      <c r="F48" s="1">
        <f t="shared" si="15"/>
        <v>17.362428842504745</v>
      </c>
      <c r="G48" s="1"/>
      <c r="H48" s="1"/>
    </row>
    <row r="49" spans="1:8" x14ac:dyDescent="0.25">
      <c r="A49" s="2" t="s">
        <v>25</v>
      </c>
      <c r="B49" s="5">
        <f>B17/B18*100</f>
        <v>24.121883814401127</v>
      </c>
      <c r="C49" s="5">
        <f t="shared" ref="C49:G49" si="16">C17/C18*100</f>
        <v>27.836081057936823</v>
      </c>
      <c r="D49" s="5">
        <f t="shared" si="16"/>
        <v>23.370704749132933</v>
      </c>
      <c r="E49" s="5">
        <f t="shared" si="16"/>
        <v>20.102931059745995</v>
      </c>
      <c r="F49" s="5">
        <f t="shared" si="16"/>
        <v>17.058017352371468</v>
      </c>
      <c r="G49" s="5">
        <f t="shared" si="16"/>
        <v>18.37643120758894</v>
      </c>
      <c r="H49" s="1"/>
    </row>
    <row r="50" spans="1:8" x14ac:dyDescent="0.25">
      <c r="A50" s="2" t="s">
        <v>26</v>
      </c>
      <c r="B50" s="5">
        <f t="shared" ref="B50:F50" si="17">(B48+B49)/2</f>
        <v>24.412257035362735</v>
      </c>
      <c r="C50" s="1">
        <f t="shared" si="17"/>
        <v>27.60434099223777</v>
      </c>
      <c r="D50" s="1">
        <f t="shared" si="17"/>
        <v>23.298496511982449</v>
      </c>
      <c r="E50" s="1">
        <f t="shared" si="17"/>
        <v>19.775083620325258</v>
      </c>
      <c r="F50" s="1">
        <f t="shared" si="17"/>
        <v>17.210223097438107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>B19/B17*100</f>
        <v>0</v>
      </c>
      <c r="C53" s="5">
        <f t="shared" ref="C53:G53" si="18">C19/C17*100</f>
        <v>0</v>
      </c>
      <c r="D53" s="5">
        <f t="shared" si="18"/>
        <v>0</v>
      </c>
      <c r="E53" s="5">
        <f t="shared" si="18"/>
        <v>0</v>
      </c>
      <c r="F53" s="5">
        <f t="shared" si="18"/>
        <v>0</v>
      </c>
      <c r="G53" s="5">
        <f t="shared" si="18"/>
        <v>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>((B11/B9)-1)*100</f>
        <v>44.771723122238583</v>
      </c>
      <c r="C56" s="7">
        <f t="shared" ref="C56:F56" si="19">((C11/C9)-1)*100</f>
        <v>61.688819390148566</v>
      </c>
      <c r="D56" s="7">
        <f t="shared" si="19"/>
        <v>21.960784313725501</v>
      </c>
      <c r="E56" s="7">
        <f t="shared" si="19"/>
        <v>11.206896551724132</v>
      </c>
      <c r="F56" s="7">
        <f t="shared" si="19"/>
        <v>18.06451612903226</v>
      </c>
      <c r="G56" s="1"/>
      <c r="H56" s="1"/>
    </row>
    <row r="57" spans="1:8" x14ac:dyDescent="0.25">
      <c r="A57" s="2" t="s">
        <v>30</v>
      </c>
      <c r="B57" s="14">
        <f>((B32/B31)-1)*100</f>
        <v>51.336752615021084</v>
      </c>
      <c r="C57" s="14">
        <f t="shared" ref="C57:F57" si="20">((C32/C31)-1)*100</f>
        <v>67.903548146265337</v>
      </c>
      <c r="D57" s="14">
        <f t="shared" si="20"/>
        <v>51.283017962443765</v>
      </c>
      <c r="E57" s="14">
        <f t="shared" si="20"/>
        <v>20.978905166863846</v>
      </c>
      <c r="F57" s="14">
        <f t="shared" si="20"/>
        <v>19.697559279159638</v>
      </c>
      <c r="G57" s="15"/>
      <c r="H57" s="1"/>
    </row>
    <row r="58" spans="1:8" x14ac:dyDescent="0.25">
      <c r="A58" s="2" t="s">
        <v>31</v>
      </c>
      <c r="B58" s="5">
        <f>((B34/B33)-1)*100</f>
        <v>4.534745702542553</v>
      </c>
      <c r="C58" s="1">
        <f t="shared" ref="C58:F58" si="21">((C34/C33)-1)*100</f>
        <v>3.8436354347550106</v>
      </c>
      <c r="D58" s="1">
        <f t="shared" si="21"/>
        <v>24.042345917759356</v>
      </c>
      <c r="E58" s="1">
        <f t="shared" si="21"/>
        <v>8.7872325531488826</v>
      </c>
      <c r="F58" s="1">
        <f t="shared" si="21"/>
        <v>1.3831786244248079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2">B16/B10</f>
        <v>7996436.940633662</v>
      </c>
      <c r="C61" s="1">
        <f t="shared" si="22"/>
        <v>5903968.9422781272</v>
      </c>
      <c r="D61" s="1">
        <f t="shared" si="22"/>
        <v>9710643.6391704027</v>
      </c>
      <c r="E61" s="1">
        <f t="shared" si="22"/>
        <v>11232108.938986013</v>
      </c>
      <c r="F61" s="1">
        <f t="shared" si="22"/>
        <v>5028270.2403103439</v>
      </c>
      <c r="G61" s="1"/>
      <c r="H61" s="1"/>
    </row>
    <row r="62" spans="1:8" x14ac:dyDescent="0.25">
      <c r="A62" s="2" t="s">
        <v>34</v>
      </c>
      <c r="B62" s="5">
        <f t="shared" si="22"/>
        <v>7351835.6857512761</v>
      </c>
      <c r="C62" s="5">
        <f t="shared" si="22"/>
        <v>5987195.9611508707</v>
      </c>
      <c r="D62" s="5">
        <f t="shared" si="22"/>
        <v>9698076.8980707396</v>
      </c>
      <c r="E62" s="5">
        <f t="shared" si="22"/>
        <v>11482877.720180878</v>
      </c>
      <c r="F62" s="5">
        <f t="shared" si="22"/>
        <v>4940792.3497267757</v>
      </c>
      <c r="G62" s="1"/>
      <c r="H62" s="1"/>
    </row>
    <row r="63" spans="1:8" x14ac:dyDescent="0.25">
      <c r="A63" s="2" t="s">
        <v>35</v>
      </c>
      <c r="B63" s="5">
        <f>(B61/B62)*B45</f>
        <v>112.38709806731134</v>
      </c>
      <c r="C63" s="1">
        <f>(C61/C62)*C45</f>
        <v>143.50989080027301</v>
      </c>
      <c r="D63" s="1">
        <f t="shared" ref="D63:E63" si="23">(D61/D62)*D45</f>
        <v>69.776120284296695</v>
      </c>
      <c r="E63" s="1">
        <f t="shared" si="23"/>
        <v>66.918575347853363</v>
      </c>
      <c r="F63" s="1">
        <f t="shared" ref="F63" si="24">F61/F62*F45</f>
        <v>63.662078972416943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5">(B23/B22)*100</f>
        <v>118.22885877785647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6">(B17/B23)*100</f>
        <v>83.72564809577095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6" spans="1:8" x14ac:dyDescent="0.25">
      <c r="A76" s="8" t="s">
        <v>58</v>
      </c>
    </row>
    <row r="77" spans="1:8" x14ac:dyDescent="0.25">
      <c r="A77" s="8" t="s">
        <v>59</v>
      </c>
    </row>
    <row r="78" spans="1:8" x14ac:dyDescent="0.25">
      <c r="A78" s="8" t="s">
        <v>60</v>
      </c>
    </row>
    <row r="79" spans="1:8" x14ac:dyDescent="0.25">
      <c r="A79" s="8" t="s">
        <v>61</v>
      </c>
    </row>
    <row r="80" spans="1:8" x14ac:dyDescent="0.25">
      <c r="A80" s="8" t="s">
        <v>62</v>
      </c>
    </row>
    <row r="83" spans="1:1" x14ac:dyDescent="0.25">
      <c r="A83" s="8" t="s">
        <v>72</v>
      </c>
    </row>
    <row r="84" spans="1:1" x14ac:dyDescent="0.25">
      <c r="A84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0" zoomScaleNormal="80" workbookViewId="0">
      <selection activeCell="B22" sqref="B22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1" spans="1:8" x14ac:dyDescent="0.25">
      <c r="E1" s="28"/>
    </row>
    <row r="2" spans="1:8" ht="15.75" x14ac:dyDescent="0.25">
      <c r="A2" s="32" t="s">
        <v>103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64</v>
      </c>
      <c r="B9" s="19">
        <f>SUM(C9:F9)</f>
        <v>5084</v>
      </c>
      <c r="C9" s="20">
        <f>+'I Trimestre'!C9+'II Trimestre'!C9</f>
        <v>3242</v>
      </c>
      <c r="D9" s="20">
        <f>+'I Trimestre'!D9+'II Trimestre'!D9</f>
        <v>562</v>
      </c>
      <c r="E9" s="20">
        <f>+'I Trimestre'!E9+'II Trimestre'!E9</f>
        <v>812</v>
      </c>
      <c r="F9" s="20">
        <f>+'I Trimestre'!F9+'II Trimestre'!F9</f>
        <v>468</v>
      </c>
      <c r="G9" s="20"/>
      <c r="H9" s="1"/>
    </row>
    <row r="10" spans="1:8" x14ac:dyDescent="0.25">
      <c r="A10" s="3" t="s">
        <v>104</v>
      </c>
      <c r="B10" s="19">
        <f t="shared" ref="B10" si="0">SUM(C10:F10)</f>
        <v>5511</v>
      </c>
      <c r="C10" s="20">
        <f>+'I Trimestre'!C10+'II Trimestre'!C10</f>
        <v>3779</v>
      </c>
      <c r="D10" s="20">
        <f>+'I Trimestre'!D10+'II Trimestre'!D10</f>
        <v>440</v>
      </c>
      <c r="E10" s="20">
        <f>+'I Trimestre'!E10+'II Trimestre'!E10</f>
        <v>826</v>
      </c>
      <c r="F10" s="20">
        <f>+'I Trimestre'!F10+'II Trimestre'!F10</f>
        <v>466</v>
      </c>
      <c r="G10" s="20"/>
      <c r="H10" s="1"/>
    </row>
    <row r="11" spans="1:8" x14ac:dyDescent="0.25">
      <c r="A11" s="3" t="s">
        <v>105</v>
      </c>
      <c r="B11" s="19">
        <f>SUM(C11:F11)</f>
        <v>3737</v>
      </c>
      <c r="C11" s="20">
        <f>+'I Trimestre'!C11+'II Trimestre'!C11</f>
        <v>2554</v>
      </c>
      <c r="D11" s="20">
        <f>+'I Trimestre'!D11+'II Trimestre'!D11</f>
        <v>358</v>
      </c>
      <c r="E11" s="20">
        <f>+'I Trimestre'!E11+'II Trimestre'!E11</f>
        <v>533</v>
      </c>
      <c r="F11" s="20">
        <f>+'I Trimestre'!F11+'II Trimestre'!F11</f>
        <v>292</v>
      </c>
      <c r="G11" s="20"/>
      <c r="H11" s="1"/>
    </row>
    <row r="12" spans="1:8" x14ac:dyDescent="0.25">
      <c r="A12" s="3" t="s">
        <v>77</v>
      </c>
      <c r="B12" s="19">
        <f>SUM(C12:F12)</f>
        <v>11938</v>
      </c>
      <c r="C12" s="20">
        <f>+'II Trimestre'!C12</f>
        <v>7555</v>
      </c>
      <c r="D12" s="20">
        <f>+'II Trimestre'!D12</f>
        <v>1339</v>
      </c>
      <c r="E12" s="20">
        <f>+'II Trimestre'!E12</f>
        <v>1990</v>
      </c>
      <c r="F12" s="20">
        <f>+'II Trimestre'!F12</f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64</v>
      </c>
      <c r="B15" s="20">
        <f>SUM(C15:G15)</f>
        <v>34377717230.666649</v>
      </c>
      <c r="C15" s="20">
        <f>+'I Trimestre'!C15+'II Trimestre'!C15</f>
        <v>17694256857.550003</v>
      </c>
      <c r="D15" s="20">
        <f>+'I Trimestre'!D15+'II Trimestre'!D15</f>
        <v>5082230372.1399994</v>
      </c>
      <c r="E15" s="20">
        <f>+'I Trimestre'!E15+'II Trimestre'!E15</f>
        <v>8422476206.2099991</v>
      </c>
      <c r="F15" s="20">
        <f>+'I Trimestre'!F15+'II Trimestre'!F15</f>
        <v>2184336000</v>
      </c>
      <c r="G15" s="20">
        <f>+'I Trimestre'!G15+'II Trimestre'!G15</f>
        <v>994417794.76664615</v>
      </c>
      <c r="H15" s="1"/>
    </row>
    <row r="16" spans="1:8" x14ac:dyDescent="0.25">
      <c r="A16" s="3" t="s">
        <v>104</v>
      </c>
      <c r="B16" s="20">
        <f>SUM(C16:G16)</f>
        <v>40001933766.316994</v>
      </c>
      <c r="C16" s="20">
        <f>+'I Trimestre'!C16+'II Trimestre'!C16</f>
        <v>22186729644.84</v>
      </c>
      <c r="D16" s="20">
        <f>+'I Trimestre'!D16+'II Trimestre'!D16</f>
        <v>4175612600.8600001</v>
      </c>
      <c r="E16" s="20">
        <f>+'I Trimestre'!E16+'II Trimestre'!E16</f>
        <v>9031425938.0200005</v>
      </c>
      <c r="F16" s="20">
        <f>+'I Trimestre'!F16+'II Trimestre'!F16</f>
        <v>2343905180.7299995</v>
      </c>
      <c r="G16" s="20">
        <f>+'I Trimestre'!G16+'II Trimestre'!G16</f>
        <v>2264260401.8669996</v>
      </c>
      <c r="H16" s="1"/>
    </row>
    <row r="17" spans="1:8" x14ac:dyDescent="0.25">
      <c r="A17" s="3" t="s">
        <v>105</v>
      </c>
      <c r="B17" s="20">
        <f>SUM(C17:G17)</f>
        <v>25392082199.871151</v>
      </c>
      <c r="C17" s="20">
        <f>+'I Trimestre'!C17+'II Trimestre'!C17</f>
        <v>14394234031.709999</v>
      </c>
      <c r="D17" s="20">
        <f>+'I Trimestre'!D17+'II Trimestre'!D17</f>
        <v>2780531794.9499998</v>
      </c>
      <c r="E17" s="20">
        <f>+'I Trimestre'!E17+'II Trimestre'!E17</f>
        <v>5437098121.8899994</v>
      </c>
      <c r="F17" s="20">
        <f>+'I Trimestre'!F17+'II Trimestre'!F17</f>
        <v>1421650324.1999998</v>
      </c>
      <c r="G17" s="20">
        <f>+'I Trimestre'!G17+'II Trimestre'!G17</f>
        <v>1358567927.1211495</v>
      </c>
      <c r="H17" s="1"/>
    </row>
    <row r="18" spans="1:8" x14ac:dyDescent="0.25">
      <c r="A18" s="3" t="s">
        <v>77</v>
      </c>
      <c r="B18" s="20">
        <f t="shared" ref="B18" si="1">SUM(C18:G18)</f>
        <v>89879230014.104004</v>
      </c>
      <c r="C18" s="20">
        <f>+'II Trimestre'!C18</f>
        <v>44480116370.870003</v>
      </c>
      <c r="D18" s="20">
        <f>+'II Trimestre'!D18</f>
        <v>12905481232.490002</v>
      </c>
      <c r="E18" s="20">
        <f>+'II Trimestre'!E18</f>
        <v>22105600743.010006</v>
      </c>
      <c r="F18" s="20">
        <f>+'II Trimestre'!F18</f>
        <v>5300528082.0299997</v>
      </c>
      <c r="G18" s="20">
        <f>+'II Trimestre'!G18</f>
        <v>5087503585.7040005</v>
      </c>
      <c r="H18" s="1"/>
    </row>
    <row r="19" spans="1:8" x14ac:dyDescent="0.25">
      <c r="A19" s="3" t="s">
        <v>106</v>
      </c>
      <c r="B19" s="20">
        <f>SUM(C19:F19)</f>
        <v>24033514272.75</v>
      </c>
      <c r="C19" s="20">
        <f t="shared" ref="C19:G19" si="2">+C17</f>
        <v>14394234031.709999</v>
      </c>
      <c r="D19" s="20">
        <f t="shared" si="2"/>
        <v>2780531794.9499998</v>
      </c>
      <c r="E19" s="20">
        <f t="shared" si="2"/>
        <v>5437098121.8899994</v>
      </c>
      <c r="F19" s="20">
        <f t="shared" si="2"/>
        <v>1421650324.1999998</v>
      </c>
      <c r="G19" s="20">
        <f t="shared" si="2"/>
        <v>1358567927.1211495</v>
      </c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104</v>
      </c>
      <c r="B22" s="20">
        <f t="shared" ref="B22" si="3">B16</f>
        <v>40001933766.316994</v>
      </c>
      <c r="C22" s="20"/>
      <c r="D22" s="20"/>
      <c r="E22" s="20"/>
      <c r="F22" s="19"/>
      <c r="G22" s="19"/>
      <c r="H22" s="1"/>
    </row>
    <row r="23" spans="1:8" x14ac:dyDescent="0.25">
      <c r="A23" s="3" t="s">
        <v>105</v>
      </c>
      <c r="B23" s="20">
        <f>'I Trimestre'!B23+'II Trimestre'!B23</f>
        <v>40806452041.730003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65</v>
      </c>
      <c r="B26" s="27">
        <v>1.45394391315</v>
      </c>
      <c r="C26" s="27">
        <v>1.45394391315</v>
      </c>
      <c r="D26" s="27">
        <v>1.45394391315</v>
      </c>
      <c r="E26" s="27">
        <v>1.45394391315</v>
      </c>
      <c r="F26" s="27">
        <v>1.45394391315</v>
      </c>
      <c r="G26" s="27">
        <v>1.45394391315</v>
      </c>
      <c r="H26" s="1"/>
    </row>
    <row r="27" spans="1:8" x14ac:dyDescent="0.25">
      <c r="A27" s="3" t="s">
        <v>107</v>
      </c>
      <c r="B27" s="27">
        <v>1.5189901056499999</v>
      </c>
      <c r="C27" s="27">
        <v>1.5189901056499999</v>
      </c>
      <c r="D27" s="27">
        <v>1.5189901056499999</v>
      </c>
      <c r="E27" s="27">
        <v>1.5189901056499999</v>
      </c>
      <c r="F27" s="27">
        <v>1.5189901056499999</v>
      </c>
      <c r="G27" s="27">
        <v>1.5189901056499999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66</v>
      </c>
      <c r="B31" s="19">
        <f t="shared" ref="B31:F31" si="4">B15/B26</f>
        <v>23644458991.672245</v>
      </c>
      <c r="C31" s="20">
        <f t="shared" si="4"/>
        <v>12169834542.80229</v>
      </c>
      <c r="D31" s="20">
        <f t="shared" si="4"/>
        <v>3495478970.113256</v>
      </c>
      <c r="E31" s="20">
        <f t="shared" si="4"/>
        <v>5792848080.3379326</v>
      </c>
      <c r="F31" s="20">
        <f t="shared" si="4"/>
        <v>1502352312.385689</v>
      </c>
      <c r="G31" s="20">
        <f t="shared" ref="G31" si="5">G15/G26</f>
        <v>683945086.03307748</v>
      </c>
      <c r="H31" s="1"/>
    </row>
    <row r="32" spans="1:8" x14ac:dyDescent="0.25">
      <c r="A32" s="2" t="s">
        <v>108</v>
      </c>
      <c r="B32" s="19">
        <f t="shared" ref="B32" si="6">B17/B27</f>
        <v>16716423698.497679</v>
      </c>
      <c r="C32" s="20">
        <f>C17/C27</f>
        <v>9476186828.4523678</v>
      </c>
      <c r="D32" s="20">
        <f t="shared" ref="D32:F32" si="7">D17/D27</f>
        <v>1830513434.2926917</v>
      </c>
      <c r="E32" s="20">
        <f t="shared" si="7"/>
        <v>3579416417.3066678</v>
      </c>
      <c r="F32" s="20">
        <f t="shared" si="7"/>
        <v>935918093.81250262</v>
      </c>
      <c r="G32" s="20">
        <f t="shared" ref="G32" si="8">G17/G27</f>
        <v>894388924.63344705</v>
      </c>
      <c r="H32" s="1"/>
    </row>
    <row r="33" spans="1:8" x14ac:dyDescent="0.25">
      <c r="A33" s="2" t="s">
        <v>67</v>
      </c>
      <c r="B33" s="19">
        <f t="shared" ref="B33:F33" si="9">B31/B9</f>
        <v>4650759.046355674</v>
      </c>
      <c r="C33" s="20">
        <f t="shared" si="9"/>
        <v>3753804.6091308729</v>
      </c>
      <c r="D33" s="20">
        <f t="shared" si="9"/>
        <v>6219713.4699524129</v>
      </c>
      <c r="E33" s="20">
        <f t="shared" si="9"/>
        <v>7134049.3600220848</v>
      </c>
      <c r="F33" s="20">
        <f t="shared" si="9"/>
        <v>3210154.5136446347</v>
      </c>
      <c r="G33" s="20"/>
      <c r="H33" s="1"/>
    </row>
    <row r="34" spans="1:8" x14ac:dyDescent="0.25">
      <c r="A34" s="2" t="s">
        <v>109</v>
      </c>
      <c r="B34" s="19">
        <f t="shared" ref="B34:F34" si="10">B32/B11</f>
        <v>4473220.1494508106</v>
      </c>
      <c r="C34" s="20">
        <f t="shared" si="10"/>
        <v>3710331.5694801752</v>
      </c>
      <c r="D34" s="20">
        <f t="shared" si="10"/>
        <v>5113166.0175773511</v>
      </c>
      <c r="E34" s="20">
        <f t="shared" si="10"/>
        <v>6715603.0343464687</v>
      </c>
      <c r="F34" s="20">
        <f t="shared" si="10"/>
        <v>3205198.9514126801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11">B10/B28*100</f>
        <v>4.1028580787814271</v>
      </c>
      <c r="C39" s="1">
        <f>C10/C28*100</f>
        <v>3.8711726200842045</v>
      </c>
      <c r="D39" s="1">
        <f t="shared" si="11"/>
        <v>0.45073192718630589</v>
      </c>
      <c r="E39" s="1">
        <f t="shared" si="11"/>
        <v>0.84614675421792895</v>
      </c>
      <c r="F39" s="1">
        <f t="shared" si="11"/>
        <v>1.2696855757179446</v>
      </c>
      <c r="G39" s="1"/>
      <c r="H39" s="1"/>
    </row>
    <row r="40" spans="1:8" x14ac:dyDescent="0.25">
      <c r="A40" s="2" t="s">
        <v>18</v>
      </c>
      <c r="B40" s="5">
        <f t="shared" ref="B40:F40" si="12">B11/B28*100</f>
        <v>2.7821412884061316</v>
      </c>
      <c r="C40" s="1">
        <f t="shared" si="12"/>
        <v>2.616293959167785</v>
      </c>
      <c r="D40" s="1">
        <f t="shared" si="12"/>
        <v>0.36673188621067621</v>
      </c>
      <c r="E40" s="1">
        <f t="shared" si="12"/>
        <v>0.54600026634159338</v>
      </c>
      <c r="F40" s="1">
        <f t="shared" si="12"/>
        <v>0.79559697019236009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3">B11/B10*100</f>
        <v>67.809834875703132</v>
      </c>
      <c r="C43" s="1">
        <f t="shared" si="13"/>
        <v>67.584016935697278</v>
      </c>
      <c r="D43" s="1">
        <f t="shared" si="13"/>
        <v>81.36363636363636</v>
      </c>
      <c r="E43" s="1">
        <f t="shared" si="13"/>
        <v>64.527845036319604</v>
      </c>
      <c r="F43" s="1">
        <f t="shared" si="13"/>
        <v>62.660944206008587</v>
      </c>
      <c r="G43" s="1"/>
      <c r="H43" s="1"/>
    </row>
    <row r="44" spans="1:8" x14ac:dyDescent="0.25">
      <c r="A44" s="2" t="s">
        <v>21</v>
      </c>
      <c r="B44" s="5">
        <f>B17/B16*100</f>
        <v>63.47713675095418</v>
      </c>
      <c r="C44" s="5">
        <f>C17/C16*100</f>
        <v>64.87767355590276</v>
      </c>
      <c r="D44" s="5">
        <f t="shared" ref="D44:G44" si="14">D17/D16*100</f>
        <v>66.589793180941342</v>
      </c>
      <c r="E44" s="5">
        <f t="shared" si="14"/>
        <v>60.201989798767016</v>
      </c>
      <c r="F44" s="5">
        <f t="shared" si="14"/>
        <v>60.653064632812182</v>
      </c>
      <c r="G44" s="5">
        <f t="shared" si="14"/>
        <v>60.000516106757871</v>
      </c>
      <c r="H44" s="1"/>
    </row>
    <row r="45" spans="1:8" x14ac:dyDescent="0.25">
      <c r="A45" s="2" t="s">
        <v>22</v>
      </c>
      <c r="B45" s="5">
        <f t="shared" ref="B45:F45" si="15">AVERAGE(B43:B44)</f>
        <v>65.643485813328653</v>
      </c>
      <c r="C45" s="1">
        <f t="shared" si="15"/>
        <v>66.230845245800026</v>
      </c>
      <c r="D45" s="1">
        <f t="shared" si="15"/>
        <v>73.976714772288858</v>
      </c>
      <c r="E45" s="1">
        <f t="shared" si="15"/>
        <v>62.36491741754331</v>
      </c>
      <c r="F45" s="1">
        <f t="shared" si="15"/>
        <v>61.657004419410384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6">B11/B12*100</f>
        <v>31.303400904674149</v>
      </c>
      <c r="C48" s="1">
        <f t="shared" si="16"/>
        <v>33.805426869622771</v>
      </c>
      <c r="D48" s="1">
        <f t="shared" si="16"/>
        <v>26.736370425690815</v>
      </c>
      <c r="E48" s="1">
        <f t="shared" si="16"/>
        <v>26.783919597989954</v>
      </c>
      <c r="F48" s="1">
        <f t="shared" si="16"/>
        <v>27.703984819734345</v>
      </c>
      <c r="G48" s="1"/>
      <c r="H48" s="1"/>
    </row>
    <row r="49" spans="1:8" x14ac:dyDescent="0.25">
      <c r="A49" s="2" t="s">
        <v>25</v>
      </c>
      <c r="B49" s="5">
        <f>B17/B18*100</f>
        <v>28.251334814379899</v>
      </c>
      <c r="C49" s="5">
        <f t="shared" ref="C49:G49" si="17">C17/C18*100</f>
        <v>32.361052996562691</v>
      </c>
      <c r="D49" s="5">
        <f t="shared" si="17"/>
        <v>21.545355379309015</v>
      </c>
      <c r="E49" s="5">
        <f t="shared" si="17"/>
        <v>24.596020642457589</v>
      </c>
      <c r="F49" s="5">
        <f t="shared" si="17"/>
        <v>26.820918636762229</v>
      </c>
      <c r="G49" s="5">
        <f t="shared" si="17"/>
        <v>26.704019058360096</v>
      </c>
      <c r="H49" s="1"/>
    </row>
    <row r="50" spans="1:8" x14ac:dyDescent="0.25">
      <c r="A50" s="2" t="s">
        <v>26</v>
      </c>
      <c r="B50" s="5">
        <f t="shared" ref="B50:F50" si="18">(B48+B49)/2</f>
        <v>29.777367859527025</v>
      </c>
      <c r="C50" s="1">
        <f t="shared" si="18"/>
        <v>33.083239933092727</v>
      </c>
      <c r="D50" s="1">
        <f t="shared" si="18"/>
        <v>24.140862902499915</v>
      </c>
      <c r="E50" s="1">
        <f t="shared" si="18"/>
        <v>25.689970120223769</v>
      </c>
      <c r="F50" s="1">
        <f t="shared" si="18"/>
        <v>27.262451728248287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>B19/B17*100</f>
        <v>94.649639535555522</v>
      </c>
      <c r="C53" s="5">
        <f t="shared" ref="C53:G53" si="19">C19/C17*100</f>
        <v>100</v>
      </c>
      <c r="D53" s="5">
        <f t="shared" si="19"/>
        <v>100</v>
      </c>
      <c r="E53" s="5">
        <f t="shared" si="19"/>
        <v>100</v>
      </c>
      <c r="F53" s="5">
        <f t="shared" si="19"/>
        <v>100</v>
      </c>
      <c r="G53" s="5">
        <f t="shared" si="19"/>
        <v>100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>((B11/B9)-1)*100</f>
        <v>-26.494885916601095</v>
      </c>
      <c r="C56" s="7">
        <f t="shared" ref="C56:F56" si="20">((C11/C9)-1)*100</f>
        <v>-21.221468229487972</v>
      </c>
      <c r="D56" s="7">
        <f t="shared" si="20"/>
        <v>-36.29893238434164</v>
      </c>
      <c r="E56" s="7">
        <f t="shared" si="20"/>
        <v>-34.35960591133005</v>
      </c>
      <c r="F56" s="7">
        <f t="shared" si="20"/>
        <v>-37.606837606837608</v>
      </c>
      <c r="G56" s="1"/>
      <c r="H56" s="1"/>
    </row>
    <row r="57" spans="1:8" x14ac:dyDescent="0.25">
      <c r="A57" s="2" t="s">
        <v>30</v>
      </c>
      <c r="B57" s="14">
        <f>((B32/B31)-1)*100</f>
        <v>-29.300883118597355</v>
      </c>
      <c r="C57" s="14">
        <f t="shared" ref="C57:F57" si="21">((C32/C31)-1)*100</f>
        <v>-22.133807200715395</v>
      </c>
      <c r="D57" s="14">
        <f t="shared" si="21"/>
        <v>-47.631971184956612</v>
      </c>
      <c r="E57" s="14">
        <f t="shared" si="21"/>
        <v>-38.209730901524722</v>
      </c>
      <c r="F57" s="14">
        <f t="shared" si="21"/>
        <v>-37.703154839473463</v>
      </c>
      <c r="G57" s="15"/>
      <c r="H57" s="1"/>
    </row>
    <row r="58" spans="1:8" x14ac:dyDescent="0.25">
      <c r="A58" s="2" t="s">
        <v>31</v>
      </c>
      <c r="B58" s="5">
        <f>((B34/B33)-1)*100</f>
        <v>-3.8174176545220595</v>
      </c>
      <c r="C58" s="1">
        <f t="shared" ref="C58:F58" si="22">((C34/C33)-1)*100</f>
        <v>-1.1581060864210291</v>
      </c>
      <c r="D58" s="1">
        <f t="shared" si="22"/>
        <v>-17.790971524987754</v>
      </c>
      <c r="E58" s="1">
        <f t="shared" si="22"/>
        <v>-5.8654812233359781</v>
      </c>
      <c r="F58" s="1">
        <f t="shared" si="22"/>
        <v>-0.15437145504652028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3">B16/B10</f>
        <v>7258561.7431168556</v>
      </c>
      <c r="C61" s="1">
        <f t="shared" si="23"/>
        <v>5871058.3870971156</v>
      </c>
      <c r="D61" s="1">
        <f t="shared" si="23"/>
        <v>9490028.6383181829</v>
      </c>
      <c r="E61" s="1">
        <f t="shared" si="23"/>
        <v>10933929.707046006</v>
      </c>
      <c r="F61" s="1">
        <f t="shared" si="23"/>
        <v>5029839.4436266087</v>
      </c>
      <c r="G61" s="1"/>
      <c r="H61" s="1"/>
    </row>
    <row r="62" spans="1:8" x14ac:dyDescent="0.25">
      <c r="A62" s="2" t="s">
        <v>34</v>
      </c>
      <c r="B62" s="5">
        <f t="shared" si="23"/>
        <v>6794777.1474099951</v>
      </c>
      <c r="C62" s="5">
        <f t="shared" si="23"/>
        <v>5635956.9427212216</v>
      </c>
      <c r="D62" s="5">
        <f t="shared" si="23"/>
        <v>7766848.5892458092</v>
      </c>
      <c r="E62" s="5">
        <f t="shared" si="23"/>
        <v>10200934.562645402</v>
      </c>
      <c r="F62" s="5">
        <f t="shared" si="23"/>
        <v>4868665.4938356159</v>
      </c>
      <c r="G62" s="1"/>
      <c r="H62" s="1"/>
    </row>
    <row r="63" spans="1:8" x14ac:dyDescent="0.25">
      <c r="A63" s="2" t="s">
        <v>35</v>
      </c>
      <c r="B63" s="5">
        <f>(B61/B62)*B45</f>
        <v>70.124050351096955</v>
      </c>
      <c r="C63" s="1">
        <f>(C61/C62)*C45</f>
        <v>68.993635582520682</v>
      </c>
      <c r="D63" s="1">
        <f t="shared" ref="D63:E63" si="24">(D61/D62)*D45</f>
        <v>90.38944607852693</v>
      </c>
      <c r="E63" s="1">
        <f t="shared" si="24"/>
        <v>66.846191301546057</v>
      </c>
      <c r="F63" s="1">
        <f t="shared" ref="F63" si="25">F61/F62*F45</f>
        <v>63.698118754979191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6">(B23/B22)*100</f>
        <v>102.01119845883662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7">(B17/B23)*100</f>
        <v>62.2256553299571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6" spans="1:8" x14ac:dyDescent="0.25">
      <c r="A76" s="8" t="s">
        <v>58</v>
      </c>
    </row>
    <row r="77" spans="1:8" x14ac:dyDescent="0.25">
      <c r="A77" s="8" t="s">
        <v>59</v>
      </c>
    </row>
    <row r="78" spans="1:8" x14ac:dyDescent="0.25">
      <c r="A78" s="8" t="s">
        <v>60</v>
      </c>
    </row>
    <row r="79" spans="1:8" x14ac:dyDescent="0.25">
      <c r="A79" s="8" t="s">
        <v>61</v>
      </c>
    </row>
    <row r="80" spans="1:8" x14ac:dyDescent="0.25">
      <c r="A80" s="8" t="s">
        <v>62</v>
      </c>
    </row>
    <row r="83" spans="1:1" x14ac:dyDescent="0.25">
      <c r="A83" s="8" t="s">
        <v>72</v>
      </c>
    </row>
    <row r="84" spans="1:1" x14ac:dyDescent="0.25">
      <c r="A84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topLeftCell="A79" zoomScale="80" zoomScaleNormal="80" workbookViewId="0">
      <selection activeCell="C22" sqref="C22:G22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32" t="s">
        <v>110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53</v>
      </c>
      <c r="B9" s="19">
        <f>SUM(C9:F9)</f>
        <v>7880</v>
      </c>
      <c r="C9" s="20">
        <f>+'I Trimestre'!C9+'II Trimestre'!C9+'III Trimestre'!C9</f>
        <v>5188</v>
      </c>
      <c r="D9" s="20">
        <f>+'I Trimestre'!D9+'II Trimestre'!D9+'III Trimestre'!D9</f>
        <v>826</v>
      </c>
      <c r="E9" s="20">
        <f>+'I Trimestre'!E9+'II Trimestre'!E9+'III Trimestre'!E9</f>
        <v>1185</v>
      </c>
      <c r="F9" s="20">
        <f>+'I Trimestre'!F9+'II Trimestre'!F9+'III Trimestre'!F9</f>
        <v>681</v>
      </c>
      <c r="G9" s="20"/>
      <c r="H9" s="1"/>
    </row>
    <row r="10" spans="1:8" x14ac:dyDescent="0.25">
      <c r="A10" s="3" t="s">
        <v>111</v>
      </c>
      <c r="B10" s="19">
        <f t="shared" ref="B10" si="0">SUM(C10:F10)</f>
        <v>9199</v>
      </c>
      <c r="C10" s="20">
        <f>+'I Trimestre'!C10+'II Trimestre'!C10+'III Trimestre'!C10</f>
        <v>6124</v>
      </c>
      <c r="D10" s="20">
        <f>+'I Trimestre'!D10+'II Trimestre'!D10+'III Trimestre'!D10</f>
        <v>893</v>
      </c>
      <c r="E10" s="20">
        <f>+'I Trimestre'!E10+'II Trimestre'!E10+'III Trimestre'!E10</f>
        <v>1418</v>
      </c>
      <c r="F10" s="20">
        <f>+'I Trimestre'!F10+'II Trimestre'!F10+'III Trimestre'!F10</f>
        <v>764</v>
      </c>
      <c r="G10" s="20"/>
      <c r="H10" s="1"/>
    </row>
    <row r="11" spans="1:8" x14ac:dyDescent="0.25">
      <c r="A11" s="3" t="s">
        <v>112</v>
      </c>
      <c r="B11" s="19">
        <f>SUM(C11:F11)</f>
        <v>6494</v>
      </c>
      <c r="C11" s="20">
        <f>+'I Trimestre'!C11+'II Trimestre'!C11+'III Trimestre'!C11</f>
        <v>4164</v>
      </c>
      <c r="D11" s="20">
        <f>+'I Trimestre'!D11+'II Trimestre'!D11+'III Trimestre'!D11</f>
        <v>777</v>
      </c>
      <c r="E11" s="20">
        <f>+'I Trimestre'!E11+'II Trimestre'!E11+'III Trimestre'!E11</f>
        <v>874</v>
      </c>
      <c r="F11" s="20">
        <f>+'I Trimestre'!F11+'II Trimestre'!F11+'III Trimestre'!F11</f>
        <v>679</v>
      </c>
      <c r="G11" s="20"/>
      <c r="H11" s="1"/>
    </row>
    <row r="12" spans="1:8" x14ac:dyDescent="0.25">
      <c r="A12" s="3" t="s">
        <v>77</v>
      </c>
      <c r="B12" s="19">
        <f>SUM(C12:F12)</f>
        <v>11938</v>
      </c>
      <c r="C12" s="20">
        <f>+'III Trimestre'!C12</f>
        <v>7555</v>
      </c>
      <c r="D12" s="20">
        <f>+'III Trimestre'!D12</f>
        <v>1339</v>
      </c>
      <c r="E12" s="20">
        <f>+'III Trimestre'!E12</f>
        <v>1990</v>
      </c>
      <c r="F12" s="20">
        <f>+'III Trimestre'!F12</f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53</v>
      </c>
      <c r="B15" s="20">
        <f>SUM(C15:G15)</f>
        <v>53364671046.528671</v>
      </c>
      <c r="C15" s="20">
        <f>+'I Trimestre'!C15+'II Trimestre'!C15+'III Trimestre'!C15</f>
        <v>28342505762.060005</v>
      </c>
      <c r="D15" s="20">
        <f>+'I Trimestre'!D15+'II Trimestre'!D15+'III Trimestre'!D15</f>
        <v>7679782060.2099991</v>
      </c>
      <c r="E15" s="20">
        <f>+'I Trimestre'!E15+'II Trimestre'!E15+'III Trimestre'!E15</f>
        <v>12505251412.75</v>
      </c>
      <c r="F15" s="20">
        <f>+'I Trimestre'!F15+'II Trimestre'!F15+'III Trimestre'!F15</f>
        <v>3200077664.1599998</v>
      </c>
      <c r="G15" s="20">
        <f>+'I Trimestre'!G15+'II Trimestre'!G15+'III Trimestre'!G15</f>
        <v>1637054147.3486633</v>
      </c>
      <c r="H15" s="1"/>
    </row>
    <row r="16" spans="1:8" x14ac:dyDescent="0.25">
      <c r="A16" s="3" t="s">
        <v>111</v>
      </c>
      <c r="B16" s="20">
        <f>SUM(C16:G16)</f>
        <v>67976989233.708397</v>
      </c>
      <c r="C16" s="20">
        <f>+'I Trimestre'!C16+'II Trimestre'!C16+'III Trimestre'!C16</f>
        <v>36031536814.470001</v>
      </c>
      <c r="D16" s="20">
        <f>+'I Trimestre'!D16+'II Trimestre'!D16+'III Trimestre'!D16</f>
        <v>8574534169.4200001</v>
      </c>
      <c r="E16" s="20">
        <f>+'I Trimestre'!E16+'II Trimestre'!E16+'III Trimestre'!E16</f>
        <v>15680834429.91</v>
      </c>
      <c r="F16" s="20">
        <f>+'I Trimestre'!F16+'II Trimestre'!F16+'III Trimestre'!F16</f>
        <v>3842329712.3399992</v>
      </c>
      <c r="G16" s="20">
        <f>+'I Trimestre'!G16+'II Trimestre'!G16+'III Trimestre'!G16</f>
        <v>3847754107.5683994</v>
      </c>
      <c r="H16" s="1"/>
    </row>
    <row r="17" spans="1:8" x14ac:dyDescent="0.25">
      <c r="A17" s="3" t="s">
        <v>112</v>
      </c>
      <c r="B17" s="20">
        <f>SUM(C17:G17)</f>
        <v>45407404443.515945</v>
      </c>
      <c r="C17" s="20">
        <f>+'I Trimestre'!C17+'II Trimestre'!C17+'III Trimestre'!C17</f>
        <v>23621870580.68</v>
      </c>
      <c r="D17" s="20">
        <f>+'I Trimestre'!D17+'II Trimestre'!D17+'III Trimestre'!D17</f>
        <v>7476962058.71</v>
      </c>
      <c r="E17" s="20">
        <f>+'I Trimestre'!E17+'II Trimestre'!E17+'III Trimestre'!E17</f>
        <v>9933604246.6299992</v>
      </c>
      <c r="F17" s="20">
        <f>+'I Trimestre'!F17+'II Trimestre'!F17+'III Trimestre'!F17</f>
        <v>2222196324.1999998</v>
      </c>
      <c r="G17" s="20">
        <f>+'I Trimestre'!G17+'II Trimestre'!G17+'III Trimestre'!G17</f>
        <v>2152771233.2959495</v>
      </c>
      <c r="H17" s="1"/>
    </row>
    <row r="18" spans="1:8" x14ac:dyDescent="0.25">
      <c r="A18" s="3" t="s">
        <v>77</v>
      </c>
      <c r="B18" s="20">
        <f t="shared" ref="B18" si="1">SUM(C18:G18)</f>
        <v>89879230014.104004</v>
      </c>
      <c r="C18" s="20">
        <f>+'III Trimestre'!C18</f>
        <v>44480116370.870003</v>
      </c>
      <c r="D18" s="20">
        <f>+'III Trimestre'!D18</f>
        <v>12905481232.490002</v>
      </c>
      <c r="E18" s="20">
        <f>+'III Trimestre'!E18</f>
        <v>22105600743.010006</v>
      </c>
      <c r="F18" s="20">
        <f>+'III Trimestre'!F18</f>
        <v>5300528082.0299997</v>
      </c>
      <c r="G18" s="20">
        <f>+'III Trimestre'!G18</f>
        <v>5087503585.7040005</v>
      </c>
      <c r="H18" s="1"/>
    </row>
    <row r="19" spans="1:8" x14ac:dyDescent="0.25">
      <c r="A19" s="3" t="s">
        <v>113</v>
      </c>
      <c r="B19" s="20">
        <f>SUM(C19:F19)</f>
        <v>43254633210.219994</v>
      </c>
      <c r="C19" s="20">
        <f>+C17</f>
        <v>23621870580.68</v>
      </c>
      <c r="D19" s="20">
        <f t="shared" ref="D19:G19" si="2">+D17</f>
        <v>7476962058.71</v>
      </c>
      <c r="E19" s="20">
        <f t="shared" si="2"/>
        <v>9933604246.6299992</v>
      </c>
      <c r="F19" s="20">
        <f t="shared" si="2"/>
        <v>2222196324.1999998</v>
      </c>
      <c r="G19" s="20">
        <f t="shared" si="2"/>
        <v>2152771233.2959495</v>
      </c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111</v>
      </c>
      <c r="B22" s="20">
        <f t="shared" ref="B22" si="3">B16</f>
        <v>67976989233.708397</v>
      </c>
      <c r="C22" s="20"/>
      <c r="D22" s="20"/>
      <c r="E22" s="20"/>
      <c r="F22" s="19"/>
      <c r="G22" s="19"/>
      <c r="H22" s="1"/>
    </row>
    <row r="23" spans="1:8" x14ac:dyDescent="0.25">
      <c r="A23" s="3" t="s">
        <v>112</v>
      </c>
      <c r="B23" s="20">
        <f>'I Trimestre'!B23+'II Trimestre'!B23+'III Trimestre'!B23</f>
        <v>64279936571.449997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54</v>
      </c>
      <c r="B26" s="27">
        <v>1.4617491794222224</v>
      </c>
      <c r="C26" s="27">
        <v>1.4617491794222224</v>
      </c>
      <c r="D26" s="27">
        <v>1.4617491794222224</v>
      </c>
      <c r="E26" s="27">
        <v>1.4617491794222224</v>
      </c>
      <c r="F26" s="27">
        <v>1.4617491794222224</v>
      </c>
      <c r="G26" s="27">
        <v>1.4617491794222224</v>
      </c>
      <c r="H26" s="1"/>
    </row>
    <row r="27" spans="1:8" x14ac:dyDescent="0.25">
      <c r="A27" s="3" t="s">
        <v>114</v>
      </c>
      <c r="B27" s="27">
        <v>1.5258720344444443</v>
      </c>
      <c r="C27" s="27">
        <v>1.5258720344444443</v>
      </c>
      <c r="D27" s="27">
        <v>1.5258720344444443</v>
      </c>
      <c r="E27" s="27">
        <v>1.5258720344444443</v>
      </c>
      <c r="F27" s="27">
        <v>1.5258720344444443</v>
      </c>
      <c r="G27" s="27">
        <v>1.5258720344444443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55</v>
      </c>
      <c r="B31" s="19">
        <f t="shared" ref="B31:F31" si="4">B15/B26</f>
        <v>36507406193.7369</v>
      </c>
      <c r="C31" s="20">
        <f t="shared" si="4"/>
        <v>19389445303.648327</v>
      </c>
      <c r="D31" s="20">
        <f t="shared" si="4"/>
        <v>5253830252.3593988</v>
      </c>
      <c r="E31" s="20">
        <f t="shared" si="4"/>
        <v>8554991231.5961637</v>
      </c>
      <c r="F31" s="20">
        <f t="shared" si="4"/>
        <v>2189211192.4597607</v>
      </c>
      <c r="G31" s="20">
        <f t="shared" ref="G31" si="5">G15/G26</f>
        <v>1119928213.6732464</v>
      </c>
      <c r="H31" s="1"/>
    </row>
    <row r="32" spans="1:8" x14ac:dyDescent="0.25">
      <c r="A32" s="2" t="s">
        <v>115</v>
      </c>
      <c r="B32" s="19">
        <f t="shared" ref="B32" si="6">B17/B27</f>
        <v>29758330592.937538</v>
      </c>
      <c r="C32" s="20">
        <f>C17/C27</f>
        <v>15480898822.082745</v>
      </c>
      <c r="D32" s="20">
        <f t="shared" ref="D32:F32" si="7">D17/D27</f>
        <v>4900123922.536068</v>
      </c>
      <c r="E32" s="20">
        <f t="shared" si="7"/>
        <v>6510116197.4219751</v>
      </c>
      <c r="F32" s="20">
        <f t="shared" si="7"/>
        <v>1456345141.6875076</v>
      </c>
      <c r="G32" s="20">
        <f t="shared" ref="G32" si="8">G17/G27</f>
        <v>1410846509.2092426</v>
      </c>
      <c r="H32" s="1"/>
    </row>
    <row r="33" spans="1:8" x14ac:dyDescent="0.25">
      <c r="A33" s="2" t="s">
        <v>56</v>
      </c>
      <c r="B33" s="19">
        <f t="shared" ref="B33:F33" si="9">B31/B9</f>
        <v>4632919.567733109</v>
      </c>
      <c r="C33" s="20">
        <f t="shared" si="9"/>
        <v>3737364.1680123992</v>
      </c>
      <c r="D33" s="20">
        <f t="shared" si="9"/>
        <v>6360569.3127837759</v>
      </c>
      <c r="E33" s="20">
        <f t="shared" si="9"/>
        <v>7219401.8832035139</v>
      </c>
      <c r="F33" s="20">
        <f t="shared" si="9"/>
        <v>3214700.7231420861</v>
      </c>
      <c r="G33" s="20"/>
      <c r="H33" s="1"/>
    </row>
    <row r="34" spans="1:8" x14ac:dyDescent="0.25">
      <c r="A34" s="2" t="s">
        <v>116</v>
      </c>
      <c r="B34" s="19">
        <f t="shared" ref="B34:F34" si="10">B32/B11</f>
        <v>4582434.6462792633</v>
      </c>
      <c r="C34" s="20">
        <f t="shared" si="10"/>
        <v>3717795.1061678063</v>
      </c>
      <c r="D34" s="20">
        <f t="shared" si="10"/>
        <v>6306465.7947697146</v>
      </c>
      <c r="E34" s="20">
        <f t="shared" si="10"/>
        <v>7448645.5348077519</v>
      </c>
      <c r="F34" s="20">
        <f t="shared" si="10"/>
        <v>2144838.2057253425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11">B10/B28*100</f>
        <v>6.8485195911287144</v>
      </c>
      <c r="C39" s="1">
        <f>C10/C28*100</f>
        <v>6.2733689138384952</v>
      </c>
      <c r="D39" s="1">
        <f t="shared" si="11"/>
        <v>0.91478093403948002</v>
      </c>
      <c r="E39" s="1">
        <f t="shared" si="11"/>
        <v>1.4525860744322314</v>
      </c>
      <c r="F39" s="1">
        <f t="shared" si="11"/>
        <v>2.0816304288594627</v>
      </c>
      <c r="G39" s="1"/>
      <c r="H39" s="1"/>
    </row>
    <row r="40" spans="1:8" x14ac:dyDescent="0.25">
      <c r="A40" s="2" t="s">
        <v>18</v>
      </c>
      <c r="B40" s="5">
        <f t="shared" ref="B40:F40" si="12">B11/B28*100</f>
        <v>4.8346870556353814</v>
      </c>
      <c r="C40" s="1">
        <f t="shared" si="12"/>
        <v>4.2655630563722227</v>
      </c>
      <c r="D40" s="1">
        <f t="shared" si="12"/>
        <v>0.79595160778127216</v>
      </c>
      <c r="E40" s="1">
        <f t="shared" si="12"/>
        <v>0.89531750991098047</v>
      </c>
      <c r="F40" s="1">
        <f t="shared" si="12"/>
        <v>1.8500354204130567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3">B11/B10*100</f>
        <v>70.594629851070763</v>
      </c>
      <c r="C43" s="1">
        <f t="shared" si="13"/>
        <v>67.994774657086879</v>
      </c>
      <c r="D43" s="1">
        <f t="shared" si="13"/>
        <v>87.010078387458009</v>
      </c>
      <c r="E43" s="1">
        <f t="shared" si="13"/>
        <v>61.636107193229904</v>
      </c>
      <c r="F43" s="1">
        <f t="shared" si="13"/>
        <v>88.874345549738223</v>
      </c>
      <c r="G43" s="1"/>
      <c r="H43" s="1"/>
    </row>
    <row r="44" spans="1:8" x14ac:dyDescent="0.25">
      <c r="A44" s="2" t="s">
        <v>21</v>
      </c>
      <c r="B44" s="5">
        <f>B17/B16*100</f>
        <v>66.798198854325463</v>
      </c>
      <c r="C44" s="5">
        <f>C17/C16*100</f>
        <v>65.558876109868365</v>
      </c>
      <c r="D44" s="5">
        <f t="shared" ref="D44:G44" si="14">D17/D16*100</f>
        <v>87.199629868823038</v>
      </c>
      <c r="E44" s="5">
        <f t="shared" si="14"/>
        <v>63.348696722939721</v>
      </c>
      <c r="F44" s="5">
        <f t="shared" si="14"/>
        <v>57.834607921938861</v>
      </c>
      <c r="G44" s="5">
        <f t="shared" si="14"/>
        <v>55.948773573174094</v>
      </c>
      <c r="H44" s="1"/>
    </row>
    <row r="45" spans="1:8" x14ac:dyDescent="0.25">
      <c r="A45" s="2" t="s">
        <v>22</v>
      </c>
      <c r="B45" s="5">
        <f t="shared" ref="B45:F45" si="15">AVERAGE(B43:B44)</f>
        <v>68.696414352698113</v>
      </c>
      <c r="C45" s="1">
        <f t="shared" si="15"/>
        <v>66.776825383477615</v>
      </c>
      <c r="D45" s="1">
        <f t="shared" si="15"/>
        <v>87.104854128140516</v>
      </c>
      <c r="E45" s="1">
        <f t="shared" si="15"/>
        <v>62.492401958084812</v>
      </c>
      <c r="F45" s="1">
        <f t="shared" si="15"/>
        <v>73.354476735838546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6">B11/B12*100</f>
        <v>54.397721561400573</v>
      </c>
      <c r="C48" s="1">
        <f t="shared" si="16"/>
        <v>55.115817339510251</v>
      </c>
      <c r="D48" s="1">
        <f t="shared" si="16"/>
        <v>58.028379387602691</v>
      </c>
      <c r="E48" s="1">
        <f t="shared" si="16"/>
        <v>43.91959798994975</v>
      </c>
      <c r="F48" s="1">
        <f t="shared" si="16"/>
        <v>64.421252371916509</v>
      </c>
      <c r="G48" s="1"/>
      <c r="H48" s="1"/>
    </row>
    <row r="49" spans="1:8" x14ac:dyDescent="0.25">
      <c r="A49" s="2" t="s">
        <v>25</v>
      </c>
      <c r="B49" s="5">
        <f>B17/B18*100</f>
        <v>50.520464445890937</v>
      </c>
      <c r="C49" s="5">
        <f t="shared" ref="C49:G49" si="17">C17/C18*100</f>
        <v>53.106584487602525</v>
      </c>
      <c r="D49" s="5">
        <f t="shared" si="17"/>
        <v>57.936328944375092</v>
      </c>
      <c r="E49" s="5">
        <f t="shared" si="17"/>
        <v>44.937047231214002</v>
      </c>
      <c r="F49" s="5">
        <f t="shared" si="17"/>
        <v>41.924055298070257</v>
      </c>
      <c r="G49" s="5">
        <f t="shared" si="17"/>
        <v>42.314883852765924</v>
      </c>
      <c r="H49" s="1"/>
    </row>
    <row r="50" spans="1:8" x14ac:dyDescent="0.25">
      <c r="A50" s="2" t="s">
        <v>26</v>
      </c>
      <c r="B50" s="5">
        <f t="shared" ref="B50:F50" si="18">(B48+B49)/2</f>
        <v>52.459093003645755</v>
      </c>
      <c r="C50" s="1">
        <f t="shared" si="18"/>
        <v>54.111200913556388</v>
      </c>
      <c r="D50" s="1">
        <f t="shared" si="18"/>
        <v>57.982354165988895</v>
      </c>
      <c r="E50" s="1">
        <f t="shared" si="18"/>
        <v>44.428322610581873</v>
      </c>
      <c r="F50" s="1">
        <f t="shared" si="18"/>
        <v>53.172653834993383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>B19/B17*100</f>
        <v>95.258986370881715</v>
      </c>
      <c r="C53" s="5">
        <f t="shared" ref="C53:G53" si="19">C19/C17*100</f>
        <v>100</v>
      </c>
      <c r="D53" s="5">
        <f t="shared" si="19"/>
        <v>100</v>
      </c>
      <c r="E53" s="5">
        <f t="shared" si="19"/>
        <v>100</v>
      </c>
      <c r="F53" s="5">
        <f t="shared" si="19"/>
        <v>100</v>
      </c>
      <c r="G53" s="5">
        <f t="shared" si="19"/>
        <v>100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>((B11/B9)-1)*100</f>
        <v>-17.588832487309645</v>
      </c>
      <c r="C56" s="7">
        <f t="shared" ref="C56:F56" si="20">((C11/C9)-1)*100</f>
        <v>-19.737856592135692</v>
      </c>
      <c r="D56" s="7">
        <f t="shared" si="20"/>
        <v>-5.9322033898305033</v>
      </c>
      <c r="E56" s="7">
        <f t="shared" si="20"/>
        <v>-26.244725738396625</v>
      </c>
      <c r="F56" s="7">
        <f t="shared" si="20"/>
        <v>-0.2936857562408246</v>
      </c>
      <c r="G56" s="1"/>
      <c r="H56" s="1"/>
    </row>
    <row r="57" spans="1:8" x14ac:dyDescent="0.25">
      <c r="A57" s="2" t="s">
        <v>30</v>
      </c>
      <c r="B57" s="14">
        <f>((B32/B31)-1)*100</f>
        <v>-18.486866924983602</v>
      </c>
      <c r="C57" s="14">
        <f t="shared" ref="C57:F57" si="21">((C32/C31)-1)*100</f>
        <v>-20.158113965385837</v>
      </c>
      <c r="D57" s="14">
        <f t="shared" si="21"/>
        <v>-6.7323516907400567</v>
      </c>
      <c r="E57" s="14">
        <f t="shared" si="21"/>
        <v>-23.902713384694628</v>
      </c>
      <c r="F57" s="14">
        <f t="shared" si="21"/>
        <v>-33.476260915184575</v>
      </c>
      <c r="G57" s="15"/>
      <c r="H57" s="1"/>
    </row>
    <row r="58" spans="1:8" x14ac:dyDescent="0.25">
      <c r="A58" s="2" t="s">
        <v>31</v>
      </c>
      <c r="B58" s="5">
        <f>((B34/B33)-1)*100</f>
        <v>-1.0896999336111546</v>
      </c>
      <c r="C58" s="1">
        <f t="shared" ref="C58:F58" si="22">((C34/C33)-1)*100</f>
        <v>-0.52360596840098639</v>
      </c>
      <c r="D58" s="1">
        <f t="shared" si="22"/>
        <v>-0.85060810366961448</v>
      </c>
      <c r="E58" s="1">
        <f t="shared" si="22"/>
        <v>3.1753828823076091</v>
      </c>
      <c r="F58" s="1">
        <f t="shared" si="22"/>
        <v>-33.280314702858171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3">B16/B10</f>
        <v>7389606.3956634849</v>
      </c>
      <c r="C61" s="1">
        <f t="shared" si="23"/>
        <v>5883660.4857070548</v>
      </c>
      <c r="D61" s="1">
        <f t="shared" si="23"/>
        <v>9601941.9590369537</v>
      </c>
      <c r="E61" s="1">
        <f t="shared" si="23"/>
        <v>11058416.38216502</v>
      </c>
      <c r="F61" s="1">
        <f t="shared" si="23"/>
        <v>5029227.3721727738</v>
      </c>
      <c r="G61" s="1"/>
      <c r="H61" s="1"/>
    </row>
    <row r="62" spans="1:8" x14ac:dyDescent="0.25">
      <c r="A62" s="2" t="s">
        <v>34</v>
      </c>
      <c r="B62" s="5">
        <f t="shared" si="23"/>
        <v>6992208.8764268467</v>
      </c>
      <c r="C62" s="5">
        <f t="shared" si="23"/>
        <v>5672879.5822958695</v>
      </c>
      <c r="D62" s="5">
        <f t="shared" si="23"/>
        <v>9622859.7924195621</v>
      </c>
      <c r="E62" s="5">
        <f t="shared" si="23"/>
        <v>11365679.91605263</v>
      </c>
      <c r="F62" s="5">
        <f t="shared" si="23"/>
        <v>3272748.6365243001</v>
      </c>
      <c r="G62" s="1"/>
      <c r="H62" s="1"/>
    </row>
    <row r="63" spans="1:8" x14ac:dyDescent="0.25">
      <c r="A63" s="2" t="s">
        <v>35</v>
      </c>
      <c r="B63" s="5">
        <f>(B61/B62)*B45</f>
        <v>72.600729158889251</v>
      </c>
      <c r="C63" s="1">
        <f>(C61/C62)*C45</f>
        <v>69.257977922866431</v>
      </c>
      <c r="D63" s="1">
        <f t="shared" ref="D63:E63" si="24">(D61/D62)*D45</f>
        <v>86.915508666939459</v>
      </c>
      <c r="E63" s="1">
        <f t="shared" si="24"/>
        <v>60.802961783049959</v>
      </c>
      <c r="F63" s="1">
        <f t="shared" ref="F63" si="25">F61/F62*F45</f>
        <v>112.72370207541631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6">(B23/B22)*100</f>
        <v>94.561317434127972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7">(B17/B23)*100</f>
        <v>70.640089062694713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6" spans="1:8" x14ac:dyDescent="0.25">
      <c r="A76" s="8" t="s">
        <v>58</v>
      </c>
    </row>
    <row r="77" spans="1:8" x14ac:dyDescent="0.25">
      <c r="A77" s="8" t="s">
        <v>59</v>
      </c>
    </row>
    <row r="78" spans="1:8" x14ac:dyDescent="0.25">
      <c r="A78" s="8" t="s">
        <v>60</v>
      </c>
    </row>
    <row r="79" spans="1:8" x14ac:dyDescent="0.25">
      <c r="A79" s="8" t="s">
        <v>61</v>
      </c>
    </row>
    <row r="80" spans="1:8" x14ac:dyDescent="0.25">
      <c r="A80" s="8" t="s">
        <v>62</v>
      </c>
    </row>
    <row r="83" spans="1:1" x14ac:dyDescent="0.25">
      <c r="A83" s="8" t="s">
        <v>72</v>
      </c>
    </row>
    <row r="84" spans="1:1" x14ac:dyDescent="0.25">
      <c r="A84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zoomScale="70" zoomScaleNormal="70" workbookViewId="0">
      <selection activeCell="C22" sqref="C22:G22"/>
    </sheetView>
  </sheetViews>
  <sheetFormatPr baseColWidth="10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1.42578125" style="8"/>
    <col min="9" max="10" width="15.140625" style="8" bestFit="1" customWidth="1"/>
    <col min="11" max="12" width="11.42578125" style="8"/>
    <col min="13" max="13" width="13.5703125" style="8" bestFit="1" customWidth="1"/>
    <col min="14" max="16384" width="11.42578125" style="8"/>
  </cols>
  <sheetData>
    <row r="2" spans="1:8" ht="15.75" x14ac:dyDescent="0.25">
      <c r="A2" s="32" t="s">
        <v>117</v>
      </c>
      <c r="B2" s="32"/>
      <c r="C2" s="32"/>
      <c r="D2" s="32"/>
      <c r="E2" s="32"/>
      <c r="F2" s="32"/>
      <c r="G2" s="32"/>
    </row>
    <row r="4" spans="1:8" x14ac:dyDescent="0.25">
      <c r="A4" s="29"/>
      <c r="B4" s="21" t="s">
        <v>70</v>
      </c>
      <c r="C4" s="31" t="s">
        <v>71</v>
      </c>
      <c r="D4" s="31"/>
      <c r="E4" s="31"/>
      <c r="F4" s="31"/>
      <c r="G4" s="33" t="s">
        <v>4</v>
      </c>
      <c r="H4" s="9"/>
    </row>
    <row r="5" spans="1:8" ht="15.75" thickBot="1" x14ac:dyDescent="0.3">
      <c r="A5" s="30"/>
      <c r="B5" s="10" t="s">
        <v>0</v>
      </c>
      <c r="C5" s="10" t="s">
        <v>1</v>
      </c>
      <c r="D5" s="10" t="s">
        <v>2</v>
      </c>
      <c r="E5" s="10" t="s">
        <v>3</v>
      </c>
      <c r="F5" s="10" t="s">
        <v>125</v>
      </c>
      <c r="G5" s="34"/>
      <c r="H5" s="11"/>
    </row>
    <row r="6" spans="1:8" ht="15.75" thickTop="1" x14ac:dyDescent="0.25">
      <c r="A6" s="4" t="s">
        <v>5</v>
      </c>
      <c r="B6" s="12"/>
    </row>
    <row r="7" spans="1:8" x14ac:dyDescent="0.25">
      <c r="A7" s="2"/>
      <c r="B7" s="5"/>
      <c r="C7" s="1"/>
      <c r="D7" s="1"/>
      <c r="E7" s="1"/>
      <c r="F7" s="1"/>
      <c r="G7" s="1"/>
    </row>
    <row r="8" spans="1:8" x14ac:dyDescent="0.25">
      <c r="A8" s="2" t="s">
        <v>69</v>
      </c>
      <c r="B8" s="5"/>
      <c r="C8" s="1"/>
      <c r="D8" s="1"/>
      <c r="E8" s="1"/>
      <c r="F8" s="1"/>
      <c r="G8" s="1"/>
    </row>
    <row r="9" spans="1:8" x14ac:dyDescent="0.25">
      <c r="A9" s="3" t="s">
        <v>49</v>
      </c>
      <c r="B9" s="19">
        <f>SUM(C9:F9)</f>
        <v>9917</v>
      </c>
      <c r="C9" s="20">
        <f>+'I Trimestre'!C9+'II Trimestre'!C9+'III Trimestre'!C9+'IV Trimestre'!C9</f>
        <v>6467</v>
      </c>
      <c r="D9" s="20">
        <f>+'I Trimestre'!D9+'II Trimestre'!D9+'III Trimestre'!D9+'IV Trimestre'!D9</f>
        <v>1081</v>
      </c>
      <c r="E9" s="20">
        <f>+'I Trimestre'!E9+'II Trimestre'!E9+'III Trimestre'!E9+'IV Trimestre'!E9</f>
        <v>1533</v>
      </c>
      <c r="F9" s="20">
        <f>+'I Trimestre'!F9+'II Trimestre'!F9+'III Trimestre'!F9+'IV Trimestre'!F9</f>
        <v>836</v>
      </c>
      <c r="G9" s="20"/>
      <c r="H9" s="1"/>
    </row>
    <row r="10" spans="1:8" x14ac:dyDescent="0.25">
      <c r="A10" s="3" t="s">
        <v>118</v>
      </c>
      <c r="B10" s="19">
        <f t="shared" ref="B10" si="0">SUM(C10:F10)</f>
        <v>11938</v>
      </c>
      <c r="C10" s="20">
        <f>+'I Trimestre'!C10+'II Trimestre'!C10+'III Trimestre'!C10+'IV Trimestre'!C10</f>
        <v>7555</v>
      </c>
      <c r="D10" s="20">
        <f>+'I Trimestre'!D10+'II Trimestre'!D10+'III Trimestre'!D10+'IV Trimestre'!D10</f>
        <v>1339</v>
      </c>
      <c r="E10" s="20">
        <f>+'I Trimestre'!E10+'II Trimestre'!E10+'III Trimestre'!E10+'IV Trimestre'!E10</f>
        <v>1990</v>
      </c>
      <c r="F10" s="20">
        <f>+'I Trimestre'!F10+'II Trimestre'!F10+'III Trimestre'!F10+'IV Trimestre'!F10</f>
        <v>1054</v>
      </c>
      <c r="G10" s="20"/>
      <c r="H10" s="1"/>
    </row>
    <row r="11" spans="1:8" x14ac:dyDescent="0.25">
      <c r="A11" s="3" t="s">
        <v>119</v>
      </c>
      <c r="B11" s="19">
        <f>SUM(C11:F11)</f>
        <v>9443</v>
      </c>
      <c r="C11" s="20">
        <f>+'I Trimestre'!C11+'II Trimestre'!C11+'III Trimestre'!C11+'IV Trimestre'!C11</f>
        <v>6232</v>
      </c>
      <c r="D11" s="20">
        <f>+'I Trimestre'!D11+'II Trimestre'!D11+'III Trimestre'!D11+'IV Trimestre'!D11</f>
        <v>1088</v>
      </c>
      <c r="E11" s="20">
        <f>+'I Trimestre'!E11+'II Trimestre'!E11+'III Trimestre'!E11+'IV Trimestre'!E11</f>
        <v>1261</v>
      </c>
      <c r="F11" s="20">
        <f>+'I Trimestre'!F11+'II Trimestre'!F11+'III Trimestre'!F11+'IV Trimestre'!F11</f>
        <v>862</v>
      </c>
      <c r="G11" s="20"/>
      <c r="H11" s="1"/>
    </row>
    <row r="12" spans="1:8" x14ac:dyDescent="0.25">
      <c r="A12" s="3" t="s">
        <v>77</v>
      </c>
      <c r="B12" s="19">
        <f>SUM(C12:F12)</f>
        <v>11938</v>
      </c>
      <c r="C12" s="20">
        <f>+'IV Trimestre'!C12</f>
        <v>7555</v>
      </c>
      <c r="D12" s="20">
        <f>+'IV Trimestre'!D12</f>
        <v>1339</v>
      </c>
      <c r="E12" s="20">
        <f>+'IV Trimestre'!E12</f>
        <v>1990</v>
      </c>
      <c r="F12" s="20">
        <f>+'IV Trimestre'!F12</f>
        <v>1054</v>
      </c>
      <c r="G12" s="20"/>
      <c r="H12" s="1"/>
    </row>
    <row r="13" spans="1:8" x14ac:dyDescent="0.25">
      <c r="A13" s="2"/>
      <c r="B13" s="19"/>
      <c r="C13" s="20"/>
      <c r="D13" s="20"/>
      <c r="E13" s="20"/>
      <c r="F13" s="20"/>
      <c r="G13" s="20"/>
      <c r="H13" s="1"/>
    </row>
    <row r="14" spans="1:8" x14ac:dyDescent="0.25">
      <c r="A14" s="6" t="s">
        <v>7</v>
      </c>
      <c r="B14" s="19"/>
      <c r="C14" s="20"/>
      <c r="D14" s="20"/>
      <c r="E14" s="20"/>
      <c r="F14" s="20"/>
      <c r="G14" s="20"/>
      <c r="H14" s="1"/>
    </row>
    <row r="15" spans="1:8" x14ac:dyDescent="0.25">
      <c r="A15" s="3" t="s">
        <v>49</v>
      </c>
      <c r="B15" s="20">
        <f>SUM(C15:G15)</f>
        <v>67030191795.32476</v>
      </c>
      <c r="C15" s="20">
        <f>+'I Trimestre'!C15+'II Trimestre'!C15+'III Trimestre'!C15+'IV Trimestre'!C15</f>
        <v>35376696907.120003</v>
      </c>
      <c r="D15" s="20">
        <f>+'I Trimestre'!D15+'II Trimestre'!D15+'III Trimestre'!D15+'IV Trimestre'!D15</f>
        <v>9581542744.0499992</v>
      </c>
      <c r="E15" s="20">
        <f>+'I Trimestre'!E15+'II Trimestre'!E15+'III Trimestre'!E15+'IV Trimestre'!E15</f>
        <v>16009154512.130001</v>
      </c>
      <c r="F15" s="20">
        <f>+'I Trimestre'!F15+'II Trimestre'!F15+'III Trimestre'!F15+'IV Trimestre'!F15</f>
        <v>3920624853.9200001</v>
      </c>
      <c r="G15" s="20">
        <f>+'I Trimestre'!G15+'II Trimestre'!G15+'III Trimestre'!G15+'IV Trimestre'!G15</f>
        <v>2142172778.1047611</v>
      </c>
      <c r="H15" s="1"/>
    </row>
    <row r="16" spans="1:8" x14ac:dyDescent="0.25">
      <c r="A16" s="3" t="s">
        <v>118</v>
      </c>
      <c r="B16" s="20">
        <f>SUM(C16:G16)</f>
        <v>89879230014.103989</v>
      </c>
      <c r="C16" s="20">
        <f>+'I Trimestre'!C16+'II Trimestre'!C16+'III Trimestre'!C16+'IV Trimestre'!C16</f>
        <v>44480116370.870003</v>
      </c>
      <c r="D16" s="20">
        <f>+'I Trimestre'!D16+'II Trimestre'!D16+'III Trimestre'!D16+'IV Trimestre'!D16</f>
        <v>12905481232.49</v>
      </c>
      <c r="E16" s="20">
        <f>+'I Trimestre'!E16+'II Trimestre'!E16+'III Trimestre'!E16+'IV Trimestre'!E16</f>
        <v>22105600743.009998</v>
      </c>
      <c r="F16" s="20">
        <f>+'I Trimestre'!F16+'II Trimestre'!F16+'III Trimestre'!F16+'IV Trimestre'!F16</f>
        <v>5300528082.0299988</v>
      </c>
      <c r="G16" s="20">
        <f>+'I Trimestre'!G16+'II Trimestre'!G16+'III Trimestre'!G16+'IV Trimestre'!G16</f>
        <v>5087503585.7039995</v>
      </c>
      <c r="H16" s="1"/>
    </row>
    <row r="17" spans="1:8" x14ac:dyDescent="0.25">
      <c r="A17" s="3" t="s">
        <v>119</v>
      </c>
      <c r="B17" s="20">
        <f>SUM(C17:G17)</f>
        <v>67087967880.796463</v>
      </c>
      <c r="C17" s="20">
        <f>+'I Trimestre'!C17+'II Trimestre'!C17+'III Trimestre'!C17+'IV Trimestre'!C17</f>
        <v>36003391828.339996</v>
      </c>
      <c r="D17" s="20">
        <f>+'I Trimestre'!D17+'II Trimestre'!D17+'III Trimestre'!D17+'IV Trimestre'!D17</f>
        <v>10493063974.01</v>
      </c>
      <c r="E17" s="20">
        <f>+'I Trimestre'!E17+'II Trimestre'!E17+'III Trimestre'!E17+'IV Trimestre'!E17</f>
        <v>14377477924.34</v>
      </c>
      <c r="F17" s="20">
        <f>+'I Trimestre'!F17+'II Trimestre'!F17+'III Trimestre'!F17+'IV Trimestre'!F17</f>
        <v>3126361324.1999998</v>
      </c>
      <c r="G17" s="20">
        <f>+'I Trimestre'!G17+'II Trimestre'!G17+'III Trimestre'!G17+'IV Trimestre'!G17</f>
        <v>3087672829.9064655</v>
      </c>
      <c r="H17" s="1"/>
    </row>
    <row r="18" spans="1:8" x14ac:dyDescent="0.25">
      <c r="A18" s="3" t="s">
        <v>77</v>
      </c>
      <c r="B18" s="20">
        <f t="shared" ref="B18" si="1">SUM(C18:G18)</f>
        <v>89879230014.104004</v>
      </c>
      <c r="C18" s="20">
        <f>+'IV Trimestre'!C18</f>
        <v>44480116370.870003</v>
      </c>
      <c r="D18" s="20">
        <f>+'IV Trimestre'!D18</f>
        <v>12905481232.490002</v>
      </c>
      <c r="E18" s="20">
        <f>+'IV Trimestre'!E18</f>
        <v>22105600743.010006</v>
      </c>
      <c r="F18" s="20">
        <f>+'IV Trimestre'!F18</f>
        <v>5300528082.0299997</v>
      </c>
      <c r="G18" s="20">
        <f>+'IV Trimestre'!G18</f>
        <v>5087503585.7040005</v>
      </c>
      <c r="H18" s="1"/>
    </row>
    <row r="19" spans="1:8" x14ac:dyDescent="0.25">
      <c r="A19" s="3" t="s">
        <v>120</v>
      </c>
      <c r="B19" s="20">
        <f>SUM(C19:F19)</f>
        <v>64000295050.889999</v>
      </c>
      <c r="C19" s="20">
        <f>+C17</f>
        <v>36003391828.339996</v>
      </c>
      <c r="D19" s="20">
        <f t="shared" ref="D19:G19" si="2">+D17</f>
        <v>10493063974.01</v>
      </c>
      <c r="E19" s="20">
        <f t="shared" si="2"/>
        <v>14377477924.34</v>
      </c>
      <c r="F19" s="20">
        <f t="shared" si="2"/>
        <v>3126361324.1999998</v>
      </c>
      <c r="G19" s="20">
        <f t="shared" si="2"/>
        <v>3087672829.9064655</v>
      </c>
      <c r="H19" s="1"/>
    </row>
    <row r="20" spans="1:8" x14ac:dyDescent="0.25">
      <c r="A20" s="2"/>
      <c r="B20" s="19"/>
      <c r="C20" s="20"/>
      <c r="D20" s="20"/>
      <c r="E20" s="20"/>
      <c r="F20" s="20"/>
      <c r="G20" s="20"/>
      <c r="H20" s="1"/>
    </row>
    <row r="21" spans="1:8" x14ac:dyDescent="0.25">
      <c r="A21" s="6" t="s">
        <v>8</v>
      </c>
      <c r="B21" s="19"/>
      <c r="C21" s="20"/>
      <c r="D21" s="20"/>
      <c r="E21" s="20"/>
      <c r="F21" s="20"/>
      <c r="G21" s="20"/>
      <c r="H21" s="1"/>
    </row>
    <row r="22" spans="1:8" x14ac:dyDescent="0.25">
      <c r="A22" s="3" t="s">
        <v>118</v>
      </c>
      <c r="B22" s="20">
        <f t="shared" ref="B22" si="3">B16</f>
        <v>89879230014.103989</v>
      </c>
      <c r="C22" s="20"/>
      <c r="D22" s="20"/>
      <c r="E22" s="20"/>
      <c r="F22" s="19"/>
      <c r="G22" s="19"/>
      <c r="H22" s="1"/>
    </row>
    <row r="23" spans="1:8" x14ac:dyDescent="0.25">
      <c r="A23" s="3" t="s">
        <v>119</v>
      </c>
      <c r="B23" s="20">
        <f>'I Trimestre'!B23+'II Trimestre'!B23+'III Trimestre'!B23+'IV Trimestre'!B23</f>
        <v>90174705892.889999</v>
      </c>
      <c r="C23" s="20"/>
      <c r="D23" s="20"/>
      <c r="E23" s="20"/>
      <c r="F23" s="19"/>
      <c r="G23" s="19"/>
      <c r="H23" s="1"/>
    </row>
    <row r="24" spans="1:8" x14ac:dyDescent="0.25">
      <c r="A24" s="2"/>
      <c r="B24" s="19"/>
      <c r="C24" s="20"/>
      <c r="D24" s="20"/>
      <c r="E24" s="20"/>
      <c r="F24" s="20"/>
      <c r="G24" s="20"/>
      <c r="H24" s="1"/>
    </row>
    <row r="25" spans="1:8" x14ac:dyDescent="0.25">
      <c r="A25" s="2" t="s">
        <v>9</v>
      </c>
      <c r="B25" s="19"/>
      <c r="C25" s="20"/>
      <c r="D25" s="20"/>
      <c r="E25" s="20"/>
      <c r="F25" s="20"/>
      <c r="G25" s="20"/>
      <c r="H25" s="1"/>
    </row>
    <row r="26" spans="1:8" x14ac:dyDescent="0.25">
      <c r="A26" s="3" t="s">
        <v>50</v>
      </c>
      <c r="B26" s="27">
        <v>1.4683304717083334</v>
      </c>
      <c r="C26" s="27">
        <v>1.4683304717083334</v>
      </c>
      <c r="D26" s="27">
        <v>1.4683304717083334</v>
      </c>
      <c r="E26" s="27">
        <v>1.4683304717083334</v>
      </c>
      <c r="F26" s="27">
        <v>1.4683304717083334</v>
      </c>
      <c r="G26" s="27">
        <v>1.4683304717083334</v>
      </c>
      <c r="H26" s="1"/>
    </row>
    <row r="27" spans="1:8" x14ac:dyDescent="0.25">
      <c r="A27" s="3" t="s">
        <v>121</v>
      </c>
      <c r="B27" s="27">
        <v>1.53</v>
      </c>
      <c r="C27" s="27">
        <v>1.53</v>
      </c>
      <c r="D27" s="27">
        <v>1.53</v>
      </c>
      <c r="E27" s="27">
        <v>1.53</v>
      </c>
      <c r="F27" s="27">
        <v>1.53</v>
      </c>
      <c r="G27" s="27">
        <v>1.53</v>
      </c>
      <c r="H27" s="1"/>
    </row>
    <row r="28" spans="1:8" x14ac:dyDescent="0.25">
      <c r="A28" s="3" t="s">
        <v>11</v>
      </c>
      <c r="B28" s="24">
        <f>+C28+F28</f>
        <v>134321</v>
      </c>
      <c r="C28" s="25">
        <v>97619</v>
      </c>
      <c r="D28" s="25">
        <v>97619</v>
      </c>
      <c r="E28" s="25">
        <v>97619</v>
      </c>
      <c r="F28" s="25">
        <v>36702</v>
      </c>
      <c r="G28" s="20"/>
      <c r="H28" s="1"/>
    </row>
    <row r="29" spans="1:8" x14ac:dyDescent="0.25">
      <c r="A29" s="2"/>
      <c r="B29" s="19"/>
      <c r="C29" s="20"/>
      <c r="D29" s="20"/>
      <c r="E29" s="20"/>
      <c r="F29" s="20"/>
      <c r="G29" s="20"/>
      <c r="H29" s="1"/>
    </row>
    <row r="30" spans="1:8" x14ac:dyDescent="0.25">
      <c r="A30" s="4" t="s">
        <v>12</v>
      </c>
      <c r="B30" s="19"/>
      <c r="C30" s="20"/>
      <c r="D30" s="20"/>
      <c r="E30" s="20"/>
      <c r="F30" s="20"/>
      <c r="G30" s="20"/>
      <c r="H30" s="1"/>
    </row>
    <row r="31" spans="1:8" x14ac:dyDescent="0.25">
      <c r="A31" s="2" t="s">
        <v>51</v>
      </c>
      <c r="B31" s="19">
        <f t="shared" ref="B31:F31" si="4">B15/B26</f>
        <v>45650616865.110947</v>
      </c>
      <c r="C31" s="20">
        <f t="shared" si="4"/>
        <v>24093143599.996861</v>
      </c>
      <c r="D31" s="20">
        <f t="shared" si="4"/>
        <v>6525467480.6975336</v>
      </c>
      <c r="E31" s="20">
        <f t="shared" si="4"/>
        <v>10902964162.763784</v>
      </c>
      <c r="F31" s="20">
        <f t="shared" si="4"/>
        <v>2670124287.0472732</v>
      </c>
      <c r="G31" s="20">
        <f t="shared" ref="G31" si="5">G15/G26</f>
        <v>1458917334.6055019</v>
      </c>
      <c r="H31" s="1"/>
    </row>
    <row r="32" spans="1:8" x14ac:dyDescent="0.25">
      <c r="A32" s="2" t="s">
        <v>122</v>
      </c>
      <c r="B32" s="19">
        <f t="shared" ref="B32" si="6">B17/B27</f>
        <v>43848345020.128403</v>
      </c>
      <c r="C32" s="20">
        <f>C17/C27</f>
        <v>23531628645.973854</v>
      </c>
      <c r="D32" s="20">
        <f t="shared" ref="D32:F32" si="7">D17/D27</f>
        <v>6858211747.7189541</v>
      </c>
      <c r="E32" s="20">
        <f t="shared" si="7"/>
        <v>9397044394.9934635</v>
      </c>
      <c r="F32" s="20">
        <f t="shared" si="7"/>
        <v>2043373414.5098038</v>
      </c>
      <c r="G32" s="20">
        <f t="shared" ref="G32" si="8">G17/G27</f>
        <v>2018086816.9323304</v>
      </c>
      <c r="H32" s="1"/>
    </row>
    <row r="33" spans="1:8" x14ac:dyDescent="0.25">
      <c r="A33" s="2" t="s">
        <v>52</v>
      </c>
      <c r="B33" s="19">
        <f t="shared" ref="B33:F33" si="9">B31/B9</f>
        <v>4603268.8176979879</v>
      </c>
      <c r="C33" s="20">
        <f t="shared" si="9"/>
        <v>3725551.8169161682</v>
      </c>
      <c r="D33" s="20">
        <f t="shared" si="9"/>
        <v>6036510.1579070613</v>
      </c>
      <c r="E33" s="20">
        <f t="shared" si="9"/>
        <v>7112174.9267865522</v>
      </c>
      <c r="F33" s="20">
        <f t="shared" si="9"/>
        <v>3193928.5730230538</v>
      </c>
      <c r="G33" s="20"/>
      <c r="H33" s="1"/>
    </row>
    <row r="34" spans="1:8" x14ac:dyDescent="0.25">
      <c r="A34" s="2" t="s">
        <v>123</v>
      </c>
      <c r="B34" s="19">
        <f t="shared" ref="B34:F34" si="10">B32/B11</f>
        <v>4643476.122008726</v>
      </c>
      <c r="C34" s="20">
        <f t="shared" si="10"/>
        <v>3775935.2769534425</v>
      </c>
      <c r="D34" s="20">
        <f t="shared" si="10"/>
        <v>6303503.4445946272</v>
      </c>
      <c r="E34" s="20">
        <f t="shared" si="10"/>
        <v>7452057.4107799074</v>
      </c>
      <c r="F34" s="20">
        <f t="shared" si="10"/>
        <v>2370502.801055457</v>
      </c>
      <c r="G34" s="20"/>
      <c r="H34" s="1"/>
    </row>
    <row r="35" spans="1:8" x14ac:dyDescent="0.25">
      <c r="A35" s="2"/>
      <c r="B35" s="5"/>
      <c r="C35" s="1"/>
      <c r="D35" s="1"/>
      <c r="E35" s="1"/>
      <c r="F35" s="1"/>
      <c r="G35" s="1"/>
      <c r="H35" s="1"/>
    </row>
    <row r="36" spans="1:8" x14ac:dyDescent="0.25">
      <c r="A36" s="4" t="s">
        <v>15</v>
      </c>
      <c r="B36" s="5"/>
      <c r="C36" s="1"/>
      <c r="D36" s="1"/>
      <c r="E36" s="1"/>
      <c r="F36" s="1"/>
      <c r="G36" s="1"/>
      <c r="H36" s="1"/>
    </row>
    <row r="37" spans="1:8" x14ac:dyDescent="0.25">
      <c r="A37" s="2"/>
      <c r="B37" s="5"/>
      <c r="C37" s="1"/>
      <c r="D37" s="1"/>
      <c r="E37" s="1"/>
      <c r="F37" s="1"/>
      <c r="G37" s="1"/>
      <c r="H37" s="1"/>
    </row>
    <row r="38" spans="1:8" x14ac:dyDescent="0.25">
      <c r="A38" s="2" t="s">
        <v>16</v>
      </c>
      <c r="B38" s="5"/>
      <c r="C38" s="1"/>
      <c r="D38" s="1"/>
      <c r="E38" s="1"/>
      <c r="F38" s="1"/>
      <c r="G38" s="1"/>
      <c r="H38" s="1"/>
    </row>
    <row r="39" spans="1:8" x14ac:dyDescent="0.25">
      <c r="A39" s="2" t="s">
        <v>17</v>
      </c>
      <c r="B39" s="5">
        <f t="shared" ref="B39:F39" si="11">B10/B28*100</f>
        <v>8.8876646242955317</v>
      </c>
      <c r="C39" s="1">
        <f>C10/C28*100</f>
        <v>7.7392720679375939</v>
      </c>
      <c r="D39" s="1">
        <f t="shared" si="11"/>
        <v>1.3716592056874173</v>
      </c>
      <c r="E39" s="1">
        <f t="shared" si="11"/>
        <v>2.0385375797744292</v>
      </c>
      <c r="F39" s="1">
        <f t="shared" si="11"/>
        <v>2.8717781047354367</v>
      </c>
      <c r="G39" s="1"/>
      <c r="H39" s="1"/>
    </row>
    <row r="40" spans="1:8" x14ac:dyDescent="0.25">
      <c r="A40" s="2" t="s">
        <v>18</v>
      </c>
      <c r="B40" s="5">
        <f>B11/B28*100</f>
        <v>7.0301739861972443</v>
      </c>
      <c r="C40" s="1">
        <f t="shared" ref="C40:F40" si="12">C11/C28*100</f>
        <v>6.3840031141478608</v>
      </c>
      <c r="D40" s="1">
        <f t="shared" si="12"/>
        <v>1.1145371290425021</v>
      </c>
      <c r="E40" s="1">
        <f t="shared" si="12"/>
        <v>1.2917567276862087</v>
      </c>
      <c r="F40" s="1">
        <f t="shared" si="12"/>
        <v>2.3486458503623782</v>
      </c>
      <c r="G40" s="1"/>
      <c r="H40" s="1"/>
    </row>
    <row r="41" spans="1:8" x14ac:dyDescent="0.25">
      <c r="A41" s="2"/>
      <c r="B41" s="5"/>
      <c r="C41" s="1"/>
      <c r="D41" s="1"/>
      <c r="E41" s="1"/>
      <c r="F41" s="1"/>
      <c r="G41" s="1"/>
      <c r="H41" s="1"/>
    </row>
    <row r="42" spans="1:8" x14ac:dyDescent="0.25">
      <c r="A42" s="2" t="s">
        <v>19</v>
      </c>
      <c r="B42" s="5"/>
      <c r="C42" s="1"/>
      <c r="D42" s="1"/>
      <c r="E42" s="1"/>
      <c r="F42" s="1"/>
      <c r="G42" s="1"/>
      <c r="H42" s="1"/>
    </row>
    <row r="43" spans="1:8" x14ac:dyDescent="0.25">
      <c r="A43" s="2" t="s">
        <v>20</v>
      </c>
      <c r="B43" s="5">
        <f t="shared" ref="B43:F43" si="13">B11/B10*100</f>
        <v>79.100351817724913</v>
      </c>
      <c r="C43" s="1">
        <f t="shared" si="13"/>
        <v>82.488418266048981</v>
      </c>
      <c r="D43" s="1">
        <f t="shared" si="13"/>
        <v>81.254667662434656</v>
      </c>
      <c r="E43" s="1">
        <f t="shared" si="13"/>
        <v>63.366834170854268</v>
      </c>
      <c r="F43" s="1">
        <f t="shared" si="13"/>
        <v>81.78368121442125</v>
      </c>
      <c r="G43" s="1"/>
      <c r="H43" s="1"/>
    </row>
    <row r="44" spans="1:8" x14ac:dyDescent="0.25">
      <c r="A44" s="2" t="s">
        <v>21</v>
      </c>
      <c r="B44" s="5">
        <f>B17/B16*100</f>
        <v>74.642348260292081</v>
      </c>
      <c r="C44" s="5">
        <f>C17/C16*100</f>
        <v>80.942665545539342</v>
      </c>
      <c r="D44" s="5">
        <f t="shared" ref="D44:G44" si="14">D17/D16*100</f>
        <v>81.307033693508032</v>
      </c>
      <c r="E44" s="5">
        <f t="shared" si="14"/>
        <v>65.039978290960022</v>
      </c>
      <c r="F44" s="5">
        <f t="shared" si="14"/>
        <v>58.982072650441744</v>
      </c>
      <c r="G44" s="5">
        <f t="shared" si="14"/>
        <v>60.691315060354867</v>
      </c>
      <c r="H44" s="1"/>
    </row>
    <row r="45" spans="1:8" x14ac:dyDescent="0.25">
      <c r="A45" s="2" t="s">
        <v>22</v>
      </c>
      <c r="B45" s="5">
        <f t="shared" ref="B45:F45" si="15">AVERAGE(B43:B44)</f>
        <v>76.87135003900849</v>
      </c>
      <c r="C45" s="1">
        <f t="shared" si="15"/>
        <v>81.715541905794169</v>
      </c>
      <c r="D45" s="1">
        <f t="shared" si="15"/>
        <v>81.280850677971344</v>
      </c>
      <c r="E45" s="1">
        <f t="shared" si="15"/>
        <v>64.203406230907149</v>
      </c>
      <c r="F45" s="1">
        <f t="shared" si="15"/>
        <v>70.3828769324315</v>
      </c>
      <c r="G45" s="1"/>
      <c r="H45" s="1"/>
    </row>
    <row r="46" spans="1:8" x14ac:dyDescent="0.25">
      <c r="A46" s="2"/>
      <c r="B46" s="5"/>
      <c r="C46" s="1"/>
      <c r="D46" s="1"/>
      <c r="E46" s="1"/>
      <c r="F46" s="1"/>
      <c r="G46" s="1"/>
      <c r="H46" s="1"/>
    </row>
    <row r="47" spans="1:8" x14ac:dyDescent="0.25">
      <c r="A47" s="2" t="s">
        <v>23</v>
      </c>
      <c r="B47" s="5"/>
      <c r="C47" s="1"/>
      <c r="D47" s="1"/>
      <c r="E47" s="1"/>
      <c r="F47" s="1"/>
      <c r="G47" s="1"/>
      <c r="H47" s="1"/>
    </row>
    <row r="48" spans="1:8" x14ac:dyDescent="0.25">
      <c r="A48" s="2" t="s">
        <v>24</v>
      </c>
      <c r="B48" s="5">
        <f t="shared" ref="B48:F48" si="16">B11/B12*100</f>
        <v>79.100351817724913</v>
      </c>
      <c r="C48" s="1">
        <f t="shared" si="16"/>
        <v>82.488418266048981</v>
      </c>
      <c r="D48" s="1">
        <f t="shared" si="16"/>
        <v>81.254667662434656</v>
      </c>
      <c r="E48" s="1">
        <f t="shared" si="16"/>
        <v>63.366834170854268</v>
      </c>
      <c r="F48" s="1">
        <f t="shared" si="16"/>
        <v>81.78368121442125</v>
      </c>
      <c r="G48" s="1"/>
      <c r="H48" s="1"/>
    </row>
    <row r="49" spans="1:8" x14ac:dyDescent="0.25">
      <c r="A49" s="2" t="s">
        <v>25</v>
      </c>
      <c r="B49" s="5">
        <f>B17/B18*100</f>
        <v>74.642348260292067</v>
      </c>
      <c r="C49" s="5">
        <f t="shared" ref="C49:G49" si="17">C17/C18*100</f>
        <v>80.942665545539342</v>
      </c>
      <c r="D49" s="5">
        <f t="shared" si="17"/>
        <v>81.307033693508018</v>
      </c>
      <c r="E49" s="5">
        <f t="shared" si="17"/>
        <v>65.039978290959994</v>
      </c>
      <c r="F49" s="5">
        <f t="shared" si="17"/>
        <v>58.982072650441729</v>
      </c>
      <c r="G49" s="5">
        <f t="shared" si="17"/>
        <v>60.691315060354853</v>
      </c>
      <c r="H49" s="1"/>
    </row>
    <row r="50" spans="1:8" x14ac:dyDescent="0.25">
      <c r="A50" s="2" t="s">
        <v>26</v>
      </c>
      <c r="B50" s="5">
        <f t="shared" ref="B50:F50" si="18">(B48+B49)/2</f>
        <v>76.87135003900849</v>
      </c>
      <c r="C50" s="1">
        <f t="shared" si="18"/>
        <v>81.715541905794169</v>
      </c>
      <c r="D50" s="1">
        <f t="shared" si="18"/>
        <v>81.28085067797133</v>
      </c>
      <c r="E50" s="1">
        <f t="shared" si="18"/>
        <v>64.203406230907134</v>
      </c>
      <c r="F50" s="1">
        <f t="shared" si="18"/>
        <v>70.382876932431486</v>
      </c>
      <c r="G50" s="1"/>
      <c r="H50" s="1"/>
    </row>
    <row r="51" spans="1:8" x14ac:dyDescent="0.25">
      <c r="A51" s="2"/>
      <c r="B51" s="5"/>
      <c r="C51" s="1"/>
      <c r="D51" s="1"/>
      <c r="E51" s="1"/>
      <c r="F51" s="1"/>
      <c r="G51" s="1"/>
      <c r="H51" s="1"/>
    </row>
    <row r="52" spans="1:8" x14ac:dyDescent="0.25">
      <c r="A52" s="2" t="s">
        <v>57</v>
      </c>
      <c r="B52" s="5"/>
      <c r="C52" s="1"/>
      <c r="D52" s="1"/>
      <c r="E52" s="1"/>
      <c r="F52" s="1"/>
      <c r="G52" s="1"/>
      <c r="H52" s="1"/>
    </row>
    <row r="53" spans="1:8" x14ac:dyDescent="0.25">
      <c r="A53" s="2" t="s">
        <v>27</v>
      </c>
      <c r="B53" s="5">
        <f>B19/B17*100</f>
        <v>95.397575858322739</v>
      </c>
      <c r="C53" s="5">
        <f t="shared" ref="C53:G53" si="19">C19/C17*100</f>
        <v>100</v>
      </c>
      <c r="D53" s="5">
        <f t="shared" si="19"/>
        <v>100</v>
      </c>
      <c r="E53" s="5">
        <f t="shared" si="19"/>
        <v>100</v>
      </c>
      <c r="F53" s="5">
        <f t="shared" si="19"/>
        <v>100</v>
      </c>
      <c r="G53" s="5">
        <f t="shared" si="19"/>
        <v>100</v>
      </c>
      <c r="H53" s="1"/>
    </row>
    <row r="54" spans="1:8" x14ac:dyDescent="0.25">
      <c r="A54" s="2"/>
      <c r="B54" s="5"/>
      <c r="C54" s="1"/>
      <c r="D54" s="1"/>
      <c r="E54" s="1"/>
      <c r="F54" s="1"/>
      <c r="G54" s="1"/>
      <c r="H54" s="1"/>
    </row>
    <row r="55" spans="1:8" x14ac:dyDescent="0.25">
      <c r="A55" s="2" t="s">
        <v>28</v>
      </c>
      <c r="B55" s="5"/>
      <c r="C55" s="1"/>
      <c r="D55" s="1"/>
      <c r="E55" s="1"/>
      <c r="F55" s="1"/>
      <c r="G55" s="1"/>
      <c r="H55" s="1"/>
    </row>
    <row r="56" spans="1:8" x14ac:dyDescent="0.25">
      <c r="A56" s="2" t="s">
        <v>29</v>
      </c>
      <c r="B56" s="13">
        <f>((B11/B9)-1)*100</f>
        <v>-4.779671271553898</v>
      </c>
      <c r="C56" s="7">
        <f t="shared" ref="C56:F56" si="20">((C11/C9)-1)*100</f>
        <v>-3.6338333075614626</v>
      </c>
      <c r="D56" s="7">
        <f t="shared" si="20"/>
        <v>0.64754856614246403</v>
      </c>
      <c r="E56" s="7">
        <f t="shared" si="20"/>
        <v>-17.742987606001304</v>
      </c>
      <c r="F56" s="7">
        <f t="shared" si="20"/>
        <v>3.1100478468899517</v>
      </c>
      <c r="G56" s="1"/>
      <c r="H56" s="1"/>
    </row>
    <row r="57" spans="1:8" x14ac:dyDescent="0.25">
      <c r="A57" s="2" t="s">
        <v>30</v>
      </c>
      <c r="B57" s="14">
        <f>((B32/B31)-1)*100</f>
        <v>-3.9479682176210673</v>
      </c>
      <c r="C57" s="14">
        <f t="shared" ref="C57:F57" si="21">((C32/C31)-1)*100</f>
        <v>-2.3306006196014972</v>
      </c>
      <c r="D57" s="14">
        <f t="shared" si="21"/>
        <v>5.0991636692035547</v>
      </c>
      <c r="E57" s="14">
        <f t="shared" si="21"/>
        <v>-13.812021623563576</v>
      </c>
      <c r="F57" s="14">
        <f t="shared" si="21"/>
        <v>-23.472722808366154</v>
      </c>
      <c r="G57" s="15"/>
      <c r="H57" s="1"/>
    </row>
    <row r="58" spans="1:8" x14ac:dyDescent="0.25">
      <c r="A58" s="2" t="s">
        <v>31</v>
      </c>
      <c r="B58" s="5">
        <f>((B34/B33)-1)*100</f>
        <v>0.87345114750099206</v>
      </c>
      <c r="C58" s="1">
        <f t="shared" ref="C58:F58" si="22">((C34/C33)-1)*100</f>
        <v>1.3523757691009441</v>
      </c>
      <c r="D58" s="1">
        <f t="shared" si="22"/>
        <v>4.4229741970671421</v>
      </c>
      <c r="E58" s="1">
        <f t="shared" si="22"/>
        <v>4.7788825147319969</v>
      </c>
      <c r="F58" s="1">
        <f t="shared" si="22"/>
        <v>-25.780970148253012</v>
      </c>
      <c r="G58" s="1"/>
      <c r="H58" s="1"/>
    </row>
    <row r="59" spans="1:8" x14ac:dyDescent="0.25">
      <c r="A59" s="2"/>
      <c r="B59" s="5"/>
      <c r="C59" s="1"/>
      <c r="D59" s="1"/>
      <c r="E59" s="1"/>
      <c r="F59" s="1"/>
      <c r="G59" s="1"/>
      <c r="H59" s="1"/>
    </row>
    <row r="60" spans="1:8" x14ac:dyDescent="0.25">
      <c r="A60" s="2" t="s">
        <v>32</v>
      </c>
      <c r="B60" s="5"/>
      <c r="C60" s="1"/>
      <c r="D60" s="1"/>
      <c r="E60" s="1"/>
      <c r="F60" s="1"/>
      <c r="G60" s="1"/>
      <c r="H60" s="1"/>
    </row>
    <row r="61" spans="1:8" x14ac:dyDescent="0.25">
      <c r="A61" s="2" t="s">
        <v>33</v>
      </c>
      <c r="B61" s="5">
        <f t="shared" ref="B61:F62" si="23">B16/B10</f>
        <v>7528834.8143829778</v>
      </c>
      <c r="C61" s="1">
        <f t="shared" si="23"/>
        <v>5887507.1304923892</v>
      </c>
      <c r="D61" s="1">
        <f t="shared" si="23"/>
        <v>9638148.7920014933</v>
      </c>
      <c r="E61" s="1">
        <f t="shared" si="23"/>
        <v>11108342.081914572</v>
      </c>
      <c r="F61" s="1">
        <f t="shared" si="23"/>
        <v>5028964.0246963939</v>
      </c>
      <c r="G61" s="1"/>
      <c r="H61" s="1"/>
    </row>
    <row r="62" spans="1:8" x14ac:dyDescent="0.25">
      <c r="A62" s="2" t="s">
        <v>34</v>
      </c>
      <c r="B62" s="5">
        <f t="shared" si="23"/>
        <v>7104518.4666733518</v>
      </c>
      <c r="C62" s="5">
        <f t="shared" si="23"/>
        <v>5777180.9737387672</v>
      </c>
      <c r="D62" s="5">
        <f t="shared" si="23"/>
        <v>9644360.2702297792</v>
      </c>
      <c r="E62" s="5">
        <f t="shared" si="23"/>
        <v>11401647.83849326</v>
      </c>
      <c r="F62" s="5">
        <f t="shared" si="23"/>
        <v>3626869.2856148491</v>
      </c>
      <c r="G62" s="1"/>
      <c r="H62" s="1"/>
    </row>
    <row r="63" spans="1:8" x14ac:dyDescent="0.25">
      <c r="A63" s="2" t="s">
        <v>35</v>
      </c>
      <c r="B63" s="5">
        <f>(B61/B62)*B45</f>
        <v>81.46248040837375</v>
      </c>
      <c r="C63" s="1">
        <f>(C61/C62)*C45</f>
        <v>83.276054156749566</v>
      </c>
      <c r="D63" s="1">
        <f t="shared" ref="D63:E63" si="24">(D61/D62)*D45</f>
        <v>81.228501510145122</v>
      </c>
      <c r="E63" s="1">
        <f t="shared" si="24"/>
        <v>62.55178280715004</v>
      </c>
      <c r="F63" s="1">
        <f t="shared" ref="F63" si="25">F61/F62*F45</f>
        <v>97.591870060414223</v>
      </c>
      <c r="G63" s="1"/>
      <c r="H63" s="1"/>
    </row>
    <row r="64" spans="1:8" x14ac:dyDescent="0.25">
      <c r="A64" s="2"/>
      <c r="B64" s="5"/>
      <c r="C64" s="1"/>
      <c r="D64" s="1"/>
      <c r="E64" s="1"/>
      <c r="F64" s="1"/>
      <c r="G64" s="1"/>
      <c r="H64" s="1"/>
    </row>
    <row r="65" spans="1:8" x14ac:dyDescent="0.25">
      <c r="A65" s="2" t="s">
        <v>36</v>
      </c>
      <c r="B65" s="5"/>
      <c r="C65" s="1"/>
      <c r="D65" s="1"/>
      <c r="E65" s="1"/>
      <c r="F65" s="1"/>
      <c r="G65" s="1"/>
      <c r="H65" s="1"/>
    </row>
    <row r="66" spans="1:8" x14ac:dyDescent="0.25">
      <c r="A66" s="2" t="s">
        <v>37</v>
      </c>
      <c r="B66" s="16">
        <f t="shared" ref="B66" si="26">(B23/B22)*100</f>
        <v>100.32874767478499</v>
      </c>
      <c r="C66" s="1"/>
      <c r="D66" s="1"/>
      <c r="E66" s="1"/>
      <c r="F66" s="1"/>
      <c r="G66" s="1"/>
      <c r="H66" s="1"/>
    </row>
    <row r="67" spans="1:8" x14ac:dyDescent="0.25">
      <c r="A67" s="2" t="s">
        <v>38</v>
      </c>
      <c r="B67" s="16">
        <f t="shared" ref="B67" si="27">(B17/B23)*100</f>
        <v>74.397767330102425</v>
      </c>
      <c r="C67" s="1"/>
      <c r="D67" s="1"/>
      <c r="E67" s="1"/>
      <c r="F67" s="1"/>
      <c r="G67" s="1"/>
      <c r="H67" s="1"/>
    </row>
    <row r="68" spans="1:8" ht="15.75" thickBot="1" x14ac:dyDescent="0.3">
      <c r="A68" s="17"/>
      <c r="B68" s="18"/>
      <c r="C68" s="18"/>
      <c r="D68" s="18"/>
      <c r="E68" s="18"/>
      <c r="F68" s="18"/>
      <c r="G68" s="18"/>
      <c r="H68" s="1"/>
    </row>
    <row r="69" spans="1:8" ht="15.75" thickTop="1" x14ac:dyDescent="0.25"/>
    <row r="70" spans="1:8" x14ac:dyDescent="0.25">
      <c r="A70" s="12" t="s">
        <v>63</v>
      </c>
    </row>
    <row r="71" spans="1:8" x14ac:dyDescent="0.25">
      <c r="A71" s="12" t="s">
        <v>82</v>
      </c>
    </row>
    <row r="72" spans="1:8" x14ac:dyDescent="0.25">
      <c r="A72" s="12" t="s">
        <v>124</v>
      </c>
    </row>
    <row r="73" spans="1:8" x14ac:dyDescent="0.25">
      <c r="A73" s="12" t="s">
        <v>83</v>
      </c>
    </row>
    <row r="75" spans="1:8" x14ac:dyDescent="0.25">
      <c r="A75" s="8" t="s">
        <v>58</v>
      </c>
    </row>
    <row r="76" spans="1:8" x14ac:dyDescent="0.25">
      <c r="A76" s="8" t="s">
        <v>59</v>
      </c>
    </row>
    <row r="77" spans="1:8" x14ac:dyDescent="0.25">
      <c r="A77" s="8" t="s">
        <v>60</v>
      </c>
    </row>
    <row r="78" spans="1:8" x14ac:dyDescent="0.25">
      <c r="A78" s="8" t="s">
        <v>61</v>
      </c>
    </row>
    <row r="79" spans="1:8" x14ac:dyDescent="0.25">
      <c r="A79" s="8" t="s">
        <v>62</v>
      </c>
    </row>
    <row r="83" spans="1:1" x14ac:dyDescent="0.25">
      <c r="A83" s="8" t="s">
        <v>72</v>
      </c>
    </row>
    <row r="84" spans="1:1" x14ac:dyDescent="0.25">
      <c r="A84" s="8" t="s">
        <v>73</v>
      </c>
    </row>
  </sheetData>
  <mergeCells count="4">
    <mergeCell ref="A2:G2"/>
    <mergeCell ref="A4:A5"/>
    <mergeCell ref="C4:F4"/>
    <mergeCell ref="G4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Sayra Rojas Rios</cp:lastModifiedBy>
  <dcterms:created xsi:type="dcterms:W3CDTF">2012-04-17T14:24:25Z</dcterms:created>
  <dcterms:modified xsi:type="dcterms:W3CDTF">2013-10-29T20:09:27Z</dcterms:modified>
</cp:coreProperties>
</file>