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omments4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rodriguez\Documents\Hermes Cliente\files\"/>
    </mc:Choice>
  </mc:AlternateContent>
  <bookViews>
    <workbookView xWindow="360" yWindow="120" windowWidth="15600" windowHeight="9495" tabRatio="709"/>
  </bookViews>
  <sheets>
    <sheet name="I Trimestre" sheetId="1" r:id="rId1"/>
    <sheet name="II Trimestre" sheetId="2" r:id="rId2"/>
    <sheet name="III Trimestre" sheetId="3" r:id="rId3"/>
    <sheet name="IV Trimestre" sheetId="4" r:id="rId4"/>
    <sheet name="Primer Semestre" sheetId="5" r:id="rId5"/>
    <sheet name="III Trimestre Acumulado" sheetId="6" r:id="rId6"/>
    <sheet name="Anual" sheetId="7" r:id="rId7"/>
  </sheets>
  <calcPr calcId="152511"/>
</workbook>
</file>

<file path=xl/calcChain.xml><?xml version="1.0" encoding="utf-8"?>
<calcChain xmlns="http://schemas.openxmlformats.org/spreadsheetml/2006/main">
  <c r="L29" i="7" l="1"/>
  <c r="I29" i="7"/>
  <c r="H29" i="7"/>
  <c r="B29" i="7"/>
  <c r="L29" i="6"/>
  <c r="I29" i="6"/>
  <c r="H29" i="6"/>
  <c r="B29" i="6"/>
  <c r="L29" i="5"/>
  <c r="I29" i="5"/>
  <c r="H29" i="5"/>
  <c r="B29" i="5"/>
  <c r="L29" i="4"/>
  <c r="I29" i="4"/>
  <c r="H29" i="4"/>
  <c r="B29" i="4"/>
  <c r="L29" i="3"/>
  <c r="I29" i="3"/>
  <c r="H29" i="3"/>
  <c r="B29" i="3"/>
  <c r="L29" i="2"/>
  <c r="I29" i="2"/>
  <c r="H29" i="2"/>
  <c r="B29" i="2"/>
  <c r="L29" i="1"/>
  <c r="H29" i="1"/>
  <c r="I29" i="1"/>
  <c r="B29" i="1"/>
  <c r="I67" i="5" l="1"/>
  <c r="J67" i="5"/>
  <c r="K67" i="5"/>
  <c r="L67" i="5"/>
  <c r="H24" i="7"/>
  <c r="N17" i="7"/>
  <c r="K17" i="7"/>
  <c r="J17" i="7"/>
  <c r="N16" i="7"/>
  <c r="M16" i="7"/>
  <c r="M32" i="7" s="1"/>
  <c r="K16" i="7"/>
  <c r="K32" i="7" s="1"/>
  <c r="K34" i="7" s="1"/>
  <c r="J16" i="7"/>
  <c r="J32" i="7" s="1"/>
  <c r="J34" i="7" s="1"/>
  <c r="J10" i="7"/>
  <c r="K10" i="7"/>
  <c r="M10" i="7"/>
  <c r="N10" i="7"/>
  <c r="J11" i="7"/>
  <c r="K11" i="7"/>
  <c r="K40" i="7" s="1"/>
  <c r="M11" i="7"/>
  <c r="N11" i="7"/>
  <c r="J12" i="7"/>
  <c r="J49" i="7" s="1"/>
  <c r="K12" i="7"/>
  <c r="M12" i="7"/>
  <c r="N12" i="7"/>
  <c r="N18" i="6"/>
  <c r="N33" i="6" s="1"/>
  <c r="N17" i="6"/>
  <c r="K17" i="6"/>
  <c r="J17" i="6"/>
  <c r="N16" i="6"/>
  <c r="M16" i="6"/>
  <c r="K16" i="6"/>
  <c r="J16" i="6"/>
  <c r="J10" i="6"/>
  <c r="K10" i="6"/>
  <c r="M10" i="6"/>
  <c r="N10" i="6"/>
  <c r="J11" i="6"/>
  <c r="K11" i="6"/>
  <c r="M11" i="6"/>
  <c r="N11" i="6"/>
  <c r="N62" i="6" s="1"/>
  <c r="J12" i="6"/>
  <c r="K12" i="6"/>
  <c r="M12" i="6"/>
  <c r="N12" i="6"/>
  <c r="H67" i="5"/>
  <c r="J62" i="5"/>
  <c r="K45" i="5"/>
  <c r="J40" i="5"/>
  <c r="K32" i="5"/>
  <c r="K34" i="5" s="1"/>
  <c r="H24" i="5"/>
  <c r="H23" i="5"/>
  <c r="N18" i="5"/>
  <c r="K18" i="5"/>
  <c r="N17" i="5"/>
  <c r="K17" i="5"/>
  <c r="K62" i="5" s="1"/>
  <c r="J17" i="5"/>
  <c r="N16" i="5"/>
  <c r="M16" i="5"/>
  <c r="K16" i="5"/>
  <c r="J16" i="5"/>
  <c r="J32" i="5" s="1"/>
  <c r="J10" i="5"/>
  <c r="K10" i="5"/>
  <c r="M10" i="5"/>
  <c r="N10" i="5"/>
  <c r="J11" i="5"/>
  <c r="K11" i="5"/>
  <c r="K40" i="5" s="1"/>
  <c r="M11" i="5"/>
  <c r="N11" i="5"/>
  <c r="J12" i="5"/>
  <c r="K12" i="5"/>
  <c r="M12" i="5"/>
  <c r="N12" i="5"/>
  <c r="J18" i="4"/>
  <c r="J16" i="4"/>
  <c r="N18" i="3"/>
  <c r="M18" i="3"/>
  <c r="M63" i="3" s="1"/>
  <c r="K18" i="3"/>
  <c r="K18" i="7" s="1"/>
  <c r="J18" i="3"/>
  <c r="L12" i="2"/>
  <c r="L13" i="2"/>
  <c r="J18" i="2"/>
  <c r="N67" i="7"/>
  <c r="M67" i="7"/>
  <c r="L67" i="7"/>
  <c r="K67" i="7"/>
  <c r="J67" i="7"/>
  <c r="I67" i="7"/>
  <c r="H67" i="7"/>
  <c r="N62" i="7"/>
  <c r="J62" i="7"/>
  <c r="N57" i="7"/>
  <c r="K57" i="7"/>
  <c r="N49" i="7"/>
  <c r="M49" i="7"/>
  <c r="K49" i="7"/>
  <c r="K44" i="7"/>
  <c r="K46" i="7" s="1"/>
  <c r="K41" i="7"/>
  <c r="N40" i="7"/>
  <c r="M40" i="7"/>
  <c r="J40" i="7"/>
  <c r="N32" i="7"/>
  <c r="N34" i="7" s="1"/>
  <c r="L19" i="7"/>
  <c r="I19" i="7"/>
  <c r="L13" i="7"/>
  <c r="I13" i="7"/>
  <c r="H13" i="7" s="1"/>
  <c r="N67" i="6"/>
  <c r="M67" i="6"/>
  <c r="L67" i="6"/>
  <c r="K67" i="6"/>
  <c r="J67" i="6"/>
  <c r="I67" i="6"/>
  <c r="H67" i="6"/>
  <c r="N63" i="6"/>
  <c r="J62" i="6"/>
  <c r="N57" i="6"/>
  <c r="K57" i="6"/>
  <c r="J57" i="6"/>
  <c r="N49" i="6"/>
  <c r="K49" i="6"/>
  <c r="J49" i="6"/>
  <c r="N44" i="6"/>
  <c r="N46" i="6" s="1"/>
  <c r="N41" i="6"/>
  <c r="M41" i="6"/>
  <c r="K41" i="6"/>
  <c r="J41" i="6"/>
  <c r="N40" i="6"/>
  <c r="M40" i="6"/>
  <c r="N32" i="6"/>
  <c r="N34" i="6" s="1"/>
  <c r="M32" i="6"/>
  <c r="M34" i="6" s="1"/>
  <c r="K32" i="6"/>
  <c r="K34" i="6" s="1"/>
  <c r="J32" i="6"/>
  <c r="J34" i="6" s="1"/>
  <c r="L19" i="6"/>
  <c r="I19" i="6"/>
  <c r="H19" i="6"/>
  <c r="L13" i="6"/>
  <c r="I13" i="6"/>
  <c r="H13" i="6"/>
  <c r="N68" i="4"/>
  <c r="K68" i="4"/>
  <c r="N67" i="4"/>
  <c r="M67" i="4"/>
  <c r="L67" i="4"/>
  <c r="K67" i="4"/>
  <c r="J67" i="4"/>
  <c r="I67" i="4"/>
  <c r="N63" i="4"/>
  <c r="K63" i="4"/>
  <c r="N62" i="4"/>
  <c r="K62" i="4"/>
  <c r="J62" i="4"/>
  <c r="N57" i="4"/>
  <c r="M57" i="4"/>
  <c r="K57" i="4"/>
  <c r="J57" i="4"/>
  <c r="N50" i="4"/>
  <c r="K50" i="4"/>
  <c r="N49" i="4"/>
  <c r="N51" i="4" s="1"/>
  <c r="M49" i="4"/>
  <c r="K49" i="4"/>
  <c r="K51" i="4" s="1"/>
  <c r="J49" i="4"/>
  <c r="N45" i="4"/>
  <c r="K45" i="4"/>
  <c r="N44" i="4"/>
  <c r="N46" i="4" s="1"/>
  <c r="M44" i="4"/>
  <c r="K44" i="4"/>
  <c r="K46" i="4" s="1"/>
  <c r="J44" i="4"/>
  <c r="N41" i="4"/>
  <c r="M41" i="4"/>
  <c r="K41" i="4"/>
  <c r="J41" i="4"/>
  <c r="N40" i="4"/>
  <c r="M40" i="4"/>
  <c r="K40" i="4"/>
  <c r="J40" i="4"/>
  <c r="N33" i="4"/>
  <c r="K33" i="4"/>
  <c r="K35" i="4" s="1"/>
  <c r="N32" i="4"/>
  <c r="N34" i="4" s="1"/>
  <c r="M32" i="4"/>
  <c r="M34" i="4" s="1"/>
  <c r="K32" i="4"/>
  <c r="K34" i="4" s="1"/>
  <c r="J32" i="4"/>
  <c r="J34" i="4" s="1"/>
  <c r="N20" i="4"/>
  <c r="N54" i="4" s="1"/>
  <c r="K20" i="4"/>
  <c r="K54" i="4" s="1"/>
  <c r="J20" i="4"/>
  <c r="L19" i="4"/>
  <c r="I19" i="4"/>
  <c r="H19" i="4"/>
  <c r="M18" i="4"/>
  <c r="M63" i="4" s="1"/>
  <c r="M17" i="4"/>
  <c r="I17" i="4"/>
  <c r="L16" i="4"/>
  <c r="L32" i="4" s="1"/>
  <c r="I16" i="4"/>
  <c r="I32" i="4" s="1"/>
  <c r="L13" i="4"/>
  <c r="I13" i="4"/>
  <c r="H13" i="4" s="1"/>
  <c r="L12" i="4"/>
  <c r="I12" i="4"/>
  <c r="L11" i="4"/>
  <c r="L40" i="4" s="1"/>
  <c r="I11" i="4"/>
  <c r="L10" i="4"/>
  <c r="I10" i="4"/>
  <c r="N68" i="3"/>
  <c r="K68" i="3"/>
  <c r="J68" i="3"/>
  <c r="N67" i="3"/>
  <c r="M67" i="3"/>
  <c r="L67" i="3"/>
  <c r="K67" i="3"/>
  <c r="J67" i="3"/>
  <c r="I67" i="3"/>
  <c r="K63" i="3"/>
  <c r="J63" i="3"/>
  <c r="N62" i="3"/>
  <c r="K62" i="3"/>
  <c r="J62" i="3"/>
  <c r="N57" i="3"/>
  <c r="M57" i="3"/>
  <c r="K57" i="3"/>
  <c r="J57" i="3"/>
  <c r="N50" i="3"/>
  <c r="K50" i="3"/>
  <c r="J50" i="3"/>
  <c r="N49" i="3"/>
  <c r="M49" i="3"/>
  <c r="K49" i="3"/>
  <c r="K51" i="3" s="1"/>
  <c r="J49" i="3"/>
  <c r="J51" i="3" s="1"/>
  <c r="N45" i="3"/>
  <c r="K45" i="3"/>
  <c r="J45" i="3"/>
  <c r="N44" i="3"/>
  <c r="N46" i="3" s="1"/>
  <c r="M44" i="3"/>
  <c r="K44" i="3"/>
  <c r="K46" i="3" s="1"/>
  <c r="J44" i="3"/>
  <c r="J46" i="3" s="1"/>
  <c r="N41" i="3"/>
  <c r="M41" i="3"/>
  <c r="K41" i="3"/>
  <c r="J41" i="3"/>
  <c r="N40" i="3"/>
  <c r="M40" i="3"/>
  <c r="K40" i="3"/>
  <c r="J40" i="3"/>
  <c r="K33" i="3"/>
  <c r="K35" i="3" s="1"/>
  <c r="J33" i="3"/>
  <c r="N32" i="3"/>
  <c r="N34" i="3" s="1"/>
  <c r="M32" i="3"/>
  <c r="M34" i="3" s="1"/>
  <c r="K32" i="3"/>
  <c r="K34" i="3" s="1"/>
  <c r="J32" i="3"/>
  <c r="J34" i="3" s="1"/>
  <c r="K20" i="3"/>
  <c r="K54" i="3" s="1"/>
  <c r="J20" i="3"/>
  <c r="J54" i="3" s="1"/>
  <c r="L19" i="3"/>
  <c r="I19" i="3"/>
  <c r="I18" i="3"/>
  <c r="M17" i="3"/>
  <c r="L17" i="3" s="1"/>
  <c r="I17" i="3"/>
  <c r="L16" i="3"/>
  <c r="L32" i="3" s="1"/>
  <c r="I16" i="3"/>
  <c r="I32" i="3" s="1"/>
  <c r="H16" i="3"/>
  <c r="H32" i="3" s="1"/>
  <c r="L13" i="3"/>
  <c r="I13" i="3"/>
  <c r="H13" i="3" s="1"/>
  <c r="L12" i="3"/>
  <c r="I12" i="3"/>
  <c r="H12" i="3" s="1"/>
  <c r="L11" i="3"/>
  <c r="L40" i="3" s="1"/>
  <c r="I11" i="3"/>
  <c r="L10" i="3"/>
  <c r="I10" i="3"/>
  <c r="N68" i="2"/>
  <c r="K68" i="2"/>
  <c r="J68" i="2"/>
  <c r="N67" i="2"/>
  <c r="M67" i="2"/>
  <c r="L67" i="2"/>
  <c r="K67" i="2"/>
  <c r="J67" i="2"/>
  <c r="I67" i="2"/>
  <c r="H67" i="2"/>
  <c r="N63" i="2"/>
  <c r="K63" i="2"/>
  <c r="N62" i="2"/>
  <c r="K62" i="2"/>
  <c r="J62" i="2"/>
  <c r="N57" i="2"/>
  <c r="M57" i="2"/>
  <c r="K57" i="2"/>
  <c r="J57" i="2"/>
  <c r="N50" i="2"/>
  <c r="K50" i="2"/>
  <c r="J50" i="2"/>
  <c r="N49" i="2"/>
  <c r="N51" i="2" s="1"/>
  <c r="M49" i="2"/>
  <c r="K49" i="2"/>
  <c r="K51" i="2" s="1"/>
  <c r="J49" i="2"/>
  <c r="J51" i="2" s="1"/>
  <c r="N45" i="2"/>
  <c r="K45" i="2"/>
  <c r="J45" i="2"/>
  <c r="N44" i="2"/>
  <c r="N46" i="2" s="1"/>
  <c r="M44" i="2"/>
  <c r="K44" i="2"/>
  <c r="K46" i="2" s="1"/>
  <c r="J44" i="2"/>
  <c r="J46" i="2" s="1"/>
  <c r="N41" i="2"/>
  <c r="M41" i="2"/>
  <c r="K41" i="2"/>
  <c r="J41" i="2"/>
  <c r="N40" i="2"/>
  <c r="M40" i="2"/>
  <c r="K40" i="2"/>
  <c r="J40" i="2"/>
  <c r="N33" i="2"/>
  <c r="K33" i="2"/>
  <c r="K35" i="2" s="1"/>
  <c r="N32" i="2"/>
  <c r="N34" i="2" s="1"/>
  <c r="M32" i="2"/>
  <c r="M34" i="2" s="1"/>
  <c r="K32" i="2"/>
  <c r="K34" i="2" s="1"/>
  <c r="J32" i="2"/>
  <c r="J34" i="2" s="1"/>
  <c r="N20" i="2"/>
  <c r="N54" i="2" s="1"/>
  <c r="K20" i="2"/>
  <c r="K54" i="2" s="1"/>
  <c r="L19" i="2"/>
  <c r="I19" i="2"/>
  <c r="H19" i="2" s="1"/>
  <c r="M18" i="2"/>
  <c r="M63" i="2" s="1"/>
  <c r="L18" i="2"/>
  <c r="L68" i="2" s="1"/>
  <c r="I18" i="2"/>
  <c r="M17" i="2"/>
  <c r="M62" i="2" s="1"/>
  <c r="L17" i="2"/>
  <c r="I17" i="2"/>
  <c r="L16" i="2"/>
  <c r="L32" i="2" s="1"/>
  <c r="I16" i="2"/>
  <c r="I32" i="2" s="1"/>
  <c r="I13" i="2"/>
  <c r="H13" i="2" s="1"/>
  <c r="I12" i="2"/>
  <c r="L11" i="2"/>
  <c r="L40" i="2" s="1"/>
  <c r="I11" i="2"/>
  <c r="L10" i="2"/>
  <c r="I10" i="2"/>
  <c r="J40" i="1"/>
  <c r="K40" i="1"/>
  <c r="M40" i="1"/>
  <c r="N40" i="1"/>
  <c r="J41" i="1"/>
  <c r="K41" i="1"/>
  <c r="M41" i="1"/>
  <c r="N41" i="1"/>
  <c r="J44" i="1"/>
  <c r="K44" i="1"/>
  <c r="M44" i="1"/>
  <c r="N44" i="1"/>
  <c r="J45" i="1"/>
  <c r="K45" i="1"/>
  <c r="N45" i="1"/>
  <c r="J46" i="1"/>
  <c r="K46" i="1"/>
  <c r="N46" i="1"/>
  <c r="J49" i="1"/>
  <c r="K49" i="1"/>
  <c r="M49" i="1"/>
  <c r="N49" i="1"/>
  <c r="J50" i="1"/>
  <c r="J51" i="1" s="1"/>
  <c r="K50" i="1"/>
  <c r="N50" i="1"/>
  <c r="N51" i="1" s="1"/>
  <c r="K51" i="1"/>
  <c r="J57" i="1"/>
  <c r="K57" i="1"/>
  <c r="M57" i="1"/>
  <c r="N57" i="1"/>
  <c r="J62" i="1"/>
  <c r="J64" i="1" s="1"/>
  <c r="K62" i="1"/>
  <c r="N62" i="1"/>
  <c r="N64" i="1" s="1"/>
  <c r="J63" i="1"/>
  <c r="K63" i="1"/>
  <c r="K64" i="1" s="1"/>
  <c r="N63" i="1"/>
  <c r="I67" i="1"/>
  <c r="J67" i="1"/>
  <c r="K67" i="1"/>
  <c r="L67" i="1"/>
  <c r="M67" i="1"/>
  <c r="N67" i="1"/>
  <c r="J68" i="1"/>
  <c r="K68" i="1"/>
  <c r="N68" i="1"/>
  <c r="H67" i="1"/>
  <c r="I62" i="2" l="1"/>
  <c r="H17" i="2"/>
  <c r="N68" i="6"/>
  <c r="N50" i="6"/>
  <c r="N51" i="6" s="1"/>
  <c r="N45" i="6"/>
  <c r="I40" i="2"/>
  <c r="H11" i="2"/>
  <c r="H40" i="2" s="1"/>
  <c r="J54" i="4"/>
  <c r="I20" i="4"/>
  <c r="K45" i="7"/>
  <c r="K68" i="7"/>
  <c r="K50" i="7"/>
  <c r="K51" i="7" s="1"/>
  <c r="K33" i="7"/>
  <c r="K35" i="7" s="1"/>
  <c r="K63" i="7"/>
  <c r="J63" i="4"/>
  <c r="J33" i="4"/>
  <c r="J58" i="4" s="1"/>
  <c r="J45" i="4"/>
  <c r="J50" i="4"/>
  <c r="I18" i="4"/>
  <c r="J68" i="4"/>
  <c r="K44" i="6"/>
  <c r="K46" i="6" s="1"/>
  <c r="K40" i="6"/>
  <c r="K62" i="6"/>
  <c r="J41" i="7"/>
  <c r="K41" i="5"/>
  <c r="K49" i="5"/>
  <c r="M49" i="6"/>
  <c r="M57" i="6"/>
  <c r="J44" i="6"/>
  <c r="J40" i="6"/>
  <c r="N44" i="7"/>
  <c r="N46" i="7" s="1"/>
  <c r="N41" i="7"/>
  <c r="I63" i="3"/>
  <c r="M62" i="4"/>
  <c r="L17" i="4"/>
  <c r="H17" i="4" s="1"/>
  <c r="H23" i="4" s="1"/>
  <c r="H67" i="4" s="1"/>
  <c r="J18" i="5"/>
  <c r="J20" i="2"/>
  <c r="J18" i="7"/>
  <c r="J63" i="2"/>
  <c r="J64" i="2" s="1"/>
  <c r="J33" i="2"/>
  <c r="N20" i="3"/>
  <c r="N54" i="3" s="1"/>
  <c r="N18" i="7"/>
  <c r="N63" i="3"/>
  <c r="N64" i="3" s="1"/>
  <c r="N33" i="3"/>
  <c r="N58" i="3" s="1"/>
  <c r="J44" i="5"/>
  <c r="J46" i="5" s="1"/>
  <c r="J41" i="5"/>
  <c r="J34" i="5"/>
  <c r="K63" i="5"/>
  <c r="K50" i="5"/>
  <c r="K44" i="5"/>
  <c r="K46" i="5" s="1"/>
  <c r="J57" i="5"/>
  <c r="J18" i="6"/>
  <c r="M57" i="7"/>
  <c r="M44" i="7"/>
  <c r="M41" i="7"/>
  <c r="K62" i="7"/>
  <c r="I40" i="4"/>
  <c r="H11" i="4"/>
  <c r="H40" i="4" s="1"/>
  <c r="J51" i="4"/>
  <c r="M44" i="6"/>
  <c r="J44" i="7"/>
  <c r="J57" i="7"/>
  <c r="K33" i="5"/>
  <c r="K35" i="5" s="1"/>
  <c r="J49" i="5"/>
  <c r="K57" i="5"/>
  <c r="K68" i="5"/>
  <c r="I34" i="2"/>
  <c r="L18" i="4"/>
  <c r="L68" i="4" s="1"/>
  <c r="J46" i="4"/>
  <c r="J64" i="4" s="1"/>
  <c r="K18" i="6"/>
  <c r="I57" i="2"/>
  <c r="H19" i="3"/>
  <c r="M34" i="7"/>
  <c r="H19" i="7"/>
  <c r="N58" i="6"/>
  <c r="J58" i="2"/>
  <c r="K59" i="5"/>
  <c r="K64" i="5"/>
  <c r="K58" i="5"/>
  <c r="N58" i="4"/>
  <c r="I63" i="4"/>
  <c r="L44" i="4"/>
  <c r="H62" i="4"/>
  <c r="I62" i="4"/>
  <c r="H10" i="4"/>
  <c r="L34" i="4"/>
  <c r="I34" i="4"/>
  <c r="I57" i="4"/>
  <c r="N51" i="3"/>
  <c r="J58" i="3"/>
  <c r="H11" i="3"/>
  <c r="H40" i="3" s="1"/>
  <c r="L44" i="3"/>
  <c r="L62" i="3"/>
  <c r="H10" i="3"/>
  <c r="H34" i="3" s="1"/>
  <c r="I34" i="3"/>
  <c r="I57" i="3"/>
  <c r="L34" i="3"/>
  <c r="H18" i="2"/>
  <c r="H68" i="2" s="1"/>
  <c r="N58" i="2"/>
  <c r="I63" i="2"/>
  <c r="L44" i="2"/>
  <c r="L62" i="2"/>
  <c r="H62" i="2"/>
  <c r="H10" i="2"/>
  <c r="L34" i="2"/>
  <c r="K59" i="7"/>
  <c r="K64" i="7"/>
  <c r="K58" i="7"/>
  <c r="N64" i="6"/>
  <c r="N35" i="6"/>
  <c r="N59" i="6" s="1"/>
  <c r="K59" i="4"/>
  <c r="N64" i="4"/>
  <c r="K64" i="4"/>
  <c r="H12" i="4"/>
  <c r="H16" i="4"/>
  <c r="H32" i="4" s="1"/>
  <c r="H34" i="4" s="1"/>
  <c r="N35" i="4"/>
  <c r="N59" i="4" s="1"/>
  <c r="L41" i="4"/>
  <c r="I44" i="4"/>
  <c r="L45" i="4"/>
  <c r="L46" i="4" s="1"/>
  <c r="L49" i="4"/>
  <c r="M50" i="4"/>
  <c r="M51" i="4" s="1"/>
  <c r="L57" i="4"/>
  <c r="K58" i="4"/>
  <c r="I68" i="4"/>
  <c r="M68" i="4"/>
  <c r="M20" i="4"/>
  <c r="M33" i="4"/>
  <c r="I41" i="4"/>
  <c r="M45" i="4"/>
  <c r="M46" i="4" s="1"/>
  <c r="M64" i="4" s="1"/>
  <c r="I49" i="4"/>
  <c r="H17" i="3"/>
  <c r="K59" i="3"/>
  <c r="J64" i="3"/>
  <c r="K64" i="3"/>
  <c r="J35" i="3"/>
  <c r="J59" i="3" s="1"/>
  <c r="N35" i="3"/>
  <c r="N59" i="3" s="1"/>
  <c r="I40" i="3"/>
  <c r="H41" i="3"/>
  <c r="L41" i="3"/>
  <c r="I44" i="3"/>
  <c r="H49" i="3"/>
  <c r="L49" i="3"/>
  <c r="I50" i="3"/>
  <c r="M50" i="3"/>
  <c r="M51" i="3" s="1"/>
  <c r="H57" i="3"/>
  <c r="L57" i="3"/>
  <c r="K58" i="3"/>
  <c r="I62" i="3"/>
  <c r="M62" i="3"/>
  <c r="I68" i="3"/>
  <c r="M68" i="3"/>
  <c r="L18" i="3"/>
  <c r="H18" i="3" s="1"/>
  <c r="I20" i="3"/>
  <c r="M20" i="3"/>
  <c r="I33" i="3"/>
  <c r="M33" i="3"/>
  <c r="I41" i="3"/>
  <c r="I45" i="3"/>
  <c r="M45" i="3"/>
  <c r="M46" i="3" s="1"/>
  <c r="I49" i="3"/>
  <c r="K59" i="2"/>
  <c r="N64" i="2"/>
  <c r="K64" i="2"/>
  <c r="H12" i="2"/>
  <c r="H49" i="2" s="1"/>
  <c r="H16" i="2"/>
  <c r="H32" i="2" s="1"/>
  <c r="H34" i="2" s="1"/>
  <c r="H33" i="2"/>
  <c r="L33" i="2"/>
  <c r="J35" i="2"/>
  <c r="J59" i="2" s="1"/>
  <c r="N35" i="2"/>
  <c r="N59" i="2" s="1"/>
  <c r="L41" i="2"/>
  <c r="I44" i="2"/>
  <c r="I46" i="2" s="1"/>
  <c r="I64" i="2" s="1"/>
  <c r="H45" i="2"/>
  <c r="L45" i="2"/>
  <c r="L46" i="2" s="1"/>
  <c r="L49" i="2"/>
  <c r="I50" i="2"/>
  <c r="M50" i="2"/>
  <c r="M51" i="2" s="1"/>
  <c r="L57" i="2"/>
  <c r="K58" i="2"/>
  <c r="H63" i="2"/>
  <c r="L63" i="2"/>
  <c r="I68" i="2"/>
  <c r="M68" i="2"/>
  <c r="M20" i="2"/>
  <c r="I33" i="2"/>
  <c r="M33" i="2"/>
  <c r="I41" i="2"/>
  <c r="I45" i="2"/>
  <c r="M45" i="2"/>
  <c r="M46" i="2" s="1"/>
  <c r="M64" i="2" s="1"/>
  <c r="I49" i="2"/>
  <c r="I51" i="2" s="1"/>
  <c r="H50" i="2"/>
  <c r="L50" i="2"/>
  <c r="I32" i="1"/>
  <c r="I34" i="1" s="1"/>
  <c r="J32" i="1"/>
  <c r="K32" i="1"/>
  <c r="M32" i="1"/>
  <c r="M34" i="1" s="1"/>
  <c r="N32" i="1"/>
  <c r="J33" i="1"/>
  <c r="J58" i="1" s="1"/>
  <c r="K33" i="1"/>
  <c r="K58" i="1" s="1"/>
  <c r="N33" i="1"/>
  <c r="N58" i="1" s="1"/>
  <c r="J34" i="1"/>
  <c r="K34" i="1"/>
  <c r="N34" i="1"/>
  <c r="N35" i="1"/>
  <c r="N59" i="1" s="1"/>
  <c r="N20" i="1"/>
  <c r="K20" i="1"/>
  <c r="J20" i="1"/>
  <c r="I20" i="1" s="1"/>
  <c r="L19" i="1"/>
  <c r="H19" i="1" s="1"/>
  <c r="I19" i="1"/>
  <c r="M18" i="1"/>
  <c r="M17" i="1"/>
  <c r="L12" i="1"/>
  <c r="L13" i="1"/>
  <c r="L16" i="1"/>
  <c r="L18" i="1"/>
  <c r="I12" i="1"/>
  <c r="I13" i="1"/>
  <c r="I16" i="1"/>
  <c r="I17" i="1"/>
  <c r="I18" i="1"/>
  <c r="I33" i="1" s="1"/>
  <c r="I11" i="1"/>
  <c r="L11" i="1"/>
  <c r="H10" i="1"/>
  <c r="I10" i="1"/>
  <c r="L10" i="1"/>
  <c r="I58" i="1" l="1"/>
  <c r="I35" i="1"/>
  <c r="I59" i="1" s="1"/>
  <c r="I54" i="1"/>
  <c r="H10" i="5"/>
  <c r="H10" i="6"/>
  <c r="H10" i="7"/>
  <c r="L11" i="6"/>
  <c r="L40" i="6" s="1"/>
  <c r="L40" i="1"/>
  <c r="L11" i="5"/>
  <c r="L40" i="5" s="1"/>
  <c r="L11" i="7"/>
  <c r="L40" i="7" s="1"/>
  <c r="L16" i="5"/>
  <c r="L32" i="5" s="1"/>
  <c r="L16" i="7"/>
  <c r="L32" i="7" s="1"/>
  <c r="L16" i="6"/>
  <c r="L32" i="6" s="1"/>
  <c r="L32" i="1"/>
  <c r="L34" i="1" s="1"/>
  <c r="N33" i="7"/>
  <c r="N63" i="7"/>
  <c r="N64" i="7" s="1"/>
  <c r="N68" i="7"/>
  <c r="N50" i="7"/>
  <c r="N51" i="7" s="1"/>
  <c r="N45" i="7"/>
  <c r="H18" i="4"/>
  <c r="L10" i="5"/>
  <c r="L10" i="7"/>
  <c r="L10" i="6"/>
  <c r="H11" i="1"/>
  <c r="I11" i="7"/>
  <c r="I40" i="7" s="1"/>
  <c r="I11" i="6"/>
  <c r="I40" i="6" s="1"/>
  <c r="I11" i="5"/>
  <c r="I40" i="5" s="1"/>
  <c r="I40" i="1"/>
  <c r="K20" i="7"/>
  <c r="K54" i="7" s="1"/>
  <c r="K54" i="1"/>
  <c r="K20" i="6"/>
  <c r="K54" i="6" s="1"/>
  <c r="K20" i="5"/>
  <c r="J54" i="5" s="1"/>
  <c r="K35" i="1"/>
  <c r="K59" i="1" s="1"/>
  <c r="H44" i="3"/>
  <c r="I33" i="4"/>
  <c r="L63" i="4"/>
  <c r="J35" i="4"/>
  <c r="J59" i="4" s="1"/>
  <c r="L62" i="4"/>
  <c r="K45" i="6"/>
  <c r="K68" i="6"/>
  <c r="K50" i="6"/>
  <c r="K51" i="6" s="1"/>
  <c r="K63" i="6"/>
  <c r="K64" i="6" s="1"/>
  <c r="K33" i="6"/>
  <c r="J54" i="2"/>
  <c r="I20" i="2"/>
  <c r="I54" i="2" s="1"/>
  <c r="K51" i="5"/>
  <c r="I17" i="5"/>
  <c r="I62" i="5" s="1"/>
  <c r="I17" i="7"/>
  <c r="I17" i="6"/>
  <c r="I62" i="6" s="1"/>
  <c r="I62" i="1"/>
  <c r="L33" i="1"/>
  <c r="L18" i="6"/>
  <c r="L50" i="1"/>
  <c r="L18" i="7"/>
  <c r="L18" i="5"/>
  <c r="L68" i="1"/>
  <c r="L63" i="1"/>
  <c r="L17" i="1"/>
  <c r="L45" i="1" s="1"/>
  <c r="M17" i="5"/>
  <c r="M17" i="7"/>
  <c r="M62" i="7" s="1"/>
  <c r="M17" i="6"/>
  <c r="M62" i="6" s="1"/>
  <c r="M62" i="1"/>
  <c r="I16" i="7"/>
  <c r="I32" i="7" s="1"/>
  <c r="I16" i="6"/>
  <c r="I32" i="6" s="1"/>
  <c r="I34" i="6" s="1"/>
  <c r="I16" i="5"/>
  <c r="I32" i="5" s="1"/>
  <c r="M33" i="1"/>
  <c r="M45" i="1"/>
  <c r="M46" i="1" s="1"/>
  <c r="M18" i="5"/>
  <c r="M18" i="6"/>
  <c r="M63" i="1"/>
  <c r="M68" i="1"/>
  <c r="M18" i="7"/>
  <c r="M50" i="1"/>
  <c r="M51" i="1" s="1"/>
  <c r="J20" i="6"/>
  <c r="J54" i="6" s="1"/>
  <c r="J20" i="7"/>
  <c r="J54" i="7" s="1"/>
  <c r="J54" i="1"/>
  <c r="J20" i="5"/>
  <c r="H62" i="3"/>
  <c r="H23" i="3"/>
  <c r="H67" i="3" s="1"/>
  <c r="J68" i="7"/>
  <c r="J50" i="7"/>
  <c r="J51" i="7" s="1"/>
  <c r="J45" i="7"/>
  <c r="J46" i="7" s="1"/>
  <c r="J63" i="7"/>
  <c r="J33" i="7"/>
  <c r="I10" i="5"/>
  <c r="I10" i="7"/>
  <c r="I10" i="6"/>
  <c r="I45" i="1"/>
  <c r="I18" i="5"/>
  <c r="I50" i="1"/>
  <c r="I63" i="1"/>
  <c r="I68" i="1"/>
  <c r="I18" i="7"/>
  <c r="I18" i="6"/>
  <c r="I41" i="1"/>
  <c r="I49" i="1"/>
  <c r="I51" i="1" s="1"/>
  <c r="I57" i="1"/>
  <c r="I12" i="5"/>
  <c r="I12" i="6"/>
  <c r="I44" i="1"/>
  <c r="I46" i="1" s="1"/>
  <c r="I12" i="7"/>
  <c r="L12" i="5"/>
  <c r="L12" i="7"/>
  <c r="L44" i="1"/>
  <c r="L41" i="1"/>
  <c r="L12" i="6"/>
  <c r="L49" i="1"/>
  <c r="L57" i="1"/>
  <c r="N20" i="6"/>
  <c r="N54" i="6" s="1"/>
  <c r="N54" i="1"/>
  <c r="N20" i="5"/>
  <c r="N20" i="7"/>
  <c r="N54" i="7" s="1"/>
  <c r="J35" i="1"/>
  <c r="J59" i="1" s="1"/>
  <c r="L50" i="4"/>
  <c r="I45" i="4"/>
  <c r="I50" i="4"/>
  <c r="I51" i="4" s="1"/>
  <c r="L33" i="4"/>
  <c r="I54" i="4"/>
  <c r="J63" i="6"/>
  <c r="J33" i="6"/>
  <c r="J45" i="6"/>
  <c r="J50" i="6"/>
  <c r="J51" i="6" s="1"/>
  <c r="J68" i="6"/>
  <c r="J68" i="5"/>
  <c r="J63" i="5"/>
  <c r="J64" i="5" s="1"/>
  <c r="J50" i="5"/>
  <c r="J51" i="5" s="1"/>
  <c r="J33" i="5"/>
  <c r="J45" i="5"/>
  <c r="J46" i="6"/>
  <c r="L68" i="6"/>
  <c r="I46" i="4"/>
  <c r="I64" i="4" s="1"/>
  <c r="I51" i="3"/>
  <c r="I46" i="3"/>
  <c r="I64" i="3" s="1"/>
  <c r="L68" i="7"/>
  <c r="L50" i="7"/>
  <c r="L63" i="7"/>
  <c r="L33" i="7"/>
  <c r="L64" i="4"/>
  <c r="M35" i="4"/>
  <c r="M59" i="4" s="1"/>
  <c r="M58" i="4"/>
  <c r="M54" i="4"/>
  <c r="L20" i="4"/>
  <c r="L58" i="4"/>
  <c r="L35" i="4"/>
  <c r="L59" i="4" s="1"/>
  <c r="H44" i="4"/>
  <c r="H57" i="4"/>
  <c r="H49" i="4"/>
  <c r="H41" i="4"/>
  <c r="I35" i="4"/>
  <c r="I59" i="4" s="1"/>
  <c r="I58" i="4"/>
  <c r="L51" i="4"/>
  <c r="I35" i="3"/>
  <c r="I59" i="3" s="1"/>
  <c r="I58" i="3"/>
  <c r="I54" i="3"/>
  <c r="H68" i="3"/>
  <c r="H50" i="3"/>
  <c r="H63" i="3"/>
  <c r="H45" i="3"/>
  <c r="H33" i="3"/>
  <c r="M35" i="3"/>
  <c r="M59" i="3" s="1"/>
  <c r="M58" i="3"/>
  <c r="M54" i="3"/>
  <c r="L20" i="3"/>
  <c r="L54" i="3" s="1"/>
  <c r="L68" i="3"/>
  <c r="L50" i="3"/>
  <c r="L51" i="3" s="1"/>
  <c r="L63" i="3"/>
  <c r="L45" i="3"/>
  <c r="L46" i="3" s="1"/>
  <c r="L33" i="3"/>
  <c r="M64" i="3"/>
  <c r="H51" i="3"/>
  <c r="H46" i="3"/>
  <c r="H64" i="3" s="1"/>
  <c r="L64" i="2"/>
  <c r="M35" i="2"/>
  <c r="M59" i="2" s="1"/>
  <c r="M58" i="2"/>
  <c r="M54" i="2"/>
  <c r="L20" i="2"/>
  <c r="L58" i="2"/>
  <c r="L35" i="2"/>
  <c r="L59" i="2" s="1"/>
  <c r="H44" i="2"/>
  <c r="H46" i="2" s="1"/>
  <c r="H64" i="2" s="1"/>
  <c r="H57" i="2"/>
  <c r="H51" i="2"/>
  <c r="H41" i="2"/>
  <c r="I35" i="2"/>
  <c r="I59" i="2" s="1"/>
  <c r="I58" i="2"/>
  <c r="L51" i="2"/>
  <c r="H58" i="2"/>
  <c r="H35" i="2"/>
  <c r="H59" i="2" s="1"/>
  <c r="M20" i="1"/>
  <c r="H18" i="1"/>
  <c r="H17" i="1"/>
  <c r="H16" i="1"/>
  <c r="H13" i="1"/>
  <c r="H12" i="1"/>
  <c r="B24" i="5"/>
  <c r="C17" i="5"/>
  <c r="B17" i="5" s="1"/>
  <c r="D17" i="5"/>
  <c r="E17" i="5"/>
  <c r="F17" i="5"/>
  <c r="C18" i="5"/>
  <c r="D18" i="5"/>
  <c r="D54" i="5" s="1"/>
  <c r="E18" i="5"/>
  <c r="F18" i="5"/>
  <c r="D16" i="5"/>
  <c r="D32" i="5" s="1"/>
  <c r="D34" i="5" s="1"/>
  <c r="E16" i="5"/>
  <c r="F16" i="5"/>
  <c r="F32" i="5" s="1"/>
  <c r="F34" i="5" s="1"/>
  <c r="C16" i="5"/>
  <c r="C11" i="5"/>
  <c r="B11" i="5" s="1"/>
  <c r="B40" i="5" s="1"/>
  <c r="D11" i="5"/>
  <c r="E11" i="5"/>
  <c r="E40" i="5" s="1"/>
  <c r="F11" i="5"/>
  <c r="C12" i="5"/>
  <c r="B12" i="5" s="1"/>
  <c r="D12" i="5"/>
  <c r="E12" i="5"/>
  <c r="E57" i="5" s="1"/>
  <c r="F12" i="5"/>
  <c r="D10" i="5"/>
  <c r="B10" i="5" s="1"/>
  <c r="E10" i="5"/>
  <c r="F10" i="5"/>
  <c r="C10" i="5"/>
  <c r="F54" i="5"/>
  <c r="F62" i="5"/>
  <c r="D62" i="5"/>
  <c r="E32" i="5"/>
  <c r="E34" i="5" s="1"/>
  <c r="C32" i="5"/>
  <c r="B13" i="5"/>
  <c r="F44" i="5"/>
  <c r="F46" i="5" s="1"/>
  <c r="D44" i="5"/>
  <c r="D46" i="5" s="1"/>
  <c r="F40" i="5"/>
  <c r="D40" i="5"/>
  <c r="B24" i="6"/>
  <c r="C17" i="6"/>
  <c r="D17" i="6"/>
  <c r="E17" i="6"/>
  <c r="F17" i="6"/>
  <c r="C18" i="6"/>
  <c r="D18" i="6"/>
  <c r="D54" i="6" s="1"/>
  <c r="E18" i="6"/>
  <c r="F18" i="6"/>
  <c r="F16" i="6"/>
  <c r="F32" i="6" s="1"/>
  <c r="E16" i="6"/>
  <c r="D16" i="6"/>
  <c r="C16" i="6"/>
  <c r="C11" i="6"/>
  <c r="B11" i="6" s="1"/>
  <c r="B40" i="6" s="1"/>
  <c r="D11" i="6"/>
  <c r="E11" i="6"/>
  <c r="E40" i="6" s="1"/>
  <c r="F11" i="6"/>
  <c r="C12" i="6"/>
  <c r="C57" i="6" s="1"/>
  <c r="D12" i="6"/>
  <c r="E12" i="6"/>
  <c r="E57" i="6" s="1"/>
  <c r="F12" i="6"/>
  <c r="D10" i="6"/>
  <c r="B10" i="6" s="1"/>
  <c r="E10" i="6"/>
  <c r="F10" i="6"/>
  <c r="C10" i="6"/>
  <c r="F54" i="6"/>
  <c r="D62" i="6"/>
  <c r="E32" i="6"/>
  <c r="E34" i="6" s="1"/>
  <c r="D32" i="6"/>
  <c r="C32" i="6"/>
  <c r="C34" i="6" s="1"/>
  <c r="B13" i="6"/>
  <c r="F44" i="6"/>
  <c r="F46" i="6" s="1"/>
  <c r="D44" i="6"/>
  <c r="D46" i="6" s="1"/>
  <c r="F40" i="6"/>
  <c r="D40" i="6"/>
  <c r="B24" i="7"/>
  <c r="C17" i="7"/>
  <c r="D17" i="7"/>
  <c r="E17" i="7"/>
  <c r="B17" i="7" s="1"/>
  <c r="B23" i="7" s="1"/>
  <c r="F17" i="7"/>
  <c r="C18" i="7"/>
  <c r="D18" i="7"/>
  <c r="E18" i="7"/>
  <c r="E50" i="7" s="1"/>
  <c r="F18" i="7"/>
  <c r="F16" i="7"/>
  <c r="E16" i="7"/>
  <c r="E32" i="7" s="1"/>
  <c r="D16" i="7"/>
  <c r="D32" i="7" s="1"/>
  <c r="C16" i="7"/>
  <c r="C11" i="7"/>
  <c r="D11" i="7"/>
  <c r="E11" i="7"/>
  <c r="E40" i="7" s="1"/>
  <c r="F11" i="7"/>
  <c r="C12" i="7"/>
  <c r="D12" i="7"/>
  <c r="E12" i="7"/>
  <c r="E41" i="7" s="1"/>
  <c r="F12" i="7"/>
  <c r="F49" i="7" s="1"/>
  <c r="D10" i="7"/>
  <c r="E10" i="7"/>
  <c r="F10" i="7"/>
  <c r="F57" i="7" s="1"/>
  <c r="C10" i="7"/>
  <c r="C63" i="7"/>
  <c r="C62" i="7"/>
  <c r="F54" i="7"/>
  <c r="C54" i="7"/>
  <c r="F50" i="7"/>
  <c r="C50" i="7"/>
  <c r="C49" i="7"/>
  <c r="C51" i="7" s="1"/>
  <c r="C45" i="7"/>
  <c r="F44" i="7"/>
  <c r="F46" i="7" s="1"/>
  <c r="D44" i="7"/>
  <c r="D46" i="7" s="1"/>
  <c r="F41" i="7"/>
  <c r="D41" i="7"/>
  <c r="C41" i="7"/>
  <c r="F40" i="7"/>
  <c r="D40" i="7"/>
  <c r="F33" i="7"/>
  <c r="F35" i="7" s="1"/>
  <c r="D33" i="7"/>
  <c r="D35" i="7" s="1"/>
  <c r="C33" i="7"/>
  <c r="F32" i="7"/>
  <c r="F58" i="7" s="1"/>
  <c r="B13" i="7"/>
  <c r="B12" i="7"/>
  <c r="D54" i="2"/>
  <c r="E54" i="2"/>
  <c r="F54" i="2"/>
  <c r="D54" i="4"/>
  <c r="E54" i="4"/>
  <c r="F54" i="4"/>
  <c r="F63" i="4"/>
  <c r="E63" i="4"/>
  <c r="D63" i="4"/>
  <c r="C63" i="4"/>
  <c r="F62" i="4"/>
  <c r="E62" i="4"/>
  <c r="D62" i="4"/>
  <c r="C62" i="4"/>
  <c r="F57" i="4"/>
  <c r="E57" i="4"/>
  <c r="D57" i="4"/>
  <c r="C57" i="4"/>
  <c r="C54" i="4"/>
  <c r="F50" i="4"/>
  <c r="E50" i="4"/>
  <c r="D50" i="4"/>
  <c r="C50" i="4"/>
  <c r="F49" i="4"/>
  <c r="F51" i="4" s="1"/>
  <c r="E49" i="4"/>
  <c r="E51" i="4" s="1"/>
  <c r="D49" i="4"/>
  <c r="D51" i="4" s="1"/>
  <c r="C49" i="4"/>
  <c r="C51" i="4" s="1"/>
  <c r="F45" i="4"/>
  <c r="E45" i="4"/>
  <c r="D45" i="4"/>
  <c r="C45" i="4"/>
  <c r="F44" i="4"/>
  <c r="F46" i="4" s="1"/>
  <c r="E44" i="4"/>
  <c r="E46" i="4" s="1"/>
  <c r="D44" i="4"/>
  <c r="D46" i="4" s="1"/>
  <c r="C44" i="4"/>
  <c r="C46" i="4" s="1"/>
  <c r="F41" i="4"/>
  <c r="E41" i="4"/>
  <c r="D41" i="4"/>
  <c r="C41" i="4"/>
  <c r="F40" i="4"/>
  <c r="E40" i="4"/>
  <c r="D40" i="4"/>
  <c r="C40" i="4"/>
  <c r="F33" i="4"/>
  <c r="E33" i="4"/>
  <c r="E35" i="4" s="1"/>
  <c r="D33" i="4"/>
  <c r="C33" i="4"/>
  <c r="C35" i="4" s="1"/>
  <c r="F32" i="4"/>
  <c r="F34" i="4" s="1"/>
  <c r="E32" i="4"/>
  <c r="E34" i="4" s="1"/>
  <c r="D32" i="4"/>
  <c r="D34" i="4" s="1"/>
  <c r="C32" i="4"/>
  <c r="C34" i="4" s="1"/>
  <c r="B18" i="4"/>
  <c r="B68" i="4" s="1"/>
  <c r="B17" i="4"/>
  <c r="B16" i="4"/>
  <c r="B32" i="4" s="1"/>
  <c r="B13" i="4"/>
  <c r="B12" i="4"/>
  <c r="B11" i="4"/>
  <c r="B40" i="4" s="1"/>
  <c r="B10" i="4"/>
  <c r="F63" i="2"/>
  <c r="E63" i="2"/>
  <c r="D63" i="2"/>
  <c r="C63" i="2"/>
  <c r="F62" i="2"/>
  <c r="E62" i="2"/>
  <c r="D62" i="2"/>
  <c r="C62" i="2"/>
  <c r="F57" i="2"/>
  <c r="E57" i="2"/>
  <c r="D57" i="2"/>
  <c r="C57" i="2"/>
  <c r="C54" i="2"/>
  <c r="F50" i="2"/>
  <c r="E50" i="2"/>
  <c r="D50" i="2"/>
  <c r="C50" i="2"/>
  <c r="F49" i="2"/>
  <c r="F51" i="2" s="1"/>
  <c r="E49" i="2"/>
  <c r="E51" i="2" s="1"/>
  <c r="D49" i="2"/>
  <c r="D51" i="2" s="1"/>
  <c r="C49" i="2"/>
  <c r="C51" i="2" s="1"/>
  <c r="F45" i="2"/>
  <c r="E45" i="2"/>
  <c r="D45" i="2"/>
  <c r="C45" i="2"/>
  <c r="F44" i="2"/>
  <c r="F46" i="2" s="1"/>
  <c r="E44" i="2"/>
  <c r="E46" i="2" s="1"/>
  <c r="D44" i="2"/>
  <c r="D46" i="2" s="1"/>
  <c r="C44" i="2"/>
  <c r="C46" i="2" s="1"/>
  <c r="F41" i="2"/>
  <c r="E41" i="2"/>
  <c r="D41" i="2"/>
  <c r="C41" i="2"/>
  <c r="F40" i="2"/>
  <c r="E40" i="2"/>
  <c r="D40" i="2"/>
  <c r="C40" i="2"/>
  <c r="F33" i="2"/>
  <c r="E33" i="2"/>
  <c r="E35" i="2" s="1"/>
  <c r="D33" i="2"/>
  <c r="C33" i="2"/>
  <c r="C35" i="2" s="1"/>
  <c r="F32" i="2"/>
  <c r="F34" i="2" s="1"/>
  <c r="E32" i="2"/>
  <c r="E58" i="2" s="1"/>
  <c r="D32" i="2"/>
  <c r="D34" i="2" s="1"/>
  <c r="C32" i="2"/>
  <c r="C58" i="2" s="1"/>
  <c r="B18" i="2"/>
  <c r="B68" i="2" s="1"/>
  <c r="B17" i="2"/>
  <c r="B16" i="2"/>
  <c r="B32" i="2" s="1"/>
  <c r="B13" i="2"/>
  <c r="B12" i="2"/>
  <c r="B11" i="2"/>
  <c r="B40" i="2" s="1"/>
  <c r="B10" i="2"/>
  <c r="F63" i="1"/>
  <c r="E63" i="1"/>
  <c r="D63" i="1"/>
  <c r="C63" i="1"/>
  <c r="F62" i="1"/>
  <c r="E62" i="1"/>
  <c r="D62" i="1"/>
  <c r="C62" i="1"/>
  <c r="F57" i="1"/>
  <c r="E57" i="1"/>
  <c r="D57" i="1"/>
  <c r="C57" i="1"/>
  <c r="F54" i="1"/>
  <c r="E54" i="1"/>
  <c r="D54" i="1"/>
  <c r="C54" i="1"/>
  <c r="F50" i="1"/>
  <c r="E50" i="1"/>
  <c r="D50" i="1"/>
  <c r="C50" i="1"/>
  <c r="F49" i="1"/>
  <c r="F51" i="1" s="1"/>
  <c r="E49" i="1"/>
  <c r="E51" i="1" s="1"/>
  <c r="D49" i="1"/>
  <c r="D51" i="1" s="1"/>
  <c r="C49" i="1"/>
  <c r="C51" i="1" s="1"/>
  <c r="F45" i="1"/>
  <c r="E45" i="1"/>
  <c r="D45" i="1"/>
  <c r="C45" i="1"/>
  <c r="F44" i="1"/>
  <c r="F46" i="1" s="1"/>
  <c r="E44" i="1"/>
  <c r="E46" i="1" s="1"/>
  <c r="D44" i="1"/>
  <c r="D46" i="1" s="1"/>
  <c r="C44" i="1"/>
  <c r="C46" i="1" s="1"/>
  <c r="F41" i="1"/>
  <c r="E41" i="1"/>
  <c r="D41" i="1"/>
  <c r="C41" i="1"/>
  <c r="F40" i="1"/>
  <c r="E40" i="1"/>
  <c r="D40" i="1"/>
  <c r="C40" i="1"/>
  <c r="F33" i="1"/>
  <c r="E33" i="1"/>
  <c r="D33" i="1"/>
  <c r="C33" i="1"/>
  <c r="F32" i="1"/>
  <c r="F34" i="1" s="1"/>
  <c r="E32" i="1"/>
  <c r="E34" i="1" s="1"/>
  <c r="D32" i="1"/>
  <c r="D34" i="1" s="1"/>
  <c r="C32" i="1"/>
  <c r="C34" i="1" s="1"/>
  <c r="B18" i="1"/>
  <c r="B68" i="1" s="1"/>
  <c r="B17" i="1"/>
  <c r="B23" i="1" s="1"/>
  <c r="B67" i="1" s="1"/>
  <c r="B16" i="1"/>
  <c r="B32" i="1" s="1"/>
  <c r="B13" i="1"/>
  <c r="B12" i="1"/>
  <c r="B11" i="1"/>
  <c r="B10" i="1"/>
  <c r="F63" i="3"/>
  <c r="E63" i="3"/>
  <c r="D63" i="3"/>
  <c r="C63" i="3"/>
  <c r="F62" i="3"/>
  <c r="E62" i="3"/>
  <c r="D62" i="3"/>
  <c r="C62" i="3"/>
  <c r="F57" i="3"/>
  <c r="E57" i="3"/>
  <c r="D57" i="3"/>
  <c r="C57" i="3"/>
  <c r="F54" i="3"/>
  <c r="E54" i="3"/>
  <c r="D54" i="3"/>
  <c r="C54" i="3"/>
  <c r="F50" i="3"/>
  <c r="E50" i="3"/>
  <c r="D50" i="3"/>
  <c r="C50" i="3"/>
  <c r="F49" i="3"/>
  <c r="F51" i="3" s="1"/>
  <c r="E49" i="3"/>
  <c r="E51" i="3" s="1"/>
  <c r="D49" i="3"/>
  <c r="C49" i="3"/>
  <c r="F45" i="3"/>
  <c r="E45" i="3"/>
  <c r="D45" i="3"/>
  <c r="C45" i="3"/>
  <c r="F44" i="3"/>
  <c r="F46" i="3" s="1"/>
  <c r="E44" i="3"/>
  <c r="E46" i="3" s="1"/>
  <c r="D44" i="3"/>
  <c r="D46" i="3" s="1"/>
  <c r="C44" i="3"/>
  <c r="C46" i="3" s="1"/>
  <c r="F41" i="3"/>
  <c r="E41" i="3"/>
  <c r="D41" i="3"/>
  <c r="C41" i="3"/>
  <c r="F40" i="3"/>
  <c r="E40" i="3"/>
  <c r="D40" i="3"/>
  <c r="C40" i="3"/>
  <c r="F33" i="3"/>
  <c r="E33" i="3"/>
  <c r="E35" i="3" s="1"/>
  <c r="D33" i="3"/>
  <c r="C33" i="3"/>
  <c r="C35" i="3" s="1"/>
  <c r="F32" i="3"/>
  <c r="F34" i="3" s="1"/>
  <c r="E32" i="3"/>
  <c r="E58" i="3" s="1"/>
  <c r="D32" i="3"/>
  <c r="D34" i="3" s="1"/>
  <c r="C32" i="3"/>
  <c r="C58" i="3" s="1"/>
  <c r="B18" i="3"/>
  <c r="B68" i="3" s="1"/>
  <c r="B17" i="3"/>
  <c r="B23" i="3" s="1"/>
  <c r="B67" i="3" s="1"/>
  <c r="B16" i="3"/>
  <c r="B32" i="3" s="1"/>
  <c r="B13" i="3"/>
  <c r="B12" i="3"/>
  <c r="B11" i="3"/>
  <c r="B40" i="3" s="1"/>
  <c r="B10" i="3"/>
  <c r="J35" i="7" l="1"/>
  <c r="J59" i="7" s="1"/>
  <c r="J58" i="7"/>
  <c r="C51" i="3"/>
  <c r="B10" i="7"/>
  <c r="E33" i="7"/>
  <c r="C57" i="7"/>
  <c r="B16" i="7"/>
  <c r="B32" i="7" s="1"/>
  <c r="B12" i="6"/>
  <c r="L20" i="1"/>
  <c r="M20" i="5"/>
  <c r="L54" i="5" s="1"/>
  <c r="M20" i="7"/>
  <c r="M54" i="7" s="1"/>
  <c r="M54" i="1"/>
  <c r="M20" i="6"/>
  <c r="M54" i="6" s="1"/>
  <c r="L51" i="7"/>
  <c r="I57" i="7"/>
  <c r="I41" i="7"/>
  <c r="I44" i="7"/>
  <c r="I46" i="7" s="1"/>
  <c r="I49" i="7"/>
  <c r="I51" i="7" s="1"/>
  <c r="I50" i="7"/>
  <c r="I45" i="7"/>
  <c r="I63" i="7"/>
  <c r="I33" i="7"/>
  <c r="I68" i="7"/>
  <c r="I68" i="5"/>
  <c r="I45" i="5"/>
  <c r="I33" i="5"/>
  <c r="I63" i="5"/>
  <c r="I50" i="5"/>
  <c r="I54" i="5"/>
  <c r="M63" i="6"/>
  <c r="M50" i="6"/>
  <c r="M51" i="6" s="1"/>
  <c r="M45" i="6"/>
  <c r="M46" i="6" s="1"/>
  <c r="M68" i="6"/>
  <c r="M33" i="6"/>
  <c r="I34" i="5"/>
  <c r="I64" i="1"/>
  <c r="L34" i="7"/>
  <c r="I20" i="6"/>
  <c r="I54" i="6" s="1"/>
  <c r="C63" i="5"/>
  <c r="H16" i="5"/>
  <c r="H32" i="5" s="1"/>
  <c r="H34" i="5" s="1"/>
  <c r="H16" i="7"/>
  <c r="H32" i="7" s="1"/>
  <c r="H34" i="7" s="1"/>
  <c r="H16" i="6"/>
  <c r="H32" i="6" s="1"/>
  <c r="H34" i="6" s="1"/>
  <c r="H32" i="1"/>
  <c r="H34" i="1" s="1"/>
  <c r="J58" i="6"/>
  <c r="J35" i="6"/>
  <c r="J59" i="6" s="1"/>
  <c r="L46" i="1"/>
  <c r="M63" i="7"/>
  <c r="M64" i="7" s="1"/>
  <c r="M68" i="7"/>
  <c r="M33" i="7"/>
  <c r="M50" i="7"/>
  <c r="M51" i="7" s="1"/>
  <c r="M45" i="7"/>
  <c r="M46" i="7" s="1"/>
  <c r="L34" i="5"/>
  <c r="I20" i="5"/>
  <c r="E44" i="7"/>
  <c r="E46" i="7" s="1"/>
  <c r="E49" i="7"/>
  <c r="E62" i="7"/>
  <c r="E57" i="7"/>
  <c r="B16" i="6"/>
  <c r="B32" i="6" s="1"/>
  <c r="F62" i="6"/>
  <c r="C57" i="5"/>
  <c r="H17" i="5"/>
  <c r="H62" i="5" s="1"/>
  <c r="H17" i="7"/>
  <c r="H17" i="6"/>
  <c r="H62" i="1"/>
  <c r="J35" i="5"/>
  <c r="J59" i="5" s="1"/>
  <c r="J58" i="5"/>
  <c r="J64" i="6"/>
  <c r="L51" i="1"/>
  <c r="L44" i="7"/>
  <c r="L41" i="7"/>
  <c r="L49" i="7"/>
  <c r="L57" i="7"/>
  <c r="I57" i="6"/>
  <c r="I44" i="6"/>
  <c r="I41" i="6"/>
  <c r="I49" i="6"/>
  <c r="J64" i="7"/>
  <c r="I34" i="7"/>
  <c r="L33" i="6"/>
  <c r="L50" i="6"/>
  <c r="L63" i="6"/>
  <c r="I62" i="7"/>
  <c r="I64" i="7" s="1"/>
  <c r="H11" i="7"/>
  <c r="H40" i="7" s="1"/>
  <c r="H11" i="6"/>
  <c r="H40" i="6" s="1"/>
  <c r="H11" i="5"/>
  <c r="H40" i="5" s="1"/>
  <c r="H40" i="1"/>
  <c r="H68" i="4"/>
  <c r="H63" i="4"/>
  <c r="H33" i="4"/>
  <c r="H50" i="4"/>
  <c r="H45" i="4"/>
  <c r="H46" i="4" s="1"/>
  <c r="H64" i="4" s="1"/>
  <c r="E62" i="5"/>
  <c r="H12" i="5"/>
  <c r="H12" i="7"/>
  <c r="H12" i="6"/>
  <c r="H41" i="1"/>
  <c r="H49" i="1"/>
  <c r="H57" i="1"/>
  <c r="H44" i="1"/>
  <c r="H33" i="1"/>
  <c r="H18" i="6"/>
  <c r="H68" i="1"/>
  <c r="H50" i="1"/>
  <c r="H63" i="1"/>
  <c r="H45" i="1"/>
  <c r="H18" i="7"/>
  <c r="H18" i="5"/>
  <c r="H51" i="4"/>
  <c r="L44" i="6"/>
  <c r="L49" i="6"/>
  <c r="L51" i="6" s="1"/>
  <c r="L41" i="6"/>
  <c r="L57" i="6"/>
  <c r="L49" i="5"/>
  <c r="L57" i="5"/>
  <c r="L44" i="5"/>
  <c r="L41" i="5"/>
  <c r="I57" i="5"/>
  <c r="I44" i="5"/>
  <c r="I46" i="5" s="1"/>
  <c r="I41" i="5"/>
  <c r="I49" i="5"/>
  <c r="I51" i="5" s="1"/>
  <c r="I63" i="6"/>
  <c r="I68" i="6"/>
  <c r="I33" i="6"/>
  <c r="I45" i="6"/>
  <c r="I50" i="6"/>
  <c r="M35" i="1"/>
  <c r="M59" i="1" s="1"/>
  <c r="M58" i="1"/>
  <c r="M64" i="1"/>
  <c r="L17" i="5"/>
  <c r="L62" i="5" s="1"/>
  <c r="L17" i="7"/>
  <c r="L17" i="6"/>
  <c r="L62" i="6" s="1"/>
  <c r="L62" i="1"/>
  <c r="L64" i="1" s="1"/>
  <c r="L45" i="5"/>
  <c r="L33" i="5"/>
  <c r="L68" i="5"/>
  <c r="L50" i="5"/>
  <c r="L63" i="5"/>
  <c r="L35" i="1"/>
  <c r="L59" i="1" s="1"/>
  <c r="L58" i="1"/>
  <c r="I64" i="5"/>
  <c r="K35" i="6"/>
  <c r="K59" i="6" s="1"/>
  <c r="K58" i="6"/>
  <c r="N58" i="7"/>
  <c r="N35" i="7"/>
  <c r="N59" i="7" s="1"/>
  <c r="L34" i="6"/>
  <c r="I20" i="7"/>
  <c r="I54" i="7" s="1"/>
  <c r="H68" i="6"/>
  <c r="H63" i="6"/>
  <c r="H33" i="6"/>
  <c r="H45" i="6"/>
  <c r="H50" i="6"/>
  <c r="L64" i="3"/>
  <c r="L58" i="7"/>
  <c r="L35" i="7"/>
  <c r="L59" i="7" s="1"/>
  <c r="L54" i="4"/>
  <c r="H20" i="4"/>
  <c r="H54" i="4" s="1"/>
  <c r="H20" i="3"/>
  <c r="H54" i="3" s="1"/>
  <c r="L58" i="3"/>
  <c r="L35" i="3"/>
  <c r="L59" i="3" s="1"/>
  <c r="H58" i="3"/>
  <c r="H35" i="3"/>
  <c r="H59" i="3" s="1"/>
  <c r="L54" i="2"/>
  <c r="H20" i="2"/>
  <c r="H54" i="2" s="1"/>
  <c r="D58" i="7"/>
  <c r="C44" i="7"/>
  <c r="C46" i="7" s="1"/>
  <c r="C64" i="7" s="1"/>
  <c r="D57" i="7"/>
  <c r="B67" i="7"/>
  <c r="C40" i="7"/>
  <c r="B11" i="7"/>
  <c r="B62" i="7" s="1"/>
  <c r="C62" i="6"/>
  <c r="F63" i="7"/>
  <c r="D63" i="7"/>
  <c r="F62" i="7"/>
  <c r="F64" i="7" s="1"/>
  <c r="D62" i="7"/>
  <c r="E63" i="5"/>
  <c r="B44" i="1"/>
  <c r="C32" i="7"/>
  <c r="C34" i="7" s="1"/>
  <c r="D49" i="7"/>
  <c r="E63" i="7"/>
  <c r="D34" i="6"/>
  <c r="F34" i="6"/>
  <c r="E63" i="6"/>
  <c r="C63" i="6"/>
  <c r="E62" i="6"/>
  <c r="B16" i="5"/>
  <c r="B32" i="5" s="1"/>
  <c r="B34" i="5" s="1"/>
  <c r="F45" i="7"/>
  <c r="F51" i="7"/>
  <c r="B18" i="7"/>
  <c r="B63" i="7" s="1"/>
  <c r="E45" i="7"/>
  <c r="E51" i="7"/>
  <c r="E54" i="7"/>
  <c r="B18" i="5"/>
  <c r="B33" i="5" s="1"/>
  <c r="D45" i="7"/>
  <c r="D50" i="7"/>
  <c r="D51" i="7" s="1"/>
  <c r="D54" i="7"/>
  <c r="B17" i="6"/>
  <c r="B23" i="6" s="1"/>
  <c r="B18" i="6"/>
  <c r="B68" i="6" s="1"/>
  <c r="B68" i="5"/>
  <c r="C34" i="5"/>
  <c r="B62" i="5"/>
  <c r="B23" i="5"/>
  <c r="B44" i="5"/>
  <c r="B67" i="5"/>
  <c r="D33" i="5"/>
  <c r="F33" i="5"/>
  <c r="C40" i="5"/>
  <c r="B41" i="5"/>
  <c r="D41" i="5"/>
  <c r="F41" i="5"/>
  <c r="C44" i="5"/>
  <c r="E44" i="5"/>
  <c r="E46" i="5" s="1"/>
  <c r="B45" i="5"/>
  <c r="D45" i="5"/>
  <c r="F45" i="5"/>
  <c r="B49" i="5"/>
  <c r="D49" i="5"/>
  <c r="F49" i="5"/>
  <c r="C50" i="5"/>
  <c r="E50" i="5"/>
  <c r="C54" i="5"/>
  <c r="E54" i="5"/>
  <c r="B57" i="5"/>
  <c r="D57" i="5"/>
  <c r="F57" i="5"/>
  <c r="C62" i="5"/>
  <c r="B63" i="5"/>
  <c r="D63" i="5"/>
  <c r="D64" i="5" s="1"/>
  <c r="F63" i="5"/>
  <c r="F64" i="5" s="1"/>
  <c r="C33" i="5"/>
  <c r="E33" i="5"/>
  <c r="C41" i="5"/>
  <c r="E41" i="5"/>
  <c r="C45" i="5"/>
  <c r="E45" i="5"/>
  <c r="C49" i="5"/>
  <c r="E49" i="5"/>
  <c r="D50" i="5"/>
  <c r="F50" i="5"/>
  <c r="B54" i="5"/>
  <c r="B34" i="6"/>
  <c r="B62" i="6"/>
  <c r="B44" i="6"/>
  <c r="B67" i="6"/>
  <c r="B33" i="6"/>
  <c r="D33" i="6"/>
  <c r="F33" i="6"/>
  <c r="C40" i="6"/>
  <c r="B41" i="6"/>
  <c r="D41" i="6"/>
  <c r="F41" i="6"/>
  <c r="C44" i="6"/>
  <c r="E44" i="6"/>
  <c r="E46" i="6" s="1"/>
  <c r="E64" i="6" s="1"/>
  <c r="D45" i="6"/>
  <c r="F45" i="6"/>
  <c r="B49" i="6"/>
  <c r="D49" i="6"/>
  <c r="F49" i="6"/>
  <c r="C50" i="6"/>
  <c r="E50" i="6"/>
  <c r="C54" i="6"/>
  <c r="E54" i="6"/>
  <c r="B57" i="6"/>
  <c r="D57" i="6"/>
  <c r="F57" i="6"/>
  <c r="D63" i="6"/>
  <c r="D64" i="6" s="1"/>
  <c r="F63" i="6"/>
  <c r="F64" i="6" s="1"/>
  <c r="C33" i="6"/>
  <c r="E33" i="6"/>
  <c r="C41" i="6"/>
  <c r="E41" i="6"/>
  <c r="C45" i="6"/>
  <c r="E45" i="6"/>
  <c r="C49" i="6"/>
  <c r="C51" i="6" s="1"/>
  <c r="E49" i="6"/>
  <c r="E51" i="6" s="1"/>
  <c r="D50" i="6"/>
  <c r="F50" i="6"/>
  <c r="E58" i="7"/>
  <c r="D64" i="7"/>
  <c r="E34" i="7"/>
  <c r="B57" i="7"/>
  <c r="B34" i="7"/>
  <c r="E64" i="7"/>
  <c r="D34" i="7"/>
  <c r="D59" i="7" s="1"/>
  <c r="F34" i="7"/>
  <c r="F59" i="7" s="1"/>
  <c r="C35" i="7"/>
  <c r="E35" i="7"/>
  <c r="B44" i="7"/>
  <c r="B50" i="7"/>
  <c r="B68" i="7"/>
  <c r="B41" i="7"/>
  <c r="B49" i="7"/>
  <c r="B44" i="4"/>
  <c r="B45" i="1"/>
  <c r="B34" i="3"/>
  <c r="D51" i="3"/>
  <c r="D58" i="4"/>
  <c r="F58" i="4"/>
  <c r="B62" i="4"/>
  <c r="B34" i="4"/>
  <c r="D64" i="4"/>
  <c r="F64" i="4"/>
  <c r="C59" i="4"/>
  <c r="E59" i="4"/>
  <c r="C64" i="4"/>
  <c r="E64" i="4"/>
  <c r="B23" i="4"/>
  <c r="B67" i="4" s="1"/>
  <c r="B33" i="4"/>
  <c r="D35" i="4"/>
  <c r="D59" i="4" s="1"/>
  <c r="F35" i="4"/>
  <c r="F59" i="4" s="1"/>
  <c r="B41" i="4"/>
  <c r="B45" i="4"/>
  <c r="B49" i="4"/>
  <c r="B57" i="4"/>
  <c r="C58" i="4"/>
  <c r="E58" i="4"/>
  <c r="B63" i="4"/>
  <c r="B50" i="4"/>
  <c r="B54" i="4"/>
  <c r="B44" i="2"/>
  <c r="B33" i="2"/>
  <c r="B58" i="2" s="1"/>
  <c r="D58" i="2"/>
  <c r="F58" i="2"/>
  <c r="B34" i="2"/>
  <c r="B41" i="2"/>
  <c r="B63" i="2"/>
  <c r="B49" i="2"/>
  <c r="B62" i="2"/>
  <c r="B57" i="2"/>
  <c r="D64" i="2"/>
  <c r="F64" i="2"/>
  <c r="C64" i="2"/>
  <c r="E64" i="2"/>
  <c r="B23" i="2"/>
  <c r="B67" i="2" s="1"/>
  <c r="C34" i="2"/>
  <c r="C59" i="2" s="1"/>
  <c r="E34" i="2"/>
  <c r="E59" i="2" s="1"/>
  <c r="B35" i="2"/>
  <c r="D35" i="2"/>
  <c r="D59" i="2" s="1"/>
  <c r="F35" i="2"/>
  <c r="F59" i="2" s="1"/>
  <c r="B45" i="2"/>
  <c r="B50" i="2"/>
  <c r="B54" i="2"/>
  <c r="B34" i="1"/>
  <c r="B62" i="1"/>
  <c r="D58" i="1"/>
  <c r="F58" i="1"/>
  <c r="B54" i="1"/>
  <c r="B57" i="1"/>
  <c r="C58" i="1"/>
  <c r="E58" i="1"/>
  <c r="B50" i="1"/>
  <c r="D64" i="1"/>
  <c r="F64" i="1"/>
  <c r="C64" i="1"/>
  <c r="E64" i="1"/>
  <c r="C35" i="1"/>
  <c r="C59" i="1" s="1"/>
  <c r="E35" i="1"/>
  <c r="E59" i="1" s="1"/>
  <c r="B40" i="1"/>
  <c r="B33" i="1"/>
  <c r="D35" i="1"/>
  <c r="D59" i="1" s="1"/>
  <c r="F35" i="1"/>
  <c r="F59" i="1" s="1"/>
  <c r="B41" i="1"/>
  <c r="B46" i="1"/>
  <c r="B49" i="1"/>
  <c r="B63" i="1"/>
  <c r="B44" i="3"/>
  <c r="B62" i="3"/>
  <c r="D58" i="3"/>
  <c r="F58" i="3"/>
  <c r="D64" i="3"/>
  <c r="F64" i="3"/>
  <c r="C64" i="3"/>
  <c r="E64" i="3"/>
  <c r="B33" i="3"/>
  <c r="C34" i="3"/>
  <c r="C59" i="3" s="1"/>
  <c r="E34" i="3"/>
  <c r="E59" i="3" s="1"/>
  <c r="D35" i="3"/>
  <c r="D59" i="3" s="1"/>
  <c r="F35" i="3"/>
  <c r="F59" i="3" s="1"/>
  <c r="B41" i="3"/>
  <c r="B45" i="3"/>
  <c r="B46" i="3" s="1"/>
  <c r="B49" i="3"/>
  <c r="B57" i="3"/>
  <c r="B63" i="3"/>
  <c r="B50" i="3"/>
  <c r="B54" i="3"/>
  <c r="B46" i="2" l="1"/>
  <c r="H35" i="1"/>
  <c r="H59" i="1" s="1"/>
  <c r="H58" i="1"/>
  <c r="M58" i="6"/>
  <c r="M35" i="6"/>
  <c r="M59" i="6" s="1"/>
  <c r="I35" i="5"/>
  <c r="I59" i="5" s="1"/>
  <c r="I58" i="5"/>
  <c r="B51" i="2"/>
  <c r="B40" i="7"/>
  <c r="B63" i="6"/>
  <c r="L64" i="5"/>
  <c r="L51" i="5"/>
  <c r="H51" i="1"/>
  <c r="H49" i="5"/>
  <c r="H57" i="5"/>
  <c r="H44" i="5"/>
  <c r="H41" i="5"/>
  <c r="H35" i="4"/>
  <c r="H59" i="4" s="1"/>
  <c r="H58" i="4"/>
  <c r="L45" i="6"/>
  <c r="L46" i="6" s="1"/>
  <c r="I46" i="6"/>
  <c r="I64" i="6" s="1"/>
  <c r="H62" i="7"/>
  <c r="H51" i="6"/>
  <c r="M58" i="7"/>
  <c r="M35" i="7"/>
  <c r="M59" i="7" s="1"/>
  <c r="I58" i="7"/>
  <c r="I35" i="7"/>
  <c r="I59" i="7" s="1"/>
  <c r="C58" i="7"/>
  <c r="L64" i="6"/>
  <c r="I35" i="6"/>
  <c r="I59" i="6" s="1"/>
  <c r="I58" i="6"/>
  <c r="L46" i="5"/>
  <c r="H68" i="5"/>
  <c r="H45" i="5"/>
  <c r="H33" i="5"/>
  <c r="H63" i="5"/>
  <c r="H50" i="5"/>
  <c r="H46" i="1"/>
  <c r="H64" i="1" s="1"/>
  <c r="H44" i="6"/>
  <c r="H46" i="6" s="1"/>
  <c r="H57" i="6"/>
  <c r="H49" i="6"/>
  <c r="H41" i="6"/>
  <c r="I51" i="6"/>
  <c r="H20" i="1"/>
  <c r="L20" i="5"/>
  <c r="K54" i="5" s="1"/>
  <c r="L20" i="7"/>
  <c r="L54" i="7" s="1"/>
  <c r="L54" i="1"/>
  <c r="L20" i="6"/>
  <c r="L54" i="6" s="1"/>
  <c r="B64" i="2"/>
  <c r="B54" i="6"/>
  <c r="L35" i="5"/>
  <c r="L59" i="5" s="1"/>
  <c r="L58" i="5"/>
  <c r="L62" i="7"/>
  <c r="L45" i="7"/>
  <c r="L46" i="7" s="1"/>
  <c r="H68" i="7"/>
  <c r="H45" i="7"/>
  <c r="H50" i="7"/>
  <c r="H33" i="7"/>
  <c r="H63" i="7"/>
  <c r="H57" i="7"/>
  <c r="H44" i="7"/>
  <c r="H46" i="7" s="1"/>
  <c r="H64" i="7" s="1"/>
  <c r="H49" i="7"/>
  <c r="H51" i="7" s="1"/>
  <c r="H41" i="7"/>
  <c r="L58" i="6"/>
  <c r="L35" i="6"/>
  <c r="L59" i="6" s="1"/>
  <c r="H62" i="6"/>
  <c r="M64" i="6"/>
  <c r="H35" i="6"/>
  <c r="H59" i="6" s="1"/>
  <c r="H58" i="6"/>
  <c r="B51" i="7"/>
  <c r="B59" i="2"/>
  <c r="B45" i="7"/>
  <c r="B33" i="7"/>
  <c r="B58" i="7" s="1"/>
  <c r="B54" i="7"/>
  <c r="C59" i="7"/>
  <c r="B50" i="5"/>
  <c r="C51" i="5"/>
  <c r="E64" i="5"/>
  <c r="B50" i="6"/>
  <c r="B51" i="6" s="1"/>
  <c r="B45" i="6"/>
  <c r="B46" i="6" s="1"/>
  <c r="B64" i="6" s="1"/>
  <c r="E51" i="5"/>
  <c r="C35" i="5"/>
  <c r="C59" i="5" s="1"/>
  <c r="C58" i="5"/>
  <c r="F51" i="5"/>
  <c r="B51" i="5"/>
  <c r="F58" i="5"/>
  <c r="F35" i="5"/>
  <c r="F59" i="5" s="1"/>
  <c r="B58" i="5"/>
  <c r="B35" i="5"/>
  <c r="B59" i="5" s="1"/>
  <c r="B46" i="5"/>
  <c r="B64" i="5" s="1"/>
  <c r="E35" i="5"/>
  <c r="E59" i="5" s="1"/>
  <c r="E58" i="5"/>
  <c r="D51" i="5"/>
  <c r="C46" i="5"/>
  <c r="C64" i="5" s="1"/>
  <c r="D58" i="5"/>
  <c r="D35" i="5"/>
  <c r="D59" i="5" s="1"/>
  <c r="C35" i="6"/>
  <c r="C59" i="6" s="1"/>
  <c r="C58" i="6"/>
  <c r="F51" i="6"/>
  <c r="F58" i="6"/>
  <c r="F35" i="6"/>
  <c r="F59" i="6" s="1"/>
  <c r="B58" i="6"/>
  <c r="B35" i="6"/>
  <c r="B59" i="6" s="1"/>
  <c r="E35" i="6"/>
  <c r="E59" i="6" s="1"/>
  <c r="E58" i="6"/>
  <c r="D51" i="6"/>
  <c r="C46" i="6"/>
  <c r="C64" i="6" s="1"/>
  <c r="D58" i="6"/>
  <c r="D35" i="6"/>
  <c r="D59" i="6" s="1"/>
  <c r="B46" i="4"/>
  <c r="B64" i="4" s="1"/>
  <c r="E59" i="7"/>
  <c r="B35" i="7"/>
  <c r="B59" i="7" s="1"/>
  <c r="B46" i="7"/>
  <c r="B64" i="7" s="1"/>
  <c r="B58" i="4"/>
  <c r="B35" i="4"/>
  <c r="B59" i="4" s="1"/>
  <c r="B51" i="4"/>
  <c r="B51" i="1"/>
  <c r="B64" i="1"/>
  <c r="B58" i="1"/>
  <c r="B35" i="1"/>
  <c r="B59" i="1" s="1"/>
  <c r="B64" i="3"/>
  <c r="B51" i="3"/>
  <c r="B58" i="3"/>
  <c r="B35" i="3"/>
  <c r="B59" i="3" s="1"/>
  <c r="H58" i="7" l="1"/>
  <c r="H35" i="7"/>
  <c r="H59" i="7" s="1"/>
  <c r="H58" i="5"/>
  <c r="H35" i="5"/>
  <c r="H59" i="5" s="1"/>
  <c r="L64" i="7"/>
  <c r="H51" i="5"/>
  <c r="H20" i="7"/>
  <c r="H54" i="7" s="1"/>
  <c r="H20" i="6"/>
  <c r="H54" i="6" s="1"/>
  <c r="H20" i="5"/>
  <c r="H54" i="5" s="1"/>
  <c r="H54" i="1"/>
  <c r="H64" i="6"/>
  <c r="H46" i="5"/>
  <c r="H64" i="5" s="1"/>
</calcChain>
</file>

<file path=xl/comments1.xml><?xml version="1.0" encoding="utf-8"?>
<comments xmlns="http://schemas.openxmlformats.org/spreadsheetml/2006/main">
  <authors>
    <author>MTSS</author>
  </authors>
  <commentList>
    <comment ref="A29" authorId="0" shapeId="0">
      <text>
        <r>
          <rPr>
            <b/>
            <sz val="9"/>
            <color indexed="81"/>
            <rFont val="Tahoma"/>
            <family val="2"/>
          </rPr>
          <t>MTSS:</t>
        </r>
        <r>
          <rPr>
            <sz val="9"/>
            <color indexed="81"/>
            <rFont val="Tahoma"/>
            <family val="2"/>
          </rPr>
          <t xml:space="preserve">
meter estimación sanebar</t>
        </r>
      </text>
    </comment>
  </commentList>
</comments>
</file>

<file path=xl/comments2.xml><?xml version="1.0" encoding="utf-8"?>
<comments xmlns="http://schemas.openxmlformats.org/spreadsheetml/2006/main">
  <authors>
    <author>Diego Astorga</author>
  </authors>
  <commentList>
    <comment ref="B17" authorId="0" shapeId="0">
      <text>
        <r>
          <rPr>
            <b/>
            <sz val="9"/>
            <color indexed="81"/>
            <rFont val="Tahoma"/>
            <family val="2"/>
          </rPr>
          <t>Diego Astorga:</t>
        </r>
        <r>
          <rPr>
            <sz val="9"/>
            <color indexed="81"/>
            <rFont val="Tahoma"/>
            <family val="2"/>
          </rPr>
          <t xml:space="preserve">
Revisar</t>
        </r>
      </text>
    </comment>
  </commentList>
</comments>
</file>

<file path=xl/comments3.xml><?xml version="1.0" encoding="utf-8"?>
<comments xmlns="http://schemas.openxmlformats.org/spreadsheetml/2006/main">
  <authors>
    <author>Diego Astorga</author>
  </authors>
  <commentList>
    <comment ref="F16" authorId="0" shapeId="0">
      <text>
        <r>
          <rPr>
            <b/>
            <sz val="9"/>
            <color indexed="81"/>
            <rFont val="Tahoma"/>
            <family val="2"/>
          </rPr>
          <t>Diego Astorga:</t>
        </r>
        <r>
          <rPr>
            <sz val="9"/>
            <color indexed="81"/>
            <rFont val="Tahoma"/>
            <family val="2"/>
          </rPr>
          <t xml:space="preserve">
Se calculo multiplicando 892 por el costo individual (200 000 colones)
</t>
        </r>
      </text>
    </comment>
  </commentList>
</comments>
</file>

<file path=xl/comments4.xml><?xml version="1.0" encoding="utf-8"?>
<comments xmlns="http://schemas.openxmlformats.org/spreadsheetml/2006/main">
  <authors>
    <author>Catherine</author>
  </authors>
  <commentList>
    <comment ref="J7" authorId="0" shapeId="0">
      <text>
        <r>
          <rPr>
            <b/>
            <sz val="9"/>
            <color indexed="81"/>
            <rFont val="Tahoma"/>
            <charset val="1"/>
          </rPr>
          <t>Catherine:</t>
        </r>
        <r>
          <rPr>
            <sz val="9"/>
            <color indexed="81"/>
            <rFont val="Tahoma"/>
            <charset val="1"/>
          </rPr>
          <t xml:space="preserve">
Precio de compra</t>
        </r>
      </text>
    </comment>
    <comment ref="M7" authorId="0" shapeId="0">
      <text>
        <r>
          <rPr>
            <b/>
            <sz val="9"/>
            <color indexed="81"/>
            <rFont val="Tahoma"/>
            <charset val="1"/>
          </rPr>
          <t>Catherine:</t>
        </r>
        <r>
          <rPr>
            <sz val="9"/>
            <color indexed="81"/>
            <rFont val="Tahoma"/>
            <charset val="1"/>
          </rPr>
          <t xml:space="preserve">
Precio de compra</t>
        </r>
      </text>
    </comment>
  </commentList>
</comments>
</file>

<file path=xl/sharedStrings.xml><?xml version="1.0" encoding="utf-8"?>
<sst xmlns="http://schemas.openxmlformats.org/spreadsheetml/2006/main" count="525" uniqueCount="133">
  <si>
    <t>Indicadores propuestos aplicado a SANEBAR Tercer trimestre 2011</t>
  </si>
  <si>
    <t>Indicador</t>
  </si>
  <si>
    <t>Total Programa</t>
  </si>
  <si>
    <t>Productos</t>
  </si>
  <si>
    <t>Suministro tanques sépticos</t>
  </si>
  <si>
    <t>Letrina seca del 2009</t>
  </si>
  <si>
    <t>Sist. Húmedo del 2009</t>
  </si>
  <si>
    <t>Sist. Húmedo del 2010</t>
  </si>
  <si>
    <t>Insumos</t>
  </si>
  <si>
    <t>Efectivos 3T 2010</t>
  </si>
  <si>
    <t>Programados 3T 2011</t>
  </si>
  <si>
    <t>Efectivos 3T 2011</t>
  </si>
  <si>
    <t>Programados año 2011</t>
  </si>
  <si>
    <t>Gasto FODESAF</t>
  </si>
  <si>
    <t>En transferencias 3T 2011</t>
  </si>
  <si>
    <t>Ingresos FODESAF</t>
  </si>
  <si>
    <t>Otros insumos</t>
  </si>
  <si>
    <t>IPC (3T 2010)</t>
  </si>
  <si>
    <t>IPC (3T 2011)</t>
  </si>
  <si>
    <t>Población objetivo</t>
  </si>
  <si>
    <t>Cálculos intermedios</t>
  </si>
  <si>
    <t>Gasto efectivo real 3T 2010</t>
  </si>
  <si>
    <t>Gasto efectivo real 3T 2011</t>
  </si>
  <si>
    <t>Gasto efectivo real por beneficiario 3T 2010</t>
  </si>
  <si>
    <t>Gasto efectivo real por beneficiario 3T 2011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</si>
  <si>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</si>
  <si>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</si>
  <si>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</si>
  <si>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</si>
  <si>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</si>
  <si>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</si>
  <si>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</si>
  <si>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</si>
  <si>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</si>
  <si>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</si>
  <si>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</si>
  <si>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</si>
  <si>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</si>
  <si>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</si>
  <si>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</si>
  <si>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</si>
  <si>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</si>
  <si>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</si>
  <si>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Gasto programado por beneficiario (GPB) </t>
  </si>
  <si>
    <t xml:space="preserve">Gasto efectivo por beneficiario (GEB) 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</si>
  <si>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</si>
  <si>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</si>
  <si>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</si>
  <si>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</si>
  <si>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De Composición</t>
  </si>
  <si>
    <t>Fuentes:</t>
  </si>
  <si>
    <t>información a solicitar SANEBAR 2010 (excel)</t>
  </si>
  <si>
    <t>información a solicitar SANEBAR 2011 (excel)</t>
  </si>
  <si>
    <t>Informes Trimestrales SANEBAR 2011 (excel)</t>
  </si>
  <si>
    <t>Indicadores propuestos aplicado a SANEBAR Primer Trimestre 2011</t>
  </si>
  <si>
    <t>Efectivos 1T 2010</t>
  </si>
  <si>
    <t>Programados 1T 2011</t>
  </si>
  <si>
    <t>Efectivos 1T 2011</t>
  </si>
  <si>
    <t>En transferencias 1T 2011</t>
  </si>
  <si>
    <t>IPC (1T 2010)</t>
  </si>
  <si>
    <t>IPC (1T 2011)</t>
  </si>
  <si>
    <t>Gasto efectivo real 1T 2010</t>
  </si>
  <si>
    <t>Gasto efectivo real 1T 2011</t>
  </si>
  <si>
    <t>Gasto efectivo real por beneficiario 1T 2010</t>
  </si>
  <si>
    <t>Gasto efectivo real por beneficiario 1T 2011</t>
  </si>
  <si>
    <t>Indicadores propuestos aplicado a SANEBAR Segundo Trimestre 2011</t>
  </si>
  <si>
    <t>Efectivos 2T 2010</t>
  </si>
  <si>
    <t>Programados 2T 2011</t>
  </si>
  <si>
    <t>Efectivos 2T 2011</t>
  </si>
  <si>
    <t>En transferencias 2T 2011</t>
  </si>
  <si>
    <t>IPC (2T 2010)</t>
  </si>
  <si>
    <t>IPC (2T 2011)</t>
  </si>
  <si>
    <t>Gasto efectivo real 2T 2010</t>
  </si>
  <si>
    <t>Gasto efectivo real 2T 2011</t>
  </si>
  <si>
    <t>Gasto efectivo real por beneficiario 2T 2010</t>
  </si>
  <si>
    <t>Gasto efectivo real por beneficiario 2T 2011</t>
  </si>
  <si>
    <t>Indicadores propuestos aplicado a SANEBAR Cuarto Trimestre 2011</t>
  </si>
  <si>
    <t>Efectivos 4T 2010</t>
  </si>
  <si>
    <t>Programados 4T 2011</t>
  </si>
  <si>
    <t>Efectivos 4T 2011</t>
  </si>
  <si>
    <t>En transferencias 4T 2011</t>
  </si>
  <si>
    <t>IPC (4T 2010)</t>
  </si>
  <si>
    <t>IPC (4T 2011)</t>
  </si>
  <si>
    <t>Gasto efectivo real 4T 2010</t>
  </si>
  <si>
    <t>Gasto efectivo real 4T 2011</t>
  </si>
  <si>
    <t>Gasto efectivo real por beneficiario 4T 2010</t>
  </si>
  <si>
    <t>Gasto efectivo real por beneficiario 4T 2011</t>
  </si>
  <si>
    <t>Liquidación SANEBAR 2010</t>
  </si>
  <si>
    <t>Efectivos  2010</t>
  </si>
  <si>
    <t>Programados  2011</t>
  </si>
  <si>
    <t>Efectivos  2011</t>
  </si>
  <si>
    <t>En transferencias  2011</t>
  </si>
  <si>
    <t>IPC ( 2010)</t>
  </si>
  <si>
    <t>IPC ( 2011)</t>
  </si>
  <si>
    <t>Gasto efectivo real  2010</t>
  </si>
  <si>
    <t>Gasto efectivo real  2011</t>
  </si>
  <si>
    <t>Gasto efectivo real por beneficiario  2010</t>
  </si>
  <si>
    <t>Gasto efectivo real por beneficiario  2011</t>
  </si>
  <si>
    <t>Indicadores propuestos aplicado a SANEBAR 2011</t>
  </si>
  <si>
    <t>Efectivos 3TA 2010</t>
  </si>
  <si>
    <t>Programados 3TA 2011</t>
  </si>
  <si>
    <t>Efectivos 3TA 2011</t>
  </si>
  <si>
    <t>En transferencias 3TA 2011</t>
  </si>
  <si>
    <t>IPC (3TA 2010)</t>
  </si>
  <si>
    <t>IPC (3TA 2011)</t>
  </si>
  <si>
    <t>Gasto efectivo real 3TA 2010</t>
  </si>
  <si>
    <t>Gasto efectivo real 3TA 2011</t>
  </si>
  <si>
    <t>Gasto efectivo real por beneficiario 3TA 2010</t>
  </si>
  <si>
    <t>Gasto efectivo real por beneficiario 3TA 2011</t>
  </si>
  <si>
    <t>Indicadores propuestos aplicado a SANEBAR Tercer Trimestre Acumulado 2011</t>
  </si>
  <si>
    <t>Indicadores propuestos aplicado a SANEBAR Primer Semestre 2011</t>
  </si>
  <si>
    <t>Efectivos 1S 2010</t>
  </si>
  <si>
    <t>Programados 1S 2011</t>
  </si>
  <si>
    <t>Efectivos 1S 2011</t>
  </si>
  <si>
    <t>En transferencias 1S 2011</t>
  </si>
  <si>
    <t>IPC (1S 2010)</t>
  </si>
  <si>
    <t>IPC (1S 2011)</t>
  </si>
  <si>
    <t>Gasto efectivo real 1S 2010</t>
  </si>
  <si>
    <t>Gasto efectivo real 1S 2011</t>
  </si>
  <si>
    <t>Gasto efectivo real por beneficiario 1S 2010</t>
  </si>
  <si>
    <t>Gasto efectivo real por beneficiario 1S 2011</t>
  </si>
  <si>
    <r>
      <t xml:space="preserve">Beneficiarios </t>
    </r>
    <r>
      <rPr>
        <sz val="11"/>
        <color theme="1"/>
        <rFont val="Calibri"/>
        <family val="2"/>
      </rPr>
      <t>¹</t>
    </r>
  </si>
  <si>
    <t>1/ Los beneficiarios se miden a través de la cantidad de sistemas instalados, un sistema por familia, todas diferentes.</t>
  </si>
  <si>
    <t>Nota: Los datos de ingresos efectivos fueron suministrados por presupuesto de Desaf</t>
  </si>
  <si>
    <t>Productos del período</t>
  </si>
  <si>
    <t>Sist. Húmedo</t>
  </si>
  <si>
    <t>Letrina Seca</t>
  </si>
  <si>
    <t>Productos período previo</t>
  </si>
  <si>
    <t>Total</t>
  </si>
  <si>
    <t>Población objetivo:</t>
  </si>
  <si>
    <t>Personas pobres de las zonas rurales sin sistema de eliminación de excretas adecuado (de hueco, pozo negro, letrina, otro sistema o no tiene)</t>
  </si>
  <si>
    <t>Total Período</t>
  </si>
  <si>
    <r>
      <t xml:space="preserve">Beneficiarios </t>
    </r>
    <r>
      <rPr>
        <sz val="11"/>
        <rFont val="Calibri"/>
        <family val="2"/>
      </rPr>
      <t>¹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</si>
</sst>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#,##0.0____"/>
    <numFmt numFmtId="165" formatCode="#,##0.00____"/>
    <numFmt numFmtId="166" formatCode="#,##0.0"/>
    <numFmt numFmtId="167" formatCode="0.000"/>
    <numFmt numFmtId="168" formatCode="0.0000"/>
    <numFmt numFmtId="169" formatCode="_(* #,##0_);_(* \(#,##0\);_(* &quot;-&quot;??_);_(@_)"/>
    <numFmt numFmtId="170" formatCode="_(* #,##0.0_);_(* \(#,##0.0\);_(* &quot;-&quot;??_);_(@_)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85">
    <xf numFmtId="0" fontId="0" fillId="0" borderId="0" xfId="0"/>
    <xf numFmtId="166" fontId="0" fillId="0" borderId="0" xfId="0" applyNumberFormat="1"/>
    <xf numFmtId="0" fontId="8" fillId="0" borderId="0" xfId="0" applyFont="1"/>
    <xf numFmtId="43" fontId="0" fillId="0" borderId="0" xfId="1" applyFont="1"/>
    <xf numFmtId="3" fontId="9" fillId="0" borderId="0" xfId="0" applyNumberFormat="1" applyFont="1" applyFill="1"/>
    <xf numFmtId="0" fontId="9" fillId="0" borderId="0" xfId="0" applyFont="1" applyFill="1"/>
    <xf numFmtId="0" fontId="0" fillId="0" borderId="0" xfId="0" applyAlignment="1">
      <alignment horizontal="left" indent="3"/>
    </xf>
    <xf numFmtId="169" fontId="0" fillId="0" borderId="0" xfId="1" applyNumberFormat="1" applyFont="1"/>
    <xf numFmtId="169" fontId="2" fillId="0" borderId="4" xfId="1" applyNumberFormat="1" applyFont="1" applyBorder="1"/>
    <xf numFmtId="169" fontId="2" fillId="0" borderId="4" xfId="1" applyNumberFormat="1" applyFont="1" applyBorder="1" applyAlignment="1">
      <alignment horizontal="left" vertical="top"/>
    </xf>
    <xf numFmtId="169" fontId="0" fillId="0" borderId="3" xfId="1" applyNumberFormat="1" applyFont="1" applyBorder="1" applyAlignment="1">
      <alignment horizontal="center"/>
    </xf>
    <xf numFmtId="169" fontId="0" fillId="0" borderId="0" xfId="1" applyNumberFormat="1" applyFont="1" applyFill="1" applyAlignment="1">
      <alignment horizontal="left" indent="1"/>
    </xf>
    <xf numFmtId="169" fontId="0" fillId="0" borderId="0" xfId="1" applyNumberFormat="1" applyFont="1" applyFill="1"/>
    <xf numFmtId="169" fontId="9" fillId="0" borderId="0" xfId="1" applyNumberFormat="1" applyFont="1" applyFill="1"/>
    <xf numFmtId="169" fontId="2" fillId="0" borderId="0" xfId="1" applyNumberFormat="1" applyFont="1" applyFill="1" applyBorder="1"/>
    <xf numFmtId="169" fontId="8" fillId="0" borderId="0" xfId="1" applyNumberFormat="1" applyFont="1"/>
    <xf numFmtId="169" fontId="0" fillId="0" borderId="0" xfId="1" applyNumberFormat="1" applyFont="1" applyAlignment="1">
      <alignment horizontal="left" indent="3"/>
    </xf>
    <xf numFmtId="169" fontId="9" fillId="0" borderId="0" xfId="1" applyNumberFormat="1" applyFont="1" applyFill="1" applyAlignment="1">
      <alignment horizontal="left" indent="1"/>
    </xf>
    <xf numFmtId="169" fontId="0" fillId="0" borderId="6" xfId="1" applyNumberFormat="1" applyFont="1" applyFill="1" applyBorder="1" applyAlignment="1">
      <alignment horizontal="center" vertical="center" wrapText="1"/>
    </xf>
    <xf numFmtId="169" fontId="0" fillId="0" borderId="3" xfId="1" applyNumberFormat="1" applyFont="1" applyFill="1" applyBorder="1" applyAlignment="1">
      <alignment horizontal="center"/>
    </xf>
    <xf numFmtId="169" fontId="0" fillId="0" borderId="3" xfId="1" applyNumberFormat="1" applyFont="1" applyFill="1" applyBorder="1"/>
    <xf numFmtId="0" fontId="0" fillId="0" borderId="0" xfId="0" applyFill="1"/>
    <xf numFmtId="170" fontId="0" fillId="0" borderId="0" xfId="1" applyNumberFormat="1" applyFont="1" applyFill="1"/>
    <xf numFmtId="43" fontId="0" fillId="0" borderId="0" xfId="1" applyNumberFormat="1" applyFont="1" applyFill="1"/>
    <xf numFmtId="169" fontId="5" fillId="0" borderId="0" xfId="1" applyNumberFormat="1" applyFont="1" applyAlignment="1">
      <alignment horizontal="center"/>
    </xf>
    <xf numFmtId="169" fontId="0" fillId="0" borderId="1" xfId="1" applyNumberFormat="1" applyFont="1" applyFill="1" applyBorder="1" applyAlignment="1">
      <alignment horizontal="center" wrapText="1"/>
    </xf>
    <xf numFmtId="169" fontId="0" fillId="0" borderId="3" xfId="1" applyNumberFormat="1" applyFont="1" applyFill="1" applyBorder="1" applyAlignment="1">
      <alignment horizontal="center" wrapText="1"/>
    </xf>
    <xf numFmtId="169" fontId="0" fillId="0" borderId="1" xfId="1" applyNumberFormat="1" applyFont="1" applyBorder="1" applyAlignment="1">
      <alignment horizontal="center" vertical="center"/>
    </xf>
    <xf numFmtId="169" fontId="0" fillId="0" borderId="3" xfId="1" applyNumberFormat="1" applyFont="1" applyBorder="1" applyAlignment="1">
      <alignment horizontal="center" vertical="center"/>
    </xf>
    <xf numFmtId="169" fontId="0" fillId="0" borderId="1" xfId="1" applyNumberFormat="1" applyFont="1" applyBorder="1" applyAlignment="1">
      <alignment horizontal="center" wrapText="1"/>
    </xf>
    <xf numFmtId="169" fontId="0" fillId="0" borderId="3" xfId="1" applyNumberFormat="1" applyFont="1" applyBorder="1" applyAlignment="1">
      <alignment horizontal="center" wrapText="1"/>
    </xf>
    <xf numFmtId="169" fontId="0" fillId="0" borderId="2" xfId="1" applyNumberFormat="1" applyFont="1" applyBorder="1" applyAlignment="1">
      <alignment horizontal="center"/>
    </xf>
    <xf numFmtId="169" fontId="0" fillId="0" borderId="5" xfId="1" applyNumberFormat="1" applyFont="1" applyFill="1" applyBorder="1" applyAlignment="1">
      <alignment horizontal="center"/>
    </xf>
    <xf numFmtId="169" fontId="0" fillId="0" borderId="2" xfId="1" applyNumberFormat="1" applyFont="1" applyFill="1" applyBorder="1" applyAlignment="1">
      <alignment horizontal="center"/>
    </xf>
    <xf numFmtId="169" fontId="0" fillId="0" borderId="5" xfId="1" applyNumberFormat="1" applyFont="1" applyBorder="1" applyAlignment="1">
      <alignment horizontal="center"/>
    </xf>
    <xf numFmtId="169" fontId="0" fillId="0" borderId="0" xfId="1" applyNumberFormat="1" applyFont="1" applyFill="1" applyBorder="1" applyAlignment="1">
      <alignment horizontal="center" vertical="center"/>
    </xf>
    <xf numFmtId="169" fontId="0" fillId="0" borderId="0" xfId="1" applyNumberFormat="1" applyFont="1" applyFill="1" applyBorder="1" applyAlignment="1">
      <alignment horizontal="center" wrapText="1"/>
    </xf>
    <xf numFmtId="169" fontId="2" fillId="0" borderId="0" xfId="1" applyNumberFormat="1" applyFont="1" applyFill="1" applyBorder="1" applyAlignment="1">
      <alignment horizontal="left" vertical="top"/>
    </xf>
    <xf numFmtId="169" fontId="1" fillId="0" borderId="0" xfId="1" applyNumberFormat="1" applyFont="1" applyFill="1"/>
    <xf numFmtId="169" fontId="0" fillId="0" borderId="0" xfId="1" applyNumberFormat="1" applyFont="1" applyFill="1" applyAlignment="1">
      <alignment horizontal="left"/>
    </xf>
    <xf numFmtId="0" fontId="12" fillId="0" borderId="0" xfId="0" applyFont="1" applyFill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wrapText="1"/>
    </xf>
    <xf numFmtId="0" fontId="13" fillId="0" borderId="4" xfId="0" applyFont="1" applyFill="1" applyBorder="1"/>
    <xf numFmtId="0" fontId="13" fillId="0" borderId="4" xfId="0" applyFont="1" applyFill="1" applyBorder="1" applyAlignment="1">
      <alignment horizontal="left" vertical="top"/>
    </xf>
    <xf numFmtId="0" fontId="9" fillId="0" borderId="6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/>
    </xf>
    <xf numFmtId="0" fontId="14" fillId="0" borderId="0" xfId="0" applyFont="1" applyFill="1"/>
    <xf numFmtId="0" fontId="9" fillId="0" borderId="0" xfId="0" applyFont="1" applyFill="1" applyAlignment="1">
      <alignment horizontal="left" indent="1"/>
    </xf>
    <xf numFmtId="0" fontId="9" fillId="0" borderId="0" xfId="0" applyFont="1" applyFill="1" applyAlignment="1">
      <alignment horizontal="left"/>
    </xf>
    <xf numFmtId="4" fontId="9" fillId="0" borderId="0" xfId="0" applyNumberFormat="1" applyFont="1" applyFill="1"/>
    <xf numFmtId="2" fontId="9" fillId="0" borderId="0" xfId="0" applyNumberFormat="1" applyFont="1" applyFill="1"/>
    <xf numFmtId="168" fontId="9" fillId="0" borderId="0" xfId="0" applyNumberFormat="1" applyFont="1" applyFill="1"/>
    <xf numFmtId="164" fontId="9" fillId="0" borderId="0" xfId="0" applyNumberFormat="1" applyFont="1" applyFill="1"/>
    <xf numFmtId="165" fontId="9" fillId="0" borderId="0" xfId="0" applyNumberFormat="1" applyFont="1" applyFill="1"/>
    <xf numFmtId="0" fontId="9" fillId="0" borderId="3" xfId="0" applyFont="1" applyFill="1" applyBorder="1"/>
    <xf numFmtId="0" fontId="13" fillId="0" borderId="0" xfId="0" applyFont="1" applyFill="1" applyBorder="1"/>
    <xf numFmtId="167" fontId="9" fillId="0" borderId="0" xfId="0" applyNumberFormat="1" applyFont="1" applyFill="1"/>
    <xf numFmtId="0" fontId="13" fillId="0" borderId="4" xfId="0" applyFont="1" applyFill="1" applyBorder="1" applyAlignment="1">
      <alignment horizontal="left"/>
    </xf>
    <xf numFmtId="43" fontId="9" fillId="0" borderId="0" xfId="1" applyFont="1" applyFill="1"/>
    <xf numFmtId="169" fontId="12" fillId="0" borderId="0" xfId="1" applyNumberFormat="1" applyFont="1" applyFill="1" applyAlignment="1">
      <alignment horizontal="center"/>
    </xf>
    <xf numFmtId="169" fontId="9" fillId="0" borderId="1" xfId="1" applyNumberFormat="1" applyFont="1" applyFill="1" applyBorder="1" applyAlignment="1">
      <alignment horizontal="center" vertical="center"/>
    </xf>
    <xf numFmtId="169" fontId="9" fillId="0" borderId="1" xfId="1" applyNumberFormat="1" applyFont="1" applyFill="1" applyBorder="1" applyAlignment="1">
      <alignment horizontal="center" wrapText="1"/>
    </xf>
    <xf numFmtId="169" fontId="9" fillId="0" borderId="2" xfId="1" applyNumberFormat="1" applyFont="1" applyFill="1" applyBorder="1" applyAlignment="1">
      <alignment horizontal="center"/>
    </xf>
    <xf numFmtId="169" fontId="9" fillId="0" borderId="5" xfId="1" applyNumberFormat="1" applyFont="1" applyFill="1" applyBorder="1" applyAlignment="1">
      <alignment horizontal="center"/>
    </xf>
    <xf numFmtId="169" fontId="9" fillId="0" borderId="3" xfId="1" applyNumberFormat="1" applyFont="1" applyFill="1" applyBorder="1" applyAlignment="1">
      <alignment horizontal="center" vertical="center"/>
    </xf>
    <xf numFmtId="169" fontId="9" fillId="0" borderId="3" xfId="1" applyNumberFormat="1" applyFont="1" applyFill="1" applyBorder="1" applyAlignment="1">
      <alignment horizontal="center" wrapText="1"/>
    </xf>
    <xf numFmtId="169" fontId="13" fillId="0" borderId="4" xfId="1" applyNumberFormat="1" applyFont="1" applyFill="1" applyBorder="1"/>
    <xf numFmtId="169" fontId="13" fillId="0" borderId="4" xfId="1" applyNumberFormat="1" applyFont="1" applyFill="1" applyBorder="1" applyAlignment="1">
      <alignment horizontal="left" vertical="top"/>
    </xf>
    <xf numFmtId="169" fontId="9" fillId="0" borderId="6" xfId="1" applyNumberFormat="1" applyFont="1" applyFill="1" applyBorder="1" applyAlignment="1">
      <alignment horizontal="center" vertical="center" wrapText="1"/>
    </xf>
    <xf numFmtId="169" fontId="9" fillId="0" borderId="3" xfId="1" applyNumberFormat="1" applyFont="1" applyFill="1" applyBorder="1" applyAlignment="1">
      <alignment horizontal="center"/>
    </xf>
    <xf numFmtId="169" fontId="14" fillId="0" borderId="0" xfId="1" applyNumberFormat="1" applyFont="1" applyFill="1"/>
    <xf numFmtId="169" fontId="9" fillId="0" borderId="0" xfId="1" applyNumberFormat="1" applyFont="1" applyFill="1" applyAlignment="1">
      <alignment horizontal="left"/>
    </xf>
    <xf numFmtId="169" fontId="9" fillId="0" borderId="3" xfId="1" applyNumberFormat="1" applyFont="1" applyFill="1" applyBorder="1"/>
    <xf numFmtId="169" fontId="13" fillId="0" borderId="0" xfId="1" applyNumberFormat="1" applyFont="1" applyFill="1" applyBorder="1"/>
    <xf numFmtId="169" fontId="9" fillId="0" borderId="5" xfId="1" applyNumberFormat="1" applyFont="1" applyFill="1" applyBorder="1" applyAlignment="1"/>
    <xf numFmtId="169" fontId="9" fillId="0" borderId="2" xfId="1" applyNumberFormat="1" applyFont="1" applyFill="1" applyBorder="1" applyAlignment="1"/>
    <xf numFmtId="169" fontId="9" fillId="0" borderId="7" xfId="1" applyNumberFormat="1" applyFont="1" applyFill="1" applyBorder="1" applyAlignment="1"/>
    <xf numFmtId="169" fontId="13" fillId="0" borderId="4" xfId="1" applyNumberFormat="1" applyFont="1" applyFill="1" applyBorder="1" applyAlignment="1">
      <alignment horizontal="left"/>
    </xf>
    <xf numFmtId="169" fontId="16" fillId="0" borderId="0" xfId="1" applyNumberFormat="1" applyFont="1" applyFill="1"/>
    <xf numFmtId="169" fontId="9" fillId="0" borderId="0" xfId="1" applyNumberFormat="1" applyFont="1" applyFill="1" applyAlignment="1">
      <alignment horizontal="left" indent="3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CR" sz="1400"/>
              <a:t>Indicadores de Cobertura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8919072615923014E-2"/>
          <c:y val="0.17218759113444151"/>
          <c:w val="0.83448381452318476"/>
          <c:h val="0.48403142315543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Anual!$A$40</c:f>
              <c:strCache>
                <c:ptCount val="1"/>
                <c:pt idx="0">
                  <c:v>Cobertura Programada</c:v>
                </c:pt>
              </c:strCache>
            </c:strRef>
          </c:tx>
          <c:invertIfNegative val="0"/>
          <c:cat>
            <c:strRef>
              <c:f>(Anual!$H$4,Anual!$I$4,Anual!$L$4)</c:f>
              <c:strCache>
                <c:ptCount val="3"/>
                <c:pt idx="0">
                  <c:v>Total Programa</c:v>
                </c:pt>
                <c:pt idx="1">
                  <c:v>Productos del período</c:v>
                </c:pt>
                <c:pt idx="2">
                  <c:v>Productos período previo</c:v>
                </c:pt>
              </c:strCache>
            </c:strRef>
          </c:cat>
          <c:val>
            <c:numRef>
              <c:f>(Anual!$H$40:$I$40,Anual!$L$40)</c:f>
              <c:numCache>
                <c:formatCode>_(* #,##0.0_);_(* \(#,##0.0\);_(* "-"??_);_(@_)</c:formatCode>
                <c:ptCount val="3"/>
                <c:pt idx="0">
                  <c:v>4.4457617071724957</c:v>
                </c:pt>
                <c:pt idx="1">
                  <c:v>2.2228808535862479</c:v>
                </c:pt>
                <c:pt idx="2">
                  <c:v>2.2228808535862479</c:v>
                </c:pt>
              </c:numCache>
            </c:numRef>
          </c:val>
        </c:ser>
        <c:ser>
          <c:idx val="1"/>
          <c:order val="1"/>
          <c:tx>
            <c:strRef>
              <c:f>Anual!$A$41</c:f>
              <c:strCache>
                <c:ptCount val="1"/>
                <c:pt idx="0">
                  <c:v>Cobertura Efectiva</c:v>
                </c:pt>
              </c:strCache>
            </c:strRef>
          </c:tx>
          <c:invertIfNegative val="0"/>
          <c:cat>
            <c:strRef>
              <c:f>(Anual!$H$4,Anual!$I$4,Anual!$L$4)</c:f>
              <c:strCache>
                <c:ptCount val="3"/>
                <c:pt idx="0">
                  <c:v>Total Programa</c:v>
                </c:pt>
                <c:pt idx="1">
                  <c:v>Productos del período</c:v>
                </c:pt>
                <c:pt idx="2">
                  <c:v>Productos período previo</c:v>
                </c:pt>
              </c:strCache>
            </c:strRef>
          </c:cat>
          <c:val>
            <c:numRef>
              <c:f>(Anual!$H$41:$I$41,Anual!$L$41)</c:f>
              <c:numCache>
                <c:formatCode>_(* #,##0.0_);_(* \(#,##0.0\);_(* "-"??_);_(@_)</c:formatCode>
                <c:ptCount val="3"/>
                <c:pt idx="0">
                  <c:v>4.4457617071724957</c:v>
                </c:pt>
                <c:pt idx="1">
                  <c:v>2.2228808535862479</c:v>
                </c:pt>
                <c:pt idx="2">
                  <c:v>2.2228808535862479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284200"/>
        <c:axId val="200284592"/>
      </c:barChart>
      <c:catAx>
        <c:axId val="2002842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0284592"/>
        <c:crosses val="autoZero"/>
        <c:auto val="1"/>
        <c:lblAlgn val="ctr"/>
        <c:lblOffset val="100"/>
        <c:noMultiLvlLbl val="0"/>
      </c:catAx>
      <c:valAx>
        <c:axId val="200284592"/>
        <c:scaling>
          <c:orientation val="minMax"/>
        </c:scaling>
        <c:delete val="0"/>
        <c:axPos val="l"/>
        <c:majorGridlines/>
        <c:numFmt formatCode="#,##0.0" sourceLinked="0"/>
        <c:majorTickMark val="none"/>
        <c:minorTickMark val="none"/>
        <c:tickLblPos val="nextTo"/>
        <c:crossAx val="2002842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826137357830276"/>
          <c:y val="0.79128280839894993"/>
          <c:w val="0.63569947506561708"/>
          <c:h val="8.3717191601049901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CR" sz="1400"/>
              <a:t>Indicadores de Efectividad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8627296587926572E-2"/>
          <c:y val="0.17218759113444151"/>
          <c:w val="0.58170603674540677"/>
          <c:h val="0.558105497229513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Anual!$A$44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invertIfNegative val="0"/>
          <c:cat>
            <c:strRef>
              <c:f>(Anual!$H$4,Anual!$I$4,Anual!$L$4)</c:f>
              <c:strCache>
                <c:ptCount val="3"/>
                <c:pt idx="0">
                  <c:v>Total Programa</c:v>
                </c:pt>
                <c:pt idx="1">
                  <c:v>Productos del período</c:v>
                </c:pt>
                <c:pt idx="2">
                  <c:v>Productos período previo</c:v>
                </c:pt>
              </c:strCache>
            </c:strRef>
          </c:cat>
          <c:val>
            <c:numRef>
              <c:f>(Anual!$H$44:$I$44,Anual!$L$44)</c:f>
              <c:numCache>
                <c:formatCode>_(* #,##0.0_);_(* \(#,##0.0\);_(* "-"??_);_(@_)</c:formatCode>
                <c:ptCount val="3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</c:numCache>
            </c:numRef>
          </c:val>
        </c:ser>
        <c:ser>
          <c:idx val="1"/>
          <c:order val="1"/>
          <c:tx>
            <c:strRef>
              <c:f>Anual!$A$45</c:f>
              <c:strCache>
                <c:ptCount val="1"/>
                <c:pt idx="0">
                  <c:v>Índice efectividad en gasto (IEG) </c:v>
                </c:pt>
              </c:strCache>
            </c:strRef>
          </c:tx>
          <c:invertIfNegative val="0"/>
          <c:cat>
            <c:strRef>
              <c:f>(Anual!$H$4,Anual!$I$4,Anual!$L$4)</c:f>
              <c:strCache>
                <c:ptCount val="3"/>
                <c:pt idx="0">
                  <c:v>Total Programa</c:v>
                </c:pt>
                <c:pt idx="1">
                  <c:v>Productos del período</c:v>
                </c:pt>
                <c:pt idx="2">
                  <c:v>Productos período previo</c:v>
                </c:pt>
              </c:strCache>
            </c:strRef>
          </c:cat>
          <c:val>
            <c:numRef>
              <c:f>(Anual!$H$45:$I$45,Anual!$L$45)</c:f>
              <c:numCache>
                <c:formatCode>_(* #,##0.0_);_(* \(#,##0.0\);_(* "-"??_);_(@_)</c:formatCode>
                <c:ptCount val="3"/>
                <c:pt idx="0">
                  <c:v>95.453903943025892</c:v>
                </c:pt>
                <c:pt idx="1">
                  <c:v>91.184210526315795</c:v>
                </c:pt>
                <c:pt idx="2">
                  <c:v>100</c:v>
                </c:pt>
              </c:numCache>
            </c:numRef>
          </c:val>
        </c:ser>
        <c:ser>
          <c:idx val="2"/>
          <c:order val="2"/>
          <c:tx>
            <c:strRef>
              <c:f>Anual!$A$46</c:f>
              <c:strCache>
                <c:ptCount val="1"/>
                <c:pt idx="0">
                  <c:v>Índice efectividad total (IET)</c:v>
                </c:pt>
              </c:strCache>
            </c:strRef>
          </c:tx>
          <c:invertIfNegative val="0"/>
          <c:cat>
            <c:strRef>
              <c:f>(Anual!$H$4,Anual!$I$4,Anual!$L$4)</c:f>
              <c:strCache>
                <c:ptCount val="3"/>
                <c:pt idx="0">
                  <c:v>Total Programa</c:v>
                </c:pt>
                <c:pt idx="1">
                  <c:v>Productos del período</c:v>
                </c:pt>
                <c:pt idx="2">
                  <c:v>Productos período previo</c:v>
                </c:pt>
              </c:strCache>
            </c:strRef>
          </c:cat>
          <c:val>
            <c:numRef>
              <c:f>(Anual!$H$46:$I$46,Anual!$L$46)</c:f>
              <c:numCache>
                <c:formatCode>_(* #,##0.0_);_(* \(#,##0.0\);_(* "-"??_);_(@_)</c:formatCode>
                <c:ptCount val="3"/>
                <c:pt idx="0">
                  <c:v>97.726951971512946</c:v>
                </c:pt>
                <c:pt idx="1">
                  <c:v>95.59210526315789</c:v>
                </c:pt>
                <c:pt idx="2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285376"/>
        <c:axId val="200871872"/>
      </c:barChart>
      <c:catAx>
        <c:axId val="2002853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0871872"/>
        <c:crosses val="autoZero"/>
        <c:auto val="1"/>
        <c:lblAlgn val="ctr"/>
        <c:lblOffset val="100"/>
        <c:noMultiLvlLbl val="0"/>
      </c:catAx>
      <c:valAx>
        <c:axId val="200871872"/>
        <c:scaling>
          <c:orientation val="minMax"/>
        </c:scaling>
        <c:delete val="0"/>
        <c:axPos val="l"/>
        <c:majorGridlines/>
        <c:numFmt formatCode="_(* #,##0.0_);_(* \(#,##0.0\);_(* &quot;-&quot;??_);_(@_)" sourceLinked="1"/>
        <c:majorTickMark val="none"/>
        <c:minorTickMark val="none"/>
        <c:tickLblPos val="nextTo"/>
        <c:crossAx val="2002853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CR" sz="1400"/>
              <a:t>Indicadores de Avance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8627296587926572E-2"/>
          <c:y val="0.17218759113444151"/>
          <c:w val="0.55260914260717453"/>
          <c:h val="0.544216608340624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Anual!$A$49</c:f>
              <c:strCache>
                <c:ptCount val="1"/>
                <c:pt idx="0">
                  <c:v>Índice avance beneficiarios (IAB) </c:v>
                </c:pt>
              </c:strCache>
            </c:strRef>
          </c:tx>
          <c:invertIfNegative val="0"/>
          <c:cat>
            <c:strRef>
              <c:f>(Anual!$H$4,Anual!$I$4,Anual!$L$4)</c:f>
              <c:strCache>
                <c:ptCount val="3"/>
                <c:pt idx="0">
                  <c:v>Total Programa</c:v>
                </c:pt>
                <c:pt idx="1">
                  <c:v>Productos del período</c:v>
                </c:pt>
                <c:pt idx="2">
                  <c:v>Productos período previo</c:v>
                </c:pt>
              </c:strCache>
            </c:strRef>
          </c:cat>
          <c:val>
            <c:numRef>
              <c:f>(Anual!$H$49:$I$49,Anual!$L$49)</c:f>
              <c:numCache>
                <c:formatCode>_(* #,##0.0_);_(* \(#,##0.0\);_(* "-"??_);_(@_)</c:formatCode>
                <c:ptCount val="3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</c:numCache>
            </c:numRef>
          </c:val>
        </c:ser>
        <c:ser>
          <c:idx val="1"/>
          <c:order val="1"/>
          <c:tx>
            <c:strRef>
              <c:f>Anual!$A$50</c:f>
              <c:strCache>
                <c:ptCount val="1"/>
                <c:pt idx="0">
                  <c:v>Índice avance gasto (IAG)</c:v>
                </c:pt>
              </c:strCache>
            </c:strRef>
          </c:tx>
          <c:invertIfNegative val="0"/>
          <c:cat>
            <c:strRef>
              <c:f>(Anual!$H$4,Anual!$I$4,Anual!$L$4)</c:f>
              <c:strCache>
                <c:ptCount val="3"/>
                <c:pt idx="0">
                  <c:v>Total Programa</c:v>
                </c:pt>
                <c:pt idx="1">
                  <c:v>Productos del período</c:v>
                </c:pt>
                <c:pt idx="2">
                  <c:v>Productos período previo</c:v>
                </c:pt>
              </c:strCache>
            </c:strRef>
          </c:cat>
          <c:val>
            <c:numRef>
              <c:f>(Anual!$H$50:$I$50,Anual!$L$50)</c:f>
              <c:numCache>
                <c:formatCode>_(* #,##0.0_);_(* \(#,##0.0\);_(* "-"??_);_(@_)</c:formatCode>
                <c:ptCount val="3"/>
                <c:pt idx="0">
                  <c:v>95.453903943025892</c:v>
                </c:pt>
                <c:pt idx="1">
                  <c:v>91.184210526315795</c:v>
                </c:pt>
                <c:pt idx="2">
                  <c:v>100</c:v>
                </c:pt>
              </c:numCache>
            </c:numRef>
          </c:val>
        </c:ser>
        <c:ser>
          <c:idx val="2"/>
          <c:order val="2"/>
          <c:tx>
            <c:strRef>
              <c:f>Anual!$A$51</c:f>
              <c:strCache>
                <c:ptCount val="1"/>
                <c:pt idx="0">
                  <c:v>Índice avance total (IAT) </c:v>
                </c:pt>
              </c:strCache>
            </c:strRef>
          </c:tx>
          <c:invertIfNegative val="0"/>
          <c:cat>
            <c:strRef>
              <c:f>(Anual!$H$4,Anual!$I$4,Anual!$L$4)</c:f>
              <c:strCache>
                <c:ptCount val="3"/>
                <c:pt idx="0">
                  <c:v>Total Programa</c:v>
                </c:pt>
                <c:pt idx="1">
                  <c:v>Productos del período</c:v>
                </c:pt>
                <c:pt idx="2">
                  <c:v>Productos período previo</c:v>
                </c:pt>
              </c:strCache>
            </c:strRef>
          </c:cat>
          <c:val>
            <c:numRef>
              <c:f>(Anual!$H$51:$I$51,Anual!$L$51)</c:f>
              <c:numCache>
                <c:formatCode>_(* #,##0.0_);_(* \(#,##0.0\);_(* "-"??_);_(@_)</c:formatCode>
                <c:ptCount val="3"/>
                <c:pt idx="0">
                  <c:v>97.726951971512946</c:v>
                </c:pt>
                <c:pt idx="1">
                  <c:v>95.59210526315789</c:v>
                </c:pt>
                <c:pt idx="2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872656"/>
        <c:axId val="200873048"/>
      </c:barChart>
      <c:catAx>
        <c:axId val="200872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0873048"/>
        <c:crosses val="autoZero"/>
        <c:auto val="1"/>
        <c:lblAlgn val="ctr"/>
        <c:lblOffset val="100"/>
        <c:noMultiLvlLbl val="0"/>
      </c:catAx>
      <c:valAx>
        <c:axId val="200873048"/>
        <c:scaling>
          <c:orientation val="minMax"/>
        </c:scaling>
        <c:delete val="0"/>
        <c:axPos val="l"/>
        <c:majorGridlines/>
        <c:numFmt formatCode="_(* #,##0.0_);_(* \(#,##0.0\);_(* &quot;-&quot;??_);_(@_)" sourceLinked="1"/>
        <c:majorTickMark val="none"/>
        <c:minorTickMark val="none"/>
        <c:tickLblPos val="nextTo"/>
        <c:crossAx val="200872656"/>
        <c:crosses val="autoZero"/>
        <c:crossBetween val="between"/>
        <c:majorUnit val="25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CR" sz="1400"/>
              <a:t>Indicadores de Expansión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4571741032370968E-2"/>
          <c:y val="0.19480351414406533"/>
          <c:w val="0.5415393700787402"/>
          <c:h val="0.651944079906678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Anual!$A$57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invertIfNegative val="0"/>
          <c:cat>
            <c:strRef>
              <c:f>(Anual!$H$4,Anual!$I$4,Anual!$L$4)</c:f>
              <c:strCache>
                <c:ptCount val="3"/>
                <c:pt idx="0">
                  <c:v>Total Programa</c:v>
                </c:pt>
                <c:pt idx="1">
                  <c:v>Productos del período</c:v>
                </c:pt>
                <c:pt idx="2">
                  <c:v>Productos período previo</c:v>
                </c:pt>
              </c:strCache>
            </c:strRef>
          </c:cat>
          <c:val>
            <c:numRef>
              <c:f>(Anual!$H$57:$I$57,Anual!$L$57)</c:f>
              <c:numCache>
                <c:formatCode>_(* #,##0.0_);_(* \(#,##0.0\);_(* "-"??_);_(@_)</c:formatCode>
                <c:ptCount val="3"/>
                <c:pt idx="0">
                  <c:v>-6.997342781222315</c:v>
                </c:pt>
                <c:pt idx="1">
                  <c:v>-46.153846153846153</c:v>
                </c:pt>
                <c:pt idx="2">
                  <c:v>240.90909090909091</c:v>
                </c:pt>
              </c:numCache>
            </c:numRef>
          </c:val>
        </c:ser>
        <c:ser>
          <c:idx val="1"/>
          <c:order val="1"/>
          <c:tx>
            <c:strRef>
              <c:f>Anual!$A$58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invertIfNegative val="0"/>
          <c:cat>
            <c:strRef>
              <c:f>(Anual!$H$4,Anual!$I$4,Anual!$L$4)</c:f>
              <c:strCache>
                <c:ptCount val="3"/>
                <c:pt idx="0">
                  <c:v>Total Programa</c:v>
                </c:pt>
                <c:pt idx="1">
                  <c:v>Productos del período</c:v>
                </c:pt>
                <c:pt idx="2">
                  <c:v>Productos período previo</c:v>
                </c:pt>
              </c:strCache>
            </c:strRef>
          </c:cat>
          <c:val>
            <c:numRef>
              <c:f>(Anual!$H$58:$I$58,Anual!$L$58)</c:f>
              <c:numCache>
                <c:formatCode>_(* #,##0.0_);_(* \(#,##0.0\);_(* "-"??_);_(@_)</c:formatCode>
                <c:ptCount val="3"/>
                <c:pt idx="0">
                  <c:v>-14.775368728557559</c:v>
                </c:pt>
                <c:pt idx="1">
                  <c:v>-50.66116353965986</c:v>
                </c:pt>
                <c:pt idx="2">
                  <c:v>190.02488090037465</c:v>
                </c:pt>
              </c:numCache>
            </c:numRef>
          </c:val>
        </c:ser>
        <c:ser>
          <c:idx val="2"/>
          <c:order val="2"/>
          <c:tx>
            <c:strRef>
              <c:f>Anual!$A$59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invertIfNegative val="0"/>
          <c:cat>
            <c:strRef>
              <c:f>(Anual!$H$4,Anual!$I$4,Anual!$L$4)</c:f>
              <c:strCache>
                <c:ptCount val="3"/>
                <c:pt idx="0">
                  <c:v>Total Programa</c:v>
                </c:pt>
                <c:pt idx="1">
                  <c:v>Productos del período</c:v>
                </c:pt>
                <c:pt idx="2">
                  <c:v>Productos período previo</c:v>
                </c:pt>
              </c:strCache>
            </c:strRef>
          </c:cat>
          <c:val>
            <c:numRef>
              <c:f>(Anual!$H$59:$I$59,Anual!$L$59)</c:f>
              <c:numCache>
                <c:formatCode>_(* #,##0.0_);_(* \(#,##0.0\);_(* "-"??_);_(@_)</c:formatCode>
                <c:ptCount val="3"/>
                <c:pt idx="0">
                  <c:v>-8.363229804325222</c:v>
                </c:pt>
                <c:pt idx="1">
                  <c:v>-8.370732287939731</c:v>
                </c:pt>
                <c:pt idx="2">
                  <c:v>-14.926034935890097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873832"/>
        <c:axId val="200874224"/>
      </c:barChart>
      <c:catAx>
        <c:axId val="2008738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0874224"/>
        <c:crosses val="autoZero"/>
        <c:auto val="1"/>
        <c:lblAlgn val="ctr"/>
        <c:lblOffset val="100"/>
        <c:noMultiLvlLbl val="0"/>
      </c:catAx>
      <c:valAx>
        <c:axId val="200874224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2008738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CR" sz="1400"/>
              <a:t>Indicadores de Gasto Medio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4789129483814528"/>
          <c:y val="0.19480351414406533"/>
          <c:w val="0.8001089238845146"/>
          <c:h val="0.401230314960629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Anual!$A$62</c:f>
              <c:strCache>
                <c:ptCount val="1"/>
                <c:pt idx="0">
                  <c:v>Gasto programado por beneficiario (GPB) </c:v>
                </c:pt>
              </c:strCache>
            </c:strRef>
          </c:tx>
          <c:invertIfNegative val="0"/>
          <c:cat>
            <c:strRef>
              <c:f>(Anual!$H$4,Anual!$I$4,Anual!$L$4)</c:f>
              <c:strCache>
                <c:ptCount val="3"/>
                <c:pt idx="0">
                  <c:v>Total Programa</c:v>
                </c:pt>
                <c:pt idx="1">
                  <c:v>Productos del período</c:v>
                </c:pt>
                <c:pt idx="2">
                  <c:v>Productos período previo</c:v>
                </c:pt>
              </c:strCache>
            </c:strRef>
          </c:cat>
          <c:val>
            <c:numRef>
              <c:f>(Anual!$H$62:$I$62,Anual!$L$62)</c:f>
              <c:numCache>
                <c:formatCode>_(* #,##0_);_(* \(#,##0\);_(* "-"??_);_(@_)</c:formatCode>
                <c:ptCount val="3"/>
                <c:pt idx="0">
                  <c:v>184224</c:v>
                </c:pt>
                <c:pt idx="1">
                  <c:v>190000</c:v>
                </c:pt>
                <c:pt idx="2">
                  <c:v>178448</c:v>
                </c:pt>
              </c:numCache>
            </c:numRef>
          </c:val>
        </c:ser>
        <c:ser>
          <c:idx val="1"/>
          <c:order val="1"/>
          <c:tx>
            <c:strRef>
              <c:f>Anual!$A$63</c:f>
              <c:strCache>
                <c:ptCount val="1"/>
                <c:pt idx="0">
                  <c:v>Gasto efectivo por beneficiario (GEB) </c:v>
                </c:pt>
              </c:strCache>
            </c:strRef>
          </c:tx>
          <c:invertIfNegative val="0"/>
          <c:cat>
            <c:strRef>
              <c:f>(Anual!$H$4,Anual!$I$4,Anual!$L$4)</c:f>
              <c:strCache>
                <c:ptCount val="3"/>
                <c:pt idx="0">
                  <c:v>Total Programa</c:v>
                </c:pt>
                <c:pt idx="1">
                  <c:v>Productos del período</c:v>
                </c:pt>
                <c:pt idx="2">
                  <c:v>Productos período previo</c:v>
                </c:pt>
              </c:strCache>
            </c:strRef>
          </c:cat>
          <c:val>
            <c:numRef>
              <c:f>(Anual!$H$63:$I$63,Anual!$L$63)</c:f>
              <c:numCache>
                <c:formatCode>_(* #,##0_);_(* \(#,##0\);_(* "-"??_);_(@_)</c:formatCode>
                <c:ptCount val="3"/>
                <c:pt idx="0">
                  <c:v>175849</c:v>
                </c:pt>
                <c:pt idx="1">
                  <c:v>173250</c:v>
                </c:pt>
                <c:pt idx="2">
                  <c:v>178448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875008"/>
        <c:axId val="200875400"/>
      </c:barChart>
      <c:catAx>
        <c:axId val="200875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00875400"/>
        <c:crosses val="autoZero"/>
        <c:auto val="1"/>
        <c:lblAlgn val="ctr"/>
        <c:lblOffset val="100"/>
        <c:noMultiLvlLbl val="0"/>
      </c:catAx>
      <c:valAx>
        <c:axId val="200875400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crossAx val="2008750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3068897637795296E-2"/>
          <c:y val="0.68673228346456694"/>
          <c:w val="0.85663976377952766"/>
          <c:h val="0.16048993875765535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/>
      <c:overlay val="0"/>
      <c:txPr>
        <a:bodyPr/>
        <a:lstStyle/>
        <a:p>
          <a:pPr>
            <a:defRPr sz="1400"/>
          </a:pPr>
          <a:endParaRPr lang="es-CR"/>
        </a:p>
      </c:txPr>
    </c:title>
    <c:autoTitleDeleted val="0"/>
    <c:plotArea>
      <c:layout>
        <c:manualLayout>
          <c:layoutTarget val="inner"/>
          <c:xMode val="edge"/>
          <c:yMode val="edge"/>
          <c:x val="8.4543944762916726E-2"/>
          <c:y val="0.19480351414406533"/>
          <c:w val="0.87656717485407376"/>
          <c:h val="0.49901793525809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Anual!$A$64</c:f>
              <c:strCache>
                <c:ptCount val="1"/>
                <c:pt idx="0">
                  <c:v>Índice de eficiencia (IE) </c:v>
                </c:pt>
              </c:strCache>
            </c:strRef>
          </c:tx>
          <c:invertIfNegative val="0"/>
          <c:cat>
            <c:strRef>
              <c:f>(Anual!$H$4,Anual!$I$4,Anual!$L$4)</c:f>
              <c:strCache>
                <c:ptCount val="3"/>
                <c:pt idx="0">
                  <c:v>Total Programa</c:v>
                </c:pt>
                <c:pt idx="1">
                  <c:v>Productos del período</c:v>
                </c:pt>
                <c:pt idx="2">
                  <c:v>Productos período previo</c:v>
                </c:pt>
              </c:strCache>
            </c:strRef>
          </c:cat>
          <c:val>
            <c:numRef>
              <c:f>(Anual!$H$64:$I$64,Anual!$L$64)</c:f>
              <c:numCache>
                <c:formatCode>_(* #,##0.0_);_(* \(#,##0.0\);_(* "-"??_);_(@_)</c:formatCode>
                <c:ptCount val="3"/>
                <c:pt idx="0">
                  <c:v>102.38130441458297</c:v>
                </c:pt>
                <c:pt idx="1">
                  <c:v>104.83405483405483</c:v>
                </c:pt>
                <c:pt idx="2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876184"/>
        <c:axId val="200876576"/>
      </c:barChart>
      <c:catAx>
        <c:axId val="2008761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0876576"/>
        <c:crosses val="autoZero"/>
        <c:auto val="1"/>
        <c:lblAlgn val="ctr"/>
        <c:lblOffset val="100"/>
        <c:noMultiLvlLbl val="0"/>
      </c:catAx>
      <c:valAx>
        <c:axId val="200876576"/>
        <c:scaling>
          <c:orientation val="minMax"/>
        </c:scaling>
        <c:delete val="0"/>
        <c:axPos val="l"/>
        <c:majorGridlines/>
        <c:numFmt formatCode="_(* #,##0.0_);_(* \(#,##0.0\);_(* &quot;-&quot;??_);_(@_)" sourceLinked="1"/>
        <c:majorTickMark val="out"/>
        <c:minorTickMark val="none"/>
        <c:tickLblPos val="nextTo"/>
        <c:crossAx val="2008761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1671121681731917"/>
          <c:y val="0.79591243802858003"/>
          <c:w val="0.35546645768450191"/>
          <c:h val="8.3717191601049901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CR" sz="1400"/>
              <a:t>Indicadores de Giro de Recursos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8627296587926572E-2"/>
          <c:y val="0.19480351414406533"/>
          <c:w val="0.86803937007874044"/>
          <c:h val="0.438832750072907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Anual!$A$67</c:f>
              <c:strCache>
                <c:ptCount val="1"/>
                <c:pt idx="0">
                  <c:v>Índice de giro efectivo (IGE)</c:v>
                </c:pt>
              </c:strCache>
            </c:strRef>
          </c:tx>
          <c:invertIfNegative val="0"/>
          <c:cat>
            <c:strRef>
              <c:f>Anual!$I$4</c:f>
              <c:strCache>
                <c:ptCount val="1"/>
                <c:pt idx="0">
                  <c:v>Productos del período</c:v>
                </c:pt>
              </c:strCache>
            </c:strRef>
          </c:cat>
          <c:val>
            <c:numRef>
              <c:f>Anual!$I$67</c:f>
              <c:numCache>
                <c:formatCode>_(* #,##0.0_);_(* \(#,##0.0\);_(* "-"??_);_(@_)</c:formatCode>
                <c:ptCount val="1"/>
                <c:pt idx="0">
                  <c:v>91.18441578947369</c:v>
                </c:pt>
              </c:numCache>
            </c:numRef>
          </c:val>
        </c:ser>
        <c:ser>
          <c:idx val="1"/>
          <c:order val="1"/>
          <c:tx>
            <c:strRef>
              <c:f>Anual!$A$68</c:f>
              <c:strCache>
                <c:ptCount val="1"/>
                <c:pt idx="0">
                  <c:v>Índice de uso de recursos (IUR) </c:v>
                </c:pt>
              </c:strCache>
            </c:strRef>
          </c:tx>
          <c:invertIfNegative val="0"/>
          <c:cat>
            <c:strRef>
              <c:f>Anual!$I$4</c:f>
              <c:strCache>
                <c:ptCount val="1"/>
                <c:pt idx="0">
                  <c:v>Productos del período</c:v>
                </c:pt>
              </c:strCache>
            </c:strRef>
          </c:cat>
          <c:val>
            <c:numRef>
              <c:f>Anual!$I$68</c:f>
              <c:numCache>
                <c:formatCode>_(* #,##0.0_);_(* \(#,##0.0\);_(* "-"??_);_(@_)</c:formatCode>
                <c:ptCount val="1"/>
                <c:pt idx="0">
                  <c:v>99.999774892281621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877360"/>
        <c:axId val="200877752"/>
      </c:barChart>
      <c:catAx>
        <c:axId val="2008773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0877752"/>
        <c:crosses val="autoZero"/>
        <c:auto val="1"/>
        <c:lblAlgn val="ctr"/>
        <c:lblOffset val="100"/>
        <c:noMultiLvlLbl val="0"/>
      </c:catAx>
      <c:valAx>
        <c:axId val="200877752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2008773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2927384076990393E-2"/>
          <c:y val="0.73572725284339513"/>
          <c:w val="0.87303412073490816"/>
          <c:h val="8.3717191601049901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190501</xdr:colOff>
      <xdr:row>5</xdr:row>
      <xdr:rowOff>184150</xdr:rowOff>
    </xdr:from>
    <xdr:to>
      <xdr:col>20</xdr:col>
      <xdr:colOff>190501</xdr:colOff>
      <xdr:row>20</xdr:row>
      <xdr:rowOff>59267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275167</xdr:colOff>
      <xdr:row>21</xdr:row>
      <xdr:rowOff>4234</xdr:rowOff>
    </xdr:from>
    <xdr:to>
      <xdr:col>20</xdr:col>
      <xdr:colOff>275167</xdr:colOff>
      <xdr:row>35</xdr:row>
      <xdr:rowOff>80434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264583</xdr:colOff>
      <xdr:row>36</xdr:row>
      <xdr:rowOff>25400</xdr:rowOff>
    </xdr:from>
    <xdr:to>
      <xdr:col>20</xdr:col>
      <xdr:colOff>264583</xdr:colOff>
      <xdr:row>50</xdr:row>
      <xdr:rowOff>101600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264584</xdr:colOff>
      <xdr:row>51</xdr:row>
      <xdr:rowOff>57150</xdr:rowOff>
    </xdr:from>
    <xdr:to>
      <xdr:col>20</xdr:col>
      <xdr:colOff>264584</xdr:colOff>
      <xdr:row>65</xdr:row>
      <xdr:rowOff>133350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285750</xdr:colOff>
      <xdr:row>66</xdr:row>
      <xdr:rowOff>152400</xdr:rowOff>
    </xdr:from>
    <xdr:to>
      <xdr:col>20</xdr:col>
      <xdr:colOff>285750</xdr:colOff>
      <xdr:row>81</xdr:row>
      <xdr:rowOff>16933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444500</xdr:colOff>
      <xdr:row>81</xdr:row>
      <xdr:rowOff>152399</xdr:rowOff>
    </xdr:from>
    <xdr:to>
      <xdr:col>13</xdr:col>
      <xdr:colOff>783167</xdr:colOff>
      <xdr:row>96</xdr:row>
      <xdr:rowOff>38099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285750</xdr:colOff>
      <xdr:row>81</xdr:row>
      <xdr:rowOff>141816</xdr:rowOff>
    </xdr:from>
    <xdr:to>
      <xdr:col>20</xdr:col>
      <xdr:colOff>285750</xdr:colOff>
      <xdr:row>96</xdr:row>
      <xdr:rowOff>27516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0.8804</cdr:y>
    </cdr:from>
    <cdr:to>
      <cdr:x>1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2415126"/>
          <a:ext cx="4572000" cy="3280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1000"/>
            <a:t>Fuente: Elaboración</a:t>
          </a:r>
          <a:r>
            <a:rPr lang="es-CR" sz="1000" baseline="0"/>
            <a:t> del IICE con información de Desaf,  unidades ejecutoras e INEC</a:t>
          </a:r>
          <a:endParaRPr lang="es-CR" sz="10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0.8804</cdr:y>
    </cdr:from>
    <cdr:to>
      <cdr:x>1</cdr:x>
      <cdr:y>1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0" y="2415126"/>
          <a:ext cx="4572000" cy="3280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1100"/>
            <a:t>Fuente: Elaboración</a:t>
          </a:r>
          <a:r>
            <a:rPr lang="es-CR" sz="1100" baseline="0"/>
            <a:t> del IICE con información de Desaf y Unidades Ejecutoras</a:t>
          </a:r>
          <a:endParaRPr lang="es-CR" sz="11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0.87886</cdr:y>
    </cdr:from>
    <cdr:to>
      <cdr:x>1</cdr:x>
      <cdr:y>0.99845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2410883"/>
          <a:ext cx="4572000" cy="3280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1100"/>
            <a:t>Fuente: Elaboración</a:t>
          </a:r>
          <a:r>
            <a:rPr lang="es-CR" sz="1100" baseline="0"/>
            <a:t> del IICE con información de Desaf y Unidades Ejecutoras</a:t>
          </a:r>
          <a:endParaRPr lang="es-CR" sz="11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0.8804</cdr:y>
    </cdr:from>
    <cdr:to>
      <cdr:x>1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2415126"/>
          <a:ext cx="4572000" cy="3280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1000"/>
            <a:t>Fuente: Elaboración</a:t>
          </a:r>
          <a:r>
            <a:rPr lang="es-CR" sz="1000" baseline="0"/>
            <a:t> del IICE con información de Desaf, unidades ejecutoras e INEC</a:t>
          </a:r>
          <a:endParaRPr lang="es-CR" sz="1000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0.84799</cdr:y>
    </cdr:from>
    <cdr:to>
      <cdr:x>1</cdr:x>
      <cdr:y>0.96759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2326217"/>
          <a:ext cx="4572000" cy="3280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1100"/>
            <a:t>Fuente: Elaboración</a:t>
          </a:r>
          <a:r>
            <a:rPr lang="es-CR" sz="1100" baseline="0"/>
            <a:t> del IICE con información de Desaf y Unidades Ejecutoras</a:t>
          </a:r>
          <a:endParaRPr lang="es-CR" sz="1100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2.18723E-7</cdr:x>
      <cdr:y>0.8804</cdr:y>
    </cdr:from>
    <cdr:to>
      <cdr:x>1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" y="2415126"/>
          <a:ext cx="4572000" cy="3280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1100"/>
            <a:t>Fuente: Elaboración</a:t>
          </a:r>
          <a:r>
            <a:rPr lang="es-CR" sz="1100" baseline="0"/>
            <a:t> del IICE con información de Desaf y Unidades Ejecutoras</a:t>
          </a:r>
          <a:endParaRPr lang="es-CR" sz="1100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0.8804</cdr:y>
    </cdr:from>
    <cdr:to>
      <cdr:x>1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2415126"/>
          <a:ext cx="4572000" cy="3280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1100"/>
            <a:t>Fuente: Elaboración</a:t>
          </a:r>
          <a:r>
            <a:rPr lang="es-CR" sz="1100" baseline="0"/>
            <a:t> del IICE con información de Desaf y Unidades Ejecutoras</a:t>
          </a:r>
          <a:endParaRPr lang="es-CR" sz="1100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163"/>
  <sheetViews>
    <sheetView tabSelected="1" zoomScale="80" zoomScaleNormal="80" workbookViewId="0">
      <selection activeCell="T16" sqref="T16"/>
    </sheetView>
  </sheetViews>
  <sheetFormatPr baseColWidth="10" defaultRowHeight="15" x14ac:dyDescent="0.25"/>
  <cols>
    <col min="1" max="1" width="43.5703125" style="7" customWidth="1"/>
    <col min="2" max="2" width="14.42578125" style="7" bestFit="1" customWidth="1"/>
    <col min="3" max="6" width="12.7109375" style="7" customWidth="1"/>
    <col min="7" max="7" width="2.7109375" style="7" customWidth="1"/>
    <col min="8" max="8" width="16.42578125" style="12" bestFit="1" customWidth="1"/>
    <col min="9" max="12" width="12.7109375" style="12" customWidth="1"/>
    <col min="13" max="14" width="12.7109375" style="7" customWidth="1"/>
    <col min="15" max="16384" width="11.42578125" style="7"/>
  </cols>
  <sheetData>
    <row r="1" spans="1:16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ht="15.75" x14ac:dyDescent="0.25">
      <c r="A2" s="64" t="s">
        <v>54</v>
      </c>
      <c r="B2" s="64"/>
      <c r="C2" s="64"/>
      <c r="D2" s="64"/>
      <c r="E2" s="64"/>
      <c r="F2" s="64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6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6" ht="15" customHeight="1" x14ac:dyDescent="0.25">
      <c r="A4" s="65" t="s">
        <v>1</v>
      </c>
      <c r="B4" s="66" t="s">
        <v>2</v>
      </c>
      <c r="C4" s="67" t="s">
        <v>3</v>
      </c>
      <c r="D4" s="67"/>
      <c r="E4" s="67"/>
      <c r="F4" s="67"/>
      <c r="G4" s="13"/>
      <c r="H4" s="66" t="s">
        <v>2</v>
      </c>
      <c r="I4" s="79" t="s">
        <v>124</v>
      </c>
      <c r="J4" s="80"/>
      <c r="K4" s="81"/>
      <c r="L4" s="79" t="s">
        <v>127</v>
      </c>
      <c r="M4" s="80"/>
      <c r="N4" s="80"/>
      <c r="O4" s="13"/>
      <c r="P4" s="13"/>
    </row>
    <row r="5" spans="1:16" ht="15.75" customHeight="1" thickBot="1" x14ac:dyDescent="0.3">
      <c r="A5" s="69"/>
      <c r="B5" s="70"/>
      <c r="C5" s="71" t="s">
        <v>4</v>
      </c>
      <c r="D5" s="71" t="s">
        <v>5</v>
      </c>
      <c r="E5" s="82" t="s">
        <v>6</v>
      </c>
      <c r="F5" s="71" t="s">
        <v>7</v>
      </c>
      <c r="G5" s="13"/>
      <c r="H5" s="70"/>
      <c r="I5" s="73" t="s">
        <v>131</v>
      </c>
      <c r="J5" s="74" t="s">
        <v>125</v>
      </c>
      <c r="K5" s="74" t="s">
        <v>126</v>
      </c>
      <c r="L5" s="73" t="s">
        <v>128</v>
      </c>
      <c r="M5" s="74" t="s">
        <v>125</v>
      </c>
      <c r="N5" s="74" t="s">
        <v>126</v>
      </c>
      <c r="O5" s="13"/>
      <c r="P5" s="13"/>
    </row>
    <row r="6" spans="1:16" ht="15.75" thickTop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x14ac:dyDescent="0.25">
      <c r="A7" s="75" t="s">
        <v>8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>
        <v>178448</v>
      </c>
      <c r="N7" s="13"/>
      <c r="O7" s="13"/>
      <c r="P7" s="13"/>
    </row>
    <row r="8" spans="1:16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</row>
    <row r="9" spans="1:16" x14ac:dyDescent="0.25">
      <c r="A9" s="13" t="s">
        <v>132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</row>
    <row r="10" spans="1:16" x14ac:dyDescent="0.25">
      <c r="A10" s="17" t="s">
        <v>55</v>
      </c>
      <c r="B10" s="13">
        <f>SUM(C10:F10)</f>
        <v>43</v>
      </c>
      <c r="C10" s="13">
        <v>0</v>
      </c>
      <c r="D10" s="13">
        <v>43</v>
      </c>
      <c r="E10" s="13">
        <v>0</v>
      </c>
      <c r="F10" s="13">
        <v>0</v>
      </c>
      <c r="G10" s="13"/>
      <c r="H10" s="13">
        <f>I10+L10</f>
        <v>43</v>
      </c>
      <c r="I10" s="13">
        <f>SUM(J10:K10)</f>
        <v>0</v>
      </c>
      <c r="J10" s="13">
        <v>0</v>
      </c>
      <c r="K10" s="13">
        <v>0</v>
      </c>
      <c r="L10" s="13">
        <f>SUM(M10:N10)</f>
        <v>43</v>
      </c>
      <c r="M10" s="13">
        <v>0</v>
      </c>
      <c r="N10" s="13">
        <v>43</v>
      </c>
      <c r="O10" s="13"/>
      <c r="P10" s="13"/>
    </row>
    <row r="11" spans="1:16" x14ac:dyDescent="0.25">
      <c r="A11" s="17" t="s">
        <v>56</v>
      </c>
      <c r="B11" s="13">
        <f>SUM(C11:F11)</f>
        <v>263</v>
      </c>
      <c r="C11" s="13">
        <v>263</v>
      </c>
      <c r="D11" s="13">
        <v>0</v>
      </c>
      <c r="E11" s="13">
        <v>0</v>
      </c>
      <c r="F11" s="13">
        <v>0</v>
      </c>
      <c r="G11" s="13"/>
      <c r="H11" s="13">
        <f>I11+L11</f>
        <v>263</v>
      </c>
      <c r="I11" s="13">
        <f>SUM(J11:K11)</f>
        <v>0</v>
      </c>
      <c r="J11" s="13">
        <v>0</v>
      </c>
      <c r="K11" s="13">
        <v>0</v>
      </c>
      <c r="L11" s="13">
        <f>SUM(M11:N11)</f>
        <v>263</v>
      </c>
      <c r="M11" s="13">
        <v>263</v>
      </c>
      <c r="N11" s="13">
        <v>0</v>
      </c>
      <c r="O11" s="13"/>
      <c r="P11" s="13"/>
    </row>
    <row r="12" spans="1:16" x14ac:dyDescent="0.25">
      <c r="A12" s="17" t="s">
        <v>57</v>
      </c>
      <c r="B12" s="13">
        <f>SUM(C12:F12)</f>
        <v>349</v>
      </c>
      <c r="C12" s="13">
        <v>349</v>
      </c>
      <c r="D12" s="13">
        <v>0</v>
      </c>
      <c r="E12" s="13">
        <v>0</v>
      </c>
      <c r="F12" s="13">
        <v>0</v>
      </c>
      <c r="G12" s="13"/>
      <c r="H12" s="13">
        <f t="shared" ref="H12:H20" si="0">I12+L12</f>
        <v>349</v>
      </c>
      <c r="I12" s="13">
        <f t="shared" ref="I12:I20" si="1">SUM(J12:K12)</f>
        <v>0</v>
      </c>
      <c r="J12" s="13">
        <v>0</v>
      </c>
      <c r="K12" s="13">
        <v>0</v>
      </c>
      <c r="L12" s="13">
        <f t="shared" ref="L12:L20" si="2">SUM(M12:N12)</f>
        <v>349</v>
      </c>
      <c r="M12" s="13">
        <v>349</v>
      </c>
      <c r="N12" s="13">
        <v>0</v>
      </c>
      <c r="O12" s="13"/>
      <c r="P12" s="13"/>
    </row>
    <row r="13" spans="1:16" x14ac:dyDescent="0.25">
      <c r="A13" s="17" t="s">
        <v>12</v>
      </c>
      <c r="B13" s="13">
        <f>SUM(C13:F13)</f>
        <v>525</v>
      </c>
      <c r="C13" s="13">
        <v>525</v>
      </c>
      <c r="D13" s="13">
        <v>0</v>
      </c>
      <c r="E13" s="13">
        <v>0</v>
      </c>
      <c r="F13" s="13">
        <v>0</v>
      </c>
      <c r="G13" s="13"/>
      <c r="H13" s="13">
        <f t="shared" si="0"/>
        <v>1050</v>
      </c>
      <c r="I13" s="13">
        <f t="shared" si="1"/>
        <v>525</v>
      </c>
      <c r="J13" s="13">
        <v>525</v>
      </c>
      <c r="K13" s="13">
        <v>0</v>
      </c>
      <c r="L13" s="13">
        <f t="shared" si="2"/>
        <v>525</v>
      </c>
      <c r="M13" s="13">
        <v>525</v>
      </c>
      <c r="N13" s="13">
        <v>0</v>
      </c>
      <c r="O13" s="13"/>
      <c r="P13" s="13"/>
    </row>
    <row r="14" spans="1:16" x14ac:dyDescent="0.2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</row>
    <row r="15" spans="1:16" x14ac:dyDescent="0.25">
      <c r="A15" s="76" t="s">
        <v>13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</row>
    <row r="16" spans="1:16" x14ac:dyDescent="0.25">
      <c r="A16" s="17" t="s">
        <v>55</v>
      </c>
      <c r="B16" s="13">
        <f>C16+D16+E16+F16</f>
        <v>8600000</v>
      </c>
      <c r="C16" s="13">
        <v>0</v>
      </c>
      <c r="D16" s="13">
        <v>8600000</v>
      </c>
      <c r="E16" s="13">
        <v>0</v>
      </c>
      <c r="F16" s="13">
        <v>0</v>
      </c>
      <c r="G16" s="13"/>
      <c r="H16" s="13">
        <f t="shared" si="0"/>
        <v>8600000</v>
      </c>
      <c r="I16" s="13">
        <f t="shared" si="1"/>
        <v>0</v>
      </c>
      <c r="J16" s="13">
        <v>0</v>
      </c>
      <c r="K16" s="13">
        <v>0</v>
      </c>
      <c r="L16" s="13">
        <f t="shared" si="2"/>
        <v>8600000</v>
      </c>
      <c r="M16" s="13">
        <v>0</v>
      </c>
      <c r="N16" s="13">
        <v>8600000</v>
      </c>
      <c r="O16" s="13"/>
      <c r="P16" s="13"/>
    </row>
    <row r="17" spans="1:16" x14ac:dyDescent="0.25">
      <c r="A17" s="17" t="s">
        <v>56</v>
      </c>
      <c r="B17" s="13">
        <f>C17+D17+E17+F17</f>
        <v>0</v>
      </c>
      <c r="C17" s="13">
        <v>0</v>
      </c>
      <c r="D17" s="13">
        <v>0</v>
      </c>
      <c r="E17" s="13">
        <v>0</v>
      </c>
      <c r="F17" s="13">
        <v>0</v>
      </c>
      <c r="G17" s="13"/>
      <c r="H17" s="13">
        <f t="shared" si="0"/>
        <v>46931824</v>
      </c>
      <c r="I17" s="13">
        <f t="shared" si="1"/>
        <v>0</v>
      </c>
      <c r="J17" s="13">
        <v>0</v>
      </c>
      <c r="K17" s="13">
        <v>0</v>
      </c>
      <c r="L17" s="13">
        <f t="shared" si="2"/>
        <v>46931824</v>
      </c>
      <c r="M17" s="13">
        <f>M11*M7</f>
        <v>46931824</v>
      </c>
      <c r="N17" s="13">
        <v>0</v>
      </c>
      <c r="O17" s="13"/>
      <c r="P17" s="13"/>
    </row>
    <row r="18" spans="1:16" x14ac:dyDescent="0.25">
      <c r="A18" s="17" t="s">
        <v>57</v>
      </c>
      <c r="B18" s="13">
        <f>SUM(C18:F18)</f>
        <v>62278352</v>
      </c>
      <c r="C18" s="13">
        <v>62278352</v>
      </c>
      <c r="D18" s="13">
        <v>0</v>
      </c>
      <c r="E18" s="13">
        <v>0</v>
      </c>
      <c r="F18" s="13">
        <v>0</v>
      </c>
      <c r="G18" s="13"/>
      <c r="H18" s="13">
        <f t="shared" si="0"/>
        <v>62278352</v>
      </c>
      <c r="I18" s="13">
        <f t="shared" si="1"/>
        <v>0</v>
      </c>
      <c r="J18" s="13">
        <v>0</v>
      </c>
      <c r="K18" s="13">
        <v>0</v>
      </c>
      <c r="L18" s="13">
        <f t="shared" si="2"/>
        <v>62278352</v>
      </c>
      <c r="M18" s="13">
        <f>M7*M12</f>
        <v>62278352</v>
      </c>
      <c r="N18" s="13">
        <v>0</v>
      </c>
      <c r="O18" s="13"/>
      <c r="P18" s="13"/>
    </row>
    <row r="19" spans="1:16" x14ac:dyDescent="0.25">
      <c r="A19" s="17" t="s">
        <v>12</v>
      </c>
      <c r="B19" s="13">
        <v>99750000</v>
      </c>
      <c r="C19" s="13"/>
      <c r="D19" s="13"/>
      <c r="E19" s="13"/>
      <c r="F19" s="13"/>
      <c r="G19" s="13"/>
      <c r="H19" s="13">
        <f t="shared" si="0"/>
        <v>193435200</v>
      </c>
      <c r="I19" s="13">
        <f t="shared" si="1"/>
        <v>99750000</v>
      </c>
      <c r="J19" s="13">
        <v>99750000</v>
      </c>
      <c r="K19" s="13">
        <v>0</v>
      </c>
      <c r="L19" s="13">
        <f t="shared" si="2"/>
        <v>93685200</v>
      </c>
      <c r="M19" s="13">
        <v>93685200</v>
      </c>
      <c r="N19" s="13">
        <v>0</v>
      </c>
      <c r="O19" s="13"/>
      <c r="P19" s="13"/>
    </row>
    <row r="20" spans="1:16" x14ac:dyDescent="0.25">
      <c r="A20" s="17" t="s">
        <v>58</v>
      </c>
      <c r="B20" s="13"/>
      <c r="C20" s="13"/>
      <c r="D20" s="13"/>
      <c r="E20" s="13"/>
      <c r="F20" s="13"/>
      <c r="G20" s="13"/>
      <c r="H20" s="13">
        <f t="shared" si="0"/>
        <v>62278352</v>
      </c>
      <c r="I20" s="13">
        <f t="shared" si="1"/>
        <v>0</v>
      </c>
      <c r="J20" s="13">
        <f>J18</f>
        <v>0</v>
      </c>
      <c r="K20" s="13">
        <f>K18</f>
        <v>0</v>
      </c>
      <c r="L20" s="13">
        <f t="shared" si="2"/>
        <v>62278352</v>
      </c>
      <c r="M20" s="13">
        <f>M18</f>
        <v>62278352</v>
      </c>
      <c r="N20" s="13">
        <f>N18</f>
        <v>0</v>
      </c>
      <c r="O20" s="13"/>
      <c r="P20" s="13"/>
    </row>
    <row r="21" spans="1:16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</row>
    <row r="22" spans="1:16" x14ac:dyDescent="0.25">
      <c r="A22" s="76" t="s">
        <v>15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</row>
    <row r="23" spans="1:16" x14ac:dyDescent="0.25">
      <c r="A23" s="17" t="s">
        <v>56</v>
      </c>
      <c r="B23" s="13">
        <f>B17</f>
        <v>0</v>
      </c>
      <c r="C23" s="13"/>
      <c r="D23" s="13"/>
      <c r="E23" s="13"/>
      <c r="F23" s="13"/>
      <c r="G23" s="13"/>
      <c r="H23" s="13">
        <v>0</v>
      </c>
      <c r="I23" s="13"/>
      <c r="J23" s="13"/>
      <c r="K23" s="13"/>
      <c r="L23" s="13"/>
      <c r="M23" s="13"/>
      <c r="N23" s="13"/>
      <c r="O23" s="13"/>
      <c r="P23" s="13"/>
    </row>
    <row r="24" spans="1:16" x14ac:dyDescent="0.25">
      <c r="A24" s="17" t="s">
        <v>57</v>
      </c>
      <c r="B24" s="13">
        <v>0</v>
      </c>
      <c r="C24" s="13"/>
      <c r="D24" s="13"/>
      <c r="E24" s="13"/>
      <c r="F24" s="13"/>
      <c r="G24" s="13"/>
      <c r="H24" s="13">
        <v>0</v>
      </c>
      <c r="I24" s="13"/>
      <c r="J24" s="13"/>
      <c r="K24" s="13"/>
      <c r="L24" s="13"/>
      <c r="M24" s="13"/>
      <c r="N24" s="13"/>
      <c r="O24" s="13"/>
      <c r="P24" s="13"/>
    </row>
    <row r="25" spans="1:16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</row>
    <row r="26" spans="1:16" x14ac:dyDescent="0.25">
      <c r="A26" s="13" t="s">
        <v>16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</row>
    <row r="27" spans="1:16" x14ac:dyDescent="0.25">
      <c r="A27" s="17" t="s">
        <v>59</v>
      </c>
      <c r="B27" s="13">
        <v>1.3815129375000001</v>
      </c>
      <c r="C27" s="13">
        <v>1.3815129375000001</v>
      </c>
      <c r="D27" s="13">
        <v>1.3815129375000001</v>
      </c>
      <c r="E27" s="13">
        <v>1.3815129375000001</v>
      </c>
      <c r="F27" s="13">
        <v>1.3815129375000001</v>
      </c>
      <c r="G27" s="13"/>
      <c r="H27" s="13">
        <v>1.3815129375000001</v>
      </c>
      <c r="I27" s="13">
        <v>1.3815129375000001</v>
      </c>
      <c r="J27" s="13">
        <v>1.3815129375000001</v>
      </c>
      <c r="K27" s="13">
        <v>1.3815129375000001</v>
      </c>
      <c r="L27" s="13">
        <v>1.3815129375000001</v>
      </c>
      <c r="M27" s="13">
        <v>1.3815129375000001</v>
      </c>
      <c r="N27" s="13">
        <v>1.3815129375000001</v>
      </c>
      <c r="O27" s="13"/>
      <c r="P27" s="13"/>
    </row>
    <row r="28" spans="1:16" x14ac:dyDescent="0.25">
      <c r="A28" s="17" t="s">
        <v>60</v>
      </c>
      <c r="B28" s="13">
        <v>1.4459435845999999</v>
      </c>
      <c r="C28" s="13">
        <v>1.4459435845999999</v>
      </c>
      <c r="D28" s="13">
        <v>1.4459435845999999</v>
      </c>
      <c r="E28" s="13">
        <v>1.4459435845999999</v>
      </c>
      <c r="F28" s="13">
        <v>1.4459435845999999</v>
      </c>
      <c r="G28" s="13"/>
      <c r="H28" s="13">
        <v>1.4459435845999999</v>
      </c>
      <c r="I28" s="13">
        <v>1.4459435845999999</v>
      </c>
      <c r="J28" s="13">
        <v>1.4459435845999999</v>
      </c>
      <c r="K28" s="13">
        <v>1.4459435845999999</v>
      </c>
      <c r="L28" s="13">
        <v>1.4459435845999999</v>
      </c>
      <c r="M28" s="13">
        <v>1.4459435845999999</v>
      </c>
      <c r="N28" s="13">
        <v>1.4459435845999999</v>
      </c>
      <c r="O28" s="13"/>
      <c r="P28" s="13"/>
    </row>
    <row r="29" spans="1:16" s="13" customFormat="1" x14ac:dyDescent="0.25">
      <c r="A29" s="17" t="s">
        <v>19</v>
      </c>
      <c r="B29" s="13">
        <f>21249+2369</f>
        <v>23618</v>
      </c>
      <c r="C29" s="13">
        <v>21249</v>
      </c>
      <c r="D29" s="13">
        <v>2369</v>
      </c>
      <c r="E29" s="13">
        <v>21249</v>
      </c>
      <c r="F29" s="13">
        <v>21249</v>
      </c>
      <c r="H29" s="13">
        <f>21249+2369</f>
        <v>23618</v>
      </c>
      <c r="I29" s="13">
        <f>21249+2369</f>
        <v>23618</v>
      </c>
      <c r="J29" s="13">
        <v>21249</v>
      </c>
      <c r="K29" s="13">
        <v>2369</v>
      </c>
      <c r="L29" s="13">
        <f>21249+2369</f>
        <v>23618</v>
      </c>
      <c r="M29" s="13">
        <v>21249</v>
      </c>
      <c r="N29" s="13">
        <v>2369</v>
      </c>
    </row>
    <row r="30" spans="1:16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6" x14ac:dyDescent="0.25">
      <c r="A31" s="75" t="s">
        <v>20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</row>
    <row r="32" spans="1:16" x14ac:dyDescent="0.25">
      <c r="A32" s="13" t="s">
        <v>61</v>
      </c>
      <c r="B32" s="13">
        <f>B16/B27</f>
        <v>6225059.3292037118</v>
      </c>
      <c r="C32" s="13">
        <f>C16/C27</f>
        <v>0</v>
      </c>
      <c r="D32" s="13">
        <f>D16/D27</f>
        <v>6225059.3292037118</v>
      </c>
      <c r="E32" s="13">
        <f>E16/E27</f>
        <v>0</v>
      </c>
      <c r="F32" s="13">
        <f>F16/F27</f>
        <v>0</v>
      </c>
      <c r="G32" s="13"/>
      <c r="H32" s="13">
        <f>H16/H27</f>
        <v>6225059.3292037118</v>
      </c>
      <c r="I32" s="13">
        <f t="shared" ref="I32:N32" si="3">I16/I27</f>
        <v>0</v>
      </c>
      <c r="J32" s="13">
        <f t="shared" si="3"/>
        <v>0</v>
      </c>
      <c r="K32" s="13">
        <f t="shared" si="3"/>
        <v>0</v>
      </c>
      <c r="L32" s="13">
        <f t="shared" si="3"/>
        <v>6225059.3292037118</v>
      </c>
      <c r="M32" s="13">
        <f t="shared" si="3"/>
        <v>0</v>
      </c>
      <c r="N32" s="13">
        <f t="shared" si="3"/>
        <v>6225059.3292037118</v>
      </c>
      <c r="O32" s="13"/>
      <c r="P32" s="13"/>
    </row>
    <row r="33" spans="1:16" x14ac:dyDescent="0.25">
      <c r="A33" s="13" t="s">
        <v>62</v>
      </c>
      <c r="B33" s="13">
        <f>B18/B28</f>
        <v>43071080.13292817</v>
      </c>
      <c r="C33" s="13">
        <f>C18/C28</f>
        <v>43071080.13292817</v>
      </c>
      <c r="D33" s="13">
        <f t="shared" ref="D33" si="4">D18/D28</f>
        <v>0</v>
      </c>
      <c r="E33" s="13">
        <f>E18/E28</f>
        <v>0</v>
      </c>
      <c r="F33" s="13">
        <f>F18/F28</f>
        <v>0</v>
      </c>
      <c r="G33" s="13"/>
      <c r="H33" s="13">
        <f>H18/H28</f>
        <v>43071080.13292817</v>
      </c>
      <c r="I33" s="13">
        <f t="shared" ref="I33:N33" si="5">I18/I28</f>
        <v>0</v>
      </c>
      <c r="J33" s="13">
        <f t="shared" si="5"/>
        <v>0</v>
      </c>
      <c r="K33" s="13">
        <f t="shared" si="5"/>
        <v>0</v>
      </c>
      <c r="L33" s="13">
        <f t="shared" si="5"/>
        <v>43071080.13292817</v>
      </c>
      <c r="M33" s="13">
        <f t="shared" si="5"/>
        <v>43071080.13292817</v>
      </c>
      <c r="N33" s="13">
        <f t="shared" si="5"/>
        <v>0</v>
      </c>
      <c r="O33" s="13"/>
      <c r="P33" s="13"/>
    </row>
    <row r="34" spans="1:16" x14ac:dyDescent="0.25">
      <c r="A34" s="13" t="s">
        <v>63</v>
      </c>
      <c r="B34" s="13">
        <f>B32/B10</f>
        <v>144768.82160938866</v>
      </c>
      <c r="C34" s="13" t="e">
        <f t="shared" ref="C34:F34" si="6">C32/C10</f>
        <v>#DIV/0!</v>
      </c>
      <c r="D34" s="13">
        <f t="shared" si="6"/>
        <v>144768.82160938866</v>
      </c>
      <c r="E34" s="13" t="e">
        <f t="shared" si="6"/>
        <v>#DIV/0!</v>
      </c>
      <c r="F34" s="13" t="e">
        <f t="shared" si="6"/>
        <v>#DIV/0!</v>
      </c>
      <c r="G34" s="13"/>
      <c r="H34" s="13">
        <f>H32/H10</f>
        <v>144768.82160938866</v>
      </c>
      <c r="I34" s="13" t="e">
        <f t="shared" ref="I34:N34" si="7">I32/I10</f>
        <v>#DIV/0!</v>
      </c>
      <c r="J34" s="13" t="e">
        <f t="shared" si="7"/>
        <v>#DIV/0!</v>
      </c>
      <c r="K34" s="13" t="e">
        <f t="shared" si="7"/>
        <v>#DIV/0!</v>
      </c>
      <c r="L34" s="13">
        <f t="shared" si="7"/>
        <v>144768.82160938866</v>
      </c>
      <c r="M34" s="13" t="e">
        <f t="shared" si="7"/>
        <v>#DIV/0!</v>
      </c>
      <c r="N34" s="13">
        <f t="shared" si="7"/>
        <v>144768.82160938866</v>
      </c>
      <c r="O34" s="13"/>
      <c r="P34" s="13"/>
    </row>
    <row r="35" spans="1:16" x14ac:dyDescent="0.25">
      <c r="A35" s="13" t="s">
        <v>64</v>
      </c>
      <c r="B35" s="13">
        <f>B33/B12</f>
        <v>123412.83705710077</v>
      </c>
      <c r="C35" s="13">
        <f>C33/C12</f>
        <v>123412.83705710077</v>
      </c>
      <c r="D35" s="13" t="e">
        <f t="shared" ref="D35:F35" si="8">D33/D12</f>
        <v>#DIV/0!</v>
      </c>
      <c r="E35" s="13" t="e">
        <f t="shared" si="8"/>
        <v>#DIV/0!</v>
      </c>
      <c r="F35" s="13" t="e">
        <f t="shared" si="8"/>
        <v>#DIV/0!</v>
      </c>
      <c r="G35" s="13"/>
      <c r="H35" s="13">
        <f>H33/H12</f>
        <v>123412.83705710077</v>
      </c>
      <c r="I35" s="13" t="e">
        <f t="shared" ref="I35:N35" si="9">I33/I12</f>
        <v>#DIV/0!</v>
      </c>
      <c r="J35" s="13" t="e">
        <f t="shared" si="9"/>
        <v>#DIV/0!</v>
      </c>
      <c r="K35" s="13" t="e">
        <f t="shared" si="9"/>
        <v>#DIV/0!</v>
      </c>
      <c r="L35" s="13">
        <f t="shared" si="9"/>
        <v>123412.83705710077</v>
      </c>
      <c r="M35" s="13">
        <f t="shared" si="9"/>
        <v>123412.83705710077</v>
      </c>
      <c r="N35" s="13" t="e">
        <f t="shared" si="9"/>
        <v>#DIV/0!</v>
      </c>
      <c r="O35" s="13"/>
      <c r="P35" s="13"/>
    </row>
    <row r="36" spans="1:16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</row>
    <row r="37" spans="1:16" x14ac:dyDescent="0.25">
      <c r="A37" s="75" t="s">
        <v>25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</row>
    <row r="38" spans="1:16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</row>
    <row r="39" spans="1:16" x14ac:dyDescent="0.25">
      <c r="A39" s="13" t="s">
        <v>26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</row>
    <row r="40" spans="1:16" x14ac:dyDescent="0.25">
      <c r="A40" s="13" t="s">
        <v>27</v>
      </c>
      <c r="B40" s="13">
        <f>B11/B29*100</f>
        <v>1.1135574561774917</v>
      </c>
      <c r="C40" s="13">
        <f>C11/C29*100</f>
        <v>1.2377053037790013</v>
      </c>
      <c r="D40" s="13">
        <f>D11/D29*100</f>
        <v>0</v>
      </c>
      <c r="E40" s="13">
        <f>E11/E29*100</f>
        <v>0</v>
      </c>
      <c r="F40" s="13">
        <f>F11/F29*100</f>
        <v>0</v>
      </c>
      <c r="G40" s="13"/>
      <c r="H40" s="13">
        <f>H11/H29*100</f>
        <v>1.1135574561774917</v>
      </c>
      <c r="I40" s="13">
        <f t="shared" ref="I40:N40" si="10">I11/I29*100</f>
        <v>0</v>
      </c>
      <c r="J40" s="13">
        <f t="shared" si="10"/>
        <v>0</v>
      </c>
      <c r="K40" s="13">
        <f t="shared" si="10"/>
        <v>0</v>
      </c>
      <c r="L40" s="13">
        <f t="shared" si="10"/>
        <v>1.1135574561774917</v>
      </c>
      <c r="M40" s="13">
        <f t="shared" si="10"/>
        <v>1.2377053037790013</v>
      </c>
      <c r="N40" s="13">
        <f t="shared" si="10"/>
        <v>0</v>
      </c>
      <c r="O40" s="13"/>
      <c r="P40" s="13"/>
    </row>
    <row r="41" spans="1:16" x14ac:dyDescent="0.25">
      <c r="A41" s="13" t="s">
        <v>28</v>
      </c>
      <c r="B41" s="13">
        <f>B12/B29*100</f>
        <v>1.4776865102887626</v>
      </c>
      <c r="C41" s="13">
        <f>C12/C29*100</f>
        <v>1.6424302320109181</v>
      </c>
      <c r="D41" s="13">
        <f>D12/D29*100</f>
        <v>0</v>
      </c>
      <c r="E41" s="13">
        <f>E12/E29*100</f>
        <v>0</v>
      </c>
      <c r="F41" s="13">
        <f>F12/F29*100</f>
        <v>0</v>
      </c>
      <c r="G41" s="13"/>
      <c r="H41" s="13">
        <f>H12/H29*100</f>
        <v>1.4776865102887626</v>
      </c>
      <c r="I41" s="13">
        <f t="shared" ref="I41:N41" si="11">I12/I29*100</f>
        <v>0</v>
      </c>
      <c r="J41" s="13">
        <f t="shared" si="11"/>
        <v>0</v>
      </c>
      <c r="K41" s="13">
        <f t="shared" si="11"/>
        <v>0</v>
      </c>
      <c r="L41" s="13">
        <f t="shared" si="11"/>
        <v>1.4776865102887626</v>
      </c>
      <c r="M41" s="13">
        <f t="shared" si="11"/>
        <v>1.6424302320109181</v>
      </c>
      <c r="N41" s="13">
        <f t="shared" si="11"/>
        <v>0</v>
      </c>
      <c r="O41" s="13"/>
      <c r="P41" s="13"/>
    </row>
    <row r="42" spans="1:16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</row>
    <row r="43" spans="1:16" x14ac:dyDescent="0.25">
      <c r="A43" s="13" t="s">
        <v>29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</row>
    <row r="44" spans="1:16" x14ac:dyDescent="0.25">
      <c r="A44" s="13" t="s">
        <v>30</v>
      </c>
      <c r="B44" s="13">
        <f>B12/B11*100</f>
        <v>132.6996197718631</v>
      </c>
      <c r="C44" s="13">
        <f>C12/C11*100</f>
        <v>132.6996197718631</v>
      </c>
      <c r="D44" s="13" t="e">
        <f>D12/D11*100</f>
        <v>#DIV/0!</v>
      </c>
      <c r="E44" s="13" t="e">
        <f>E12/E11*100</f>
        <v>#DIV/0!</v>
      </c>
      <c r="F44" s="13" t="e">
        <f>F12/F11*100</f>
        <v>#DIV/0!</v>
      </c>
      <c r="G44" s="13"/>
      <c r="H44" s="13">
        <f>H12/H11*100</f>
        <v>132.6996197718631</v>
      </c>
      <c r="I44" s="13" t="e">
        <f t="shared" ref="I44:N44" si="12">I12/I11*100</f>
        <v>#DIV/0!</v>
      </c>
      <c r="J44" s="13" t="e">
        <f t="shared" si="12"/>
        <v>#DIV/0!</v>
      </c>
      <c r="K44" s="13" t="e">
        <f t="shared" si="12"/>
        <v>#DIV/0!</v>
      </c>
      <c r="L44" s="13">
        <f t="shared" si="12"/>
        <v>132.6996197718631</v>
      </c>
      <c r="M44" s="13">
        <f t="shared" si="12"/>
        <v>132.6996197718631</v>
      </c>
      <c r="N44" s="13" t="e">
        <f t="shared" si="12"/>
        <v>#DIV/0!</v>
      </c>
      <c r="O44" s="13"/>
      <c r="P44" s="13"/>
    </row>
    <row r="45" spans="1:16" x14ac:dyDescent="0.25">
      <c r="A45" s="13" t="s">
        <v>31</v>
      </c>
      <c r="B45" s="13" t="e">
        <f>B18/B17*100</f>
        <v>#DIV/0!</v>
      </c>
      <c r="C45" s="13" t="e">
        <f t="shared" ref="C45:F45" si="13">C18/C17*100</f>
        <v>#DIV/0!</v>
      </c>
      <c r="D45" s="13" t="e">
        <f t="shared" si="13"/>
        <v>#DIV/0!</v>
      </c>
      <c r="E45" s="13" t="e">
        <f t="shared" si="13"/>
        <v>#DIV/0!</v>
      </c>
      <c r="F45" s="13" t="e">
        <f t="shared" si="13"/>
        <v>#DIV/0!</v>
      </c>
      <c r="G45" s="13"/>
      <c r="H45" s="13">
        <f>H18/H17*100</f>
        <v>132.6996197718631</v>
      </c>
      <c r="I45" s="13" t="e">
        <f t="shared" ref="I45:N45" si="14">I18/I17*100</f>
        <v>#DIV/0!</v>
      </c>
      <c r="J45" s="13" t="e">
        <f t="shared" si="14"/>
        <v>#DIV/0!</v>
      </c>
      <c r="K45" s="13" t="e">
        <f t="shared" si="14"/>
        <v>#DIV/0!</v>
      </c>
      <c r="L45" s="13">
        <f t="shared" si="14"/>
        <v>132.6996197718631</v>
      </c>
      <c r="M45" s="13">
        <f t="shared" si="14"/>
        <v>132.6996197718631</v>
      </c>
      <c r="N45" s="13" t="e">
        <f t="shared" si="14"/>
        <v>#DIV/0!</v>
      </c>
      <c r="O45" s="13"/>
      <c r="P45" s="13"/>
    </row>
    <row r="46" spans="1:16" x14ac:dyDescent="0.25">
      <c r="A46" s="13" t="s">
        <v>32</v>
      </c>
      <c r="B46" s="13" t="e">
        <f>AVERAGE(B44:B45)</f>
        <v>#DIV/0!</v>
      </c>
      <c r="C46" s="13" t="e">
        <f t="shared" ref="C46:F46" si="15">AVERAGE(C44:C45)</f>
        <v>#DIV/0!</v>
      </c>
      <c r="D46" s="13" t="e">
        <f t="shared" si="15"/>
        <v>#DIV/0!</v>
      </c>
      <c r="E46" s="13" t="e">
        <f t="shared" si="15"/>
        <v>#DIV/0!</v>
      </c>
      <c r="F46" s="13" t="e">
        <f t="shared" si="15"/>
        <v>#DIV/0!</v>
      </c>
      <c r="G46" s="13"/>
      <c r="H46" s="13">
        <f>AVERAGE(H44:H45)</f>
        <v>132.6996197718631</v>
      </c>
      <c r="I46" s="13" t="e">
        <f t="shared" ref="I46:N46" si="16">AVERAGE(I44:I45)</f>
        <v>#DIV/0!</v>
      </c>
      <c r="J46" s="13" t="e">
        <f t="shared" si="16"/>
        <v>#DIV/0!</v>
      </c>
      <c r="K46" s="13" t="e">
        <f t="shared" si="16"/>
        <v>#DIV/0!</v>
      </c>
      <c r="L46" s="13">
        <f t="shared" si="16"/>
        <v>132.6996197718631</v>
      </c>
      <c r="M46" s="13">
        <f t="shared" si="16"/>
        <v>132.6996197718631</v>
      </c>
      <c r="N46" s="13" t="e">
        <f t="shared" si="16"/>
        <v>#DIV/0!</v>
      </c>
      <c r="O46" s="13"/>
      <c r="P46" s="13"/>
    </row>
    <row r="47" spans="1:16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</row>
    <row r="48" spans="1:16" x14ac:dyDescent="0.25">
      <c r="A48" s="13" t="s">
        <v>33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</row>
    <row r="49" spans="1:16" x14ac:dyDescent="0.25">
      <c r="A49" s="13" t="s">
        <v>34</v>
      </c>
      <c r="B49" s="13">
        <f>B12/B13*100</f>
        <v>66.476190476190482</v>
      </c>
      <c r="C49" s="13">
        <f>C12/C13*100</f>
        <v>66.476190476190482</v>
      </c>
      <c r="D49" s="13" t="e">
        <f>D12/D13*100</f>
        <v>#DIV/0!</v>
      </c>
      <c r="E49" s="13" t="e">
        <f t="shared" ref="E49:F49" si="17">E12/E13*100</f>
        <v>#DIV/0!</v>
      </c>
      <c r="F49" s="13" t="e">
        <f t="shared" si="17"/>
        <v>#DIV/0!</v>
      </c>
      <c r="G49" s="13"/>
      <c r="H49" s="13">
        <f>H12/H13*100</f>
        <v>33.238095238095241</v>
      </c>
      <c r="I49" s="13">
        <f t="shared" ref="I49:N49" si="18">I12/I13*100</f>
        <v>0</v>
      </c>
      <c r="J49" s="13">
        <f t="shared" si="18"/>
        <v>0</v>
      </c>
      <c r="K49" s="13" t="e">
        <f t="shared" si="18"/>
        <v>#DIV/0!</v>
      </c>
      <c r="L49" s="13">
        <f t="shared" si="18"/>
        <v>66.476190476190482</v>
      </c>
      <c r="M49" s="13">
        <f t="shared" si="18"/>
        <v>66.476190476190482</v>
      </c>
      <c r="N49" s="13" t="e">
        <f t="shared" si="18"/>
        <v>#DIV/0!</v>
      </c>
      <c r="O49" s="13"/>
      <c r="P49" s="13"/>
    </row>
    <row r="50" spans="1:16" x14ac:dyDescent="0.25">
      <c r="A50" s="13" t="s">
        <v>35</v>
      </c>
      <c r="B50" s="13">
        <f>B18/B19*100</f>
        <v>62.4344380952381</v>
      </c>
      <c r="C50" s="13" t="e">
        <f>C18/C19*100</f>
        <v>#DIV/0!</v>
      </c>
      <c r="D50" s="13" t="e">
        <f>D18/D19*100</f>
        <v>#DIV/0!</v>
      </c>
      <c r="E50" s="13" t="e">
        <f>E18/E19*100</f>
        <v>#DIV/0!</v>
      </c>
      <c r="F50" s="13" t="e">
        <f>F18/F19*100</f>
        <v>#DIV/0!</v>
      </c>
      <c r="G50" s="13"/>
      <c r="H50" s="13">
        <f>H18/H19*100</f>
        <v>32.195976740531194</v>
      </c>
      <c r="I50" s="13">
        <f t="shared" ref="I50:N50" si="19">I18/I19*100</f>
        <v>0</v>
      </c>
      <c r="J50" s="13">
        <f t="shared" si="19"/>
        <v>0</v>
      </c>
      <c r="K50" s="13" t="e">
        <f t="shared" si="19"/>
        <v>#DIV/0!</v>
      </c>
      <c r="L50" s="13">
        <f t="shared" si="19"/>
        <v>66.476190476190482</v>
      </c>
      <c r="M50" s="13">
        <f t="shared" si="19"/>
        <v>66.476190476190482</v>
      </c>
      <c r="N50" s="13" t="e">
        <f t="shared" si="19"/>
        <v>#DIV/0!</v>
      </c>
      <c r="O50" s="13"/>
      <c r="P50" s="13"/>
    </row>
    <row r="51" spans="1:16" x14ac:dyDescent="0.25">
      <c r="A51" s="13" t="s">
        <v>36</v>
      </c>
      <c r="B51" s="13">
        <f>(B49+B50)/2</f>
        <v>64.455314285714294</v>
      </c>
      <c r="C51" s="13" t="e">
        <f>(C49+C50)/2</f>
        <v>#DIV/0!</v>
      </c>
      <c r="D51" s="13" t="e">
        <f t="shared" ref="D51:F51" si="20">(D49+D50)/2</f>
        <v>#DIV/0!</v>
      </c>
      <c r="E51" s="13" t="e">
        <f t="shared" si="20"/>
        <v>#DIV/0!</v>
      </c>
      <c r="F51" s="13" t="e">
        <f t="shared" si="20"/>
        <v>#DIV/0!</v>
      </c>
      <c r="G51" s="13"/>
      <c r="H51" s="13">
        <f>(H49+H50)/2</f>
        <v>32.717035989313217</v>
      </c>
      <c r="I51" s="13">
        <f t="shared" ref="I51:N51" si="21">(I49+I50)/2</f>
        <v>0</v>
      </c>
      <c r="J51" s="13">
        <f t="shared" si="21"/>
        <v>0</v>
      </c>
      <c r="K51" s="13" t="e">
        <f t="shared" si="21"/>
        <v>#DIV/0!</v>
      </c>
      <c r="L51" s="13">
        <f t="shared" si="21"/>
        <v>66.476190476190482</v>
      </c>
      <c r="M51" s="13">
        <f t="shared" si="21"/>
        <v>66.476190476190482</v>
      </c>
      <c r="N51" s="13" t="e">
        <f t="shared" si="21"/>
        <v>#DIV/0!</v>
      </c>
      <c r="O51" s="13"/>
      <c r="P51" s="13"/>
    </row>
    <row r="52" spans="1:16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</row>
    <row r="53" spans="1:16" x14ac:dyDescent="0.25">
      <c r="A53" s="13" t="s">
        <v>49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</row>
    <row r="54" spans="1:16" x14ac:dyDescent="0.25">
      <c r="A54" s="13" t="s">
        <v>37</v>
      </c>
      <c r="B54" s="13">
        <f>B20/B18*100</f>
        <v>0</v>
      </c>
      <c r="C54" s="13">
        <f>C20/C18*100</f>
        <v>0</v>
      </c>
      <c r="D54" s="13" t="e">
        <f>D20/D18*100</f>
        <v>#DIV/0!</v>
      </c>
      <c r="E54" s="13" t="e">
        <f>E20/E18*100</f>
        <v>#DIV/0!</v>
      </c>
      <c r="F54" s="13" t="e">
        <f>F20/F18*100</f>
        <v>#DIV/0!</v>
      </c>
      <c r="G54" s="13"/>
      <c r="H54" s="13">
        <f>H20/H18*100</f>
        <v>100</v>
      </c>
      <c r="I54" s="13" t="e">
        <f t="shared" ref="I54:N54" si="22">I20/I18*100</f>
        <v>#DIV/0!</v>
      </c>
      <c r="J54" s="13" t="e">
        <f t="shared" si="22"/>
        <v>#DIV/0!</v>
      </c>
      <c r="K54" s="13" t="e">
        <f t="shared" si="22"/>
        <v>#DIV/0!</v>
      </c>
      <c r="L54" s="13">
        <f t="shared" si="22"/>
        <v>100</v>
      </c>
      <c r="M54" s="13">
        <f t="shared" si="22"/>
        <v>100</v>
      </c>
      <c r="N54" s="13" t="e">
        <f t="shared" si="22"/>
        <v>#DIV/0!</v>
      </c>
      <c r="O54" s="13"/>
      <c r="P54" s="13"/>
    </row>
    <row r="55" spans="1:16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</row>
    <row r="56" spans="1:16" x14ac:dyDescent="0.25">
      <c r="A56" s="13" t="s">
        <v>38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</row>
    <row r="57" spans="1:16" x14ac:dyDescent="0.25">
      <c r="A57" s="13" t="s">
        <v>39</v>
      </c>
      <c r="B57" s="13">
        <f>((B12/B10)-1)*100</f>
        <v>711.62790697674416</v>
      </c>
      <c r="C57" s="13" t="e">
        <f>((C12/C10)-1)*100</f>
        <v>#DIV/0!</v>
      </c>
      <c r="D57" s="13">
        <f>((D12/D10)-1)*100</f>
        <v>-100</v>
      </c>
      <c r="E57" s="13" t="e">
        <f>((E12/E10)-1)*100</f>
        <v>#DIV/0!</v>
      </c>
      <c r="F57" s="13" t="e">
        <f>((F12/F10)-1)*100</f>
        <v>#DIV/0!</v>
      </c>
      <c r="G57" s="13"/>
      <c r="H57" s="13">
        <f>((H12/H10)-1)*100</f>
        <v>711.62790697674416</v>
      </c>
      <c r="I57" s="13" t="e">
        <f t="shared" ref="I57:N57" si="23">((I12/I10)-1)*100</f>
        <v>#DIV/0!</v>
      </c>
      <c r="J57" s="13" t="e">
        <f t="shared" si="23"/>
        <v>#DIV/0!</v>
      </c>
      <c r="K57" s="13" t="e">
        <f t="shared" si="23"/>
        <v>#DIV/0!</v>
      </c>
      <c r="L57" s="13">
        <f t="shared" si="23"/>
        <v>711.62790697674416</v>
      </c>
      <c r="M57" s="13" t="e">
        <f t="shared" si="23"/>
        <v>#DIV/0!</v>
      </c>
      <c r="N57" s="13">
        <f t="shared" si="23"/>
        <v>-100</v>
      </c>
      <c r="O57" s="13"/>
      <c r="P57" s="13"/>
    </row>
    <row r="58" spans="1:16" x14ac:dyDescent="0.25">
      <c r="A58" s="13" t="s">
        <v>40</v>
      </c>
      <c r="B58" s="13">
        <f>((B33/B32)-1)*100</f>
        <v>591.89830739231968</v>
      </c>
      <c r="C58" s="13" t="e">
        <f>((C33/C32)-1)*100</f>
        <v>#DIV/0!</v>
      </c>
      <c r="D58" s="13">
        <f t="shared" ref="D58" si="24">((D33/D32)-1)*100</f>
        <v>-100</v>
      </c>
      <c r="E58" s="13" t="e">
        <f>((E33/E32)-1)*100</f>
        <v>#DIV/0!</v>
      </c>
      <c r="F58" s="13" t="e">
        <f>((F33/F32)-1)*100</f>
        <v>#DIV/0!</v>
      </c>
      <c r="G58" s="13"/>
      <c r="H58" s="13">
        <f>((H33/H32)-1)*100</f>
        <v>591.89830739231968</v>
      </c>
      <c r="I58" s="13" t="e">
        <f t="shared" ref="I58:N58" si="25">((I33/I32)-1)*100</f>
        <v>#DIV/0!</v>
      </c>
      <c r="J58" s="13" t="e">
        <f t="shared" si="25"/>
        <v>#DIV/0!</v>
      </c>
      <c r="K58" s="13" t="e">
        <f t="shared" si="25"/>
        <v>#DIV/0!</v>
      </c>
      <c r="L58" s="13">
        <f t="shared" si="25"/>
        <v>591.89830739231968</v>
      </c>
      <c r="M58" s="13" t="e">
        <f t="shared" si="25"/>
        <v>#DIV/0!</v>
      </c>
      <c r="N58" s="13">
        <f t="shared" si="25"/>
        <v>-100</v>
      </c>
      <c r="O58" s="13"/>
      <c r="P58" s="13"/>
    </row>
    <row r="59" spans="1:16" x14ac:dyDescent="0.25">
      <c r="A59" s="13" t="s">
        <v>41</v>
      </c>
      <c r="B59" s="13">
        <f>((B35/B34)-1)*100</f>
        <v>-14.751784476017937</v>
      </c>
      <c r="C59" s="13" t="e">
        <f t="shared" ref="C59:F59" si="26">((C35/C34)-1)*100</f>
        <v>#DIV/0!</v>
      </c>
      <c r="D59" s="13" t="e">
        <f t="shared" si="26"/>
        <v>#DIV/0!</v>
      </c>
      <c r="E59" s="13" t="e">
        <f t="shared" si="26"/>
        <v>#DIV/0!</v>
      </c>
      <c r="F59" s="13" t="e">
        <f t="shared" si="26"/>
        <v>#DIV/0!</v>
      </c>
      <c r="G59" s="13"/>
      <c r="H59" s="13">
        <f>((H35/H34)-1)*100</f>
        <v>-14.751784476017937</v>
      </c>
      <c r="I59" s="13" t="e">
        <f t="shared" ref="I59:N59" si="27">((I35/I34)-1)*100</f>
        <v>#DIV/0!</v>
      </c>
      <c r="J59" s="13" t="e">
        <f t="shared" si="27"/>
        <v>#DIV/0!</v>
      </c>
      <c r="K59" s="13" t="e">
        <f t="shared" si="27"/>
        <v>#DIV/0!</v>
      </c>
      <c r="L59" s="13">
        <f t="shared" si="27"/>
        <v>-14.751784476017937</v>
      </c>
      <c r="M59" s="13" t="e">
        <f t="shared" si="27"/>
        <v>#DIV/0!</v>
      </c>
      <c r="N59" s="13" t="e">
        <f t="shared" si="27"/>
        <v>#DIV/0!</v>
      </c>
      <c r="O59" s="13"/>
      <c r="P59" s="13"/>
    </row>
    <row r="60" spans="1:16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</row>
    <row r="61" spans="1:16" x14ac:dyDescent="0.25">
      <c r="A61" s="13" t="s">
        <v>42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</row>
    <row r="62" spans="1:16" x14ac:dyDescent="0.25">
      <c r="A62" s="13" t="s">
        <v>43</v>
      </c>
      <c r="B62" s="13">
        <f t="shared" ref="B62:F63" si="28">B17/B11</f>
        <v>0</v>
      </c>
      <c r="C62" s="13">
        <f t="shared" si="28"/>
        <v>0</v>
      </c>
      <c r="D62" s="13" t="e">
        <f t="shared" si="28"/>
        <v>#DIV/0!</v>
      </c>
      <c r="E62" s="13" t="e">
        <f t="shared" si="28"/>
        <v>#DIV/0!</v>
      </c>
      <c r="F62" s="13" t="e">
        <f t="shared" si="28"/>
        <v>#DIV/0!</v>
      </c>
      <c r="G62" s="13"/>
      <c r="H62" s="13">
        <f t="shared" ref="H62:N62" si="29">H17/H11</f>
        <v>178448</v>
      </c>
      <c r="I62" s="13" t="e">
        <f t="shared" si="29"/>
        <v>#DIV/0!</v>
      </c>
      <c r="J62" s="13" t="e">
        <f t="shared" si="29"/>
        <v>#DIV/0!</v>
      </c>
      <c r="K62" s="13" t="e">
        <f t="shared" si="29"/>
        <v>#DIV/0!</v>
      </c>
      <c r="L62" s="13">
        <f t="shared" si="29"/>
        <v>178448</v>
      </c>
      <c r="M62" s="13">
        <f t="shared" si="29"/>
        <v>178448</v>
      </c>
      <c r="N62" s="13" t="e">
        <f t="shared" si="29"/>
        <v>#DIV/0!</v>
      </c>
      <c r="O62" s="13"/>
      <c r="P62" s="13"/>
    </row>
    <row r="63" spans="1:16" x14ac:dyDescent="0.25">
      <c r="A63" s="13" t="s">
        <v>44</v>
      </c>
      <c r="B63" s="13">
        <f t="shared" si="28"/>
        <v>178448</v>
      </c>
      <c r="C63" s="13">
        <f t="shared" si="28"/>
        <v>178448</v>
      </c>
      <c r="D63" s="13" t="e">
        <f t="shared" si="28"/>
        <v>#DIV/0!</v>
      </c>
      <c r="E63" s="13" t="e">
        <f t="shared" si="28"/>
        <v>#DIV/0!</v>
      </c>
      <c r="F63" s="13" t="e">
        <f t="shared" si="28"/>
        <v>#DIV/0!</v>
      </c>
      <c r="G63" s="13"/>
      <c r="H63" s="13">
        <f t="shared" ref="H63:N63" si="30">H18/H12</f>
        <v>178448</v>
      </c>
      <c r="I63" s="13" t="e">
        <f t="shared" si="30"/>
        <v>#DIV/0!</v>
      </c>
      <c r="J63" s="13" t="e">
        <f t="shared" si="30"/>
        <v>#DIV/0!</v>
      </c>
      <c r="K63" s="13" t="e">
        <f t="shared" si="30"/>
        <v>#DIV/0!</v>
      </c>
      <c r="L63" s="13">
        <f t="shared" si="30"/>
        <v>178448</v>
      </c>
      <c r="M63" s="13">
        <f t="shared" si="30"/>
        <v>178448</v>
      </c>
      <c r="N63" s="13" t="e">
        <f t="shared" si="30"/>
        <v>#DIV/0!</v>
      </c>
      <c r="O63" s="13"/>
      <c r="P63" s="13"/>
    </row>
    <row r="64" spans="1:16" x14ac:dyDescent="0.25">
      <c r="A64" s="13" t="s">
        <v>45</v>
      </c>
      <c r="B64" s="13" t="e">
        <f>(B62/B63)*B46</f>
        <v>#DIV/0!</v>
      </c>
      <c r="C64" s="13" t="e">
        <f>(C62/C63)*C46</f>
        <v>#DIV/0!</v>
      </c>
      <c r="D64" s="13" t="e">
        <f t="shared" ref="D64" si="31">(D62/D63)*D46</f>
        <v>#DIV/0!</v>
      </c>
      <c r="E64" s="13" t="e">
        <f t="shared" ref="E64:F64" si="32">E62/E63*E46</f>
        <v>#DIV/0!</v>
      </c>
      <c r="F64" s="13" t="e">
        <f t="shared" si="32"/>
        <v>#DIV/0!</v>
      </c>
      <c r="G64" s="13"/>
      <c r="H64" s="13">
        <f>(H62/H63)*H46</f>
        <v>132.6996197718631</v>
      </c>
      <c r="I64" s="13" t="e">
        <f t="shared" ref="I64:N64" si="33">(I62/I63)*I46</f>
        <v>#DIV/0!</v>
      </c>
      <c r="J64" s="13" t="e">
        <f t="shared" si="33"/>
        <v>#DIV/0!</v>
      </c>
      <c r="K64" s="13" t="e">
        <f t="shared" si="33"/>
        <v>#DIV/0!</v>
      </c>
      <c r="L64" s="13">
        <f t="shared" si="33"/>
        <v>132.6996197718631</v>
      </c>
      <c r="M64" s="13">
        <f t="shared" si="33"/>
        <v>132.6996197718631</v>
      </c>
      <c r="N64" s="13" t="e">
        <f t="shared" si="33"/>
        <v>#DIV/0!</v>
      </c>
      <c r="O64" s="13"/>
      <c r="P64" s="13"/>
    </row>
    <row r="65" spans="1:16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</row>
    <row r="66" spans="1:16" x14ac:dyDescent="0.25">
      <c r="A66" s="13" t="s">
        <v>46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</row>
    <row r="67" spans="1:16" x14ac:dyDescent="0.25">
      <c r="A67" s="13" t="s">
        <v>47</v>
      </c>
      <c r="B67" s="13" t="e">
        <f>(B24/B23)*100</f>
        <v>#DIV/0!</v>
      </c>
      <c r="C67" s="13"/>
      <c r="D67" s="13"/>
      <c r="E67" s="13"/>
      <c r="F67" s="13"/>
      <c r="G67" s="13"/>
      <c r="H67" s="13" t="e">
        <f>(H24/H23)*100</f>
        <v>#DIV/0!</v>
      </c>
      <c r="I67" s="13" t="e">
        <f t="shared" ref="I67:N67" si="34">(I24/I23)*100</f>
        <v>#DIV/0!</v>
      </c>
      <c r="J67" s="13" t="e">
        <f t="shared" si="34"/>
        <v>#DIV/0!</v>
      </c>
      <c r="K67" s="13" t="e">
        <f t="shared" si="34"/>
        <v>#DIV/0!</v>
      </c>
      <c r="L67" s="13" t="e">
        <f t="shared" si="34"/>
        <v>#DIV/0!</v>
      </c>
      <c r="M67" s="13" t="e">
        <f t="shared" si="34"/>
        <v>#DIV/0!</v>
      </c>
      <c r="N67" s="13" t="e">
        <f t="shared" si="34"/>
        <v>#DIV/0!</v>
      </c>
      <c r="O67" s="13"/>
      <c r="P67" s="13"/>
    </row>
    <row r="68" spans="1:16" x14ac:dyDescent="0.25">
      <c r="A68" s="13" t="s">
        <v>48</v>
      </c>
      <c r="B68" s="13" t="e">
        <f>(B18/B24)*100</f>
        <v>#DIV/0!</v>
      </c>
      <c r="C68" s="13"/>
      <c r="D68" s="13"/>
      <c r="E68" s="13"/>
      <c r="F68" s="13"/>
      <c r="G68" s="13"/>
      <c r="H68" s="13" t="e">
        <f>(H18/H24)*100</f>
        <v>#DIV/0!</v>
      </c>
      <c r="I68" s="13" t="e">
        <f t="shared" ref="I68:N68" si="35">(I18/I24)*100</f>
        <v>#DIV/0!</v>
      </c>
      <c r="J68" s="13" t="e">
        <f t="shared" si="35"/>
        <v>#DIV/0!</v>
      </c>
      <c r="K68" s="13" t="e">
        <f t="shared" si="35"/>
        <v>#DIV/0!</v>
      </c>
      <c r="L68" s="13" t="e">
        <f t="shared" si="35"/>
        <v>#DIV/0!</v>
      </c>
      <c r="M68" s="13" t="e">
        <f t="shared" si="35"/>
        <v>#DIV/0!</v>
      </c>
      <c r="N68" s="13" t="e">
        <f t="shared" si="35"/>
        <v>#DIV/0!</v>
      </c>
      <c r="O68" s="13"/>
      <c r="P68" s="13"/>
    </row>
    <row r="69" spans="1:16" ht="15.75" thickBot="1" x14ac:dyDescent="0.3">
      <c r="A69" s="77"/>
      <c r="B69" s="77"/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13"/>
      <c r="P69" s="13"/>
    </row>
    <row r="70" spans="1:16" ht="15.75" thickTop="1" x14ac:dyDescent="0.25">
      <c r="A70" s="78" t="s">
        <v>122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</row>
    <row r="71" spans="1:16" x14ac:dyDescent="0.25">
      <c r="A71" s="13" t="s">
        <v>50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</row>
    <row r="72" spans="1:16" x14ac:dyDescent="0.25">
      <c r="A72" s="13" t="s">
        <v>53</v>
      </c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</row>
    <row r="73" spans="1:16" x14ac:dyDescent="0.25">
      <c r="A73" s="13" t="s">
        <v>51</v>
      </c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</row>
    <row r="74" spans="1:16" x14ac:dyDescent="0.25">
      <c r="A74" s="13" t="s">
        <v>52</v>
      </c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</row>
    <row r="75" spans="1:16" x14ac:dyDescent="0.25">
      <c r="A75" s="13" t="s">
        <v>87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</row>
    <row r="76" spans="1:16" x14ac:dyDescent="0.25">
      <c r="A76" s="83" t="s">
        <v>123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</row>
    <row r="77" spans="1:16" x14ac:dyDescent="0.25">
      <c r="A77" s="13" t="s">
        <v>129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</row>
    <row r="78" spans="1:16" x14ac:dyDescent="0.25">
      <c r="A78" s="84" t="s">
        <v>130</v>
      </c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</row>
    <row r="79" spans="1:16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</row>
    <row r="80" spans="1:16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</row>
    <row r="81" spans="1:16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1:16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</row>
    <row r="83" spans="1:16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</row>
    <row r="84" spans="1:16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</row>
    <row r="85" spans="1:16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</row>
    <row r="86" spans="1:16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</row>
    <row r="87" spans="1:16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</row>
    <row r="88" spans="1:16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</row>
    <row r="89" spans="1:16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</row>
    <row r="90" spans="1:16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</row>
    <row r="91" spans="1:16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</row>
    <row r="92" spans="1:16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</row>
    <row r="93" spans="1:16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</row>
    <row r="94" spans="1:16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</row>
    <row r="95" spans="1:16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</row>
    <row r="96" spans="1:16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</row>
    <row r="97" spans="1:16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</row>
    <row r="98" spans="1:16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</row>
    <row r="99" spans="1:16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</row>
    <row r="100" spans="1:16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</row>
    <row r="101" spans="1:16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</row>
    <row r="102" spans="1:16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</row>
    <row r="103" spans="1:16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</row>
    <row r="104" spans="1:16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</row>
    <row r="105" spans="1:16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</row>
    <row r="106" spans="1:16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</row>
    <row r="107" spans="1:16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</row>
    <row r="108" spans="1:16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</row>
    <row r="109" spans="1:16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</row>
    <row r="110" spans="1:16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</row>
    <row r="111" spans="1:16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</row>
    <row r="112" spans="1:16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</row>
    <row r="113" spans="1:16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</row>
    <row r="114" spans="1:16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</row>
    <row r="115" spans="1:16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</row>
    <row r="116" spans="1:16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</row>
    <row r="117" spans="1:16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</row>
    <row r="118" spans="1:16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</row>
    <row r="119" spans="1:16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</row>
    <row r="120" spans="1:16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</row>
    <row r="162" spans="4:4" x14ac:dyDescent="0.25">
      <c r="D162" s="3"/>
    </row>
    <row r="163" spans="4:4" x14ac:dyDescent="0.25">
      <c r="D163" s="3"/>
    </row>
  </sheetData>
  <mergeCells count="5">
    <mergeCell ref="A2:F2"/>
    <mergeCell ref="H4:H5"/>
    <mergeCell ref="A4:A5"/>
    <mergeCell ref="B4:B5"/>
    <mergeCell ref="C4:F4"/>
  </mergeCells>
  <pageMargins left="0.7" right="0.7" top="0.75" bottom="0.75" header="0.3" footer="0.3"/>
  <pageSetup scale="61" orientation="portrait" horizontalDpi="360" verticalDpi="36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8"/>
  <sheetViews>
    <sheetView topLeftCell="A67" zoomScale="75" zoomScaleNormal="75" workbookViewId="0">
      <selection activeCell="Q20" sqref="Q20"/>
    </sheetView>
  </sheetViews>
  <sheetFormatPr baseColWidth="10" defaultRowHeight="15" x14ac:dyDescent="0.25"/>
  <cols>
    <col min="1" max="1" width="40.7109375" style="7" customWidth="1"/>
    <col min="2" max="2" width="14.42578125" style="7" bestFit="1" customWidth="1"/>
    <col min="3" max="3" width="12.7109375" style="7" customWidth="1"/>
    <col min="4" max="4" width="15.5703125" style="7" customWidth="1"/>
    <col min="5" max="5" width="13.85546875" style="7" customWidth="1"/>
    <col min="6" max="6" width="12.7109375" style="7" customWidth="1"/>
    <col min="7" max="7" width="2.7109375" style="7" customWidth="1"/>
    <col min="8" max="12" width="12.7109375" style="12" customWidth="1"/>
    <col min="13" max="14" width="12.7109375" style="7" customWidth="1"/>
    <col min="15" max="16384" width="11.42578125" style="7"/>
  </cols>
  <sheetData>
    <row r="1" spans="1:15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ht="15.75" x14ac:dyDescent="0.25">
      <c r="A2" s="64" t="s">
        <v>65</v>
      </c>
      <c r="B2" s="64"/>
      <c r="C2" s="64"/>
      <c r="D2" s="64"/>
      <c r="E2" s="64"/>
      <c r="F2" s="64"/>
      <c r="G2" s="13"/>
      <c r="H2" s="13"/>
      <c r="I2" s="13"/>
      <c r="J2" s="13"/>
      <c r="K2" s="13"/>
      <c r="L2" s="13"/>
      <c r="M2" s="13"/>
      <c r="N2" s="13"/>
      <c r="O2" s="13"/>
    </row>
    <row r="3" spans="1:15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5" ht="15" customHeight="1" x14ac:dyDescent="0.25">
      <c r="A4" s="65" t="s">
        <v>1</v>
      </c>
      <c r="B4" s="66" t="s">
        <v>2</v>
      </c>
      <c r="C4" s="67" t="s">
        <v>3</v>
      </c>
      <c r="D4" s="67"/>
      <c r="E4" s="67"/>
      <c r="F4" s="67"/>
      <c r="G4" s="13"/>
      <c r="H4" s="66" t="s">
        <v>2</v>
      </c>
      <c r="I4" s="68" t="s">
        <v>124</v>
      </c>
      <c r="J4" s="67"/>
      <c r="K4" s="67"/>
      <c r="L4" s="68" t="s">
        <v>127</v>
      </c>
      <c r="M4" s="67"/>
      <c r="N4" s="67"/>
      <c r="O4" s="13"/>
    </row>
    <row r="5" spans="1:15" ht="15.75" thickBot="1" x14ac:dyDescent="0.3">
      <c r="A5" s="69"/>
      <c r="B5" s="70"/>
      <c r="C5" s="71" t="s">
        <v>4</v>
      </c>
      <c r="D5" s="71" t="s">
        <v>5</v>
      </c>
      <c r="E5" s="72" t="s">
        <v>6</v>
      </c>
      <c r="F5" s="71" t="s">
        <v>7</v>
      </c>
      <c r="G5" s="13"/>
      <c r="H5" s="70"/>
      <c r="I5" s="73" t="s">
        <v>128</v>
      </c>
      <c r="J5" s="74" t="s">
        <v>125</v>
      </c>
      <c r="K5" s="74" t="s">
        <v>126</v>
      </c>
      <c r="L5" s="73" t="s">
        <v>128</v>
      </c>
      <c r="M5" s="74" t="s">
        <v>125</v>
      </c>
      <c r="N5" s="74" t="s">
        <v>126</v>
      </c>
      <c r="O5" s="13"/>
    </row>
    <row r="6" spans="1:15" ht="15.75" thickTop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x14ac:dyDescent="0.25">
      <c r="A7" s="75" t="s">
        <v>8</v>
      </c>
      <c r="B7" s="13"/>
      <c r="C7" s="13"/>
      <c r="D7" s="13"/>
      <c r="E7" s="13"/>
      <c r="F7" s="13"/>
      <c r="G7" s="13"/>
      <c r="H7" s="13"/>
      <c r="I7" s="13"/>
      <c r="J7" s="13">
        <v>173250</v>
      </c>
      <c r="K7" s="13"/>
      <c r="L7" s="13"/>
      <c r="M7" s="13">
        <v>178448</v>
      </c>
      <c r="N7" s="13"/>
      <c r="O7" s="13"/>
    </row>
    <row r="8" spans="1:15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</row>
    <row r="9" spans="1:15" x14ac:dyDescent="0.25">
      <c r="A9" s="13" t="s">
        <v>132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5" x14ac:dyDescent="0.25">
      <c r="A10" s="17" t="s">
        <v>66</v>
      </c>
      <c r="B10" s="13">
        <f>SUM(C10:F10)</f>
        <v>68</v>
      </c>
      <c r="C10" s="13">
        <v>0</v>
      </c>
      <c r="D10" s="13">
        <v>28</v>
      </c>
      <c r="E10" s="13">
        <v>40</v>
      </c>
      <c r="F10" s="13">
        <v>0</v>
      </c>
      <c r="G10" s="13"/>
      <c r="H10" s="13">
        <f>I10+L10</f>
        <v>68</v>
      </c>
      <c r="I10" s="13">
        <f>SUM(J10:K10)</f>
        <v>0</v>
      </c>
      <c r="J10" s="13">
        <v>0</v>
      </c>
      <c r="K10" s="13">
        <v>0</v>
      </c>
      <c r="L10" s="13">
        <f>SUM(M10:N10)</f>
        <v>68</v>
      </c>
      <c r="M10" s="13">
        <v>40</v>
      </c>
      <c r="N10" s="13">
        <v>28</v>
      </c>
      <c r="O10" s="13"/>
    </row>
    <row r="11" spans="1:15" x14ac:dyDescent="0.25">
      <c r="A11" s="17" t="s">
        <v>67</v>
      </c>
      <c r="B11" s="13">
        <f>SUM(C11:F11)</f>
        <v>262</v>
      </c>
      <c r="C11" s="13">
        <v>262</v>
      </c>
      <c r="D11" s="13">
        <v>0</v>
      </c>
      <c r="E11" s="13">
        <v>0</v>
      </c>
      <c r="F11" s="13">
        <v>0</v>
      </c>
      <c r="G11" s="13"/>
      <c r="H11" s="13">
        <f>I11+L11</f>
        <v>262</v>
      </c>
      <c r="I11" s="13">
        <f>SUM(J11:K11)</f>
        <v>0</v>
      </c>
      <c r="J11" s="13">
        <v>0</v>
      </c>
      <c r="K11" s="13">
        <v>0</v>
      </c>
      <c r="L11" s="13">
        <f>SUM(M11:N11)</f>
        <v>262</v>
      </c>
      <c r="M11" s="13">
        <v>262</v>
      </c>
      <c r="N11" s="13">
        <v>0</v>
      </c>
      <c r="O11" s="13"/>
    </row>
    <row r="12" spans="1:15" x14ac:dyDescent="0.25">
      <c r="A12" s="17" t="s">
        <v>68</v>
      </c>
      <c r="B12" s="13">
        <f>SUM(C12:F12)</f>
        <v>191</v>
      </c>
      <c r="C12" s="13">
        <v>191</v>
      </c>
      <c r="D12" s="13">
        <v>0</v>
      </c>
      <c r="E12" s="13">
        <v>0</v>
      </c>
      <c r="F12" s="13">
        <v>0</v>
      </c>
      <c r="G12" s="13"/>
      <c r="H12" s="13">
        <f t="shared" ref="H12:H20" si="0">I12+L12</f>
        <v>191</v>
      </c>
      <c r="I12" s="13">
        <f t="shared" ref="I12:I20" si="1">SUM(J12:K12)</f>
        <v>15</v>
      </c>
      <c r="J12" s="13">
        <v>15</v>
      </c>
      <c r="K12" s="13">
        <v>0</v>
      </c>
      <c r="L12" s="13">
        <f t="shared" ref="L12:L13" si="2">SUM(M12:N12)</f>
        <v>176</v>
      </c>
      <c r="M12" s="13">
        <v>176</v>
      </c>
      <c r="N12" s="13">
        <v>0</v>
      </c>
      <c r="O12" s="13"/>
    </row>
    <row r="13" spans="1:15" x14ac:dyDescent="0.25">
      <c r="A13" s="17" t="s">
        <v>12</v>
      </c>
      <c r="B13" s="13">
        <f>SUM(C13:F13)</f>
        <v>525</v>
      </c>
      <c r="C13" s="13">
        <v>525</v>
      </c>
      <c r="D13" s="13">
        <v>0</v>
      </c>
      <c r="E13" s="13">
        <v>0</v>
      </c>
      <c r="F13" s="13">
        <v>0</v>
      </c>
      <c r="G13" s="13"/>
      <c r="H13" s="13">
        <f t="shared" si="0"/>
        <v>1050</v>
      </c>
      <c r="I13" s="13">
        <f t="shared" si="1"/>
        <v>525</v>
      </c>
      <c r="J13" s="13">
        <v>525</v>
      </c>
      <c r="K13" s="13">
        <v>0</v>
      </c>
      <c r="L13" s="13">
        <f t="shared" si="2"/>
        <v>525</v>
      </c>
      <c r="M13" s="13">
        <v>525</v>
      </c>
      <c r="N13" s="13">
        <v>0</v>
      </c>
      <c r="O13" s="13"/>
    </row>
    <row r="14" spans="1:15" x14ac:dyDescent="0.2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</row>
    <row r="15" spans="1:15" x14ac:dyDescent="0.25">
      <c r="A15" s="76" t="s">
        <v>13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15" x14ac:dyDescent="0.25">
      <c r="A16" s="17" t="s">
        <v>66</v>
      </c>
      <c r="B16" s="13">
        <f>C16+D16+E16+F16</f>
        <v>13600000</v>
      </c>
      <c r="C16" s="13">
        <v>0</v>
      </c>
      <c r="D16" s="13">
        <v>5600000</v>
      </c>
      <c r="E16" s="13">
        <v>8000000</v>
      </c>
      <c r="F16" s="13">
        <v>0</v>
      </c>
      <c r="G16" s="13"/>
      <c r="H16" s="13">
        <f t="shared" si="0"/>
        <v>13600000</v>
      </c>
      <c r="I16" s="13">
        <f t="shared" si="1"/>
        <v>0</v>
      </c>
      <c r="J16" s="13">
        <v>0</v>
      </c>
      <c r="K16" s="13">
        <v>0</v>
      </c>
      <c r="L16" s="13">
        <f t="shared" ref="L16:L20" si="3">SUM(M16:N16)</f>
        <v>13600000</v>
      </c>
      <c r="M16" s="13">
        <v>8000000</v>
      </c>
      <c r="N16" s="13">
        <v>5600000</v>
      </c>
      <c r="O16" s="13"/>
    </row>
    <row r="17" spans="1:15" x14ac:dyDescent="0.25">
      <c r="A17" s="17" t="s">
        <v>67</v>
      </c>
      <c r="B17" s="13">
        <f>C17+D17+E17+F17</f>
        <v>0</v>
      </c>
      <c r="C17" s="13">
        <v>0</v>
      </c>
      <c r="D17" s="13">
        <v>0</v>
      </c>
      <c r="E17" s="13">
        <v>0</v>
      </c>
      <c r="F17" s="13">
        <v>0</v>
      </c>
      <c r="G17" s="13"/>
      <c r="H17" s="13">
        <f t="shared" si="0"/>
        <v>46753376</v>
      </c>
      <c r="I17" s="13">
        <f t="shared" si="1"/>
        <v>0</v>
      </c>
      <c r="J17" s="13">
        <v>0</v>
      </c>
      <c r="K17" s="13">
        <v>0</v>
      </c>
      <c r="L17" s="13">
        <f t="shared" si="3"/>
        <v>46753376</v>
      </c>
      <c r="M17" s="13">
        <f>M11*M7</f>
        <v>46753376</v>
      </c>
      <c r="N17" s="13">
        <v>0</v>
      </c>
      <c r="O17" s="13"/>
    </row>
    <row r="18" spans="1:15" x14ac:dyDescent="0.25">
      <c r="A18" s="17" t="s">
        <v>68</v>
      </c>
      <c r="B18" s="13">
        <f>SUM(C18:F18)</f>
        <v>34005598</v>
      </c>
      <c r="C18" s="13">
        <v>34005598</v>
      </c>
      <c r="D18" s="13">
        <v>0</v>
      </c>
      <c r="E18" s="13">
        <v>0</v>
      </c>
      <c r="F18" s="13">
        <v>0</v>
      </c>
      <c r="G18" s="13"/>
      <c r="H18" s="13">
        <f t="shared" si="0"/>
        <v>34005598</v>
      </c>
      <c r="I18" s="13">
        <f t="shared" si="1"/>
        <v>2598750</v>
      </c>
      <c r="J18" s="13">
        <f>J12*J7</f>
        <v>2598750</v>
      </c>
      <c r="K18" s="13">
        <v>0</v>
      </c>
      <c r="L18" s="13">
        <f t="shared" si="3"/>
        <v>31406848</v>
      </c>
      <c r="M18" s="13">
        <f>M7*M12</f>
        <v>31406848</v>
      </c>
      <c r="N18" s="13">
        <v>0</v>
      </c>
      <c r="O18" s="13"/>
    </row>
    <row r="19" spans="1:15" x14ac:dyDescent="0.25">
      <c r="A19" s="17" t="s">
        <v>12</v>
      </c>
      <c r="B19" s="13">
        <v>99750000</v>
      </c>
      <c r="C19" s="13"/>
      <c r="D19" s="13"/>
      <c r="E19" s="13"/>
      <c r="F19" s="13"/>
      <c r="G19" s="13"/>
      <c r="H19" s="13">
        <f t="shared" si="0"/>
        <v>193435200</v>
      </c>
      <c r="I19" s="13">
        <f t="shared" si="1"/>
        <v>99750000</v>
      </c>
      <c r="J19" s="13">
        <v>99750000</v>
      </c>
      <c r="K19" s="13">
        <v>0</v>
      </c>
      <c r="L19" s="13">
        <f t="shared" si="3"/>
        <v>93685200</v>
      </c>
      <c r="M19" s="13">
        <v>93685200</v>
      </c>
      <c r="N19" s="13">
        <v>0</v>
      </c>
      <c r="O19" s="13"/>
    </row>
    <row r="20" spans="1:15" x14ac:dyDescent="0.25">
      <c r="A20" s="17" t="s">
        <v>69</v>
      </c>
      <c r="B20" s="13"/>
      <c r="C20" s="13"/>
      <c r="D20" s="13"/>
      <c r="E20" s="13"/>
      <c r="F20" s="13"/>
      <c r="G20" s="13"/>
      <c r="H20" s="13">
        <f t="shared" si="0"/>
        <v>34005598</v>
      </c>
      <c r="I20" s="13">
        <f t="shared" si="1"/>
        <v>2598750</v>
      </c>
      <c r="J20" s="13">
        <f>J18</f>
        <v>2598750</v>
      </c>
      <c r="K20" s="13">
        <f>K18</f>
        <v>0</v>
      </c>
      <c r="L20" s="13">
        <f t="shared" si="3"/>
        <v>31406848</v>
      </c>
      <c r="M20" s="13">
        <f>M18</f>
        <v>31406848</v>
      </c>
      <c r="N20" s="13">
        <f>N18</f>
        <v>0</v>
      </c>
      <c r="O20" s="13"/>
    </row>
    <row r="21" spans="1:15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</row>
    <row r="22" spans="1:15" x14ac:dyDescent="0.25">
      <c r="A22" s="76" t="s">
        <v>15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</row>
    <row r="23" spans="1:15" x14ac:dyDescent="0.25">
      <c r="A23" s="17" t="s">
        <v>67</v>
      </c>
      <c r="B23" s="13">
        <f>B17</f>
        <v>0</v>
      </c>
      <c r="C23" s="13"/>
      <c r="D23" s="13"/>
      <c r="E23" s="13"/>
      <c r="F23" s="13"/>
      <c r="G23" s="13"/>
      <c r="H23" s="13">
        <v>0</v>
      </c>
      <c r="I23" s="13"/>
      <c r="J23" s="13"/>
      <c r="K23" s="13"/>
      <c r="L23" s="13"/>
      <c r="M23" s="13"/>
      <c r="N23" s="13"/>
      <c r="O23" s="13"/>
    </row>
    <row r="24" spans="1:15" x14ac:dyDescent="0.25">
      <c r="A24" s="17" t="s">
        <v>68</v>
      </c>
      <c r="B24" s="13">
        <v>0</v>
      </c>
      <c r="C24" s="13"/>
      <c r="D24" s="13"/>
      <c r="E24" s="13"/>
      <c r="F24" s="13"/>
      <c r="G24" s="13"/>
      <c r="H24" s="13">
        <v>0</v>
      </c>
      <c r="I24" s="13"/>
      <c r="J24" s="13"/>
      <c r="K24" s="13"/>
      <c r="L24" s="13"/>
      <c r="M24" s="13"/>
      <c r="N24" s="13"/>
      <c r="O24" s="13"/>
    </row>
    <row r="25" spans="1:15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</row>
    <row r="26" spans="1:15" x14ac:dyDescent="0.25">
      <c r="A26" s="13" t="s">
        <v>16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</row>
    <row r="27" spans="1:15" x14ac:dyDescent="0.25">
      <c r="A27" s="17" t="s">
        <v>70</v>
      </c>
      <c r="B27" s="13">
        <v>1.3936338904333334</v>
      </c>
      <c r="C27" s="13">
        <v>1.3936338904333334</v>
      </c>
      <c r="D27" s="13">
        <v>1.3936338904333334</v>
      </c>
      <c r="E27" s="13">
        <v>1.3936338904333334</v>
      </c>
      <c r="F27" s="13">
        <v>1.3936338904333334</v>
      </c>
      <c r="G27" s="13"/>
      <c r="H27" s="13">
        <v>1.3936338904333334</v>
      </c>
      <c r="I27" s="13">
        <v>1.3936338904333334</v>
      </c>
      <c r="J27" s="13">
        <v>1.3936338904333334</v>
      </c>
      <c r="K27" s="13">
        <v>1.3936338904333334</v>
      </c>
      <c r="L27" s="13">
        <v>1.3936338904333334</v>
      </c>
      <c r="M27" s="13">
        <v>1.3936338904333334</v>
      </c>
      <c r="N27" s="13">
        <v>1.3936338904333334</v>
      </c>
      <c r="O27" s="13"/>
    </row>
    <row r="28" spans="1:15" x14ac:dyDescent="0.25">
      <c r="A28" s="17" t="s">
        <v>71</v>
      </c>
      <c r="B28" s="13">
        <v>1.4619442416999999</v>
      </c>
      <c r="C28" s="13">
        <v>1.4619442416999999</v>
      </c>
      <c r="D28" s="13">
        <v>1.4619442416999999</v>
      </c>
      <c r="E28" s="13">
        <v>1.4619442416999999</v>
      </c>
      <c r="F28" s="13">
        <v>1.4619442416999999</v>
      </c>
      <c r="G28" s="13"/>
      <c r="H28" s="13">
        <v>1.4619442416999999</v>
      </c>
      <c r="I28" s="13">
        <v>1.4619442416999999</v>
      </c>
      <c r="J28" s="13">
        <v>1.4619442416999999</v>
      </c>
      <c r="K28" s="13">
        <v>1.4619442416999999</v>
      </c>
      <c r="L28" s="13">
        <v>1.4619442416999999</v>
      </c>
      <c r="M28" s="13">
        <v>1.4619442416999999</v>
      </c>
      <c r="N28" s="13">
        <v>1.4619442416999999</v>
      </c>
      <c r="O28" s="13"/>
    </row>
    <row r="29" spans="1:15" x14ac:dyDescent="0.25">
      <c r="A29" s="17" t="s">
        <v>19</v>
      </c>
      <c r="B29" s="13">
        <f>21249+2369</f>
        <v>23618</v>
      </c>
      <c r="C29" s="13">
        <v>21249</v>
      </c>
      <c r="D29" s="13">
        <v>2369</v>
      </c>
      <c r="E29" s="13">
        <v>21249</v>
      </c>
      <c r="F29" s="13">
        <v>21249</v>
      </c>
      <c r="G29" s="13"/>
      <c r="H29" s="13">
        <f>21249+2369</f>
        <v>23618</v>
      </c>
      <c r="I29" s="13">
        <f>21249+2369</f>
        <v>23618</v>
      </c>
      <c r="J29" s="13">
        <v>21249</v>
      </c>
      <c r="K29" s="13">
        <v>2369</v>
      </c>
      <c r="L29" s="13">
        <f>21249+2369</f>
        <v>23618</v>
      </c>
      <c r="M29" s="13">
        <v>21249</v>
      </c>
      <c r="N29" s="13">
        <v>2369</v>
      </c>
      <c r="O29" s="13"/>
    </row>
    <row r="30" spans="1:15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</row>
    <row r="31" spans="1:15" x14ac:dyDescent="0.25">
      <c r="A31" s="75" t="s">
        <v>20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</row>
    <row r="32" spans="1:15" x14ac:dyDescent="0.25">
      <c r="A32" s="13" t="s">
        <v>72</v>
      </c>
      <c r="B32" s="13">
        <f>B16/B27</f>
        <v>9758660.5014113467</v>
      </c>
      <c r="C32" s="13">
        <f>C16/C27</f>
        <v>0</v>
      </c>
      <c r="D32" s="13">
        <f>D16/D27</f>
        <v>4018271.9711693781</v>
      </c>
      <c r="E32" s="13">
        <f>E16/E27</f>
        <v>5740388.530241969</v>
      </c>
      <c r="F32" s="13">
        <f>F16/F27</f>
        <v>0</v>
      </c>
      <c r="G32" s="13"/>
      <c r="H32" s="13">
        <f>H16/H27</f>
        <v>9758660.5014113467</v>
      </c>
      <c r="I32" s="13">
        <f t="shared" ref="I32:N32" si="4">I16/I27</f>
        <v>0</v>
      </c>
      <c r="J32" s="13">
        <f t="shared" si="4"/>
        <v>0</v>
      </c>
      <c r="K32" s="13">
        <f t="shared" si="4"/>
        <v>0</v>
      </c>
      <c r="L32" s="13">
        <f t="shared" si="4"/>
        <v>9758660.5014113467</v>
      </c>
      <c r="M32" s="13">
        <f t="shared" si="4"/>
        <v>5740388.530241969</v>
      </c>
      <c r="N32" s="13">
        <f t="shared" si="4"/>
        <v>4018271.9711693781</v>
      </c>
      <c r="O32" s="13"/>
    </row>
    <row r="33" spans="1:15" x14ac:dyDescent="0.25">
      <c r="A33" s="13" t="s">
        <v>73</v>
      </c>
      <c r="B33" s="13">
        <f>B18/B28</f>
        <v>23260530.073607389</v>
      </c>
      <c r="C33" s="13">
        <f>C18/C28</f>
        <v>23260530.073607389</v>
      </c>
      <c r="D33" s="13">
        <f t="shared" ref="D33" si="5">D18/D28</f>
        <v>0</v>
      </c>
      <c r="E33" s="13">
        <f>E18/E28</f>
        <v>0</v>
      </c>
      <c r="F33" s="13">
        <f>F18/F28</f>
        <v>0</v>
      </c>
      <c r="G33" s="13"/>
      <c r="H33" s="13">
        <f>H18/H28</f>
        <v>23260530.073607389</v>
      </c>
      <c r="I33" s="13">
        <f t="shared" ref="I33:N33" si="6">I18/I28</f>
        <v>1777598.5744696271</v>
      </c>
      <c r="J33" s="13">
        <f t="shared" si="6"/>
        <v>1777598.5744696271</v>
      </c>
      <c r="K33" s="13">
        <f t="shared" si="6"/>
        <v>0</v>
      </c>
      <c r="L33" s="13">
        <f t="shared" si="6"/>
        <v>21482931.499137763</v>
      </c>
      <c r="M33" s="13">
        <f t="shared" si="6"/>
        <v>21482931.499137763</v>
      </c>
      <c r="N33" s="13">
        <f t="shared" si="6"/>
        <v>0</v>
      </c>
      <c r="O33" s="13"/>
    </row>
    <row r="34" spans="1:15" x14ac:dyDescent="0.25">
      <c r="A34" s="13" t="s">
        <v>74</v>
      </c>
      <c r="B34" s="13">
        <f>B32/B10</f>
        <v>143509.7132560492</v>
      </c>
      <c r="C34" s="13" t="e">
        <f t="shared" ref="C34:F34" si="7">C32/C10</f>
        <v>#DIV/0!</v>
      </c>
      <c r="D34" s="13">
        <f t="shared" si="7"/>
        <v>143509.71325604923</v>
      </c>
      <c r="E34" s="13">
        <f t="shared" si="7"/>
        <v>143509.71325604923</v>
      </c>
      <c r="F34" s="13" t="e">
        <f t="shared" si="7"/>
        <v>#DIV/0!</v>
      </c>
      <c r="G34" s="13"/>
      <c r="H34" s="13">
        <f>H32/H10</f>
        <v>143509.7132560492</v>
      </c>
      <c r="I34" s="13" t="e">
        <f t="shared" ref="I34:N34" si="8">I32/I10</f>
        <v>#DIV/0!</v>
      </c>
      <c r="J34" s="13" t="e">
        <f t="shared" si="8"/>
        <v>#DIV/0!</v>
      </c>
      <c r="K34" s="13" t="e">
        <f t="shared" si="8"/>
        <v>#DIV/0!</v>
      </c>
      <c r="L34" s="13">
        <f t="shared" si="8"/>
        <v>143509.7132560492</v>
      </c>
      <c r="M34" s="13">
        <f t="shared" si="8"/>
        <v>143509.71325604923</v>
      </c>
      <c r="N34" s="13">
        <f t="shared" si="8"/>
        <v>143509.71325604923</v>
      </c>
      <c r="O34" s="13"/>
    </row>
    <row r="35" spans="1:15" x14ac:dyDescent="0.25">
      <c r="A35" s="13" t="s">
        <v>75</v>
      </c>
      <c r="B35" s="13">
        <f>B33/B12</f>
        <v>121782.87996653083</v>
      </c>
      <c r="C35" s="13">
        <f>C33/C12</f>
        <v>121782.87996653083</v>
      </c>
      <c r="D35" s="13" t="e">
        <f t="shared" ref="D35:F35" si="9">D33/D12</f>
        <v>#DIV/0!</v>
      </c>
      <c r="E35" s="13" t="e">
        <f t="shared" si="9"/>
        <v>#DIV/0!</v>
      </c>
      <c r="F35" s="13" t="e">
        <f t="shared" si="9"/>
        <v>#DIV/0!</v>
      </c>
      <c r="G35" s="13"/>
      <c r="H35" s="13">
        <f>H33/H12</f>
        <v>121782.87996653083</v>
      </c>
      <c r="I35" s="13">
        <f t="shared" ref="I35:N35" si="10">I33/I12</f>
        <v>118506.57163130847</v>
      </c>
      <c r="J35" s="13">
        <f t="shared" si="10"/>
        <v>118506.57163130847</v>
      </c>
      <c r="K35" s="13" t="e">
        <f t="shared" si="10"/>
        <v>#DIV/0!</v>
      </c>
      <c r="L35" s="13">
        <f t="shared" si="10"/>
        <v>122062.11079055547</v>
      </c>
      <c r="M35" s="13">
        <f t="shared" si="10"/>
        <v>122062.11079055547</v>
      </c>
      <c r="N35" s="13" t="e">
        <f t="shared" si="10"/>
        <v>#DIV/0!</v>
      </c>
      <c r="O35" s="13"/>
    </row>
    <row r="36" spans="1:15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</row>
    <row r="37" spans="1:15" x14ac:dyDescent="0.25">
      <c r="A37" s="75" t="s">
        <v>25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</row>
    <row r="38" spans="1:15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</row>
    <row r="39" spans="1:15" x14ac:dyDescent="0.25">
      <c r="A39" s="13" t="s">
        <v>26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</row>
    <row r="40" spans="1:15" x14ac:dyDescent="0.25">
      <c r="A40" s="13" t="s">
        <v>27</v>
      </c>
      <c r="B40" s="13">
        <f>B11/B29*100</f>
        <v>1.109323397408756</v>
      </c>
      <c r="C40" s="13">
        <f>C11/C29*100</f>
        <v>1.2329991999623511</v>
      </c>
      <c r="D40" s="13">
        <f>D11/D29*100</f>
        <v>0</v>
      </c>
      <c r="E40" s="13">
        <f>E11/E29*100</f>
        <v>0</v>
      </c>
      <c r="F40" s="13">
        <f>F11/F29*100</f>
        <v>0</v>
      </c>
      <c r="G40" s="13"/>
      <c r="H40" s="13">
        <f>H11/H29*100</f>
        <v>1.109323397408756</v>
      </c>
      <c r="I40" s="13">
        <f t="shared" ref="I40:N40" si="11">I11/I29*100</f>
        <v>0</v>
      </c>
      <c r="J40" s="13">
        <f t="shared" si="11"/>
        <v>0</v>
      </c>
      <c r="K40" s="13">
        <f t="shared" si="11"/>
        <v>0</v>
      </c>
      <c r="L40" s="13">
        <f t="shared" si="11"/>
        <v>1.109323397408756</v>
      </c>
      <c r="M40" s="13">
        <f t="shared" si="11"/>
        <v>1.2329991999623511</v>
      </c>
      <c r="N40" s="13">
        <f t="shared" si="11"/>
        <v>0</v>
      </c>
      <c r="O40" s="13"/>
    </row>
    <row r="41" spans="1:15" x14ac:dyDescent="0.25">
      <c r="A41" s="13" t="s">
        <v>28</v>
      </c>
      <c r="B41" s="13">
        <f>B12/B29*100</f>
        <v>0.80870522482852059</v>
      </c>
      <c r="C41" s="13">
        <f>C12/C29*100</f>
        <v>0.89886582898018741</v>
      </c>
      <c r="D41" s="13">
        <f>D12/D29*100</f>
        <v>0</v>
      </c>
      <c r="E41" s="13">
        <f>E12/E29*100</f>
        <v>0</v>
      </c>
      <c r="F41" s="13">
        <f>F12/F29*100</f>
        <v>0</v>
      </c>
      <c r="G41" s="13"/>
      <c r="H41" s="13">
        <f>H12/H29*100</f>
        <v>0.80870522482852059</v>
      </c>
      <c r="I41" s="13">
        <f t="shared" ref="I41:N41" si="12">I12/I29*100</f>
        <v>6.3510881531035651E-2</v>
      </c>
      <c r="J41" s="13">
        <f t="shared" si="12"/>
        <v>7.0591557249752926E-2</v>
      </c>
      <c r="K41" s="13">
        <f t="shared" si="12"/>
        <v>0</v>
      </c>
      <c r="L41" s="13">
        <f t="shared" si="12"/>
        <v>0.74519434329748491</v>
      </c>
      <c r="M41" s="13">
        <f t="shared" si="12"/>
        <v>0.82827427173043433</v>
      </c>
      <c r="N41" s="13">
        <f t="shared" si="12"/>
        <v>0</v>
      </c>
      <c r="O41" s="13"/>
    </row>
    <row r="42" spans="1:15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</row>
    <row r="43" spans="1:15" x14ac:dyDescent="0.25">
      <c r="A43" s="13" t="s">
        <v>29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</row>
    <row r="44" spans="1:15" x14ac:dyDescent="0.25">
      <c r="A44" s="13" t="s">
        <v>30</v>
      </c>
      <c r="B44" s="13">
        <f>B12/B11*100</f>
        <v>72.900763358778633</v>
      </c>
      <c r="C44" s="13">
        <f>C12/C11*100</f>
        <v>72.900763358778633</v>
      </c>
      <c r="D44" s="13" t="e">
        <f>D12/D11*100</f>
        <v>#DIV/0!</v>
      </c>
      <c r="E44" s="13" t="e">
        <f>E12/E11*100</f>
        <v>#DIV/0!</v>
      </c>
      <c r="F44" s="13" t="e">
        <f>F12/F11*100</f>
        <v>#DIV/0!</v>
      </c>
      <c r="G44" s="13"/>
      <c r="H44" s="13">
        <f>H12/H11*100</f>
        <v>72.900763358778633</v>
      </c>
      <c r="I44" s="13" t="e">
        <f t="shared" ref="I44:N44" si="13">I12/I11*100</f>
        <v>#DIV/0!</v>
      </c>
      <c r="J44" s="13" t="e">
        <f t="shared" si="13"/>
        <v>#DIV/0!</v>
      </c>
      <c r="K44" s="13" t="e">
        <f t="shared" si="13"/>
        <v>#DIV/0!</v>
      </c>
      <c r="L44" s="13">
        <f t="shared" si="13"/>
        <v>67.175572519083971</v>
      </c>
      <c r="M44" s="13">
        <f t="shared" si="13"/>
        <v>67.175572519083971</v>
      </c>
      <c r="N44" s="13" t="e">
        <f t="shared" si="13"/>
        <v>#DIV/0!</v>
      </c>
      <c r="O44" s="13"/>
    </row>
    <row r="45" spans="1:15" x14ac:dyDescent="0.25">
      <c r="A45" s="13" t="s">
        <v>31</v>
      </c>
      <c r="B45" s="13" t="e">
        <f>B18/B17*100</f>
        <v>#DIV/0!</v>
      </c>
      <c r="C45" s="13" t="e">
        <f t="shared" ref="C45:F45" si="14">C18/C17*100</f>
        <v>#DIV/0!</v>
      </c>
      <c r="D45" s="13" t="e">
        <f t="shared" si="14"/>
        <v>#DIV/0!</v>
      </c>
      <c r="E45" s="13" t="e">
        <f t="shared" si="14"/>
        <v>#DIV/0!</v>
      </c>
      <c r="F45" s="13" t="e">
        <f t="shared" si="14"/>
        <v>#DIV/0!</v>
      </c>
      <c r="G45" s="13"/>
      <c r="H45" s="13">
        <f>H18/H17*100</f>
        <v>72.733994653134786</v>
      </c>
      <c r="I45" s="13" t="e">
        <f t="shared" ref="I45:N45" si="15">I18/I17*100</f>
        <v>#DIV/0!</v>
      </c>
      <c r="J45" s="13" t="e">
        <f t="shared" si="15"/>
        <v>#DIV/0!</v>
      </c>
      <c r="K45" s="13" t="e">
        <f t="shared" si="15"/>
        <v>#DIV/0!</v>
      </c>
      <c r="L45" s="13">
        <f t="shared" si="15"/>
        <v>67.175572519083971</v>
      </c>
      <c r="M45" s="13">
        <f t="shared" si="15"/>
        <v>67.175572519083971</v>
      </c>
      <c r="N45" s="13" t="e">
        <f t="shared" si="15"/>
        <v>#DIV/0!</v>
      </c>
      <c r="O45" s="13"/>
    </row>
    <row r="46" spans="1:15" x14ac:dyDescent="0.25">
      <c r="A46" s="13" t="s">
        <v>32</v>
      </c>
      <c r="B46" s="13" t="e">
        <f>AVERAGE(B44:B45)</f>
        <v>#DIV/0!</v>
      </c>
      <c r="C46" s="13" t="e">
        <f t="shared" ref="C46:F46" si="16">AVERAGE(C44:C45)</f>
        <v>#DIV/0!</v>
      </c>
      <c r="D46" s="13" t="e">
        <f t="shared" si="16"/>
        <v>#DIV/0!</v>
      </c>
      <c r="E46" s="13" t="e">
        <f t="shared" si="16"/>
        <v>#DIV/0!</v>
      </c>
      <c r="F46" s="13" t="e">
        <f t="shared" si="16"/>
        <v>#DIV/0!</v>
      </c>
      <c r="G46" s="13"/>
      <c r="H46" s="13">
        <f>AVERAGE(H44:H45)</f>
        <v>72.81737900595671</v>
      </c>
      <c r="I46" s="13" t="e">
        <f t="shared" ref="I46:N46" si="17">AVERAGE(I44:I45)</f>
        <v>#DIV/0!</v>
      </c>
      <c r="J46" s="13" t="e">
        <f t="shared" si="17"/>
        <v>#DIV/0!</v>
      </c>
      <c r="K46" s="13" t="e">
        <f t="shared" si="17"/>
        <v>#DIV/0!</v>
      </c>
      <c r="L46" s="13">
        <f t="shared" si="17"/>
        <v>67.175572519083971</v>
      </c>
      <c r="M46" s="13">
        <f t="shared" si="17"/>
        <v>67.175572519083971</v>
      </c>
      <c r="N46" s="13" t="e">
        <f t="shared" si="17"/>
        <v>#DIV/0!</v>
      </c>
      <c r="O46" s="13"/>
    </row>
    <row r="47" spans="1:15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</row>
    <row r="48" spans="1:15" x14ac:dyDescent="0.25">
      <c r="A48" s="13" t="s">
        <v>33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</row>
    <row r="49" spans="1:15" x14ac:dyDescent="0.25">
      <c r="A49" s="13" t="s">
        <v>34</v>
      </c>
      <c r="B49" s="13">
        <f>B12/B13*100</f>
        <v>36.38095238095238</v>
      </c>
      <c r="C49" s="13">
        <f>C12/C13*100</f>
        <v>36.38095238095238</v>
      </c>
      <c r="D49" s="13" t="e">
        <f>D12/D13*100</f>
        <v>#DIV/0!</v>
      </c>
      <c r="E49" s="13" t="e">
        <f t="shared" ref="E49:F49" si="18">E12/E13*100</f>
        <v>#DIV/0!</v>
      </c>
      <c r="F49" s="13" t="e">
        <f t="shared" si="18"/>
        <v>#DIV/0!</v>
      </c>
      <c r="G49" s="13"/>
      <c r="H49" s="13">
        <f>H12/H13*100</f>
        <v>18.19047619047619</v>
      </c>
      <c r="I49" s="13">
        <f t="shared" ref="I49:N49" si="19">I12/I13*100</f>
        <v>2.8571428571428572</v>
      </c>
      <c r="J49" s="13">
        <f t="shared" si="19"/>
        <v>2.8571428571428572</v>
      </c>
      <c r="K49" s="13" t="e">
        <f t="shared" si="19"/>
        <v>#DIV/0!</v>
      </c>
      <c r="L49" s="13">
        <f t="shared" si="19"/>
        <v>33.523809523809526</v>
      </c>
      <c r="M49" s="13">
        <f t="shared" si="19"/>
        <v>33.523809523809526</v>
      </c>
      <c r="N49" s="13" t="e">
        <f t="shared" si="19"/>
        <v>#DIV/0!</v>
      </c>
      <c r="O49" s="13"/>
    </row>
    <row r="50" spans="1:15" x14ac:dyDescent="0.25">
      <c r="A50" s="13" t="s">
        <v>35</v>
      </c>
      <c r="B50" s="13">
        <f>B18/B19*100</f>
        <v>34.090825062656641</v>
      </c>
      <c r="C50" s="13" t="e">
        <f>C18/C19*100</f>
        <v>#DIV/0!</v>
      </c>
      <c r="D50" s="13" t="e">
        <f>D18/D19*100</f>
        <v>#DIV/0!</v>
      </c>
      <c r="E50" s="13" t="e">
        <f>E18/E19*100</f>
        <v>#DIV/0!</v>
      </c>
      <c r="F50" s="13" t="e">
        <f>F18/F19*100</f>
        <v>#DIV/0!</v>
      </c>
      <c r="G50" s="13"/>
      <c r="H50" s="13">
        <f>H18/H19*100</f>
        <v>17.579839656898024</v>
      </c>
      <c r="I50" s="13">
        <f t="shared" ref="I50:N50" si="20">I18/I19*100</f>
        <v>2.6052631578947367</v>
      </c>
      <c r="J50" s="13">
        <f t="shared" si="20"/>
        <v>2.6052631578947367</v>
      </c>
      <c r="K50" s="13" t="e">
        <f t="shared" si="20"/>
        <v>#DIV/0!</v>
      </c>
      <c r="L50" s="13">
        <f t="shared" si="20"/>
        <v>33.523809523809526</v>
      </c>
      <c r="M50" s="13">
        <f t="shared" si="20"/>
        <v>33.523809523809526</v>
      </c>
      <c r="N50" s="13" t="e">
        <f t="shared" si="20"/>
        <v>#DIV/0!</v>
      </c>
      <c r="O50" s="13"/>
    </row>
    <row r="51" spans="1:15" x14ac:dyDescent="0.25">
      <c r="A51" s="13" t="s">
        <v>36</v>
      </c>
      <c r="B51" s="13">
        <f>(B49+B50)/2</f>
        <v>35.235888721804514</v>
      </c>
      <c r="C51" s="13" t="e">
        <f>(C49+C50)/2</f>
        <v>#DIV/0!</v>
      </c>
      <c r="D51" s="13" t="e">
        <f t="shared" ref="D51:F51" si="21">(D49+D50)/2</f>
        <v>#DIV/0!</v>
      </c>
      <c r="E51" s="13" t="e">
        <f t="shared" si="21"/>
        <v>#DIV/0!</v>
      </c>
      <c r="F51" s="13" t="e">
        <f t="shared" si="21"/>
        <v>#DIV/0!</v>
      </c>
      <c r="G51" s="13"/>
      <c r="H51" s="13">
        <f>(H49+H50)/2</f>
        <v>17.885157923687107</v>
      </c>
      <c r="I51" s="13">
        <f t="shared" ref="I51:N51" si="22">(I49+I50)/2</f>
        <v>2.731203007518797</v>
      </c>
      <c r="J51" s="13">
        <f t="shared" si="22"/>
        <v>2.731203007518797</v>
      </c>
      <c r="K51" s="13" t="e">
        <f t="shared" si="22"/>
        <v>#DIV/0!</v>
      </c>
      <c r="L51" s="13">
        <f t="shared" si="22"/>
        <v>33.523809523809526</v>
      </c>
      <c r="M51" s="13">
        <f t="shared" si="22"/>
        <v>33.523809523809526</v>
      </c>
      <c r="N51" s="13" t="e">
        <f t="shared" si="22"/>
        <v>#DIV/0!</v>
      </c>
      <c r="O51" s="13"/>
    </row>
    <row r="52" spans="1:15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</row>
    <row r="53" spans="1:15" x14ac:dyDescent="0.25">
      <c r="A53" s="13" t="s">
        <v>49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</row>
    <row r="54" spans="1:15" x14ac:dyDescent="0.25">
      <c r="A54" s="13" t="s">
        <v>37</v>
      </c>
      <c r="B54" s="13">
        <f>B20/B18*100</f>
        <v>0</v>
      </c>
      <c r="C54" s="13">
        <f>D20/C18*100</f>
        <v>0</v>
      </c>
      <c r="D54" s="13" t="e">
        <f t="shared" ref="D54:F54" si="23">E20/D18*100</f>
        <v>#DIV/0!</v>
      </c>
      <c r="E54" s="13" t="e">
        <f t="shared" si="23"/>
        <v>#DIV/0!</v>
      </c>
      <c r="F54" s="13" t="e">
        <f t="shared" si="23"/>
        <v>#DIV/0!</v>
      </c>
      <c r="G54" s="13"/>
      <c r="H54" s="13">
        <f>H20/H18*100</f>
        <v>100</v>
      </c>
      <c r="I54" s="13">
        <f t="shared" ref="I54:N54" si="24">I20/I18*100</f>
        <v>100</v>
      </c>
      <c r="J54" s="13">
        <f t="shared" si="24"/>
        <v>100</v>
      </c>
      <c r="K54" s="13" t="e">
        <f t="shared" si="24"/>
        <v>#DIV/0!</v>
      </c>
      <c r="L54" s="13">
        <f t="shared" si="24"/>
        <v>100</v>
      </c>
      <c r="M54" s="13">
        <f t="shared" si="24"/>
        <v>100</v>
      </c>
      <c r="N54" s="13" t="e">
        <f t="shared" si="24"/>
        <v>#DIV/0!</v>
      </c>
      <c r="O54" s="13"/>
    </row>
    <row r="55" spans="1:15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</row>
    <row r="56" spans="1:15" x14ac:dyDescent="0.25">
      <c r="A56" s="13" t="s">
        <v>38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</row>
    <row r="57" spans="1:15" x14ac:dyDescent="0.25">
      <c r="A57" s="13" t="s">
        <v>39</v>
      </c>
      <c r="B57" s="13">
        <f>((B12/B10)-1)*100</f>
        <v>180.88235294117646</v>
      </c>
      <c r="C57" s="13" t="e">
        <f>((C12/C10)-1)*100</f>
        <v>#DIV/0!</v>
      </c>
      <c r="D57" s="13">
        <f>((D12/D10)-1)*100</f>
        <v>-100</v>
      </c>
      <c r="E57" s="13">
        <f>((E12/E10)-1)*100</f>
        <v>-100</v>
      </c>
      <c r="F57" s="13" t="e">
        <f>((F12/F10)-1)*100</f>
        <v>#DIV/0!</v>
      </c>
      <c r="G57" s="13"/>
      <c r="H57" s="13">
        <f>((H12/H10)-1)*100</f>
        <v>180.88235294117646</v>
      </c>
      <c r="I57" s="13" t="e">
        <f t="shared" ref="I57:N57" si="25">((I12/I10)-1)*100</f>
        <v>#DIV/0!</v>
      </c>
      <c r="J57" s="13" t="e">
        <f t="shared" si="25"/>
        <v>#DIV/0!</v>
      </c>
      <c r="K57" s="13" t="e">
        <f t="shared" si="25"/>
        <v>#DIV/0!</v>
      </c>
      <c r="L57" s="13">
        <f t="shared" si="25"/>
        <v>158.82352941176472</v>
      </c>
      <c r="M57" s="13">
        <f t="shared" si="25"/>
        <v>340.00000000000006</v>
      </c>
      <c r="N57" s="13">
        <f t="shared" si="25"/>
        <v>-100</v>
      </c>
      <c r="O57" s="13"/>
    </row>
    <row r="58" spans="1:15" x14ac:dyDescent="0.25">
      <c r="A58" s="13" t="s">
        <v>40</v>
      </c>
      <c r="B58" s="13">
        <f>((B33/B32)-1)*100</f>
        <v>138.35781632369867</v>
      </c>
      <c r="C58" s="13" t="e">
        <f>((C33/C32)-1)*100</f>
        <v>#DIV/0!</v>
      </c>
      <c r="D58" s="13">
        <f t="shared" ref="D58" si="26">((D33/D32)-1)*100</f>
        <v>-100</v>
      </c>
      <c r="E58" s="13">
        <f>((E33/E32)-1)*100</f>
        <v>-100</v>
      </c>
      <c r="F58" s="13" t="e">
        <f>((F33/F32)-1)*100</f>
        <v>#DIV/0!</v>
      </c>
      <c r="G58" s="13"/>
      <c r="H58" s="13">
        <f>((H33/H32)-1)*100</f>
        <v>138.35781632369867</v>
      </c>
      <c r="I58" s="13" t="e">
        <f t="shared" ref="I58:N58" si="27">((I33/I32)-1)*100</f>
        <v>#DIV/0!</v>
      </c>
      <c r="J58" s="13" t="e">
        <f t="shared" si="27"/>
        <v>#DIV/0!</v>
      </c>
      <c r="K58" s="13" t="e">
        <f t="shared" si="27"/>
        <v>#DIV/0!</v>
      </c>
      <c r="L58" s="13">
        <f t="shared" si="27"/>
        <v>120.14221619894241</v>
      </c>
      <c r="M58" s="13">
        <f t="shared" si="27"/>
        <v>274.24176753820205</v>
      </c>
      <c r="N58" s="13">
        <f t="shared" si="27"/>
        <v>-100</v>
      </c>
      <c r="O58" s="13"/>
    </row>
    <row r="59" spans="1:15" x14ac:dyDescent="0.25">
      <c r="A59" s="13" t="s">
        <v>41</v>
      </c>
      <c r="B59" s="13">
        <f>((B35/B34)-1)*100</f>
        <v>-15.139625602033979</v>
      </c>
      <c r="C59" s="13" t="e">
        <f t="shared" ref="C59:F59" si="28">((C35/C34)-1)*100</f>
        <v>#DIV/0!</v>
      </c>
      <c r="D59" s="13" t="e">
        <f t="shared" si="28"/>
        <v>#DIV/0!</v>
      </c>
      <c r="E59" s="13" t="e">
        <f t="shared" si="28"/>
        <v>#DIV/0!</v>
      </c>
      <c r="F59" s="13" t="e">
        <f t="shared" si="28"/>
        <v>#DIV/0!</v>
      </c>
      <c r="G59" s="13"/>
      <c r="H59" s="13">
        <f>((H35/H34)-1)*100</f>
        <v>-15.139625602033979</v>
      </c>
      <c r="I59" s="13" t="e">
        <f t="shared" ref="I59:N59" si="29">((I35/I34)-1)*100</f>
        <v>#DIV/0!</v>
      </c>
      <c r="J59" s="13" t="e">
        <f t="shared" si="29"/>
        <v>#DIV/0!</v>
      </c>
      <c r="K59" s="13" t="e">
        <f t="shared" si="29"/>
        <v>#DIV/0!</v>
      </c>
      <c r="L59" s="13">
        <f t="shared" si="29"/>
        <v>-14.945052832226802</v>
      </c>
      <c r="M59" s="13">
        <f t="shared" si="29"/>
        <v>-14.945052832226812</v>
      </c>
      <c r="N59" s="13" t="e">
        <f t="shared" si="29"/>
        <v>#DIV/0!</v>
      </c>
      <c r="O59" s="13"/>
    </row>
    <row r="60" spans="1:15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</row>
    <row r="61" spans="1:15" x14ac:dyDescent="0.25">
      <c r="A61" s="13" t="s">
        <v>42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</row>
    <row r="62" spans="1:15" x14ac:dyDescent="0.25">
      <c r="A62" s="13" t="s">
        <v>43</v>
      </c>
      <c r="B62" s="13">
        <f t="shared" ref="B62:F63" si="30">B17/B11</f>
        <v>0</v>
      </c>
      <c r="C62" s="13">
        <f t="shared" si="30"/>
        <v>0</v>
      </c>
      <c r="D62" s="13" t="e">
        <f t="shared" si="30"/>
        <v>#DIV/0!</v>
      </c>
      <c r="E62" s="13" t="e">
        <f t="shared" si="30"/>
        <v>#DIV/0!</v>
      </c>
      <c r="F62" s="13" t="e">
        <f t="shared" si="30"/>
        <v>#DIV/0!</v>
      </c>
      <c r="G62" s="13"/>
      <c r="H62" s="13">
        <f t="shared" ref="H62:N63" si="31">H17/H11</f>
        <v>178448</v>
      </c>
      <c r="I62" s="13" t="e">
        <f t="shared" si="31"/>
        <v>#DIV/0!</v>
      </c>
      <c r="J62" s="13" t="e">
        <f t="shared" si="31"/>
        <v>#DIV/0!</v>
      </c>
      <c r="K62" s="13" t="e">
        <f t="shared" si="31"/>
        <v>#DIV/0!</v>
      </c>
      <c r="L62" s="13">
        <f t="shared" si="31"/>
        <v>178448</v>
      </c>
      <c r="M62" s="13">
        <f t="shared" si="31"/>
        <v>178448</v>
      </c>
      <c r="N62" s="13" t="e">
        <f t="shared" si="31"/>
        <v>#DIV/0!</v>
      </c>
      <c r="O62" s="13"/>
    </row>
    <row r="63" spans="1:15" x14ac:dyDescent="0.25">
      <c r="A63" s="13" t="s">
        <v>44</v>
      </c>
      <c r="B63" s="13">
        <f t="shared" si="30"/>
        <v>178039.78010471203</v>
      </c>
      <c r="C63" s="13">
        <f t="shared" si="30"/>
        <v>178039.78010471203</v>
      </c>
      <c r="D63" s="13" t="e">
        <f t="shared" si="30"/>
        <v>#DIV/0!</v>
      </c>
      <c r="E63" s="13" t="e">
        <f t="shared" si="30"/>
        <v>#DIV/0!</v>
      </c>
      <c r="F63" s="13" t="e">
        <f t="shared" si="30"/>
        <v>#DIV/0!</v>
      </c>
      <c r="G63" s="13"/>
      <c r="H63" s="13">
        <f t="shared" si="31"/>
        <v>178039.78010471203</v>
      </c>
      <c r="I63" s="13">
        <f t="shared" si="31"/>
        <v>173250</v>
      </c>
      <c r="J63" s="13">
        <f t="shared" si="31"/>
        <v>173250</v>
      </c>
      <c r="K63" s="13" t="e">
        <f t="shared" si="31"/>
        <v>#DIV/0!</v>
      </c>
      <c r="L63" s="13">
        <f t="shared" si="31"/>
        <v>178448</v>
      </c>
      <c r="M63" s="13">
        <f t="shared" si="31"/>
        <v>178448</v>
      </c>
      <c r="N63" s="13" t="e">
        <f t="shared" si="31"/>
        <v>#DIV/0!</v>
      </c>
      <c r="O63" s="13"/>
    </row>
    <row r="64" spans="1:15" x14ac:dyDescent="0.25">
      <c r="A64" s="13" t="s">
        <v>45</v>
      </c>
      <c r="B64" s="13" t="e">
        <f>(B62/B63)*B46</f>
        <v>#DIV/0!</v>
      </c>
      <c r="C64" s="13" t="e">
        <f>(C62/C63)*C46</f>
        <v>#DIV/0!</v>
      </c>
      <c r="D64" s="13" t="e">
        <f t="shared" ref="D64" si="32">(D62/D63)*D46</f>
        <v>#DIV/0!</v>
      </c>
      <c r="E64" s="13" t="e">
        <f t="shared" ref="E64:F64" si="33">E62/E63*E46</f>
        <v>#DIV/0!</v>
      </c>
      <c r="F64" s="13" t="e">
        <f t="shared" si="33"/>
        <v>#DIV/0!</v>
      </c>
      <c r="G64" s="13"/>
      <c r="H64" s="13">
        <f>(H62/H63)*H46</f>
        <v>72.984338900062795</v>
      </c>
      <c r="I64" s="13" t="e">
        <f t="shared" ref="I64:N64" si="34">(I62/I63)*I46</f>
        <v>#DIV/0!</v>
      </c>
      <c r="J64" s="13" t="e">
        <f t="shared" si="34"/>
        <v>#DIV/0!</v>
      </c>
      <c r="K64" s="13" t="e">
        <f t="shared" si="34"/>
        <v>#DIV/0!</v>
      </c>
      <c r="L64" s="13">
        <f t="shared" si="34"/>
        <v>67.175572519083971</v>
      </c>
      <c r="M64" s="13">
        <f t="shared" si="34"/>
        <v>67.175572519083971</v>
      </c>
      <c r="N64" s="13" t="e">
        <f t="shared" si="34"/>
        <v>#DIV/0!</v>
      </c>
      <c r="O64" s="13"/>
    </row>
    <row r="65" spans="1:15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</row>
    <row r="66" spans="1:15" x14ac:dyDescent="0.25">
      <c r="A66" s="13" t="s">
        <v>46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</row>
    <row r="67" spans="1:15" x14ac:dyDescent="0.25">
      <c r="A67" s="13" t="s">
        <v>47</v>
      </c>
      <c r="B67" s="13" t="e">
        <f>(B24/B23)*100</f>
        <v>#DIV/0!</v>
      </c>
      <c r="C67" s="13"/>
      <c r="D67" s="13"/>
      <c r="E67" s="13"/>
      <c r="F67" s="13"/>
      <c r="G67" s="13"/>
      <c r="H67" s="13" t="e">
        <f>(H24/H23)*100</f>
        <v>#DIV/0!</v>
      </c>
      <c r="I67" s="13" t="e">
        <f t="shared" ref="I67:N67" si="35">(I24/I23)*100</f>
        <v>#DIV/0!</v>
      </c>
      <c r="J67" s="13" t="e">
        <f t="shared" si="35"/>
        <v>#DIV/0!</v>
      </c>
      <c r="K67" s="13" t="e">
        <f t="shared" si="35"/>
        <v>#DIV/0!</v>
      </c>
      <c r="L67" s="13" t="e">
        <f t="shared" si="35"/>
        <v>#DIV/0!</v>
      </c>
      <c r="M67" s="13" t="e">
        <f t="shared" si="35"/>
        <v>#DIV/0!</v>
      </c>
      <c r="N67" s="13" t="e">
        <f t="shared" si="35"/>
        <v>#DIV/0!</v>
      </c>
      <c r="O67" s="13"/>
    </row>
    <row r="68" spans="1:15" x14ac:dyDescent="0.25">
      <c r="A68" s="13" t="s">
        <v>48</v>
      </c>
      <c r="B68" s="13" t="e">
        <f>(B18/B24)*100</f>
        <v>#DIV/0!</v>
      </c>
      <c r="C68" s="13"/>
      <c r="D68" s="13"/>
      <c r="E68" s="13"/>
      <c r="F68" s="13"/>
      <c r="G68" s="13"/>
      <c r="H68" s="13" t="e">
        <f>(H18/H24)*100</f>
        <v>#DIV/0!</v>
      </c>
      <c r="I68" s="13" t="e">
        <f t="shared" ref="I68:N68" si="36">(I18/I24)*100</f>
        <v>#DIV/0!</v>
      </c>
      <c r="J68" s="13" t="e">
        <f t="shared" si="36"/>
        <v>#DIV/0!</v>
      </c>
      <c r="K68" s="13" t="e">
        <f t="shared" si="36"/>
        <v>#DIV/0!</v>
      </c>
      <c r="L68" s="13" t="e">
        <f t="shared" si="36"/>
        <v>#DIV/0!</v>
      </c>
      <c r="M68" s="13" t="e">
        <f t="shared" si="36"/>
        <v>#DIV/0!</v>
      </c>
      <c r="N68" s="13" t="e">
        <f t="shared" si="36"/>
        <v>#DIV/0!</v>
      </c>
      <c r="O68" s="13"/>
    </row>
    <row r="69" spans="1:15" ht="15.75" thickBot="1" x14ac:dyDescent="0.3">
      <c r="A69" s="77"/>
      <c r="B69" s="77"/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13"/>
    </row>
    <row r="70" spans="1:15" ht="15.75" thickTop="1" x14ac:dyDescent="0.25">
      <c r="A70" s="78" t="s">
        <v>122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</row>
    <row r="71" spans="1:15" x14ac:dyDescent="0.25">
      <c r="A71" s="13" t="s">
        <v>50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</row>
    <row r="72" spans="1:15" x14ac:dyDescent="0.25">
      <c r="A72" s="7" t="s">
        <v>53</v>
      </c>
    </row>
    <row r="73" spans="1:15" x14ac:dyDescent="0.25">
      <c r="A73" s="7" t="s">
        <v>51</v>
      </c>
    </row>
    <row r="74" spans="1:15" x14ac:dyDescent="0.25">
      <c r="A74" s="7" t="s">
        <v>52</v>
      </c>
    </row>
    <row r="75" spans="1:15" x14ac:dyDescent="0.25">
      <c r="A75" s="7" t="s">
        <v>87</v>
      </c>
    </row>
    <row r="76" spans="1:15" x14ac:dyDescent="0.25">
      <c r="A76" s="15" t="s">
        <v>123</v>
      </c>
    </row>
    <row r="77" spans="1:15" x14ac:dyDescent="0.25">
      <c r="A77" s="7" t="s">
        <v>129</v>
      </c>
    </row>
    <row r="78" spans="1:15" x14ac:dyDescent="0.25">
      <c r="A78" s="16" t="s">
        <v>130</v>
      </c>
    </row>
  </sheetData>
  <mergeCells count="7">
    <mergeCell ref="A2:F2"/>
    <mergeCell ref="H4:H5"/>
    <mergeCell ref="I4:K4"/>
    <mergeCell ref="L4:N4"/>
    <mergeCell ref="A4:A5"/>
    <mergeCell ref="B4:B5"/>
    <mergeCell ref="C4:F4"/>
  </mergeCells>
  <pageMargins left="0.7" right="0.7" top="0.75" bottom="0.75" header="0.3" footer="0.3"/>
  <pageSetup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P78"/>
  <sheetViews>
    <sheetView topLeftCell="A67" zoomScale="75" zoomScaleNormal="75" workbookViewId="0">
      <selection activeCell="R20" sqref="R20"/>
    </sheetView>
  </sheetViews>
  <sheetFormatPr baseColWidth="10" defaultRowHeight="15" x14ac:dyDescent="0.25"/>
  <cols>
    <col min="1" max="1" width="43.7109375" customWidth="1"/>
    <col min="2" max="2" width="14.42578125" bestFit="1" customWidth="1"/>
    <col min="3" max="6" width="14.85546875" customWidth="1"/>
    <col min="7" max="7" width="2.7109375" customWidth="1"/>
    <col min="8" max="12" width="12.7109375" style="21" customWidth="1"/>
    <col min="13" max="14" width="12.7109375" customWidth="1"/>
  </cols>
  <sheetData>
    <row r="2" spans="1:16" ht="15.75" x14ac:dyDescent="0.25">
      <c r="A2" s="40" t="s">
        <v>0</v>
      </c>
      <c r="B2" s="40"/>
      <c r="C2" s="40"/>
      <c r="D2" s="40"/>
      <c r="E2" s="40"/>
      <c r="F2" s="40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x14ac:dyDescent="0.25">
      <c r="A4" s="41" t="s">
        <v>1</v>
      </c>
      <c r="B4" s="42" t="s">
        <v>2</v>
      </c>
      <c r="C4" s="43" t="s">
        <v>3</v>
      </c>
      <c r="D4" s="43"/>
      <c r="E4" s="43"/>
      <c r="F4" s="43"/>
      <c r="G4" s="5"/>
      <c r="H4" s="42" t="s">
        <v>2</v>
      </c>
      <c r="I4" s="44" t="s">
        <v>124</v>
      </c>
      <c r="J4" s="43"/>
      <c r="K4" s="43"/>
      <c r="L4" s="44" t="s">
        <v>127</v>
      </c>
      <c r="M4" s="43"/>
      <c r="N4" s="43"/>
      <c r="O4" s="5"/>
      <c r="P4" s="5"/>
    </row>
    <row r="5" spans="1:16" ht="15.75" thickBot="1" x14ac:dyDescent="0.3">
      <c r="A5" s="45"/>
      <c r="B5" s="46"/>
      <c r="C5" s="47" t="s">
        <v>4</v>
      </c>
      <c r="D5" s="47" t="s">
        <v>5</v>
      </c>
      <c r="E5" s="62" t="s">
        <v>6</v>
      </c>
      <c r="F5" s="47" t="s">
        <v>7</v>
      </c>
      <c r="G5" s="5"/>
      <c r="H5" s="46"/>
      <c r="I5" s="49" t="s">
        <v>128</v>
      </c>
      <c r="J5" s="50" t="s">
        <v>125</v>
      </c>
      <c r="K5" s="50" t="s">
        <v>126</v>
      </c>
      <c r="L5" s="49" t="s">
        <v>128</v>
      </c>
      <c r="M5" s="50" t="s">
        <v>125</v>
      </c>
      <c r="N5" s="50" t="s">
        <v>126</v>
      </c>
      <c r="O5" s="5"/>
      <c r="P5" s="5"/>
    </row>
    <row r="6" spans="1:16" ht="15.75" thickTop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x14ac:dyDescent="0.25">
      <c r="A7" s="51" t="s">
        <v>8</v>
      </c>
      <c r="B7" s="5"/>
      <c r="C7" s="5"/>
      <c r="D7" s="5"/>
      <c r="E7" s="5"/>
      <c r="F7" s="5"/>
      <c r="G7" s="5"/>
      <c r="H7" s="5"/>
      <c r="I7" s="5"/>
      <c r="J7" s="4">
        <v>173250</v>
      </c>
      <c r="K7" s="5"/>
      <c r="L7" s="5"/>
      <c r="M7" s="4">
        <v>178448</v>
      </c>
      <c r="N7" s="5"/>
      <c r="O7" s="5"/>
      <c r="P7" s="5"/>
    </row>
    <row r="8" spans="1:16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 x14ac:dyDescent="0.25">
      <c r="A9" s="5" t="s">
        <v>132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1:16" x14ac:dyDescent="0.25">
      <c r="A10" s="52" t="s">
        <v>9</v>
      </c>
      <c r="B10" s="4">
        <f>SUM(C10:F10)</f>
        <v>126</v>
      </c>
      <c r="C10" s="4">
        <v>0</v>
      </c>
      <c r="D10" s="4">
        <v>43</v>
      </c>
      <c r="E10" s="4">
        <v>0</v>
      </c>
      <c r="F10" s="4">
        <v>83</v>
      </c>
      <c r="G10" s="5"/>
      <c r="H10" s="5">
        <f>I10+L10</f>
        <v>126</v>
      </c>
      <c r="I10" s="5">
        <f>SUM(J10:K10)</f>
        <v>83</v>
      </c>
      <c r="J10" s="5">
        <v>83</v>
      </c>
      <c r="K10" s="5">
        <v>0</v>
      </c>
      <c r="L10" s="5">
        <f>SUM(M10:N10)</f>
        <v>43</v>
      </c>
      <c r="M10" s="5">
        <v>0</v>
      </c>
      <c r="N10" s="5">
        <v>43</v>
      </c>
      <c r="O10" s="5"/>
      <c r="P10" s="5"/>
    </row>
    <row r="11" spans="1:16" x14ac:dyDescent="0.25">
      <c r="A11" s="52" t="s">
        <v>10</v>
      </c>
      <c r="B11" s="4">
        <f>SUM(C11:F11)</f>
        <v>250</v>
      </c>
      <c r="C11" s="4">
        <v>250</v>
      </c>
      <c r="D11" s="4">
        <v>0</v>
      </c>
      <c r="E11" s="4">
        <v>0</v>
      </c>
      <c r="F11" s="4">
        <v>0</v>
      </c>
      <c r="G11" s="5"/>
      <c r="H11" s="5">
        <f>I11+L11</f>
        <v>250</v>
      </c>
      <c r="I11" s="5">
        <f>SUM(J11:K11)</f>
        <v>250</v>
      </c>
      <c r="J11" s="5">
        <v>250</v>
      </c>
      <c r="K11" s="5">
        <v>0</v>
      </c>
      <c r="L11" s="5">
        <f>SUM(M11:N11)</f>
        <v>0</v>
      </c>
      <c r="M11" s="5">
        <v>0</v>
      </c>
      <c r="N11" s="5">
        <v>0</v>
      </c>
      <c r="O11" s="5"/>
      <c r="P11" s="5"/>
    </row>
    <row r="12" spans="1:16" x14ac:dyDescent="0.25">
      <c r="A12" s="52" t="s">
        <v>11</v>
      </c>
      <c r="B12" s="4">
        <f>SUM(C12:F12)</f>
        <v>205</v>
      </c>
      <c r="C12" s="4">
        <v>205</v>
      </c>
      <c r="D12" s="4">
        <v>0</v>
      </c>
      <c r="E12" s="4">
        <v>0</v>
      </c>
      <c r="F12" s="4">
        <v>0</v>
      </c>
      <c r="G12" s="5"/>
      <c r="H12" s="5">
        <f t="shared" ref="H12:H20" si="0">I12+L12</f>
        <v>205</v>
      </c>
      <c r="I12" s="5">
        <f t="shared" ref="I12:I20" si="1">SUM(J12:K12)</f>
        <v>205</v>
      </c>
      <c r="J12" s="5">
        <v>205</v>
      </c>
      <c r="K12" s="5">
        <v>0</v>
      </c>
      <c r="L12" s="5">
        <f t="shared" ref="L12:L20" si="2">SUM(M12:N12)</f>
        <v>0</v>
      </c>
      <c r="M12" s="5">
        <v>0</v>
      </c>
      <c r="N12" s="5">
        <v>0</v>
      </c>
      <c r="O12" s="5"/>
      <c r="P12" s="5"/>
    </row>
    <row r="13" spans="1:16" x14ac:dyDescent="0.25">
      <c r="A13" s="52" t="s">
        <v>12</v>
      </c>
      <c r="B13" s="4">
        <f>SUM(C13:F13)</f>
        <v>525</v>
      </c>
      <c r="C13" s="4">
        <v>525</v>
      </c>
      <c r="D13" s="4">
        <v>0</v>
      </c>
      <c r="E13" s="4">
        <v>0</v>
      </c>
      <c r="F13" s="4">
        <v>0</v>
      </c>
      <c r="G13" s="5"/>
      <c r="H13" s="4">
        <f t="shared" si="0"/>
        <v>1050</v>
      </c>
      <c r="I13" s="5">
        <f t="shared" si="1"/>
        <v>525</v>
      </c>
      <c r="J13" s="5">
        <v>525</v>
      </c>
      <c r="K13" s="5">
        <v>0</v>
      </c>
      <c r="L13" s="5">
        <f t="shared" si="2"/>
        <v>525</v>
      </c>
      <c r="M13" s="5">
        <v>525</v>
      </c>
      <c r="N13" s="5">
        <v>0</v>
      </c>
      <c r="O13" s="5"/>
      <c r="P13" s="5"/>
    </row>
    <row r="14" spans="1:16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6" x14ac:dyDescent="0.25">
      <c r="A15" s="53" t="s">
        <v>13</v>
      </c>
      <c r="B15" s="54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 x14ac:dyDescent="0.25">
      <c r="A16" s="52" t="s">
        <v>9</v>
      </c>
      <c r="B16" s="54">
        <f>C16+D16+E16+F16</f>
        <v>25200000</v>
      </c>
      <c r="C16" s="4">
        <v>0</v>
      </c>
      <c r="D16" s="4">
        <v>8600000</v>
      </c>
      <c r="E16" s="4">
        <v>0</v>
      </c>
      <c r="F16" s="4">
        <v>16600000</v>
      </c>
      <c r="G16" s="5"/>
      <c r="H16" s="4">
        <f t="shared" si="0"/>
        <v>25200000</v>
      </c>
      <c r="I16" s="4">
        <f t="shared" si="1"/>
        <v>16600000</v>
      </c>
      <c r="J16" s="4">
        <v>16600000</v>
      </c>
      <c r="K16" s="4">
        <v>0</v>
      </c>
      <c r="L16" s="4">
        <f t="shared" si="2"/>
        <v>8600000</v>
      </c>
      <c r="M16" s="4">
        <v>0</v>
      </c>
      <c r="N16" s="4">
        <v>8600000</v>
      </c>
      <c r="O16" s="5"/>
      <c r="P16" s="5"/>
    </row>
    <row r="17" spans="1:16" x14ac:dyDescent="0.25">
      <c r="A17" s="52" t="s">
        <v>10</v>
      </c>
      <c r="B17" s="54">
        <f>C17+D17+E17+F17</f>
        <v>47500000</v>
      </c>
      <c r="C17" s="4">
        <v>47500000</v>
      </c>
      <c r="D17" s="4">
        <v>0</v>
      </c>
      <c r="E17" s="4">
        <v>0</v>
      </c>
      <c r="F17" s="4">
        <v>0</v>
      </c>
      <c r="G17" s="5"/>
      <c r="H17" s="4">
        <f t="shared" si="0"/>
        <v>47500000</v>
      </c>
      <c r="I17" s="4">
        <f t="shared" si="1"/>
        <v>47500000</v>
      </c>
      <c r="J17" s="4">
        <v>47500000</v>
      </c>
      <c r="K17" s="4">
        <v>0</v>
      </c>
      <c r="L17" s="4">
        <f t="shared" si="2"/>
        <v>0</v>
      </c>
      <c r="M17" s="4">
        <f>M11*M7</f>
        <v>0</v>
      </c>
      <c r="N17" s="4">
        <v>0</v>
      </c>
      <c r="O17" s="5"/>
      <c r="P17" s="5"/>
    </row>
    <row r="18" spans="1:16" x14ac:dyDescent="0.25">
      <c r="A18" s="52" t="s">
        <v>11</v>
      </c>
      <c r="B18" s="54">
        <f>SUM(C18:F18)</f>
        <v>35516250</v>
      </c>
      <c r="C18" s="4">
        <v>35516250</v>
      </c>
      <c r="D18" s="4">
        <v>0</v>
      </c>
      <c r="E18" s="4">
        <v>0</v>
      </c>
      <c r="F18" s="4">
        <v>0</v>
      </c>
      <c r="G18" s="5"/>
      <c r="H18" s="4">
        <f t="shared" si="0"/>
        <v>35516250</v>
      </c>
      <c r="I18" s="4">
        <f t="shared" si="1"/>
        <v>35516250</v>
      </c>
      <c r="J18" s="4">
        <f>J12*J7</f>
        <v>35516250</v>
      </c>
      <c r="K18" s="4">
        <f>K12*K7</f>
        <v>0</v>
      </c>
      <c r="L18" s="4">
        <f t="shared" si="2"/>
        <v>0</v>
      </c>
      <c r="M18" s="4">
        <f>M12*M7</f>
        <v>0</v>
      </c>
      <c r="N18" s="4">
        <f>N12*N7</f>
        <v>0</v>
      </c>
      <c r="O18" s="5"/>
      <c r="P18" s="5"/>
    </row>
    <row r="19" spans="1:16" x14ac:dyDescent="0.25">
      <c r="A19" s="52" t="s">
        <v>12</v>
      </c>
      <c r="B19" s="54">
        <v>99750000</v>
      </c>
      <c r="C19" s="54"/>
      <c r="D19" s="54"/>
      <c r="E19" s="54"/>
      <c r="F19" s="5"/>
      <c r="G19" s="5"/>
      <c r="H19" s="4">
        <f t="shared" si="0"/>
        <v>193435200</v>
      </c>
      <c r="I19" s="4">
        <f t="shared" si="1"/>
        <v>99750000</v>
      </c>
      <c r="J19" s="4">
        <v>99750000</v>
      </c>
      <c r="K19" s="4">
        <v>0</v>
      </c>
      <c r="L19" s="4">
        <f t="shared" si="2"/>
        <v>93685200</v>
      </c>
      <c r="M19" s="4">
        <v>93685200</v>
      </c>
      <c r="N19" s="4">
        <v>0</v>
      </c>
      <c r="O19" s="5"/>
      <c r="P19" s="5"/>
    </row>
    <row r="20" spans="1:16" x14ac:dyDescent="0.25">
      <c r="A20" s="52" t="s">
        <v>14</v>
      </c>
      <c r="B20" s="4"/>
      <c r="C20" s="63"/>
      <c r="D20" s="54"/>
      <c r="E20" s="54"/>
      <c r="F20" s="5"/>
      <c r="G20" s="5"/>
      <c r="H20" s="4">
        <f t="shared" si="0"/>
        <v>35516250</v>
      </c>
      <c r="I20" s="4">
        <f t="shared" si="1"/>
        <v>35516250</v>
      </c>
      <c r="J20" s="4">
        <f>J18</f>
        <v>35516250</v>
      </c>
      <c r="K20" s="4">
        <f>K18</f>
        <v>0</v>
      </c>
      <c r="L20" s="4">
        <f t="shared" si="2"/>
        <v>0</v>
      </c>
      <c r="M20" s="4">
        <f>M18</f>
        <v>0</v>
      </c>
      <c r="N20" s="4">
        <f>N18</f>
        <v>0</v>
      </c>
      <c r="O20" s="5"/>
      <c r="P20" s="5"/>
    </row>
    <row r="21" spans="1:16" x14ac:dyDescent="0.25">
      <c r="A21" s="5"/>
      <c r="B21" s="4"/>
      <c r="C21" s="4"/>
      <c r="D21" s="4"/>
      <c r="E21" s="4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1:16" x14ac:dyDescent="0.25">
      <c r="A22" s="53" t="s">
        <v>15</v>
      </c>
      <c r="B22" s="4"/>
      <c r="C22" s="4"/>
      <c r="D22" s="4"/>
      <c r="E22" s="4"/>
      <c r="F22" s="4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1:16" x14ac:dyDescent="0.25">
      <c r="A23" s="52" t="s">
        <v>10</v>
      </c>
      <c r="B23" s="4">
        <f>B17</f>
        <v>47500000</v>
      </c>
      <c r="C23" s="4"/>
      <c r="D23" s="4"/>
      <c r="E23" s="4"/>
      <c r="F23" s="4"/>
      <c r="G23" s="5"/>
      <c r="H23" s="4">
        <f>H17</f>
        <v>47500000</v>
      </c>
      <c r="I23" s="5"/>
      <c r="J23" s="5"/>
      <c r="K23" s="5"/>
      <c r="L23" s="5"/>
      <c r="M23" s="5"/>
      <c r="N23" s="5"/>
      <c r="O23" s="5"/>
      <c r="P23" s="5"/>
    </row>
    <row r="24" spans="1:16" x14ac:dyDescent="0.25">
      <c r="A24" s="52" t="s">
        <v>11</v>
      </c>
      <c r="B24" s="4">
        <v>90956454.75</v>
      </c>
      <c r="C24" s="4"/>
      <c r="D24" s="4"/>
      <c r="E24" s="4"/>
      <c r="F24" s="4"/>
      <c r="G24" s="5"/>
      <c r="H24" s="4">
        <v>90956454.75</v>
      </c>
      <c r="I24" s="5"/>
      <c r="J24" s="5"/>
      <c r="K24" s="5"/>
      <c r="L24" s="5"/>
      <c r="M24" s="5"/>
      <c r="N24" s="5"/>
      <c r="O24" s="5"/>
      <c r="P24" s="5"/>
    </row>
    <row r="25" spans="1:16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 x14ac:dyDescent="0.25">
      <c r="A26" s="5" t="s">
        <v>16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16" x14ac:dyDescent="0.25">
      <c r="A27" s="52" t="s">
        <v>17</v>
      </c>
      <c r="B27" s="55">
        <v>1.4042433660666667</v>
      </c>
      <c r="C27" s="55">
        <v>1.4042433660666667</v>
      </c>
      <c r="D27" s="55">
        <v>1.4042433660666667</v>
      </c>
      <c r="E27" s="55">
        <v>1.4042433660666667</v>
      </c>
      <c r="F27" s="55">
        <v>1.4042433660666667</v>
      </c>
      <c r="G27" s="5"/>
      <c r="H27" s="56">
        <v>1.4042433660666667</v>
      </c>
      <c r="I27" s="56">
        <v>1.4042433660666667</v>
      </c>
      <c r="J27" s="56">
        <v>1.4042433660666667</v>
      </c>
      <c r="K27" s="56">
        <v>1.4042433660666667</v>
      </c>
      <c r="L27" s="56">
        <v>1.4042433660666667</v>
      </c>
      <c r="M27" s="56">
        <v>1.4042433660666667</v>
      </c>
      <c r="N27" s="56">
        <v>1.4042433660666667</v>
      </c>
      <c r="O27" s="5"/>
      <c r="P27" s="5"/>
    </row>
    <row r="28" spans="1:16" x14ac:dyDescent="0.25">
      <c r="A28" s="52" t="s">
        <v>18</v>
      </c>
      <c r="B28" s="55">
        <v>1.4773597119666666</v>
      </c>
      <c r="C28" s="55">
        <v>1.4773597119666666</v>
      </c>
      <c r="D28" s="55">
        <v>1.4773597119666666</v>
      </c>
      <c r="E28" s="55">
        <v>1.4773597119666666</v>
      </c>
      <c r="F28" s="55">
        <v>1.4773597119666666</v>
      </c>
      <c r="G28" s="5"/>
      <c r="H28" s="56">
        <v>1.4773597119666666</v>
      </c>
      <c r="I28" s="56">
        <v>1.4773597119666666</v>
      </c>
      <c r="J28" s="56">
        <v>1.4773597119666666</v>
      </c>
      <c r="K28" s="56">
        <v>1.4773597119666666</v>
      </c>
      <c r="L28" s="56">
        <v>1.4773597119666666</v>
      </c>
      <c r="M28" s="56">
        <v>1.4773597119666666</v>
      </c>
      <c r="N28" s="56">
        <v>1.4773597119666666</v>
      </c>
      <c r="O28" s="5"/>
      <c r="P28" s="5"/>
    </row>
    <row r="29" spans="1:16" x14ac:dyDescent="0.25">
      <c r="A29" s="52" t="s">
        <v>19</v>
      </c>
      <c r="B29" s="4">
        <f>21249+2369</f>
        <v>23618</v>
      </c>
      <c r="C29" s="4">
        <v>21249</v>
      </c>
      <c r="D29" s="4">
        <v>2369</v>
      </c>
      <c r="E29" s="4">
        <v>21249</v>
      </c>
      <c r="F29" s="4">
        <v>21249</v>
      </c>
      <c r="G29" s="5"/>
      <c r="H29" s="4">
        <f>21249+2369</f>
        <v>23618</v>
      </c>
      <c r="I29" s="4">
        <f>21249+2369</f>
        <v>23618</v>
      </c>
      <c r="J29" s="4">
        <v>21249</v>
      </c>
      <c r="K29" s="4">
        <v>2369</v>
      </c>
      <c r="L29" s="4">
        <f>21249+2369</f>
        <v>23618</v>
      </c>
      <c r="M29" s="4">
        <v>21249</v>
      </c>
      <c r="N29" s="4">
        <v>2369</v>
      </c>
      <c r="O29" s="5"/>
      <c r="P29" s="5"/>
    </row>
    <row r="30" spans="1:16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6" x14ac:dyDescent="0.25">
      <c r="A31" s="51" t="s">
        <v>20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 x14ac:dyDescent="0.25">
      <c r="A32" s="5" t="s">
        <v>21</v>
      </c>
      <c r="B32" s="4">
        <f>B16/B27</f>
        <v>17945607.299243331</v>
      </c>
      <c r="C32" s="4">
        <f>C16/C27</f>
        <v>0</v>
      </c>
      <c r="D32" s="54">
        <f t="shared" ref="D32:F32" si="3">D16/D27</f>
        <v>6124294.5545036765</v>
      </c>
      <c r="E32" s="54">
        <f t="shared" si="3"/>
        <v>0</v>
      </c>
      <c r="F32" s="54">
        <f t="shared" si="3"/>
        <v>11821312.744739655</v>
      </c>
      <c r="G32" s="5"/>
      <c r="H32" s="4">
        <f>H16/H27</f>
        <v>17945607.299243331</v>
      </c>
      <c r="I32" s="4">
        <f t="shared" ref="I32:N32" si="4">I16/I27</f>
        <v>11821312.744739655</v>
      </c>
      <c r="J32" s="4">
        <f t="shared" si="4"/>
        <v>11821312.744739655</v>
      </c>
      <c r="K32" s="4">
        <f t="shared" si="4"/>
        <v>0</v>
      </c>
      <c r="L32" s="4">
        <f t="shared" si="4"/>
        <v>6124294.5545036765</v>
      </c>
      <c r="M32" s="4">
        <f t="shared" si="4"/>
        <v>0</v>
      </c>
      <c r="N32" s="4">
        <f t="shared" si="4"/>
        <v>6124294.5545036765</v>
      </c>
      <c r="O32" s="5"/>
      <c r="P32" s="5"/>
    </row>
    <row r="33" spans="1:16" x14ac:dyDescent="0.25">
      <c r="A33" s="5" t="s">
        <v>22</v>
      </c>
      <c r="B33" s="4">
        <f>B18/B28</f>
        <v>24040353.68794553</v>
      </c>
      <c r="C33" s="4">
        <f>C18/C28</f>
        <v>24040353.68794553</v>
      </c>
      <c r="D33" s="54">
        <f t="shared" ref="D33" si="5">D18/D28</f>
        <v>0</v>
      </c>
      <c r="E33" s="54">
        <f>E18/E28</f>
        <v>0</v>
      </c>
      <c r="F33" s="54">
        <f>F18/F28</f>
        <v>0</v>
      </c>
      <c r="G33" s="5"/>
      <c r="H33" s="4">
        <f>H18/H28</f>
        <v>24040353.68794553</v>
      </c>
      <c r="I33" s="4">
        <f t="shared" ref="I33:N33" si="6">I18/I28</f>
        <v>24040353.68794553</v>
      </c>
      <c r="J33" s="4">
        <f t="shared" si="6"/>
        <v>24040353.68794553</v>
      </c>
      <c r="K33" s="4">
        <f t="shared" si="6"/>
        <v>0</v>
      </c>
      <c r="L33" s="4">
        <f t="shared" si="6"/>
        <v>0</v>
      </c>
      <c r="M33" s="4">
        <f t="shared" si="6"/>
        <v>0</v>
      </c>
      <c r="N33" s="4">
        <f t="shared" si="6"/>
        <v>0</v>
      </c>
      <c r="O33" s="5"/>
      <c r="P33" s="5"/>
    </row>
    <row r="34" spans="1:16" x14ac:dyDescent="0.25">
      <c r="A34" s="5" t="s">
        <v>23</v>
      </c>
      <c r="B34" s="4">
        <f>B32/B10</f>
        <v>142425.45475589944</v>
      </c>
      <c r="C34" s="4" t="e">
        <f t="shared" ref="C34:F34" si="7">C32/C10</f>
        <v>#DIV/0!</v>
      </c>
      <c r="D34" s="4">
        <f t="shared" si="7"/>
        <v>142425.45475589947</v>
      </c>
      <c r="E34" s="4" t="e">
        <f t="shared" si="7"/>
        <v>#DIV/0!</v>
      </c>
      <c r="F34" s="4">
        <f t="shared" si="7"/>
        <v>142425.45475589947</v>
      </c>
      <c r="G34" s="5"/>
      <c r="H34" s="4">
        <f>H32/H10</f>
        <v>142425.45475589944</v>
      </c>
      <c r="I34" s="4">
        <f t="shared" ref="I34:N34" si="8">I32/I10</f>
        <v>142425.45475589947</v>
      </c>
      <c r="J34" s="4">
        <f t="shared" si="8"/>
        <v>142425.45475589947</v>
      </c>
      <c r="K34" s="4" t="e">
        <f t="shared" si="8"/>
        <v>#DIV/0!</v>
      </c>
      <c r="L34" s="4">
        <f t="shared" si="8"/>
        <v>142425.45475589947</v>
      </c>
      <c r="M34" s="4" t="e">
        <f t="shared" si="8"/>
        <v>#DIV/0!</v>
      </c>
      <c r="N34" s="4">
        <f t="shared" si="8"/>
        <v>142425.45475589947</v>
      </c>
      <c r="O34" s="5"/>
      <c r="P34" s="5"/>
    </row>
    <row r="35" spans="1:16" x14ac:dyDescent="0.25">
      <c r="A35" s="5" t="s">
        <v>24</v>
      </c>
      <c r="B35" s="4">
        <f>B33/B12</f>
        <v>117270.01798997819</v>
      </c>
      <c r="C35" s="4">
        <f>C33/C12</f>
        <v>117270.01798997819</v>
      </c>
      <c r="D35" s="4" t="e">
        <f t="shared" ref="D35:F35" si="9">D33/D12</f>
        <v>#DIV/0!</v>
      </c>
      <c r="E35" s="4" t="e">
        <f t="shared" si="9"/>
        <v>#DIV/0!</v>
      </c>
      <c r="F35" s="4" t="e">
        <f t="shared" si="9"/>
        <v>#DIV/0!</v>
      </c>
      <c r="G35" s="5"/>
      <c r="H35" s="4">
        <f>H33/H12</f>
        <v>117270.01798997819</v>
      </c>
      <c r="I35" s="4">
        <f t="shared" ref="I35:N35" si="10">I33/I12</f>
        <v>117270.01798997819</v>
      </c>
      <c r="J35" s="4">
        <f t="shared" si="10"/>
        <v>117270.01798997819</v>
      </c>
      <c r="K35" s="4" t="e">
        <f t="shared" si="10"/>
        <v>#DIV/0!</v>
      </c>
      <c r="L35" s="4" t="e">
        <f t="shared" si="10"/>
        <v>#DIV/0!</v>
      </c>
      <c r="M35" s="4" t="e">
        <f t="shared" si="10"/>
        <v>#DIV/0!</v>
      </c>
      <c r="N35" s="4" t="e">
        <f t="shared" si="10"/>
        <v>#DIV/0!</v>
      </c>
      <c r="O35" s="5"/>
      <c r="P35" s="5"/>
    </row>
    <row r="36" spans="1:16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1:16" x14ac:dyDescent="0.25">
      <c r="A37" s="51" t="s">
        <v>25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1:16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1:16" x14ac:dyDescent="0.25">
      <c r="A39" s="5" t="s">
        <v>26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1:16" x14ac:dyDescent="0.25">
      <c r="A40" s="5" t="s">
        <v>27</v>
      </c>
      <c r="B40" s="57">
        <f>B11/B29*100</f>
        <v>1.0585146921839275</v>
      </c>
      <c r="C40" s="57">
        <f>C11/C29*100</f>
        <v>1.1765259541625488</v>
      </c>
      <c r="D40" s="57">
        <f>D11/D29*100</f>
        <v>0</v>
      </c>
      <c r="E40" s="57">
        <f>E11/E29*100</f>
        <v>0</v>
      </c>
      <c r="F40" s="57">
        <f>F11/F29*100</f>
        <v>0</v>
      </c>
      <c r="G40" s="5"/>
      <c r="H40" s="57">
        <f>H11/H29*100</f>
        <v>1.0585146921839275</v>
      </c>
      <c r="I40" s="57">
        <f t="shared" ref="I40:N40" si="11">I11/I29*100</f>
        <v>1.0585146921839275</v>
      </c>
      <c r="J40" s="57">
        <f t="shared" si="11"/>
        <v>1.1765259541625488</v>
      </c>
      <c r="K40" s="57">
        <f t="shared" si="11"/>
        <v>0</v>
      </c>
      <c r="L40" s="57">
        <f t="shared" si="11"/>
        <v>0</v>
      </c>
      <c r="M40" s="57">
        <f t="shared" si="11"/>
        <v>0</v>
      </c>
      <c r="N40" s="57">
        <f t="shared" si="11"/>
        <v>0</v>
      </c>
      <c r="O40" s="5"/>
      <c r="P40" s="5"/>
    </row>
    <row r="41" spans="1:16" x14ac:dyDescent="0.25">
      <c r="A41" s="5" t="s">
        <v>28</v>
      </c>
      <c r="B41" s="57">
        <f>B12/B29*100</f>
        <v>0.86798204759082043</v>
      </c>
      <c r="C41" s="57">
        <f>C12/C29*100</f>
        <v>0.96475128241329</v>
      </c>
      <c r="D41" s="57">
        <f>D12/D29*100</f>
        <v>0</v>
      </c>
      <c r="E41" s="57">
        <f>E12/E29*100</f>
        <v>0</v>
      </c>
      <c r="F41" s="57">
        <f>F12/F29*100</f>
        <v>0</v>
      </c>
      <c r="G41" s="5"/>
      <c r="H41" s="57">
        <f>H12/H29*100</f>
        <v>0.86798204759082043</v>
      </c>
      <c r="I41" s="57">
        <f t="shared" ref="I41:N41" si="12">I12/I29*100</f>
        <v>0.86798204759082043</v>
      </c>
      <c r="J41" s="57">
        <f t="shared" si="12"/>
        <v>0.96475128241329</v>
      </c>
      <c r="K41" s="57">
        <f t="shared" si="12"/>
        <v>0</v>
      </c>
      <c r="L41" s="57">
        <f t="shared" si="12"/>
        <v>0</v>
      </c>
      <c r="M41" s="57">
        <f t="shared" si="12"/>
        <v>0</v>
      </c>
      <c r="N41" s="57">
        <f t="shared" si="12"/>
        <v>0</v>
      </c>
      <c r="O41" s="5"/>
      <c r="P41" s="5"/>
    </row>
    <row r="42" spans="1:16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1:16" x14ac:dyDescent="0.25">
      <c r="A43" s="5" t="s">
        <v>29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1:16" x14ac:dyDescent="0.25">
      <c r="A44" s="5" t="s">
        <v>30</v>
      </c>
      <c r="B44" s="57">
        <f>B12/B11*100</f>
        <v>82</v>
      </c>
      <c r="C44" s="57">
        <f>C12/C11*100</f>
        <v>82</v>
      </c>
      <c r="D44" s="57" t="e">
        <f>D12/D11*100</f>
        <v>#DIV/0!</v>
      </c>
      <c r="E44" s="57" t="e">
        <f>E12/E11*100</f>
        <v>#DIV/0!</v>
      </c>
      <c r="F44" s="57" t="e">
        <f>F12/F11*100</f>
        <v>#DIV/0!</v>
      </c>
      <c r="G44" s="5"/>
      <c r="H44" s="57">
        <f>H12/H11*100</f>
        <v>82</v>
      </c>
      <c r="I44" s="57">
        <f t="shared" ref="I44:N44" si="13">I12/I11*100</f>
        <v>82</v>
      </c>
      <c r="J44" s="57">
        <f t="shared" si="13"/>
        <v>82</v>
      </c>
      <c r="K44" s="57" t="e">
        <f t="shared" si="13"/>
        <v>#DIV/0!</v>
      </c>
      <c r="L44" s="57" t="e">
        <f t="shared" si="13"/>
        <v>#DIV/0!</v>
      </c>
      <c r="M44" s="57" t="e">
        <f t="shared" si="13"/>
        <v>#DIV/0!</v>
      </c>
      <c r="N44" s="57" t="e">
        <f t="shared" si="13"/>
        <v>#DIV/0!</v>
      </c>
      <c r="O44" s="5"/>
      <c r="P44" s="5"/>
    </row>
    <row r="45" spans="1:16" x14ac:dyDescent="0.25">
      <c r="A45" s="5" t="s">
        <v>31</v>
      </c>
      <c r="B45" s="57">
        <f>B18/B17*100</f>
        <v>74.771052631578954</v>
      </c>
      <c r="C45" s="57">
        <f t="shared" ref="C45:F45" si="14">C18/C17*100</f>
        <v>74.771052631578954</v>
      </c>
      <c r="D45" s="57" t="e">
        <f t="shared" si="14"/>
        <v>#DIV/0!</v>
      </c>
      <c r="E45" s="57" t="e">
        <f t="shared" si="14"/>
        <v>#DIV/0!</v>
      </c>
      <c r="F45" s="57" t="e">
        <f t="shared" si="14"/>
        <v>#DIV/0!</v>
      </c>
      <c r="G45" s="5"/>
      <c r="H45" s="57">
        <f>H18/H17*100</f>
        <v>74.771052631578954</v>
      </c>
      <c r="I45" s="57">
        <f t="shared" ref="I45:N45" si="15">I18/I17*100</f>
        <v>74.771052631578954</v>
      </c>
      <c r="J45" s="57">
        <f t="shared" si="15"/>
        <v>74.771052631578954</v>
      </c>
      <c r="K45" s="57" t="e">
        <f t="shared" si="15"/>
        <v>#DIV/0!</v>
      </c>
      <c r="L45" s="57" t="e">
        <f t="shared" si="15"/>
        <v>#DIV/0!</v>
      </c>
      <c r="M45" s="57" t="e">
        <f t="shared" si="15"/>
        <v>#DIV/0!</v>
      </c>
      <c r="N45" s="57" t="e">
        <f t="shared" si="15"/>
        <v>#DIV/0!</v>
      </c>
      <c r="O45" s="5"/>
      <c r="P45" s="5"/>
    </row>
    <row r="46" spans="1:16" x14ac:dyDescent="0.25">
      <c r="A46" s="5" t="s">
        <v>32</v>
      </c>
      <c r="B46" s="57">
        <f>AVERAGE(B44:B45)</f>
        <v>78.385526315789477</v>
      </c>
      <c r="C46" s="57">
        <f t="shared" ref="C46:F46" si="16">AVERAGE(C44:C45)</f>
        <v>78.385526315789477</v>
      </c>
      <c r="D46" s="57" t="e">
        <f t="shared" si="16"/>
        <v>#DIV/0!</v>
      </c>
      <c r="E46" s="57" t="e">
        <f t="shared" si="16"/>
        <v>#DIV/0!</v>
      </c>
      <c r="F46" s="57" t="e">
        <f t="shared" si="16"/>
        <v>#DIV/0!</v>
      </c>
      <c r="G46" s="5"/>
      <c r="H46" s="57">
        <f>AVERAGE(H44:H45)</f>
        <v>78.385526315789477</v>
      </c>
      <c r="I46" s="57">
        <f t="shared" ref="I46:N46" si="17">AVERAGE(I44:I45)</f>
        <v>78.385526315789477</v>
      </c>
      <c r="J46" s="57">
        <f t="shared" si="17"/>
        <v>78.385526315789477</v>
      </c>
      <c r="K46" s="57" t="e">
        <f t="shared" si="17"/>
        <v>#DIV/0!</v>
      </c>
      <c r="L46" s="57" t="e">
        <f t="shared" si="17"/>
        <v>#DIV/0!</v>
      </c>
      <c r="M46" s="57" t="e">
        <f t="shared" si="17"/>
        <v>#DIV/0!</v>
      </c>
      <c r="N46" s="57" t="e">
        <f t="shared" si="17"/>
        <v>#DIV/0!</v>
      </c>
      <c r="O46" s="5"/>
      <c r="P46" s="5"/>
    </row>
    <row r="47" spans="1:16" x14ac:dyDescent="0.25">
      <c r="A47" s="5"/>
      <c r="B47" s="57"/>
      <c r="C47" s="57"/>
      <c r="D47" s="57"/>
      <c r="E47" s="57"/>
      <c r="F47" s="5"/>
      <c r="G47" s="5"/>
      <c r="H47" s="57"/>
      <c r="I47" s="57"/>
      <c r="J47" s="57"/>
      <c r="K47" s="57"/>
      <c r="L47" s="57"/>
      <c r="M47" s="57"/>
      <c r="N47" s="57"/>
      <c r="O47" s="5"/>
      <c r="P47" s="5"/>
    </row>
    <row r="48" spans="1:16" x14ac:dyDescent="0.25">
      <c r="A48" s="5" t="s">
        <v>33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 x14ac:dyDescent="0.25">
      <c r="A49" s="5" t="s">
        <v>34</v>
      </c>
      <c r="B49" s="57">
        <f>B12/B13*100</f>
        <v>39.047619047619051</v>
      </c>
      <c r="C49" s="57">
        <f>C12/C13*100</f>
        <v>39.047619047619051</v>
      </c>
      <c r="D49" s="57" t="e">
        <f>D12/D13*100</f>
        <v>#DIV/0!</v>
      </c>
      <c r="E49" s="57" t="e">
        <f t="shared" ref="E49:F49" si="18">E12/E13*100</f>
        <v>#DIV/0!</v>
      </c>
      <c r="F49" s="57" t="e">
        <f t="shared" si="18"/>
        <v>#DIV/0!</v>
      </c>
      <c r="G49" s="5"/>
      <c r="H49" s="57">
        <f>H12/H13*100</f>
        <v>19.523809523809526</v>
      </c>
      <c r="I49" s="57">
        <f t="shared" ref="I49:N49" si="19">I12/I13*100</f>
        <v>39.047619047619051</v>
      </c>
      <c r="J49" s="57">
        <f t="shared" si="19"/>
        <v>39.047619047619051</v>
      </c>
      <c r="K49" s="57" t="e">
        <f t="shared" si="19"/>
        <v>#DIV/0!</v>
      </c>
      <c r="L49" s="57">
        <f t="shared" si="19"/>
        <v>0</v>
      </c>
      <c r="M49" s="57">
        <f t="shared" si="19"/>
        <v>0</v>
      </c>
      <c r="N49" s="57" t="e">
        <f t="shared" si="19"/>
        <v>#DIV/0!</v>
      </c>
      <c r="O49" s="5"/>
      <c r="P49" s="5"/>
    </row>
    <row r="50" spans="1:16" x14ac:dyDescent="0.25">
      <c r="A50" s="5" t="s">
        <v>35</v>
      </c>
      <c r="B50" s="57">
        <f>B18/B19*100</f>
        <v>35.605263157894733</v>
      </c>
      <c r="C50" s="57" t="e">
        <f>C18/C19*100</f>
        <v>#DIV/0!</v>
      </c>
      <c r="D50" s="57" t="e">
        <f>D18/D19*100</f>
        <v>#DIV/0!</v>
      </c>
      <c r="E50" s="57" t="e">
        <f>E18/E19*100</f>
        <v>#DIV/0!</v>
      </c>
      <c r="F50" s="57" t="e">
        <f>F18/F19*100</f>
        <v>#DIV/0!</v>
      </c>
      <c r="G50" s="5"/>
      <c r="H50" s="57">
        <f>H18/H19*100</f>
        <v>18.360799895779049</v>
      </c>
      <c r="I50" s="57">
        <f t="shared" ref="I50:N50" si="20">I18/I19*100</f>
        <v>35.605263157894733</v>
      </c>
      <c r="J50" s="57">
        <f t="shared" si="20"/>
        <v>35.605263157894733</v>
      </c>
      <c r="K50" s="57" t="e">
        <f t="shared" si="20"/>
        <v>#DIV/0!</v>
      </c>
      <c r="L50" s="57">
        <f t="shared" si="20"/>
        <v>0</v>
      </c>
      <c r="M50" s="57">
        <f t="shared" si="20"/>
        <v>0</v>
      </c>
      <c r="N50" s="57" t="e">
        <f t="shared" si="20"/>
        <v>#DIV/0!</v>
      </c>
      <c r="O50" s="5"/>
      <c r="P50" s="5"/>
    </row>
    <row r="51" spans="1:16" x14ac:dyDescent="0.25">
      <c r="A51" s="5" t="s">
        <v>36</v>
      </c>
      <c r="B51" s="57">
        <f>(B49+B50)/2</f>
        <v>37.326441102756888</v>
      </c>
      <c r="C51" s="57" t="e">
        <f>(C49+C50)/2</f>
        <v>#DIV/0!</v>
      </c>
      <c r="D51" s="57" t="e">
        <f t="shared" ref="D51:F51" si="21">(D49+D50)/2</f>
        <v>#DIV/0!</v>
      </c>
      <c r="E51" s="57" t="e">
        <f t="shared" si="21"/>
        <v>#DIV/0!</v>
      </c>
      <c r="F51" s="57" t="e">
        <f t="shared" si="21"/>
        <v>#DIV/0!</v>
      </c>
      <c r="G51" s="5"/>
      <c r="H51" s="57">
        <f>(H49+H50)/2</f>
        <v>18.942304709794286</v>
      </c>
      <c r="I51" s="57">
        <f t="shared" ref="I51:N51" si="22">(I49+I50)/2</f>
        <v>37.326441102756888</v>
      </c>
      <c r="J51" s="57">
        <f t="shared" si="22"/>
        <v>37.326441102756888</v>
      </c>
      <c r="K51" s="57" t="e">
        <f t="shared" si="22"/>
        <v>#DIV/0!</v>
      </c>
      <c r="L51" s="57">
        <f t="shared" si="22"/>
        <v>0</v>
      </c>
      <c r="M51" s="57">
        <f t="shared" si="22"/>
        <v>0</v>
      </c>
      <c r="N51" s="57" t="e">
        <f t="shared" si="22"/>
        <v>#DIV/0!</v>
      </c>
      <c r="O51" s="5"/>
      <c r="P51" s="5"/>
    </row>
    <row r="52" spans="1:16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</row>
    <row r="53" spans="1:16" x14ac:dyDescent="0.25">
      <c r="A53" s="5" t="s">
        <v>49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</row>
    <row r="54" spans="1:16" x14ac:dyDescent="0.25">
      <c r="A54" s="5" t="s">
        <v>37</v>
      </c>
      <c r="B54" s="58">
        <f>B20/B18*100</f>
        <v>0</v>
      </c>
      <c r="C54" s="58">
        <f>C20/C18*100</f>
        <v>0</v>
      </c>
      <c r="D54" s="58" t="e">
        <f>D20/D18*100</f>
        <v>#DIV/0!</v>
      </c>
      <c r="E54" s="58" t="e">
        <f>E20/E18*100</f>
        <v>#DIV/0!</v>
      </c>
      <c r="F54" s="58" t="e">
        <f>F20/F18*100</f>
        <v>#DIV/0!</v>
      </c>
      <c r="G54" s="5"/>
      <c r="H54" s="58">
        <f>H20/H18*100</f>
        <v>100</v>
      </c>
      <c r="I54" s="58">
        <f t="shared" ref="I54:N54" si="23">I20/I18*100</f>
        <v>100</v>
      </c>
      <c r="J54" s="58">
        <f t="shared" si="23"/>
        <v>100</v>
      </c>
      <c r="K54" s="58" t="e">
        <f t="shared" si="23"/>
        <v>#DIV/0!</v>
      </c>
      <c r="L54" s="58" t="e">
        <f t="shared" si="23"/>
        <v>#DIV/0!</v>
      </c>
      <c r="M54" s="58" t="e">
        <f t="shared" si="23"/>
        <v>#DIV/0!</v>
      </c>
      <c r="N54" s="58" t="e">
        <f t="shared" si="23"/>
        <v>#DIV/0!</v>
      </c>
      <c r="O54" s="5"/>
      <c r="P54" s="5"/>
    </row>
    <row r="55" spans="1:16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</row>
    <row r="56" spans="1:16" x14ac:dyDescent="0.25">
      <c r="A56" s="5" t="s">
        <v>38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</row>
    <row r="57" spans="1:16" x14ac:dyDescent="0.25">
      <c r="A57" s="5" t="s">
        <v>39</v>
      </c>
      <c r="B57" s="57">
        <f>((B12/B10)-1)*100</f>
        <v>62.698412698412696</v>
      </c>
      <c r="C57" s="57" t="e">
        <f>((C12/C10)-1)*100</f>
        <v>#DIV/0!</v>
      </c>
      <c r="D57" s="57">
        <f>((D12/D10)-1)*100</f>
        <v>-100</v>
      </c>
      <c r="E57" s="57" t="e">
        <f>((E12/E10)-1)*100</f>
        <v>#DIV/0!</v>
      </c>
      <c r="F57" s="57">
        <f>((F12/F10)-1)*100</f>
        <v>-100</v>
      </c>
      <c r="G57" s="5"/>
      <c r="H57" s="57">
        <f>((H12/H10)-1)*100</f>
        <v>62.698412698412696</v>
      </c>
      <c r="I57" s="57">
        <f t="shared" ref="I57:N57" si="24">((I12/I10)-1)*100</f>
        <v>146.98795180722891</v>
      </c>
      <c r="J57" s="57">
        <f t="shared" si="24"/>
        <v>146.98795180722891</v>
      </c>
      <c r="K57" s="57" t="e">
        <f t="shared" si="24"/>
        <v>#DIV/0!</v>
      </c>
      <c r="L57" s="57">
        <f t="shared" si="24"/>
        <v>-100</v>
      </c>
      <c r="M57" s="57" t="e">
        <f t="shared" si="24"/>
        <v>#DIV/0!</v>
      </c>
      <c r="N57" s="57">
        <f t="shared" si="24"/>
        <v>-100</v>
      </c>
      <c r="O57" s="5"/>
      <c r="P57" s="5"/>
    </row>
    <row r="58" spans="1:16" x14ac:dyDescent="0.25">
      <c r="A58" s="5" t="s">
        <v>40</v>
      </c>
      <c r="B58" s="57">
        <f>((B33/B32)-1)*100</f>
        <v>33.962330096007285</v>
      </c>
      <c r="C58" s="57" t="e">
        <f>((C33/C32)-1)*100</f>
        <v>#DIV/0!</v>
      </c>
      <c r="D58" s="57">
        <f t="shared" ref="D58" si="25">((D33/D32)-1)*100</f>
        <v>-100</v>
      </c>
      <c r="E58" s="57" t="e">
        <f>((E33/E32)-1)*100</f>
        <v>#DIV/0!</v>
      </c>
      <c r="F58" s="57">
        <f>((F33/F32)-1)*100</f>
        <v>-100</v>
      </c>
      <c r="G58" s="5"/>
      <c r="H58" s="57">
        <f>((H33/H32)-1)*100</f>
        <v>33.962330096007285</v>
      </c>
      <c r="I58" s="57">
        <f t="shared" ref="I58:N58" si="26">((I33/I32)-1)*100</f>
        <v>103.36450110960142</v>
      </c>
      <c r="J58" s="57">
        <f t="shared" si="26"/>
        <v>103.36450110960142</v>
      </c>
      <c r="K58" s="57" t="e">
        <f t="shared" si="26"/>
        <v>#DIV/0!</v>
      </c>
      <c r="L58" s="57">
        <f t="shared" si="26"/>
        <v>-100</v>
      </c>
      <c r="M58" s="57" t="e">
        <f t="shared" si="26"/>
        <v>#DIV/0!</v>
      </c>
      <c r="N58" s="57">
        <f t="shared" si="26"/>
        <v>-100</v>
      </c>
      <c r="O58" s="5"/>
      <c r="P58" s="5"/>
    </row>
    <row r="59" spans="1:16" x14ac:dyDescent="0.25">
      <c r="A59" s="5" t="s">
        <v>41</v>
      </c>
      <c r="B59" s="57">
        <f>((B35/B34)-1)*100</f>
        <v>-17.662177599527219</v>
      </c>
      <c r="C59" s="57" t="e">
        <f t="shared" ref="C59:F59" si="27">((C35/C34)-1)*100</f>
        <v>#DIV/0!</v>
      </c>
      <c r="D59" s="57" t="e">
        <f t="shared" si="27"/>
        <v>#DIV/0!</v>
      </c>
      <c r="E59" s="57" t="e">
        <f t="shared" si="27"/>
        <v>#DIV/0!</v>
      </c>
      <c r="F59" s="57" t="e">
        <f t="shared" si="27"/>
        <v>#DIV/0!</v>
      </c>
      <c r="G59" s="5"/>
      <c r="H59" s="57">
        <f>((H35/H34)-1)*100</f>
        <v>-17.662177599527219</v>
      </c>
      <c r="I59" s="57">
        <f t="shared" ref="I59:N59" si="28">((I35/I34)-1)*100</f>
        <v>-17.66217759952724</v>
      </c>
      <c r="J59" s="57">
        <f t="shared" si="28"/>
        <v>-17.66217759952724</v>
      </c>
      <c r="K59" s="57" t="e">
        <f t="shared" si="28"/>
        <v>#DIV/0!</v>
      </c>
      <c r="L59" s="57" t="e">
        <f t="shared" si="28"/>
        <v>#DIV/0!</v>
      </c>
      <c r="M59" s="57" t="e">
        <f t="shared" si="28"/>
        <v>#DIV/0!</v>
      </c>
      <c r="N59" s="57" t="e">
        <f t="shared" si="28"/>
        <v>#DIV/0!</v>
      </c>
      <c r="O59" s="5"/>
      <c r="P59" s="5"/>
    </row>
    <row r="60" spans="1:16" x14ac:dyDescent="0.25">
      <c r="A60" s="5"/>
      <c r="B60" s="57"/>
      <c r="C60" s="57"/>
      <c r="D60" s="57"/>
      <c r="E60" s="57"/>
      <c r="F60" s="5"/>
      <c r="G60" s="5"/>
      <c r="H60" s="57"/>
      <c r="I60" s="57"/>
      <c r="J60" s="57"/>
      <c r="K60" s="57"/>
      <c r="L60" s="57"/>
      <c r="M60" s="57"/>
      <c r="N60" s="57"/>
      <c r="O60" s="5"/>
      <c r="P60" s="5"/>
    </row>
    <row r="61" spans="1:16" x14ac:dyDescent="0.25">
      <c r="A61" s="5" t="s">
        <v>42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</row>
    <row r="62" spans="1:16" x14ac:dyDescent="0.25">
      <c r="A62" s="5" t="s">
        <v>43</v>
      </c>
      <c r="B62" s="4">
        <f t="shared" ref="B62:F63" si="29">B17/B11</f>
        <v>190000</v>
      </c>
      <c r="C62" s="4">
        <f t="shared" si="29"/>
        <v>190000</v>
      </c>
      <c r="D62" s="4" t="e">
        <f t="shared" si="29"/>
        <v>#DIV/0!</v>
      </c>
      <c r="E62" s="4" t="e">
        <f t="shared" si="29"/>
        <v>#DIV/0!</v>
      </c>
      <c r="F62" s="4" t="e">
        <f t="shared" si="29"/>
        <v>#DIV/0!</v>
      </c>
      <c r="G62" s="5"/>
      <c r="H62" s="4">
        <f t="shared" ref="H62:N63" si="30">H17/H11</f>
        <v>190000</v>
      </c>
      <c r="I62" s="4">
        <f t="shared" si="30"/>
        <v>190000</v>
      </c>
      <c r="J62" s="4">
        <f t="shared" si="30"/>
        <v>190000</v>
      </c>
      <c r="K62" s="4" t="e">
        <f t="shared" si="30"/>
        <v>#DIV/0!</v>
      </c>
      <c r="L62" s="4" t="e">
        <f t="shared" si="30"/>
        <v>#DIV/0!</v>
      </c>
      <c r="M62" s="4" t="e">
        <f t="shared" si="30"/>
        <v>#DIV/0!</v>
      </c>
      <c r="N62" s="4" t="e">
        <f t="shared" si="30"/>
        <v>#DIV/0!</v>
      </c>
      <c r="O62" s="5"/>
      <c r="P62" s="5"/>
    </row>
    <row r="63" spans="1:16" x14ac:dyDescent="0.25">
      <c r="A63" s="5" t="s">
        <v>44</v>
      </c>
      <c r="B63" s="4">
        <f t="shared" si="29"/>
        <v>173250</v>
      </c>
      <c r="C63" s="4">
        <f t="shared" si="29"/>
        <v>173250</v>
      </c>
      <c r="D63" s="4" t="e">
        <f t="shared" si="29"/>
        <v>#DIV/0!</v>
      </c>
      <c r="E63" s="4" t="e">
        <f t="shared" si="29"/>
        <v>#DIV/0!</v>
      </c>
      <c r="F63" s="4" t="e">
        <f t="shared" si="29"/>
        <v>#DIV/0!</v>
      </c>
      <c r="G63" s="5"/>
      <c r="H63" s="4">
        <f t="shared" si="30"/>
        <v>173250</v>
      </c>
      <c r="I63" s="4">
        <f t="shared" si="30"/>
        <v>173250</v>
      </c>
      <c r="J63" s="4">
        <f t="shared" si="30"/>
        <v>173250</v>
      </c>
      <c r="K63" s="4" t="e">
        <f t="shared" si="30"/>
        <v>#DIV/0!</v>
      </c>
      <c r="L63" s="4" t="e">
        <f t="shared" si="30"/>
        <v>#DIV/0!</v>
      </c>
      <c r="M63" s="4" t="e">
        <f t="shared" si="30"/>
        <v>#DIV/0!</v>
      </c>
      <c r="N63" s="4" t="e">
        <f t="shared" si="30"/>
        <v>#DIV/0!</v>
      </c>
      <c r="O63" s="5"/>
      <c r="P63" s="5"/>
    </row>
    <row r="64" spans="1:16" x14ac:dyDescent="0.25">
      <c r="A64" s="5" t="s">
        <v>45</v>
      </c>
      <c r="B64" s="57">
        <f>(B62/B63)*B46</f>
        <v>85.963924963924967</v>
      </c>
      <c r="C64" s="57">
        <f>(C62/C63)*C46</f>
        <v>85.963924963924967</v>
      </c>
      <c r="D64" s="57" t="e">
        <f t="shared" ref="D64" si="31">(D62/D63)*D46</f>
        <v>#DIV/0!</v>
      </c>
      <c r="E64" s="57" t="e">
        <f t="shared" ref="E64:F64" si="32">E62/E63*E46</f>
        <v>#DIV/0!</v>
      </c>
      <c r="F64" s="57" t="e">
        <f t="shared" si="32"/>
        <v>#DIV/0!</v>
      </c>
      <c r="G64" s="5"/>
      <c r="H64" s="57">
        <f>(H62/H63)*H46</f>
        <v>85.963924963924967</v>
      </c>
      <c r="I64" s="57">
        <f t="shared" ref="I64:N64" si="33">(I62/I63)*I46</f>
        <v>85.963924963924967</v>
      </c>
      <c r="J64" s="57">
        <f t="shared" si="33"/>
        <v>85.963924963924967</v>
      </c>
      <c r="K64" s="57" t="e">
        <f t="shared" si="33"/>
        <v>#DIV/0!</v>
      </c>
      <c r="L64" s="57" t="e">
        <f t="shared" si="33"/>
        <v>#DIV/0!</v>
      </c>
      <c r="M64" s="57" t="e">
        <f t="shared" si="33"/>
        <v>#DIV/0!</v>
      </c>
      <c r="N64" s="57" t="e">
        <f t="shared" si="33"/>
        <v>#DIV/0!</v>
      </c>
      <c r="O64" s="5"/>
      <c r="P64" s="5"/>
    </row>
    <row r="65" spans="1:16" x14ac:dyDescent="0.25">
      <c r="A65" s="5"/>
      <c r="B65" s="57"/>
      <c r="C65" s="57"/>
      <c r="D65" s="57"/>
      <c r="E65" s="57"/>
      <c r="F65" s="5"/>
      <c r="G65" s="5"/>
      <c r="H65" s="57"/>
      <c r="I65" s="57"/>
      <c r="J65" s="57"/>
      <c r="K65" s="57"/>
      <c r="L65" s="57"/>
      <c r="M65" s="57"/>
      <c r="N65" s="57"/>
      <c r="O65" s="5"/>
      <c r="P65" s="5"/>
    </row>
    <row r="66" spans="1:16" x14ac:dyDescent="0.25">
      <c r="A66" s="5" t="s">
        <v>46</v>
      </c>
      <c r="B66" s="57"/>
      <c r="C66" s="57"/>
      <c r="D66" s="57"/>
      <c r="E66" s="57"/>
      <c r="F66" s="5"/>
      <c r="G66" s="5"/>
      <c r="H66" s="57"/>
      <c r="I66" s="57"/>
      <c r="J66" s="57"/>
      <c r="K66" s="57"/>
      <c r="L66" s="57"/>
      <c r="M66" s="57"/>
      <c r="N66" s="57"/>
      <c r="O66" s="5"/>
      <c r="P66" s="5"/>
    </row>
    <row r="67" spans="1:16" x14ac:dyDescent="0.25">
      <c r="A67" s="5" t="s">
        <v>47</v>
      </c>
      <c r="B67" s="57">
        <f>(B24/B23)*100</f>
        <v>191.48727315789472</v>
      </c>
      <c r="C67" s="57"/>
      <c r="D67" s="57"/>
      <c r="E67" s="57"/>
      <c r="F67" s="57"/>
      <c r="G67" s="5"/>
      <c r="H67" s="57">
        <f>(H24/H23)*100</f>
        <v>191.48727315789472</v>
      </c>
      <c r="I67" s="57" t="e">
        <f t="shared" ref="I67:N67" si="34">(I24/I23)*100</f>
        <v>#DIV/0!</v>
      </c>
      <c r="J67" s="57" t="e">
        <f t="shared" si="34"/>
        <v>#DIV/0!</v>
      </c>
      <c r="K67" s="57" t="e">
        <f t="shared" si="34"/>
        <v>#DIV/0!</v>
      </c>
      <c r="L67" s="57" t="e">
        <f t="shared" si="34"/>
        <v>#DIV/0!</v>
      </c>
      <c r="M67" s="57" t="e">
        <f t="shared" si="34"/>
        <v>#DIV/0!</v>
      </c>
      <c r="N67" s="57" t="e">
        <f t="shared" si="34"/>
        <v>#DIV/0!</v>
      </c>
      <c r="O67" s="5"/>
      <c r="P67" s="5"/>
    </row>
    <row r="68" spans="1:16" x14ac:dyDescent="0.25">
      <c r="A68" s="5" t="s">
        <v>48</v>
      </c>
      <c r="B68" s="57">
        <f>(B18/B24)*100</f>
        <v>39.047531148414734</v>
      </c>
      <c r="C68" s="57"/>
      <c r="D68" s="57"/>
      <c r="E68" s="57"/>
      <c r="F68" s="57"/>
      <c r="G68" s="5"/>
      <c r="H68" s="57">
        <f>(H18/H24)*100</f>
        <v>39.047531148414734</v>
      </c>
      <c r="I68" s="57" t="e">
        <f t="shared" ref="I68:N68" si="35">(I18/I24)*100</f>
        <v>#DIV/0!</v>
      </c>
      <c r="J68" s="57" t="e">
        <f t="shared" si="35"/>
        <v>#DIV/0!</v>
      </c>
      <c r="K68" s="57" t="e">
        <f t="shared" si="35"/>
        <v>#DIV/0!</v>
      </c>
      <c r="L68" s="57" t="e">
        <f t="shared" si="35"/>
        <v>#DIV/0!</v>
      </c>
      <c r="M68" s="57" t="e">
        <f t="shared" si="35"/>
        <v>#DIV/0!</v>
      </c>
      <c r="N68" s="57" t="e">
        <f t="shared" si="35"/>
        <v>#DIV/0!</v>
      </c>
      <c r="O68" s="5"/>
      <c r="P68" s="5"/>
    </row>
    <row r="69" spans="1:16" ht="15.75" thickBot="1" x14ac:dyDescent="0.3">
      <c r="A69" s="59"/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"/>
      <c r="P69" s="5"/>
    </row>
    <row r="70" spans="1:16" ht="15.75" thickTop="1" x14ac:dyDescent="0.25">
      <c r="A70" s="60" t="s">
        <v>122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</row>
    <row r="71" spans="1:16" x14ac:dyDescent="0.25">
      <c r="A71" t="s">
        <v>50</v>
      </c>
    </row>
    <row r="72" spans="1:16" x14ac:dyDescent="0.25">
      <c r="A72" t="s">
        <v>53</v>
      </c>
    </row>
    <row r="73" spans="1:16" x14ac:dyDescent="0.25">
      <c r="A73" t="s">
        <v>51</v>
      </c>
      <c r="B73" s="1"/>
      <c r="C73" s="1"/>
      <c r="D73" s="1"/>
    </row>
    <row r="74" spans="1:16" x14ac:dyDescent="0.25">
      <c r="A74" t="s">
        <v>52</v>
      </c>
    </row>
    <row r="75" spans="1:16" x14ac:dyDescent="0.25">
      <c r="A75" t="s">
        <v>87</v>
      </c>
    </row>
    <row r="76" spans="1:16" x14ac:dyDescent="0.25">
      <c r="A76" s="2" t="s">
        <v>123</v>
      </c>
    </row>
    <row r="77" spans="1:16" x14ac:dyDescent="0.25">
      <c r="A77" t="s">
        <v>129</v>
      </c>
    </row>
    <row r="78" spans="1:16" x14ac:dyDescent="0.25">
      <c r="A78" s="6" t="s">
        <v>130</v>
      </c>
    </row>
  </sheetData>
  <mergeCells count="7">
    <mergeCell ref="A2:F2"/>
    <mergeCell ref="H4:H5"/>
    <mergeCell ref="I4:K4"/>
    <mergeCell ref="L4:N4"/>
    <mergeCell ref="A4:A5"/>
    <mergeCell ref="B4:B5"/>
    <mergeCell ref="C4:F4"/>
  </mergeCells>
  <pageMargins left="0.7" right="0.7" top="0.75" bottom="0.75" header="0.3" footer="0.3"/>
  <pageSetup scale="61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P78"/>
  <sheetViews>
    <sheetView topLeftCell="A37" zoomScale="75" zoomScaleNormal="75" workbookViewId="0">
      <selection activeCell="S21" sqref="S21"/>
    </sheetView>
  </sheetViews>
  <sheetFormatPr baseColWidth="10" defaultRowHeight="15" x14ac:dyDescent="0.25"/>
  <cols>
    <col min="1" max="1" width="42.42578125" customWidth="1"/>
    <col min="2" max="2" width="15.5703125" bestFit="1" customWidth="1"/>
    <col min="3" max="6" width="12.7109375" customWidth="1"/>
    <col min="7" max="7" width="2.7109375" customWidth="1"/>
    <col min="8" max="12" width="12.7109375" style="21" customWidth="1"/>
    <col min="13" max="14" width="12.7109375" customWidth="1"/>
  </cols>
  <sheetData>
    <row r="2" spans="1:16" ht="15.75" x14ac:dyDescent="0.25">
      <c r="A2" s="40" t="s">
        <v>76</v>
      </c>
      <c r="B2" s="40"/>
      <c r="C2" s="40"/>
      <c r="D2" s="40"/>
      <c r="E2" s="40"/>
      <c r="F2" s="40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5" customHeight="1" x14ac:dyDescent="0.25">
      <c r="A4" s="41" t="s">
        <v>1</v>
      </c>
      <c r="B4" s="42" t="s">
        <v>2</v>
      </c>
      <c r="C4" s="43" t="s">
        <v>3</v>
      </c>
      <c r="D4" s="43"/>
      <c r="E4" s="43"/>
      <c r="F4" s="43"/>
      <c r="G4" s="5"/>
      <c r="H4" s="42" t="s">
        <v>2</v>
      </c>
      <c r="I4" s="44" t="s">
        <v>124</v>
      </c>
      <c r="J4" s="43"/>
      <c r="K4" s="43"/>
      <c r="L4" s="44" t="s">
        <v>127</v>
      </c>
      <c r="M4" s="43"/>
      <c r="N4" s="43"/>
      <c r="O4" s="5"/>
      <c r="P4" s="5"/>
    </row>
    <row r="5" spans="1:16" ht="15.75" thickBot="1" x14ac:dyDescent="0.3">
      <c r="A5" s="45"/>
      <c r="B5" s="46"/>
      <c r="C5" s="47" t="s">
        <v>4</v>
      </c>
      <c r="D5" s="47" t="s">
        <v>5</v>
      </c>
      <c r="E5" s="48" t="s">
        <v>6</v>
      </c>
      <c r="F5" s="47" t="s">
        <v>7</v>
      </c>
      <c r="G5" s="5"/>
      <c r="H5" s="46"/>
      <c r="I5" s="49" t="s">
        <v>128</v>
      </c>
      <c r="J5" s="50" t="s">
        <v>125</v>
      </c>
      <c r="K5" s="50" t="s">
        <v>126</v>
      </c>
      <c r="L5" s="49" t="s">
        <v>128</v>
      </c>
      <c r="M5" s="50" t="s">
        <v>125</v>
      </c>
      <c r="N5" s="50" t="s">
        <v>126</v>
      </c>
      <c r="O5" s="5"/>
      <c r="P5" s="5"/>
    </row>
    <row r="6" spans="1:16" ht="15.75" thickTop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x14ac:dyDescent="0.25">
      <c r="A7" s="51" t="s">
        <v>8</v>
      </c>
      <c r="B7" s="5"/>
      <c r="C7" s="5"/>
      <c r="D7" s="5"/>
      <c r="E7" s="5"/>
      <c r="F7" s="5"/>
      <c r="G7" s="5"/>
      <c r="H7" s="5"/>
      <c r="I7" s="5"/>
      <c r="J7" s="4">
        <v>173250</v>
      </c>
      <c r="K7" s="5"/>
      <c r="L7" s="5"/>
      <c r="M7" s="4">
        <v>178448</v>
      </c>
      <c r="N7" s="5"/>
      <c r="O7" s="5"/>
      <c r="P7" s="5"/>
    </row>
    <row r="8" spans="1:16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 x14ac:dyDescent="0.25">
      <c r="A9" s="5" t="s">
        <v>132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1:16" x14ac:dyDescent="0.25">
      <c r="A10" s="52" t="s">
        <v>77</v>
      </c>
      <c r="B10" s="4">
        <f>SUM(C10:F10)</f>
        <v>892</v>
      </c>
      <c r="C10" s="4">
        <v>0</v>
      </c>
      <c r="D10" s="4">
        <v>0</v>
      </c>
      <c r="E10" s="4">
        <v>0</v>
      </c>
      <c r="F10" s="4">
        <v>892</v>
      </c>
      <c r="G10" s="5"/>
      <c r="H10" s="5">
        <f>I10+L10</f>
        <v>892</v>
      </c>
      <c r="I10" s="5">
        <f>SUM(J10:K10)</f>
        <v>892</v>
      </c>
      <c r="J10" s="5">
        <v>892</v>
      </c>
      <c r="K10" s="5">
        <v>0</v>
      </c>
      <c r="L10" s="5">
        <f>SUM(M10:N10)</f>
        <v>0</v>
      </c>
      <c r="M10" s="5">
        <v>0</v>
      </c>
      <c r="N10" s="5">
        <v>0</v>
      </c>
      <c r="O10" s="5"/>
      <c r="P10" s="5"/>
    </row>
    <row r="11" spans="1:16" x14ac:dyDescent="0.25">
      <c r="A11" s="52" t="s">
        <v>78</v>
      </c>
      <c r="B11" s="4">
        <f>SUM(C11:F11)</f>
        <v>275</v>
      </c>
      <c r="C11" s="4">
        <v>275</v>
      </c>
      <c r="D11" s="4">
        <v>0</v>
      </c>
      <c r="E11" s="4">
        <v>0</v>
      </c>
      <c r="F11" s="4">
        <v>0</v>
      </c>
      <c r="G11" s="5"/>
      <c r="H11" s="5">
        <f>I11+L11</f>
        <v>275</v>
      </c>
      <c r="I11" s="5">
        <f>SUM(J11:K11)</f>
        <v>275</v>
      </c>
      <c r="J11" s="5">
        <v>275</v>
      </c>
      <c r="K11" s="5">
        <v>0</v>
      </c>
      <c r="L11" s="5">
        <f>SUM(M11:N11)</f>
        <v>0</v>
      </c>
      <c r="M11" s="5">
        <v>0</v>
      </c>
      <c r="N11" s="5">
        <v>0</v>
      </c>
      <c r="O11" s="5"/>
      <c r="P11" s="5"/>
    </row>
    <row r="12" spans="1:16" x14ac:dyDescent="0.25">
      <c r="A12" s="52" t="s">
        <v>79</v>
      </c>
      <c r="B12" s="4">
        <f>SUM(C12:F12)</f>
        <v>305</v>
      </c>
      <c r="C12" s="4">
        <v>305</v>
      </c>
      <c r="D12" s="4">
        <v>0</v>
      </c>
      <c r="E12" s="4">
        <v>0</v>
      </c>
      <c r="F12" s="4">
        <v>0</v>
      </c>
      <c r="G12" s="5"/>
      <c r="H12" s="5">
        <f t="shared" ref="H12:H20" si="0">I12+L12</f>
        <v>305</v>
      </c>
      <c r="I12" s="5">
        <f t="shared" ref="I12:I20" si="1">SUM(J12:K12)</f>
        <v>305</v>
      </c>
      <c r="J12" s="5">
        <v>305</v>
      </c>
      <c r="K12" s="5">
        <v>0</v>
      </c>
      <c r="L12" s="5">
        <f t="shared" ref="L12:L20" si="2">SUM(M12:N12)</f>
        <v>0</v>
      </c>
      <c r="M12" s="5">
        <v>0</v>
      </c>
      <c r="N12" s="5">
        <v>0</v>
      </c>
      <c r="O12" s="5"/>
      <c r="P12" s="5"/>
    </row>
    <row r="13" spans="1:16" x14ac:dyDescent="0.25">
      <c r="A13" s="52" t="s">
        <v>12</v>
      </c>
      <c r="B13" s="4">
        <f>SUM(C13:F13)</f>
        <v>525</v>
      </c>
      <c r="C13" s="4">
        <v>525</v>
      </c>
      <c r="D13" s="4">
        <v>0</v>
      </c>
      <c r="E13" s="4">
        <v>0</v>
      </c>
      <c r="F13" s="4">
        <v>0</v>
      </c>
      <c r="G13" s="5"/>
      <c r="H13" s="4">
        <f t="shared" si="0"/>
        <v>1050</v>
      </c>
      <c r="I13" s="5">
        <f t="shared" si="1"/>
        <v>525</v>
      </c>
      <c r="J13" s="5">
        <v>525</v>
      </c>
      <c r="K13" s="5">
        <v>0</v>
      </c>
      <c r="L13" s="5">
        <f t="shared" si="2"/>
        <v>525</v>
      </c>
      <c r="M13" s="5">
        <v>525</v>
      </c>
      <c r="N13" s="5">
        <v>0</v>
      </c>
      <c r="O13" s="5"/>
      <c r="P13" s="5"/>
    </row>
    <row r="14" spans="1:16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6" x14ac:dyDescent="0.25">
      <c r="A15" s="53" t="s">
        <v>13</v>
      </c>
      <c r="B15" s="54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 x14ac:dyDescent="0.25">
      <c r="A16" s="52" t="s">
        <v>77</v>
      </c>
      <c r="B16" s="54">
        <f>C16+D16+E16+F16</f>
        <v>178400000</v>
      </c>
      <c r="C16" s="4">
        <v>0</v>
      </c>
      <c r="D16" s="4">
        <v>0</v>
      </c>
      <c r="E16" s="4">
        <v>0</v>
      </c>
      <c r="F16" s="4">
        <v>178400000</v>
      </c>
      <c r="G16" s="5"/>
      <c r="H16" s="4">
        <f t="shared" si="0"/>
        <v>159175616</v>
      </c>
      <c r="I16" s="4">
        <f t="shared" si="1"/>
        <v>159175616</v>
      </c>
      <c r="J16" s="4">
        <f>J10*M7</f>
        <v>159175616</v>
      </c>
      <c r="K16" s="4">
        <v>0</v>
      </c>
      <c r="L16" s="4">
        <f t="shared" si="2"/>
        <v>0</v>
      </c>
      <c r="M16" s="4">
        <v>0</v>
      </c>
      <c r="N16" s="4"/>
      <c r="O16" s="5"/>
      <c r="P16" s="5"/>
    </row>
    <row r="17" spans="1:16" x14ac:dyDescent="0.25">
      <c r="A17" s="52" t="s">
        <v>78</v>
      </c>
      <c r="B17" s="54">
        <f>C17+D17+E17+F17</f>
        <v>52250000</v>
      </c>
      <c r="C17" s="4">
        <v>52250000</v>
      </c>
      <c r="D17" s="4">
        <v>0</v>
      </c>
      <c r="E17" s="4">
        <v>0</v>
      </c>
      <c r="F17" s="4">
        <v>0</v>
      </c>
      <c r="G17" s="5"/>
      <c r="H17" s="4">
        <f t="shared" si="0"/>
        <v>52250000</v>
      </c>
      <c r="I17" s="4">
        <f t="shared" si="1"/>
        <v>52250000</v>
      </c>
      <c r="J17" s="4">
        <v>52250000</v>
      </c>
      <c r="K17" s="4">
        <v>0</v>
      </c>
      <c r="L17" s="4">
        <f t="shared" si="2"/>
        <v>0</v>
      </c>
      <c r="M17" s="4">
        <f>M11*M7</f>
        <v>0</v>
      </c>
      <c r="N17" s="4">
        <v>0</v>
      </c>
      <c r="O17" s="5"/>
      <c r="P17" s="5"/>
    </row>
    <row r="18" spans="1:16" x14ac:dyDescent="0.25">
      <c r="A18" s="52" t="s">
        <v>79</v>
      </c>
      <c r="B18" s="54">
        <f>SUM(C18:F18)</f>
        <v>52841250</v>
      </c>
      <c r="C18" s="4">
        <v>52841250</v>
      </c>
      <c r="D18" s="4">
        <v>0</v>
      </c>
      <c r="E18" s="4">
        <v>0</v>
      </c>
      <c r="F18" s="4">
        <v>0</v>
      </c>
      <c r="G18" s="5"/>
      <c r="H18" s="4">
        <f t="shared" si="0"/>
        <v>52841250</v>
      </c>
      <c r="I18" s="4">
        <f t="shared" si="1"/>
        <v>52841250</v>
      </c>
      <c r="J18" s="4">
        <f>J12*J7</f>
        <v>52841250</v>
      </c>
      <c r="K18" s="4">
        <v>0</v>
      </c>
      <c r="L18" s="4">
        <f t="shared" si="2"/>
        <v>0</v>
      </c>
      <c r="M18" s="4">
        <f>M7*M12</f>
        <v>0</v>
      </c>
      <c r="N18" s="4">
        <v>0</v>
      </c>
      <c r="O18" s="5"/>
      <c r="P18" s="5"/>
    </row>
    <row r="19" spans="1:16" x14ac:dyDescent="0.25">
      <c r="A19" s="52" t="s">
        <v>12</v>
      </c>
      <c r="B19" s="54">
        <v>99750000</v>
      </c>
      <c r="C19" s="54"/>
      <c r="D19" s="54"/>
      <c r="E19" s="54"/>
      <c r="F19" s="5"/>
      <c r="G19" s="5"/>
      <c r="H19" s="4">
        <f t="shared" si="0"/>
        <v>193435200</v>
      </c>
      <c r="I19" s="4">
        <f t="shared" si="1"/>
        <v>99750000</v>
      </c>
      <c r="J19" s="4">
        <v>99750000</v>
      </c>
      <c r="K19" s="4">
        <v>0</v>
      </c>
      <c r="L19" s="4">
        <f t="shared" si="2"/>
        <v>93685200</v>
      </c>
      <c r="M19" s="4">
        <v>93685200</v>
      </c>
      <c r="N19" s="4">
        <v>0</v>
      </c>
      <c r="O19" s="5"/>
      <c r="P19" s="5"/>
    </row>
    <row r="20" spans="1:16" x14ac:dyDescent="0.25">
      <c r="A20" s="52" t="s">
        <v>80</v>
      </c>
      <c r="B20" s="4"/>
      <c r="C20" s="5"/>
      <c r="D20" s="54"/>
      <c r="E20" s="54"/>
      <c r="F20" s="5"/>
      <c r="G20" s="5"/>
      <c r="H20" s="4">
        <f t="shared" si="0"/>
        <v>52841250</v>
      </c>
      <c r="I20" s="4">
        <f t="shared" si="1"/>
        <v>52841250</v>
      </c>
      <c r="J20" s="4">
        <f>J18</f>
        <v>52841250</v>
      </c>
      <c r="K20" s="4">
        <f>K18</f>
        <v>0</v>
      </c>
      <c r="L20" s="4">
        <f t="shared" si="2"/>
        <v>0</v>
      </c>
      <c r="M20" s="4">
        <f>M18</f>
        <v>0</v>
      </c>
      <c r="N20" s="4">
        <f>N18</f>
        <v>0</v>
      </c>
      <c r="O20" s="5"/>
      <c r="P20" s="5"/>
    </row>
    <row r="21" spans="1:16" x14ac:dyDescent="0.25">
      <c r="A21" s="5"/>
      <c r="B21" s="4"/>
      <c r="C21" s="4"/>
      <c r="D21" s="4"/>
      <c r="E21" s="4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1:16" x14ac:dyDescent="0.25">
      <c r="A22" s="53" t="s">
        <v>15</v>
      </c>
      <c r="B22" s="4"/>
      <c r="C22" s="4"/>
      <c r="D22" s="4"/>
      <c r="E22" s="4"/>
      <c r="F22" s="4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1:16" x14ac:dyDescent="0.25">
      <c r="A23" s="52" t="s">
        <v>78</v>
      </c>
      <c r="B23" s="4">
        <f>B17</f>
        <v>52250000</v>
      </c>
      <c r="C23" s="4"/>
      <c r="D23" s="4"/>
      <c r="E23" s="4"/>
      <c r="F23" s="4"/>
      <c r="G23" s="5"/>
      <c r="H23" s="4">
        <f>H17</f>
        <v>52250000</v>
      </c>
      <c r="I23" s="5"/>
      <c r="J23" s="5"/>
      <c r="K23" s="5"/>
      <c r="L23" s="5"/>
      <c r="M23" s="5"/>
      <c r="N23" s="5"/>
      <c r="O23" s="5"/>
      <c r="P23" s="5"/>
    </row>
    <row r="24" spans="1:16" x14ac:dyDescent="0.25">
      <c r="A24" s="52" t="s">
        <v>79</v>
      </c>
      <c r="B24" s="4">
        <v>0</v>
      </c>
      <c r="C24" s="4"/>
      <c r="D24" s="4"/>
      <c r="E24" s="4"/>
      <c r="F24" s="4"/>
      <c r="G24" s="5"/>
      <c r="H24" s="5">
        <v>0</v>
      </c>
      <c r="I24" s="5"/>
      <c r="J24" s="5"/>
      <c r="K24" s="5"/>
      <c r="L24" s="5"/>
      <c r="M24" s="5"/>
      <c r="N24" s="5"/>
      <c r="O24" s="5"/>
      <c r="P24" s="5"/>
    </row>
    <row r="25" spans="1:16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 x14ac:dyDescent="0.25">
      <c r="A26" s="5" t="s">
        <v>16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16" x14ac:dyDescent="0.25">
      <c r="A27" s="52" t="s">
        <v>81</v>
      </c>
      <c r="B27" s="55">
        <v>1.4207485692333333</v>
      </c>
      <c r="C27" s="55">
        <v>1.4207485692333333</v>
      </c>
      <c r="D27" s="55">
        <v>1.4207485692333333</v>
      </c>
      <c r="E27" s="55">
        <v>1.4207485692333333</v>
      </c>
      <c r="F27" s="55">
        <v>1.4207485692333333</v>
      </c>
      <c r="G27" s="5"/>
      <c r="H27" s="56">
        <v>1.4207485692333333</v>
      </c>
      <c r="I27" s="56">
        <v>1.4207485692333333</v>
      </c>
      <c r="J27" s="56">
        <v>1.4207485692333333</v>
      </c>
      <c r="K27" s="56">
        <v>1.4207485692333333</v>
      </c>
      <c r="L27" s="56">
        <v>1.4207485692333333</v>
      </c>
      <c r="M27" s="56">
        <v>1.4207485692333333</v>
      </c>
      <c r="N27" s="56">
        <v>1.4207485692333333</v>
      </c>
      <c r="O27" s="5"/>
      <c r="P27" s="5"/>
    </row>
    <row r="28" spans="1:16" x14ac:dyDescent="0.25">
      <c r="A28" s="52" t="s">
        <v>82</v>
      </c>
      <c r="B28" s="55">
        <v>1.4880743485666665</v>
      </c>
      <c r="C28" s="55">
        <v>1.4880743485666665</v>
      </c>
      <c r="D28" s="55">
        <v>1.4880743485666665</v>
      </c>
      <c r="E28" s="55">
        <v>1.4880743485666665</v>
      </c>
      <c r="F28" s="55">
        <v>1.4880743485666665</v>
      </c>
      <c r="G28" s="5"/>
      <c r="H28" s="56">
        <v>1.4880743485666665</v>
      </c>
      <c r="I28" s="56">
        <v>1.4880743485666665</v>
      </c>
      <c r="J28" s="56">
        <v>1.4880743485666665</v>
      </c>
      <c r="K28" s="56">
        <v>1.4880743485666665</v>
      </c>
      <c r="L28" s="56">
        <v>1.4880743485666665</v>
      </c>
      <c r="M28" s="56">
        <v>1.4880743485666665</v>
      </c>
      <c r="N28" s="56">
        <v>1.4880743485666665</v>
      </c>
      <c r="O28" s="5"/>
      <c r="P28" s="5"/>
    </row>
    <row r="29" spans="1:16" x14ac:dyDescent="0.25">
      <c r="A29" s="52" t="s">
        <v>19</v>
      </c>
      <c r="B29" s="4">
        <f>21249+2369</f>
        <v>23618</v>
      </c>
      <c r="C29" s="4">
        <v>21249</v>
      </c>
      <c r="D29" s="4">
        <v>2369</v>
      </c>
      <c r="E29" s="4">
        <v>21249</v>
      </c>
      <c r="F29" s="4">
        <v>21249</v>
      </c>
      <c r="G29" s="5"/>
      <c r="H29" s="4">
        <f>21249+2369</f>
        <v>23618</v>
      </c>
      <c r="I29" s="4">
        <f>21249+2369</f>
        <v>23618</v>
      </c>
      <c r="J29" s="4">
        <v>21249</v>
      </c>
      <c r="K29" s="4">
        <v>2369</v>
      </c>
      <c r="L29" s="4">
        <f>21249+2369</f>
        <v>23618</v>
      </c>
      <c r="M29" s="4">
        <v>21249</v>
      </c>
      <c r="N29" s="4">
        <v>2369</v>
      </c>
      <c r="O29" s="5"/>
      <c r="P29" s="5"/>
    </row>
    <row r="30" spans="1:16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6" x14ac:dyDescent="0.25">
      <c r="A31" s="51" t="s">
        <v>20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 x14ac:dyDescent="0.25">
      <c r="A32" s="5" t="s">
        <v>83</v>
      </c>
      <c r="B32" s="4">
        <f>B16/B27</f>
        <v>125567608.41664511</v>
      </c>
      <c r="C32" s="4">
        <f>C16/C27</f>
        <v>0</v>
      </c>
      <c r="D32" s="54">
        <f>D16/D27</f>
        <v>0</v>
      </c>
      <c r="E32" s="54">
        <f>E16/E27</f>
        <v>0</v>
      </c>
      <c r="F32" s="54">
        <f>F16/F27</f>
        <v>125567608.41664511</v>
      </c>
      <c r="G32" s="5"/>
      <c r="H32" s="4">
        <f>H16/H27</f>
        <v>112036442.93366744</v>
      </c>
      <c r="I32" s="4">
        <f t="shared" ref="I32:N32" si="3">I16/I27</f>
        <v>112036442.93366744</v>
      </c>
      <c r="J32" s="4">
        <f t="shared" si="3"/>
        <v>112036442.93366744</v>
      </c>
      <c r="K32" s="4">
        <f t="shared" si="3"/>
        <v>0</v>
      </c>
      <c r="L32" s="4">
        <f t="shared" si="3"/>
        <v>0</v>
      </c>
      <c r="M32" s="4">
        <f t="shared" si="3"/>
        <v>0</v>
      </c>
      <c r="N32" s="4">
        <f t="shared" si="3"/>
        <v>0</v>
      </c>
      <c r="O32" s="5"/>
      <c r="P32" s="5"/>
    </row>
    <row r="33" spans="1:16" x14ac:dyDescent="0.25">
      <c r="A33" s="5" t="s">
        <v>84</v>
      </c>
      <c r="B33" s="4">
        <f>B18/B28</f>
        <v>35509818.478423081</v>
      </c>
      <c r="C33" s="4">
        <f>C18/C28</f>
        <v>35509818.478423081</v>
      </c>
      <c r="D33" s="54">
        <f t="shared" ref="D33" si="4">D18/D28</f>
        <v>0</v>
      </c>
      <c r="E33" s="54">
        <f>E18/E28</f>
        <v>0</v>
      </c>
      <c r="F33" s="54">
        <f>F18/F28</f>
        <v>0</v>
      </c>
      <c r="G33" s="5"/>
      <c r="H33" s="4">
        <f>H18/H28</f>
        <v>35509818.478423081</v>
      </c>
      <c r="I33" s="4">
        <f t="shared" ref="I33:N33" si="5">I18/I28</f>
        <v>35509818.478423081</v>
      </c>
      <c r="J33" s="4">
        <f t="shared" si="5"/>
        <v>35509818.478423081</v>
      </c>
      <c r="K33" s="4">
        <f t="shared" si="5"/>
        <v>0</v>
      </c>
      <c r="L33" s="4">
        <f t="shared" si="5"/>
        <v>0</v>
      </c>
      <c r="M33" s="4">
        <f t="shared" si="5"/>
        <v>0</v>
      </c>
      <c r="N33" s="4">
        <f t="shared" si="5"/>
        <v>0</v>
      </c>
      <c r="O33" s="5"/>
      <c r="P33" s="5"/>
    </row>
    <row r="34" spans="1:16" x14ac:dyDescent="0.25">
      <c r="A34" s="5" t="s">
        <v>85</v>
      </c>
      <c r="B34" s="4">
        <f>B32/B10</f>
        <v>140770.861453638</v>
      </c>
      <c r="C34" s="4" t="e">
        <f t="shared" ref="C34:E34" si="6">C32/C10</f>
        <v>#DIV/0!</v>
      </c>
      <c r="D34" s="4" t="e">
        <f t="shared" si="6"/>
        <v>#DIV/0!</v>
      </c>
      <c r="E34" s="4" t="e">
        <f t="shared" si="6"/>
        <v>#DIV/0!</v>
      </c>
      <c r="F34" s="4">
        <f>F32/F10</f>
        <v>140770.861453638</v>
      </c>
      <c r="G34" s="5"/>
      <c r="H34" s="4">
        <f>H32/H10</f>
        <v>125601.39342339398</v>
      </c>
      <c r="I34" s="4">
        <f t="shared" ref="I34:N34" si="7">I32/I10</f>
        <v>125601.39342339398</v>
      </c>
      <c r="J34" s="4">
        <f t="shared" si="7"/>
        <v>125601.39342339398</v>
      </c>
      <c r="K34" s="4" t="e">
        <f t="shared" si="7"/>
        <v>#DIV/0!</v>
      </c>
      <c r="L34" s="4" t="e">
        <f t="shared" si="7"/>
        <v>#DIV/0!</v>
      </c>
      <c r="M34" s="4" t="e">
        <f t="shared" si="7"/>
        <v>#DIV/0!</v>
      </c>
      <c r="N34" s="4" t="e">
        <f t="shared" si="7"/>
        <v>#DIV/0!</v>
      </c>
      <c r="O34" s="5"/>
      <c r="P34" s="5"/>
    </row>
    <row r="35" spans="1:16" x14ac:dyDescent="0.25">
      <c r="A35" s="5" t="s">
        <v>86</v>
      </c>
      <c r="B35" s="4">
        <f>B33/B12</f>
        <v>116425.63435548551</v>
      </c>
      <c r="C35" s="4">
        <f>C33/C12</f>
        <v>116425.63435548551</v>
      </c>
      <c r="D35" s="4" t="e">
        <f t="shared" ref="D35:F35" si="8">D33/D12</f>
        <v>#DIV/0!</v>
      </c>
      <c r="E35" s="4" t="e">
        <f t="shared" si="8"/>
        <v>#DIV/0!</v>
      </c>
      <c r="F35" s="4" t="e">
        <f t="shared" si="8"/>
        <v>#DIV/0!</v>
      </c>
      <c r="G35" s="5"/>
      <c r="H35" s="4">
        <f>H33/H12</f>
        <v>116425.63435548551</v>
      </c>
      <c r="I35" s="4">
        <f t="shared" ref="I35:N35" si="9">I33/I12</f>
        <v>116425.63435548551</v>
      </c>
      <c r="J35" s="4">
        <f t="shared" si="9"/>
        <v>116425.63435548551</v>
      </c>
      <c r="K35" s="4" t="e">
        <f t="shared" si="9"/>
        <v>#DIV/0!</v>
      </c>
      <c r="L35" s="4" t="e">
        <f t="shared" si="9"/>
        <v>#DIV/0!</v>
      </c>
      <c r="M35" s="4" t="e">
        <f t="shared" si="9"/>
        <v>#DIV/0!</v>
      </c>
      <c r="N35" s="4" t="e">
        <f t="shared" si="9"/>
        <v>#DIV/0!</v>
      </c>
      <c r="O35" s="5"/>
      <c r="P35" s="5"/>
    </row>
    <row r="36" spans="1:16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1:16" x14ac:dyDescent="0.25">
      <c r="A37" s="51" t="s">
        <v>25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1:16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1:16" x14ac:dyDescent="0.25">
      <c r="A39" s="5" t="s">
        <v>26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1:16" x14ac:dyDescent="0.25">
      <c r="A40" s="5" t="s">
        <v>27</v>
      </c>
      <c r="B40" s="57">
        <f>B11/B29*100</f>
        <v>1.1643661614023204</v>
      </c>
      <c r="C40" s="57">
        <f>C11/C29*100</f>
        <v>1.2941785495788036</v>
      </c>
      <c r="D40" s="57">
        <f>D11/D29*100</f>
        <v>0</v>
      </c>
      <c r="E40" s="57">
        <f>E11/E29*100</f>
        <v>0</v>
      </c>
      <c r="F40" s="57">
        <f>F11/F29*100</f>
        <v>0</v>
      </c>
      <c r="G40" s="5"/>
      <c r="H40" s="57">
        <f>H11/H29*100</f>
        <v>1.1643661614023204</v>
      </c>
      <c r="I40" s="57">
        <f t="shared" ref="I40:N40" si="10">I11/I29*100</f>
        <v>1.1643661614023204</v>
      </c>
      <c r="J40" s="57">
        <f t="shared" si="10"/>
        <v>1.2941785495788036</v>
      </c>
      <c r="K40" s="57">
        <f t="shared" si="10"/>
        <v>0</v>
      </c>
      <c r="L40" s="57">
        <f t="shared" si="10"/>
        <v>0</v>
      </c>
      <c r="M40" s="57">
        <f t="shared" si="10"/>
        <v>0</v>
      </c>
      <c r="N40" s="57">
        <f t="shared" si="10"/>
        <v>0</v>
      </c>
      <c r="O40" s="5"/>
      <c r="P40" s="5"/>
    </row>
    <row r="41" spans="1:16" x14ac:dyDescent="0.25">
      <c r="A41" s="5" t="s">
        <v>28</v>
      </c>
      <c r="B41" s="57">
        <f>B12/B29*100</f>
        <v>1.2913879244643915</v>
      </c>
      <c r="C41" s="57">
        <f>C12/C29*100</f>
        <v>1.4353616640783096</v>
      </c>
      <c r="D41" s="57">
        <f>D12/D29*100</f>
        <v>0</v>
      </c>
      <c r="E41" s="57">
        <f>E12/E29*100</f>
        <v>0</v>
      </c>
      <c r="F41" s="57">
        <f>F12/F29*100</f>
        <v>0</v>
      </c>
      <c r="G41" s="5"/>
      <c r="H41" s="57">
        <f>H12/H29*100</f>
        <v>1.2913879244643915</v>
      </c>
      <c r="I41" s="57">
        <f t="shared" ref="I41:N41" si="11">I12/I29*100</f>
        <v>1.2913879244643915</v>
      </c>
      <c r="J41" s="57">
        <f t="shared" si="11"/>
        <v>1.4353616640783096</v>
      </c>
      <c r="K41" s="57">
        <f t="shared" si="11"/>
        <v>0</v>
      </c>
      <c r="L41" s="57">
        <f t="shared" si="11"/>
        <v>0</v>
      </c>
      <c r="M41" s="57">
        <f t="shared" si="11"/>
        <v>0</v>
      </c>
      <c r="N41" s="57">
        <f t="shared" si="11"/>
        <v>0</v>
      </c>
      <c r="O41" s="5"/>
      <c r="P41" s="5"/>
    </row>
    <row r="42" spans="1:16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1:16" x14ac:dyDescent="0.25">
      <c r="A43" s="5" t="s">
        <v>29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1:16" x14ac:dyDescent="0.25">
      <c r="A44" s="5" t="s">
        <v>30</v>
      </c>
      <c r="B44" s="57">
        <f>B12/B11*100</f>
        <v>110.90909090909091</v>
      </c>
      <c r="C44" s="57">
        <f>C12/C11*100</f>
        <v>110.90909090909091</v>
      </c>
      <c r="D44" s="57" t="e">
        <f>D12/D11*100</f>
        <v>#DIV/0!</v>
      </c>
      <c r="E44" s="57" t="e">
        <f>E12/E11*100</f>
        <v>#DIV/0!</v>
      </c>
      <c r="F44" s="57" t="e">
        <f>F12/F11*100</f>
        <v>#DIV/0!</v>
      </c>
      <c r="G44" s="5"/>
      <c r="H44" s="57">
        <f>H12/H11*100</f>
        <v>110.90909090909091</v>
      </c>
      <c r="I44" s="57">
        <f t="shared" ref="I44:N44" si="12">I12/I11*100</f>
        <v>110.90909090909091</v>
      </c>
      <c r="J44" s="57">
        <f t="shared" si="12"/>
        <v>110.90909090909091</v>
      </c>
      <c r="K44" s="57" t="e">
        <f t="shared" si="12"/>
        <v>#DIV/0!</v>
      </c>
      <c r="L44" s="57" t="e">
        <f t="shared" si="12"/>
        <v>#DIV/0!</v>
      </c>
      <c r="M44" s="57" t="e">
        <f t="shared" si="12"/>
        <v>#DIV/0!</v>
      </c>
      <c r="N44" s="57" t="e">
        <f t="shared" si="12"/>
        <v>#DIV/0!</v>
      </c>
      <c r="O44" s="5"/>
      <c r="P44" s="5"/>
    </row>
    <row r="45" spans="1:16" x14ac:dyDescent="0.25">
      <c r="A45" s="5" t="s">
        <v>31</v>
      </c>
      <c r="B45" s="57">
        <f>B18/B17*100</f>
        <v>101.13157894736841</v>
      </c>
      <c r="C45" s="57">
        <f t="shared" ref="C45:F45" si="13">C18/C17*100</f>
        <v>101.13157894736841</v>
      </c>
      <c r="D45" s="57" t="e">
        <f t="shared" si="13"/>
        <v>#DIV/0!</v>
      </c>
      <c r="E45" s="57" t="e">
        <f t="shared" si="13"/>
        <v>#DIV/0!</v>
      </c>
      <c r="F45" s="57" t="e">
        <f t="shared" si="13"/>
        <v>#DIV/0!</v>
      </c>
      <c r="G45" s="5"/>
      <c r="H45" s="57">
        <f>H18/H17*100</f>
        <v>101.13157894736841</v>
      </c>
      <c r="I45" s="57">
        <f t="shared" ref="I45:N45" si="14">I18/I17*100</f>
        <v>101.13157894736841</v>
      </c>
      <c r="J45" s="57">
        <f t="shared" si="14"/>
        <v>101.13157894736841</v>
      </c>
      <c r="K45" s="57" t="e">
        <f t="shared" si="14"/>
        <v>#DIV/0!</v>
      </c>
      <c r="L45" s="57" t="e">
        <f t="shared" si="14"/>
        <v>#DIV/0!</v>
      </c>
      <c r="M45" s="57" t="e">
        <f t="shared" si="14"/>
        <v>#DIV/0!</v>
      </c>
      <c r="N45" s="57" t="e">
        <f t="shared" si="14"/>
        <v>#DIV/0!</v>
      </c>
      <c r="O45" s="5"/>
      <c r="P45" s="5"/>
    </row>
    <row r="46" spans="1:16" x14ac:dyDescent="0.25">
      <c r="A46" s="5" t="s">
        <v>32</v>
      </c>
      <c r="B46" s="57">
        <f>AVERAGE(B44:B45)</f>
        <v>106.02033492822966</v>
      </c>
      <c r="C46" s="57">
        <f t="shared" ref="C46:F46" si="15">AVERAGE(C44:C45)</f>
        <v>106.02033492822966</v>
      </c>
      <c r="D46" s="57" t="e">
        <f t="shared" si="15"/>
        <v>#DIV/0!</v>
      </c>
      <c r="E46" s="57" t="e">
        <f t="shared" si="15"/>
        <v>#DIV/0!</v>
      </c>
      <c r="F46" s="57" t="e">
        <f t="shared" si="15"/>
        <v>#DIV/0!</v>
      </c>
      <c r="G46" s="5"/>
      <c r="H46" s="57">
        <f>AVERAGE(H44:H45)</f>
        <v>106.02033492822966</v>
      </c>
      <c r="I46" s="57">
        <f t="shared" ref="I46:N46" si="16">AVERAGE(I44:I45)</f>
        <v>106.02033492822966</v>
      </c>
      <c r="J46" s="57">
        <f t="shared" si="16"/>
        <v>106.02033492822966</v>
      </c>
      <c r="K46" s="57" t="e">
        <f t="shared" si="16"/>
        <v>#DIV/0!</v>
      </c>
      <c r="L46" s="57" t="e">
        <f t="shared" si="16"/>
        <v>#DIV/0!</v>
      </c>
      <c r="M46" s="57" t="e">
        <f t="shared" si="16"/>
        <v>#DIV/0!</v>
      </c>
      <c r="N46" s="57" t="e">
        <f t="shared" si="16"/>
        <v>#DIV/0!</v>
      </c>
      <c r="O46" s="5"/>
      <c r="P46" s="5"/>
    </row>
    <row r="47" spans="1:16" x14ac:dyDescent="0.25">
      <c r="A47" s="5"/>
      <c r="B47" s="57"/>
      <c r="C47" s="57"/>
      <c r="D47" s="57"/>
      <c r="E47" s="57"/>
      <c r="F47" s="5"/>
      <c r="G47" s="5"/>
      <c r="H47" s="57"/>
      <c r="I47" s="57"/>
      <c r="J47" s="57"/>
      <c r="K47" s="57"/>
      <c r="L47" s="57"/>
      <c r="M47" s="57"/>
      <c r="N47" s="57"/>
      <c r="O47" s="5"/>
      <c r="P47" s="5"/>
    </row>
    <row r="48" spans="1:16" x14ac:dyDescent="0.25">
      <c r="A48" s="5" t="s">
        <v>33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 x14ac:dyDescent="0.25">
      <c r="A49" s="5" t="s">
        <v>34</v>
      </c>
      <c r="B49" s="57">
        <f>B12/B13*100</f>
        <v>58.095238095238102</v>
      </c>
      <c r="C49" s="57">
        <f>C12/C13*100</f>
        <v>58.095238095238102</v>
      </c>
      <c r="D49" s="57" t="e">
        <f>D12/D13*100</f>
        <v>#DIV/0!</v>
      </c>
      <c r="E49" s="57" t="e">
        <f t="shared" ref="E49:F49" si="17">E12/E13*100</f>
        <v>#DIV/0!</v>
      </c>
      <c r="F49" s="57" t="e">
        <f t="shared" si="17"/>
        <v>#DIV/0!</v>
      </c>
      <c r="G49" s="5"/>
      <c r="H49" s="57">
        <f>H12/H13*100</f>
        <v>29.047619047619051</v>
      </c>
      <c r="I49" s="57">
        <f t="shared" ref="I49:N49" si="18">I12/I13*100</f>
        <v>58.095238095238102</v>
      </c>
      <c r="J49" s="57">
        <f t="shared" si="18"/>
        <v>58.095238095238102</v>
      </c>
      <c r="K49" s="57" t="e">
        <f t="shared" si="18"/>
        <v>#DIV/0!</v>
      </c>
      <c r="L49" s="57">
        <f t="shared" si="18"/>
        <v>0</v>
      </c>
      <c r="M49" s="57">
        <f t="shared" si="18"/>
        <v>0</v>
      </c>
      <c r="N49" s="57" t="e">
        <f t="shared" si="18"/>
        <v>#DIV/0!</v>
      </c>
      <c r="O49" s="5"/>
      <c r="P49" s="5"/>
    </row>
    <row r="50" spans="1:16" x14ac:dyDescent="0.25">
      <c r="A50" s="5" t="s">
        <v>35</v>
      </c>
      <c r="B50" s="57">
        <f>B18/B19*100</f>
        <v>52.973684210526315</v>
      </c>
      <c r="C50" s="57" t="e">
        <f>C18/C19*100</f>
        <v>#DIV/0!</v>
      </c>
      <c r="D50" s="57" t="e">
        <f>D18/D19*100</f>
        <v>#DIV/0!</v>
      </c>
      <c r="E50" s="57" t="e">
        <f>E18/E19*100</f>
        <v>#DIV/0!</v>
      </c>
      <c r="F50" s="57" t="e">
        <f>F18/F19*100</f>
        <v>#DIV/0!</v>
      </c>
      <c r="G50" s="5"/>
      <c r="H50" s="57">
        <f>H18/H19*100</f>
        <v>27.317287649817612</v>
      </c>
      <c r="I50" s="57">
        <f t="shared" ref="I50:N50" si="19">I18/I19*100</f>
        <v>52.973684210526315</v>
      </c>
      <c r="J50" s="57">
        <f t="shared" si="19"/>
        <v>52.973684210526315</v>
      </c>
      <c r="K50" s="57" t="e">
        <f t="shared" si="19"/>
        <v>#DIV/0!</v>
      </c>
      <c r="L50" s="57">
        <f t="shared" si="19"/>
        <v>0</v>
      </c>
      <c r="M50" s="57">
        <f t="shared" si="19"/>
        <v>0</v>
      </c>
      <c r="N50" s="57" t="e">
        <f t="shared" si="19"/>
        <v>#DIV/0!</v>
      </c>
      <c r="O50" s="5"/>
      <c r="P50" s="5"/>
    </row>
    <row r="51" spans="1:16" x14ac:dyDescent="0.25">
      <c r="A51" s="5" t="s">
        <v>36</v>
      </c>
      <c r="B51" s="57">
        <f>(B49+B50)/2</f>
        <v>55.534461152882209</v>
      </c>
      <c r="C51" s="57" t="e">
        <f>(C49+C50)/2</f>
        <v>#DIV/0!</v>
      </c>
      <c r="D51" s="57" t="e">
        <f t="shared" ref="D51:F51" si="20">(D49+D50)/2</f>
        <v>#DIV/0!</v>
      </c>
      <c r="E51" s="57" t="e">
        <f t="shared" si="20"/>
        <v>#DIV/0!</v>
      </c>
      <c r="F51" s="57" t="e">
        <f t="shared" si="20"/>
        <v>#DIV/0!</v>
      </c>
      <c r="G51" s="5"/>
      <c r="H51" s="57">
        <f>(H49+H50)/2</f>
        <v>28.182453348718333</v>
      </c>
      <c r="I51" s="57">
        <f t="shared" ref="I51:N51" si="21">(I49+I50)/2</f>
        <v>55.534461152882209</v>
      </c>
      <c r="J51" s="57">
        <f t="shared" si="21"/>
        <v>55.534461152882209</v>
      </c>
      <c r="K51" s="57" t="e">
        <f t="shared" si="21"/>
        <v>#DIV/0!</v>
      </c>
      <c r="L51" s="57">
        <f t="shared" si="21"/>
        <v>0</v>
      </c>
      <c r="M51" s="57">
        <f t="shared" si="21"/>
        <v>0</v>
      </c>
      <c r="N51" s="57" t="e">
        <f t="shared" si="21"/>
        <v>#DIV/0!</v>
      </c>
      <c r="O51" s="5"/>
      <c r="P51" s="5"/>
    </row>
    <row r="52" spans="1:16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</row>
    <row r="53" spans="1:16" x14ac:dyDescent="0.25">
      <c r="A53" s="5" t="s">
        <v>49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</row>
    <row r="54" spans="1:16" x14ac:dyDescent="0.25">
      <c r="A54" s="5" t="s">
        <v>37</v>
      </c>
      <c r="B54" s="58">
        <f>B20/B18*100</f>
        <v>0</v>
      </c>
      <c r="C54" s="58">
        <f>D20/C18*100</f>
        <v>0</v>
      </c>
      <c r="D54" s="58" t="e">
        <f t="shared" ref="D54:F54" si="22">E20/D18*100</f>
        <v>#DIV/0!</v>
      </c>
      <c r="E54" s="58" t="e">
        <f t="shared" si="22"/>
        <v>#DIV/0!</v>
      </c>
      <c r="F54" s="58" t="e">
        <f t="shared" si="22"/>
        <v>#DIV/0!</v>
      </c>
      <c r="G54" s="5"/>
      <c r="H54" s="58">
        <f>H20/H18*100</f>
        <v>100</v>
      </c>
      <c r="I54" s="58">
        <f t="shared" ref="I54:N54" si="23">I20/I18*100</f>
        <v>100</v>
      </c>
      <c r="J54" s="58">
        <f t="shared" si="23"/>
        <v>100</v>
      </c>
      <c r="K54" s="58" t="e">
        <f t="shared" si="23"/>
        <v>#DIV/0!</v>
      </c>
      <c r="L54" s="58" t="e">
        <f t="shared" si="23"/>
        <v>#DIV/0!</v>
      </c>
      <c r="M54" s="58" t="e">
        <f t="shared" si="23"/>
        <v>#DIV/0!</v>
      </c>
      <c r="N54" s="58" t="e">
        <f t="shared" si="23"/>
        <v>#DIV/0!</v>
      </c>
      <c r="O54" s="5"/>
      <c r="P54" s="5"/>
    </row>
    <row r="55" spans="1:16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</row>
    <row r="56" spans="1:16" x14ac:dyDescent="0.25">
      <c r="A56" s="5" t="s">
        <v>38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</row>
    <row r="57" spans="1:16" x14ac:dyDescent="0.25">
      <c r="A57" s="5" t="s">
        <v>39</v>
      </c>
      <c r="B57" s="57">
        <f>((B12/B10)-1)*100</f>
        <v>-65.807174887892387</v>
      </c>
      <c r="C57" s="57" t="e">
        <f>((C12/C10)-1)*100</f>
        <v>#DIV/0!</v>
      </c>
      <c r="D57" s="57" t="e">
        <f>((D12/D10)-1)*100</f>
        <v>#DIV/0!</v>
      </c>
      <c r="E57" s="57" t="e">
        <f>((E12/E10)-1)*100</f>
        <v>#DIV/0!</v>
      </c>
      <c r="F57" s="57">
        <f>((F12/F10)-1)*100</f>
        <v>-100</v>
      </c>
      <c r="G57" s="5"/>
      <c r="H57" s="57">
        <f>((H12/H10)-1)*100</f>
        <v>-65.807174887892387</v>
      </c>
      <c r="I57" s="57">
        <f t="shared" ref="I57:N57" si="24">((I12/I10)-1)*100</f>
        <v>-65.807174887892387</v>
      </c>
      <c r="J57" s="57">
        <f t="shared" si="24"/>
        <v>-65.807174887892387</v>
      </c>
      <c r="K57" s="57" t="e">
        <f t="shared" si="24"/>
        <v>#DIV/0!</v>
      </c>
      <c r="L57" s="57" t="e">
        <f t="shared" si="24"/>
        <v>#DIV/0!</v>
      </c>
      <c r="M57" s="57" t="e">
        <f t="shared" si="24"/>
        <v>#DIV/0!</v>
      </c>
      <c r="N57" s="57" t="e">
        <f t="shared" si="24"/>
        <v>#DIV/0!</v>
      </c>
      <c r="O57" s="5"/>
      <c r="P57" s="5"/>
    </row>
    <row r="58" spans="1:16" x14ac:dyDescent="0.25">
      <c r="A58" s="5" t="s">
        <v>40</v>
      </c>
      <c r="B58" s="57">
        <f>((B33/B32)-1)*100</f>
        <v>-71.720558409778604</v>
      </c>
      <c r="C58" s="57" t="e">
        <f>((C33/C32)-1)*100</f>
        <v>#DIV/0!</v>
      </c>
      <c r="D58" s="57" t="e">
        <f t="shared" ref="D58" si="25">((D33/D32)-1)*100</f>
        <v>#DIV/0!</v>
      </c>
      <c r="E58" s="57" t="e">
        <f>((E33/E32)-1)*100</f>
        <v>#DIV/0!</v>
      </c>
      <c r="F58" s="57">
        <f>((F33/F32)-1)*100</f>
        <v>-100</v>
      </c>
      <c r="G58" s="5"/>
      <c r="H58" s="57">
        <f>((H33/H32)-1)*100</f>
        <v>-68.305117916455885</v>
      </c>
      <c r="I58" s="57">
        <f t="shared" ref="I58:N58" si="26">((I33/I32)-1)*100</f>
        <v>-68.305117916455885</v>
      </c>
      <c r="J58" s="57">
        <f t="shared" si="26"/>
        <v>-68.305117916455885</v>
      </c>
      <c r="K58" s="57" t="e">
        <f t="shared" si="26"/>
        <v>#DIV/0!</v>
      </c>
      <c r="L58" s="57" t="e">
        <f t="shared" si="26"/>
        <v>#DIV/0!</v>
      </c>
      <c r="M58" s="57" t="e">
        <f t="shared" si="26"/>
        <v>#DIV/0!</v>
      </c>
      <c r="N58" s="57" t="e">
        <f t="shared" si="26"/>
        <v>#DIV/0!</v>
      </c>
      <c r="O58" s="5"/>
      <c r="P58" s="5"/>
    </row>
    <row r="59" spans="1:16" x14ac:dyDescent="0.25">
      <c r="A59" s="5" t="s">
        <v>41</v>
      </c>
      <c r="B59" s="57">
        <f>((B35/B34)-1)*100</f>
        <v>-17.294223283680367</v>
      </c>
      <c r="C59" s="57" t="e">
        <f t="shared" ref="C59:F59" si="27">((C35/C34)-1)*100</f>
        <v>#DIV/0!</v>
      </c>
      <c r="D59" s="57" t="e">
        <f t="shared" si="27"/>
        <v>#DIV/0!</v>
      </c>
      <c r="E59" s="57" t="e">
        <f t="shared" si="27"/>
        <v>#DIV/0!</v>
      </c>
      <c r="F59" s="57" t="e">
        <f t="shared" si="27"/>
        <v>#DIV/0!</v>
      </c>
      <c r="G59" s="5"/>
      <c r="H59" s="57">
        <f>((H35/H34)-1)*100</f>
        <v>-7.3054596114054178</v>
      </c>
      <c r="I59" s="57">
        <f t="shared" ref="I59:N59" si="28">((I35/I34)-1)*100</f>
        <v>-7.3054596114054178</v>
      </c>
      <c r="J59" s="57">
        <f t="shared" si="28"/>
        <v>-7.3054596114054178</v>
      </c>
      <c r="K59" s="57" t="e">
        <f t="shared" si="28"/>
        <v>#DIV/0!</v>
      </c>
      <c r="L59" s="57" t="e">
        <f t="shared" si="28"/>
        <v>#DIV/0!</v>
      </c>
      <c r="M59" s="57" t="e">
        <f t="shared" si="28"/>
        <v>#DIV/0!</v>
      </c>
      <c r="N59" s="57" t="e">
        <f t="shared" si="28"/>
        <v>#DIV/0!</v>
      </c>
      <c r="O59" s="5"/>
      <c r="P59" s="5"/>
    </row>
    <row r="60" spans="1:16" x14ac:dyDescent="0.25">
      <c r="A60" s="5"/>
      <c r="B60" s="57"/>
      <c r="C60" s="57"/>
      <c r="D60" s="57"/>
      <c r="E60" s="57"/>
      <c r="F60" s="5"/>
      <c r="G60" s="5"/>
      <c r="H60" s="57"/>
      <c r="I60" s="57"/>
      <c r="J60" s="57"/>
      <c r="K60" s="57"/>
      <c r="L60" s="57"/>
      <c r="M60" s="57"/>
      <c r="N60" s="57"/>
      <c r="O60" s="5"/>
      <c r="P60" s="5"/>
    </row>
    <row r="61" spans="1:16" x14ac:dyDescent="0.25">
      <c r="A61" s="5" t="s">
        <v>42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</row>
    <row r="62" spans="1:16" x14ac:dyDescent="0.25">
      <c r="A62" s="5" t="s">
        <v>43</v>
      </c>
      <c r="B62" s="4">
        <f t="shared" ref="B62:F63" si="29">B17/B11</f>
        <v>190000</v>
      </c>
      <c r="C62" s="4">
        <f t="shared" si="29"/>
        <v>190000</v>
      </c>
      <c r="D62" s="4" t="e">
        <f t="shared" si="29"/>
        <v>#DIV/0!</v>
      </c>
      <c r="E62" s="4" t="e">
        <f t="shared" si="29"/>
        <v>#DIV/0!</v>
      </c>
      <c r="F62" s="4" t="e">
        <f t="shared" si="29"/>
        <v>#DIV/0!</v>
      </c>
      <c r="G62" s="5"/>
      <c r="H62" s="4">
        <f t="shared" ref="H62:N63" si="30">H17/H11</f>
        <v>190000</v>
      </c>
      <c r="I62" s="4">
        <f t="shared" si="30"/>
        <v>190000</v>
      </c>
      <c r="J62" s="4">
        <f t="shared" si="30"/>
        <v>190000</v>
      </c>
      <c r="K62" s="4" t="e">
        <f t="shared" si="30"/>
        <v>#DIV/0!</v>
      </c>
      <c r="L62" s="4" t="e">
        <f t="shared" si="30"/>
        <v>#DIV/0!</v>
      </c>
      <c r="M62" s="4" t="e">
        <f t="shared" si="30"/>
        <v>#DIV/0!</v>
      </c>
      <c r="N62" s="4" t="e">
        <f t="shared" si="30"/>
        <v>#DIV/0!</v>
      </c>
      <c r="O62" s="5"/>
      <c r="P62" s="5"/>
    </row>
    <row r="63" spans="1:16" x14ac:dyDescent="0.25">
      <c r="A63" s="5" t="s">
        <v>44</v>
      </c>
      <c r="B63" s="4">
        <f t="shared" si="29"/>
        <v>173250</v>
      </c>
      <c r="C63" s="4">
        <f t="shared" si="29"/>
        <v>173250</v>
      </c>
      <c r="D63" s="4" t="e">
        <f t="shared" si="29"/>
        <v>#DIV/0!</v>
      </c>
      <c r="E63" s="4" t="e">
        <f t="shared" si="29"/>
        <v>#DIV/0!</v>
      </c>
      <c r="F63" s="4" t="e">
        <f t="shared" si="29"/>
        <v>#DIV/0!</v>
      </c>
      <c r="G63" s="5"/>
      <c r="H63" s="4">
        <f t="shared" si="30"/>
        <v>173250</v>
      </c>
      <c r="I63" s="4">
        <f t="shared" si="30"/>
        <v>173250</v>
      </c>
      <c r="J63" s="4">
        <f t="shared" si="30"/>
        <v>173250</v>
      </c>
      <c r="K63" s="4" t="e">
        <f t="shared" si="30"/>
        <v>#DIV/0!</v>
      </c>
      <c r="L63" s="4" t="e">
        <f t="shared" si="30"/>
        <v>#DIV/0!</v>
      </c>
      <c r="M63" s="4" t="e">
        <f t="shared" si="30"/>
        <v>#DIV/0!</v>
      </c>
      <c r="N63" s="4" t="e">
        <f t="shared" si="30"/>
        <v>#DIV/0!</v>
      </c>
      <c r="O63" s="5"/>
      <c r="P63" s="5"/>
    </row>
    <row r="64" spans="1:16" x14ac:dyDescent="0.25">
      <c r="A64" s="5" t="s">
        <v>45</v>
      </c>
      <c r="B64" s="57">
        <f>(B62/B63)*B46</f>
        <v>116.27049717958808</v>
      </c>
      <c r="C64" s="57">
        <f>(C62/C63)*C46</f>
        <v>116.27049717958808</v>
      </c>
      <c r="D64" s="57" t="e">
        <f t="shared" ref="D64" si="31">(D62/D63)*D46</f>
        <v>#DIV/0!</v>
      </c>
      <c r="E64" s="57" t="e">
        <f t="shared" ref="E64:F64" si="32">E62/E63*E46</f>
        <v>#DIV/0!</v>
      </c>
      <c r="F64" s="57" t="e">
        <f t="shared" si="32"/>
        <v>#DIV/0!</v>
      </c>
      <c r="G64" s="5"/>
      <c r="H64" s="57">
        <f>(H62/H63)*H46</f>
        <v>116.27049717958808</v>
      </c>
      <c r="I64" s="57">
        <f t="shared" ref="I64:N64" si="33">(I62/I63)*I46</f>
        <v>116.27049717958808</v>
      </c>
      <c r="J64" s="57">
        <f t="shared" si="33"/>
        <v>116.27049717958808</v>
      </c>
      <c r="K64" s="57" t="e">
        <f t="shared" si="33"/>
        <v>#DIV/0!</v>
      </c>
      <c r="L64" s="57" t="e">
        <f t="shared" si="33"/>
        <v>#DIV/0!</v>
      </c>
      <c r="M64" s="57" t="e">
        <f t="shared" si="33"/>
        <v>#DIV/0!</v>
      </c>
      <c r="N64" s="57" t="e">
        <f t="shared" si="33"/>
        <v>#DIV/0!</v>
      </c>
      <c r="O64" s="5"/>
      <c r="P64" s="5"/>
    </row>
    <row r="65" spans="1:16" x14ac:dyDescent="0.25">
      <c r="A65" s="5"/>
      <c r="B65" s="57"/>
      <c r="C65" s="57"/>
      <c r="D65" s="57"/>
      <c r="E65" s="57"/>
      <c r="F65" s="5"/>
      <c r="G65" s="5"/>
      <c r="H65" s="57"/>
      <c r="I65" s="57"/>
      <c r="J65" s="57"/>
      <c r="K65" s="57"/>
      <c r="L65" s="57"/>
      <c r="M65" s="57"/>
      <c r="N65" s="57"/>
      <c r="O65" s="5"/>
      <c r="P65" s="5"/>
    </row>
    <row r="66" spans="1:16" x14ac:dyDescent="0.25">
      <c r="A66" s="5" t="s">
        <v>46</v>
      </c>
      <c r="B66" s="57"/>
      <c r="C66" s="57"/>
      <c r="D66" s="57"/>
      <c r="E66" s="57"/>
      <c r="F66" s="5"/>
      <c r="G66" s="5"/>
      <c r="H66" s="57"/>
      <c r="I66" s="57"/>
      <c r="J66" s="57"/>
      <c r="K66" s="57"/>
      <c r="L66" s="57"/>
      <c r="M66" s="57"/>
      <c r="N66" s="57"/>
      <c r="O66" s="5"/>
      <c r="P66" s="5"/>
    </row>
    <row r="67" spans="1:16" x14ac:dyDescent="0.25">
      <c r="A67" s="5" t="s">
        <v>47</v>
      </c>
      <c r="B67" s="57">
        <f>(B24/B23)*100</f>
        <v>0</v>
      </c>
      <c r="C67" s="57"/>
      <c r="D67" s="57"/>
      <c r="E67" s="57"/>
      <c r="F67" s="57"/>
      <c r="G67" s="5"/>
      <c r="H67" s="57">
        <f>(H24/H23)*100</f>
        <v>0</v>
      </c>
      <c r="I67" s="57" t="e">
        <f t="shared" ref="I67:N67" si="34">(I24/I23)*100</f>
        <v>#DIV/0!</v>
      </c>
      <c r="J67" s="57" t="e">
        <f t="shared" si="34"/>
        <v>#DIV/0!</v>
      </c>
      <c r="K67" s="57" t="e">
        <f t="shared" si="34"/>
        <v>#DIV/0!</v>
      </c>
      <c r="L67" s="57" t="e">
        <f t="shared" si="34"/>
        <v>#DIV/0!</v>
      </c>
      <c r="M67" s="57" t="e">
        <f t="shared" si="34"/>
        <v>#DIV/0!</v>
      </c>
      <c r="N67" s="57" t="e">
        <f t="shared" si="34"/>
        <v>#DIV/0!</v>
      </c>
      <c r="O67" s="5"/>
      <c r="P67" s="5"/>
    </row>
    <row r="68" spans="1:16" x14ac:dyDescent="0.25">
      <c r="A68" s="5" t="s">
        <v>48</v>
      </c>
      <c r="B68" s="57" t="e">
        <f>(B18/B24)*100</f>
        <v>#DIV/0!</v>
      </c>
      <c r="C68" s="57"/>
      <c r="D68" s="57"/>
      <c r="E68" s="57"/>
      <c r="F68" s="57"/>
      <c r="G68" s="5"/>
      <c r="H68" s="57" t="e">
        <f>(H18/H24)*100</f>
        <v>#DIV/0!</v>
      </c>
      <c r="I68" s="57" t="e">
        <f t="shared" ref="I68:N68" si="35">(I18/I24)*100</f>
        <v>#DIV/0!</v>
      </c>
      <c r="J68" s="57" t="e">
        <f t="shared" si="35"/>
        <v>#DIV/0!</v>
      </c>
      <c r="K68" s="57" t="e">
        <f t="shared" si="35"/>
        <v>#DIV/0!</v>
      </c>
      <c r="L68" s="57" t="e">
        <f t="shared" si="35"/>
        <v>#DIV/0!</v>
      </c>
      <c r="M68" s="57" t="e">
        <f t="shared" si="35"/>
        <v>#DIV/0!</v>
      </c>
      <c r="N68" s="57" t="e">
        <f t="shared" si="35"/>
        <v>#DIV/0!</v>
      </c>
      <c r="O68" s="5"/>
      <c r="P68" s="5"/>
    </row>
    <row r="69" spans="1:16" ht="15.75" thickBot="1" x14ac:dyDescent="0.3">
      <c r="A69" s="59"/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"/>
      <c r="P69" s="5"/>
    </row>
    <row r="70" spans="1:16" ht="15.75" thickTop="1" x14ac:dyDescent="0.25">
      <c r="A70" s="60" t="s">
        <v>122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</row>
    <row r="71" spans="1:16" x14ac:dyDescent="0.25">
      <c r="A71" s="5" t="s">
        <v>50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</row>
    <row r="72" spans="1:16" x14ac:dyDescent="0.25">
      <c r="A72" t="s">
        <v>53</v>
      </c>
    </row>
    <row r="73" spans="1:16" x14ac:dyDescent="0.25">
      <c r="A73" t="s">
        <v>51</v>
      </c>
      <c r="B73" s="1"/>
      <c r="C73" s="1"/>
      <c r="D73" s="1"/>
    </row>
    <row r="74" spans="1:16" x14ac:dyDescent="0.25">
      <c r="A74" t="s">
        <v>52</v>
      </c>
    </row>
    <row r="75" spans="1:16" x14ac:dyDescent="0.25">
      <c r="A75" t="s">
        <v>87</v>
      </c>
    </row>
    <row r="76" spans="1:16" x14ac:dyDescent="0.25">
      <c r="A76" s="2" t="s">
        <v>123</v>
      </c>
    </row>
    <row r="77" spans="1:16" x14ac:dyDescent="0.25">
      <c r="A77" t="s">
        <v>129</v>
      </c>
    </row>
    <row r="78" spans="1:16" x14ac:dyDescent="0.25">
      <c r="A78" s="6" t="s">
        <v>130</v>
      </c>
    </row>
  </sheetData>
  <mergeCells count="7">
    <mergeCell ref="A2:F2"/>
    <mergeCell ref="H4:H5"/>
    <mergeCell ref="I4:K4"/>
    <mergeCell ref="L4:N4"/>
    <mergeCell ref="A4:A5"/>
    <mergeCell ref="B4:B5"/>
    <mergeCell ref="C4:F4"/>
  </mergeCells>
  <pageMargins left="0.7" right="0.7" top="0.75" bottom="0.75" header="0.3" footer="0.3"/>
  <pageSetup scale="61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78"/>
  <sheetViews>
    <sheetView topLeftCell="A94" zoomScale="75" zoomScaleNormal="75" workbookViewId="0">
      <selection activeCell="Q25" sqref="Q25"/>
    </sheetView>
  </sheetViews>
  <sheetFormatPr baseColWidth="10" defaultRowHeight="15" x14ac:dyDescent="0.25"/>
  <cols>
    <col min="1" max="1" width="42.7109375" customWidth="1"/>
    <col min="2" max="2" width="14.42578125" bestFit="1" customWidth="1"/>
    <col min="3" max="6" width="12.7109375" customWidth="1"/>
    <col min="7" max="7" width="2.7109375" customWidth="1"/>
    <col min="8" max="12" width="12.7109375" style="21" customWidth="1"/>
    <col min="13" max="14" width="12.7109375" customWidth="1"/>
  </cols>
  <sheetData>
    <row r="2" spans="1:15" ht="15.75" x14ac:dyDescent="0.25">
      <c r="A2" s="40" t="s">
        <v>110</v>
      </c>
      <c r="B2" s="40"/>
      <c r="C2" s="40"/>
      <c r="D2" s="40"/>
      <c r="E2" s="40"/>
      <c r="F2" s="40"/>
      <c r="G2" s="5"/>
      <c r="H2" s="5"/>
      <c r="I2" s="5"/>
      <c r="J2" s="5"/>
      <c r="K2" s="5"/>
      <c r="L2" s="5"/>
      <c r="M2" s="5"/>
      <c r="N2" s="5"/>
      <c r="O2" s="5"/>
    </row>
    <row r="3" spans="1:1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25">
      <c r="A4" s="41" t="s">
        <v>1</v>
      </c>
      <c r="B4" s="42" t="s">
        <v>2</v>
      </c>
      <c r="C4" s="43" t="s">
        <v>3</v>
      </c>
      <c r="D4" s="43"/>
      <c r="E4" s="43"/>
      <c r="F4" s="43"/>
      <c r="G4" s="5"/>
      <c r="H4" s="42" t="s">
        <v>2</v>
      </c>
      <c r="I4" s="44" t="s">
        <v>124</v>
      </c>
      <c r="J4" s="43"/>
      <c r="K4" s="43"/>
      <c r="L4" s="44" t="s">
        <v>127</v>
      </c>
      <c r="M4" s="43"/>
      <c r="N4" s="43"/>
      <c r="O4" s="5"/>
    </row>
    <row r="5" spans="1:15" ht="15.75" thickBot="1" x14ac:dyDescent="0.3">
      <c r="A5" s="45"/>
      <c r="B5" s="46"/>
      <c r="C5" s="47" t="s">
        <v>4</v>
      </c>
      <c r="D5" s="47" t="s">
        <v>5</v>
      </c>
      <c r="E5" s="48" t="s">
        <v>6</v>
      </c>
      <c r="F5" s="47" t="s">
        <v>7</v>
      </c>
      <c r="G5" s="5"/>
      <c r="H5" s="46"/>
      <c r="I5" s="49" t="s">
        <v>128</v>
      </c>
      <c r="J5" s="50" t="s">
        <v>125</v>
      </c>
      <c r="K5" s="50" t="s">
        <v>126</v>
      </c>
      <c r="L5" s="49" t="s">
        <v>128</v>
      </c>
      <c r="M5" s="50" t="s">
        <v>125</v>
      </c>
      <c r="N5" s="50" t="s">
        <v>126</v>
      </c>
      <c r="O5" s="5"/>
    </row>
    <row r="6" spans="1:15" ht="15.75" thickTop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25">
      <c r="A7" s="51" t="s">
        <v>8</v>
      </c>
      <c r="B7" s="5"/>
      <c r="C7" s="5"/>
      <c r="D7" s="5"/>
      <c r="E7" s="5"/>
      <c r="F7" s="5"/>
      <c r="G7" s="5"/>
      <c r="H7" s="5"/>
      <c r="I7" s="5"/>
      <c r="J7" s="4">
        <v>173250</v>
      </c>
      <c r="K7" s="5"/>
      <c r="L7" s="5"/>
      <c r="M7" s="4">
        <v>178448</v>
      </c>
      <c r="N7" s="5"/>
      <c r="O7" s="5"/>
    </row>
    <row r="8" spans="1:15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x14ac:dyDescent="0.25">
      <c r="A9" s="5" t="s">
        <v>132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x14ac:dyDescent="0.25">
      <c r="A10" s="52" t="s">
        <v>111</v>
      </c>
      <c r="B10" s="4">
        <f>SUM(C10:F10)</f>
        <v>111</v>
      </c>
      <c r="C10" s="4">
        <f>'I Trimestre'!C10+'II Trimestre'!C10</f>
        <v>0</v>
      </c>
      <c r="D10" s="4">
        <f>'I Trimestre'!D10+'II Trimestre'!D10</f>
        <v>71</v>
      </c>
      <c r="E10" s="4">
        <f>'I Trimestre'!E10+'II Trimestre'!E10</f>
        <v>40</v>
      </c>
      <c r="F10" s="4">
        <f>'I Trimestre'!F10+'II Trimestre'!F10</f>
        <v>0</v>
      </c>
      <c r="G10" s="5"/>
      <c r="H10" s="5">
        <f>'I Trimestre'!H10+'II Trimestre'!H10</f>
        <v>111</v>
      </c>
      <c r="I10" s="5">
        <f>'I Trimestre'!I10+'II Trimestre'!I10</f>
        <v>0</v>
      </c>
      <c r="J10" s="5">
        <f>'I Trimestre'!J10+'II Trimestre'!J10</f>
        <v>0</v>
      </c>
      <c r="K10" s="5">
        <f>'I Trimestre'!K10+'II Trimestre'!K10</f>
        <v>0</v>
      </c>
      <c r="L10" s="5">
        <f>'I Trimestre'!L10+'II Trimestre'!L10</f>
        <v>111</v>
      </c>
      <c r="M10" s="5">
        <f>'I Trimestre'!M10+'II Trimestre'!M10</f>
        <v>40</v>
      </c>
      <c r="N10" s="5">
        <f>'I Trimestre'!N10+'II Trimestre'!N10</f>
        <v>71</v>
      </c>
      <c r="O10" s="5"/>
    </row>
    <row r="11" spans="1:15" x14ac:dyDescent="0.25">
      <c r="A11" s="52" t="s">
        <v>112</v>
      </c>
      <c r="B11" s="4">
        <f>SUM(C11:F11)</f>
        <v>525</v>
      </c>
      <c r="C11" s="4">
        <f>'I Trimestre'!C11+'II Trimestre'!C11</f>
        <v>525</v>
      </c>
      <c r="D11" s="4">
        <f>'I Trimestre'!D11+'II Trimestre'!D11</f>
        <v>0</v>
      </c>
      <c r="E11" s="4">
        <f>'I Trimestre'!E11+'II Trimestre'!E11</f>
        <v>0</v>
      </c>
      <c r="F11" s="4">
        <f>'I Trimestre'!F11+'II Trimestre'!F11</f>
        <v>0</v>
      </c>
      <c r="G11" s="5"/>
      <c r="H11" s="5">
        <f>'I Trimestre'!H11+'II Trimestre'!H11</f>
        <v>525</v>
      </c>
      <c r="I11" s="5">
        <f>'I Trimestre'!I11+'II Trimestre'!I11</f>
        <v>0</v>
      </c>
      <c r="J11" s="5">
        <f>'I Trimestre'!J11+'II Trimestre'!J11</f>
        <v>0</v>
      </c>
      <c r="K11" s="5">
        <f>'I Trimestre'!K11+'II Trimestre'!K11</f>
        <v>0</v>
      </c>
      <c r="L11" s="5">
        <f>'I Trimestre'!L11+'II Trimestre'!L11</f>
        <v>525</v>
      </c>
      <c r="M11" s="5">
        <f>'I Trimestre'!M11+'II Trimestre'!M11</f>
        <v>525</v>
      </c>
      <c r="N11" s="5">
        <f>'I Trimestre'!N11+'II Trimestre'!N11</f>
        <v>0</v>
      </c>
      <c r="O11" s="5"/>
    </row>
    <row r="12" spans="1:15" x14ac:dyDescent="0.25">
      <c r="A12" s="52" t="s">
        <v>113</v>
      </c>
      <c r="B12" s="4">
        <f>SUM(C12:F12)</f>
        <v>540</v>
      </c>
      <c r="C12" s="4">
        <f>'I Trimestre'!C12+'II Trimestre'!C12</f>
        <v>540</v>
      </c>
      <c r="D12" s="4">
        <f>'I Trimestre'!D12+'II Trimestre'!D12</f>
        <v>0</v>
      </c>
      <c r="E12" s="4">
        <f>'I Trimestre'!E12+'II Trimestre'!E12</f>
        <v>0</v>
      </c>
      <c r="F12" s="4">
        <f>'I Trimestre'!F12+'II Trimestre'!F12</f>
        <v>0</v>
      </c>
      <c r="G12" s="5"/>
      <c r="H12" s="5">
        <f>'I Trimestre'!H12+'II Trimestre'!H12</f>
        <v>540</v>
      </c>
      <c r="I12" s="5">
        <f>'I Trimestre'!I12+'II Trimestre'!I12</f>
        <v>15</v>
      </c>
      <c r="J12" s="5">
        <f>'I Trimestre'!J12+'II Trimestre'!J12</f>
        <v>15</v>
      </c>
      <c r="K12" s="5">
        <f>'I Trimestre'!K12+'II Trimestre'!K12</f>
        <v>0</v>
      </c>
      <c r="L12" s="5">
        <f>'I Trimestre'!L12+'II Trimestre'!L12</f>
        <v>525</v>
      </c>
      <c r="M12" s="5">
        <f>'I Trimestre'!M12+'II Trimestre'!M12</f>
        <v>525</v>
      </c>
      <c r="N12" s="5">
        <f>'I Trimestre'!N12+'II Trimestre'!N12</f>
        <v>0</v>
      </c>
      <c r="O12" s="5"/>
    </row>
    <row r="13" spans="1:15" x14ac:dyDescent="0.25">
      <c r="A13" s="52" t="s">
        <v>12</v>
      </c>
      <c r="B13" s="4">
        <f>SUM(C13:F13)</f>
        <v>525</v>
      </c>
      <c r="C13" s="4">
        <v>525</v>
      </c>
      <c r="D13" s="4">
        <v>0</v>
      </c>
      <c r="E13" s="4">
        <v>0</v>
      </c>
      <c r="F13" s="4">
        <v>0</v>
      </c>
      <c r="G13" s="5"/>
      <c r="H13" s="4">
        <v>1050</v>
      </c>
      <c r="I13" s="5">
        <v>525</v>
      </c>
      <c r="J13" s="5">
        <v>525</v>
      </c>
      <c r="K13" s="5">
        <v>0</v>
      </c>
      <c r="L13" s="5">
        <v>525</v>
      </c>
      <c r="M13" s="5">
        <v>525</v>
      </c>
      <c r="N13" s="5">
        <v>0</v>
      </c>
      <c r="O13" s="5"/>
    </row>
    <row r="14" spans="1:15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15" x14ac:dyDescent="0.25">
      <c r="A15" s="53" t="s">
        <v>13</v>
      </c>
      <c r="B15" s="54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5" x14ac:dyDescent="0.25">
      <c r="A16" s="52" t="s">
        <v>111</v>
      </c>
      <c r="B16" s="4">
        <f>C16+D16+E16+F16</f>
        <v>22200000</v>
      </c>
      <c r="C16" s="4">
        <f>'I Trimestre'!C16+'II Trimestre'!C16</f>
        <v>0</v>
      </c>
      <c r="D16" s="4">
        <f>'I Trimestre'!D16+'II Trimestre'!D16</f>
        <v>14200000</v>
      </c>
      <c r="E16" s="4">
        <f>'I Trimestre'!E16+'II Trimestre'!E16</f>
        <v>8000000</v>
      </c>
      <c r="F16" s="4">
        <f>'I Trimestre'!F16+'II Trimestre'!F16</f>
        <v>0</v>
      </c>
      <c r="G16" s="5"/>
      <c r="H16" s="4">
        <f>'I Trimestre'!H16+'II Trimestre'!H16</f>
        <v>22200000</v>
      </c>
      <c r="I16" s="4">
        <f>'I Trimestre'!I16+'II Trimestre'!I16</f>
        <v>0</v>
      </c>
      <c r="J16" s="4">
        <f>'I Trimestre'!J16+'II Trimestre'!J16</f>
        <v>0</v>
      </c>
      <c r="K16" s="4">
        <f>'I Trimestre'!K16+'II Trimestre'!K16</f>
        <v>0</v>
      </c>
      <c r="L16" s="4">
        <f>'I Trimestre'!L16+'II Trimestre'!L16</f>
        <v>22200000</v>
      </c>
      <c r="M16" s="4">
        <f>'I Trimestre'!M16+'II Trimestre'!M16</f>
        <v>8000000</v>
      </c>
      <c r="N16" s="4">
        <f>'I Trimestre'!N16+'II Trimestre'!N16</f>
        <v>14200000</v>
      </c>
      <c r="O16" s="5"/>
    </row>
    <row r="17" spans="1:15" x14ac:dyDescent="0.25">
      <c r="A17" s="52" t="s">
        <v>112</v>
      </c>
      <c r="B17" s="4">
        <f>C17+D17+E17+F17</f>
        <v>0</v>
      </c>
      <c r="C17" s="4">
        <f>'I Trimestre'!C17+'II Trimestre'!C17</f>
        <v>0</v>
      </c>
      <c r="D17" s="4">
        <f>'I Trimestre'!D17+'II Trimestre'!D17</f>
        <v>0</v>
      </c>
      <c r="E17" s="4">
        <f>'I Trimestre'!E17+'II Trimestre'!E17</f>
        <v>0</v>
      </c>
      <c r="F17" s="4">
        <f>'I Trimestre'!F17+'II Trimestre'!F17</f>
        <v>0</v>
      </c>
      <c r="G17" s="5"/>
      <c r="H17" s="4">
        <f>'I Trimestre'!H17+'II Trimestre'!H17</f>
        <v>93685200</v>
      </c>
      <c r="I17" s="4">
        <f>'I Trimestre'!I17+'II Trimestre'!I17</f>
        <v>0</v>
      </c>
      <c r="J17" s="4">
        <f>'I Trimestre'!J17+'II Trimestre'!J17</f>
        <v>0</v>
      </c>
      <c r="K17" s="4">
        <f>'I Trimestre'!K17+'II Trimestre'!K17</f>
        <v>0</v>
      </c>
      <c r="L17" s="4">
        <f>'I Trimestre'!L17+'II Trimestre'!L17</f>
        <v>93685200</v>
      </c>
      <c r="M17" s="4">
        <f>'I Trimestre'!M17+'II Trimestre'!M17</f>
        <v>93685200</v>
      </c>
      <c r="N17" s="4">
        <f>'I Trimestre'!N17+'II Trimestre'!N17</f>
        <v>0</v>
      </c>
      <c r="O17" s="5"/>
    </row>
    <row r="18" spans="1:15" x14ac:dyDescent="0.25">
      <c r="A18" s="52" t="s">
        <v>113</v>
      </c>
      <c r="B18" s="4">
        <f>SUM(C18:F18)</f>
        <v>96283950</v>
      </c>
      <c r="C18" s="4">
        <f>'I Trimestre'!C18+'II Trimestre'!C18</f>
        <v>96283950</v>
      </c>
      <c r="D18" s="4">
        <f>'I Trimestre'!D18+'II Trimestre'!D18</f>
        <v>0</v>
      </c>
      <c r="E18" s="4">
        <f>'I Trimestre'!E18+'II Trimestre'!E18</f>
        <v>0</v>
      </c>
      <c r="F18" s="4">
        <f>'I Trimestre'!F18+'II Trimestre'!F18</f>
        <v>0</v>
      </c>
      <c r="G18" s="5"/>
      <c r="H18" s="4">
        <f>'I Trimestre'!H18+'II Trimestre'!H18</f>
        <v>96283950</v>
      </c>
      <c r="I18" s="4">
        <f>'I Trimestre'!I18+'II Trimestre'!I18</f>
        <v>2598750</v>
      </c>
      <c r="J18" s="4">
        <f>'I Trimestre'!J18+'II Trimestre'!J18</f>
        <v>2598750</v>
      </c>
      <c r="K18" s="4">
        <f>'I Trimestre'!K18+'II Trimestre'!K18</f>
        <v>0</v>
      </c>
      <c r="L18" s="4">
        <f>'I Trimestre'!L18+'II Trimestre'!L18</f>
        <v>93685200</v>
      </c>
      <c r="M18" s="4">
        <f>'I Trimestre'!M18+'II Trimestre'!M18</f>
        <v>93685200</v>
      </c>
      <c r="N18" s="4">
        <f>'I Trimestre'!N18+'II Trimestre'!N18</f>
        <v>0</v>
      </c>
      <c r="O18" s="5"/>
    </row>
    <row r="19" spans="1:15" x14ac:dyDescent="0.25">
      <c r="A19" s="52" t="s">
        <v>12</v>
      </c>
      <c r="B19" s="4">
        <v>99750000</v>
      </c>
      <c r="C19" s="54"/>
      <c r="D19" s="54"/>
      <c r="E19" s="54"/>
      <c r="F19" s="5"/>
      <c r="G19" s="5"/>
      <c r="H19" s="4">
        <v>193435200</v>
      </c>
      <c r="I19" s="4">
        <v>99750000</v>
      </c>
      <c r="J19" s="4">
        <v>99750000</v>
      </c>
      <c r="K19" s="4">
        <v>0</v>
      </c>
      <c r="L19" s="4">
        <v>93685200</v>
      </c>
      <c r="M19" s="4">
        <v>93685200</v>
      </c>
      <c r="N19" s="4">
        <v>0</v>
      </c>
      <c r="O19" s="5"/>
    </row>
    <row r="20" spans="1:15" x14ac:dyDescent="0.25">
      <c r="A20" s="52" t="s">
        <v>114</v>
      </c>
      <c r="B20" s="4"/>
      <c r="C20" s="5"/>
      <c r="D20" s="54"/>
      <c r="E20" s="54"/>
      <c r="F20" s="5"/>
      <c r="G20" s="5"/>
      <c r="H20" s="4">
        <f>'I Trimestre'!H20+'II Trimestre'!H20</f>
        <v>96283950</v>
      </c>
      <c r="I20" s="4">
        <f>'I Trimestre'!I20+'II Trimestre'!I20</f>
        <v>2598750</v>
      </c>
      <c r="J20" s="4">
        <f>'I Trimestre'!J20+'II Trimestre'!J20</f>
        <v>2598750</v>
      </c>
      <c r="K20" s="4">
        <f>'I Trimestre'!K20+'II Trimestre'!K20</f>
        <v>0</v>
      </c>
      <c r="L20" s="4">
        <f>'I Trimestre'!L20+'II Trimestre'!L20</f>
        <v>93685200</v>
      </c>
      <c r="M20" s="4">
        <f>'I Trimestre'!M20+'II Trimestre'!M20</f>
        <v>93685200</v>
      </c>
      <c r="N20" s="4">
        <f>'I Trimestre'!N20+'II Trimestre'!N20</f>
        <v>0</v>
      </c>
      <c r="O20" s="5"/>
    </row>
    <row r="21" spans="1:15" x14ac:dyDescent="0.25">
      <c r="A21" s="5"/>
      <c r="B21" s="4"/>
      <c r="C21" s="4"/>
      <c r="D21" s="4"/>
      <c r="E21" s="4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5" x14ac:dyDescent="0.25">
      <c r="A22" s="53" t="s">
        <v>15</v>
      </c>
      <c r="B22" s="4"/>
      <c r="C22" s="4"/>
      <c r="D22" s="4"/>
      <c r="E22" s="4"/>
      <c r="F22" s="4"/>
      <c r="G22" s="5"/>
      <c r="H22" s="5"/>
      <c r="I22" s="5"/>
      <c r="J22" s="5"/>
      <c r="K22" s="5"/>
      <c r="L22" s="5"/>
      <c r="M22" s="5"/>
      <c r="N22" s="5"/>
      <c r="O22" s="5"/>
    </row>
    <row r="23" spans="1:15" x14ac:dyDescent="0.25">
      <c r="A23" s="52" t="s">
        <v>112</v>
      </c>
      <c r="B23" s="4">
        <f>B17</f>
        <v>0</v>
      </c>
      <c r="C23" s="4"/>
      <c r="D23" s="4"/>
      <c r="E23" s="4"/>
      <c r="F23" s="4"/>
      <c r="G23" s="5"/>
      <c r="H23" s="4">
        <f>'I Trimestre'!H23+'II Trimestre'!H23</f>
        <v>0</v>
      </c>
      <c r="I23" s="5"/>
      <c r="J23" s="5"/>
      <c r="K23" s="5"/>
      <c r="L23" s="5"/>
      <c r="M23" s="5"/>
      <c r="N23" s="5"/>
      <c r="O23" s="5"/>
    </row>
    <row r="24" spans="1:15" x14ac:dyDescent="0.25">
      <c r="A24" s="52" t="s">
        <v>113</v>
      </c>
      <c r="B24" s="4">
        <f>'I Trimestre'!B24+'II Trimestre'!B24</f>
        <v>0</v>
      </c>
      <c r="C24" s="4"/>
      <c r="D24" s="4"/>
      <c r="E24" s="4"/>
      <c r="F24" s="4"/>
      <c r="G24" s="5"/>
      <c r="H24" s="4">
        <f>'I Trimestre'!H24+'II Trimestre'!H24</f>
        <v>0</v>
      </c>
      <c r="I24" s="5"/>
      <c r="J24" s="5"/>
      <c r="K24" s="5"/>
      <c r="L24" s="5"/>
      <c r="M24" s="5"/>
      <c r="N24" s="5"/>
      <c r="O24" s="5"/>
    </row>
    <row r="25" spans="1:1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1:15" x14ac:dyDescent="0.25">
      <c r="A26" s="5" t="s">
        <v>16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</row>
    <row r="27" spans="1:15" x14ac:dyDescent="0.25">
      <c r="A27" s="52" t="s">
        <v>115</v>
      </c>
      <c r="B27" s="61">
        <v>1.3875734139666667</v>
      </c>
      <c r="C27" s="55">
        <v>1.3875734139666667</v>
      </c>
      <c r="D27" s="55">
        <v>1.3875734139666667</v>
      </c>
      <c r="E27" s="55">
        <v>1.3875734139666667</v>
      </c>
      <c r="F27" s="55">
        <v>1.3875734139666667</v>
      </c>
      <c r="G27" s="5"/>
      <c r="H27" s="56">
        <v>1.3875734139666667</v>
      </c>
      <c r="I27" s="56">
        <v>1.3875734139666667</v>
      </c>
      <c r="J27" s="56">
        <v>1.3875734139666667</v>
      </c>
      <c r="K27" s="56">
        <v>1.3875734139666667</v>
      </c>
      <c r="L27" s="56">
        <v>1.3875734139666667</v>
      </c>
      <c r="M27" s="56">
        <v>1.3875734139666667</v>
      </c>
      <c r="N27" s="56">
        <v>1.3875734139666667</v>
      </c>
      <c r="O27" s="5"/>
    </row>
    <row r="28" spans="1:15" x14ac:dyDescent="0.25">
      <c r="A28" s="52" t="s">
        <v>116</v>
      </c>
      <c r="B28" s="55">
        <v>1.45394391315</v>
      </c>
      <c r="C28" s="55">
        <v>1.45394391315</v>
      </c>
      <c r="D28" s="55">
        <v>1.45394391315</v>
      </c>
      <c r="E28" s="55">
        <v>1.45394391315</v>
      </c>
      <c r="F28" s="55">
        <v>1.45394391315</v>
      </c>
      <c r="G28" s="5"/>
      <c r="H28" s="56">
        <v>1.45394391315</v>
      </c>
      <c r="I28" s="56">
        <v>1.45394391315</v>
      </c>
      <c r="J28" s="56">
        <v>1.45394391315</v>
      </c>
      <c r="K28" s="56">
        <v>1.45394391315</v>
      </c>
      <c r="L28" s="56">
        <v>1.45394391315</v>
      </c>
      <c r="M28" s="56">
        <v>1.45394391315</v>
      </c>
      <c r="N28" s="56">
        <v>1.45394391315</v>
      </c>
      <c r="O28" s="5"/>
    </row>
    <row r="29" spans="1:15" x14ac:dyDescent="0.25">
      <c r="A29" s="52" t="s">
        <v>19</v>
      </c>
      <c r="B29" s="4">
        <f>21249+2369</f>
        <v>23618</v>
      </c>
      <c r="C29" s="4">
        <v>21249</v>
      </c>
      <c r="D29" s="4">
        <v>2369</v>
      </c>
      <c r="E29" s="4">
        <v>21249</v>
      </c>
      <c r="F29" s="4">
        <v>21249</v>
      </c>
      <c r="G29" s="5"/>
      <c r="H29" s="4">
        <f>21249+2369</f>
        <v>23618</v>
      </c>
      <c r="I29" s="4">
        <f>21249+2369</f>
        <v>23618</v>
      </c>
      <c r="J29" s="4">
        <v>21249</v>
      </c>
      <c r="K29" s="4">
        <v>2369</v>
      </c>
      <c r="L29" s="4">
        <f>21249+2369</f>
        <v>23618</v>
      </c>
      <c r="M29" s="4">
        <v>21249</v>
      </c>
      <c r="N29" s="4">
        <v>2369</v>
      </c>
      <c r="O29" s="5"/>
    </row>
    <row r="30" spans="1:1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 x14ac:dyDescent="0.25">
      <c r="A31" s="51" t="s">
        <v>20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1:15" x14ac:dyDescent="0.25">
      <c r="A32" s="5" t="s">
        <v>117</v>
      </c>
      <c r="B32" s="4">
        <f>B16/B27</f>
        <v>15999153.469319286</v>
      </c>
      <c r="C32" s="4">
        <f>C16/C27</f>
        <v>0</v>
      </c>
      <c r="D32" s="54">
        <f>D16/D27</f>
        <v>10233692.759654678</v>
      </c>
      <c r="E32" s="54">
        <f>E16/E27</f>
        <v>5765460.7096646074</v>
      </c>
      <c r="F32" s="54">
        <f>F16/F27</f>
        <v>0</v>
      </c>
      <c r="G32" s="5"/>
      <c r="H32" s="4">
        <f>H16/H27</f>
        <v>15999153.469319286</v>
      </c>
      <c r="I32" s="4">
        <f>I16/I27</f>
        <v>0</v>
      </c>
      <c r="J32" s="4">
        <f>J16/J27</f>
        <v>0</v>
      </c>
      <c r="K32" s="4">
        <f>K16/K27</f>
        <v>0</v>
      </c>
      <c r="L32" s="4">
        <f>L16/L27</f>
        <v>15999153.469319286</v>
      </c>
      <c r="M32" s="4">
        <v>0</v>
      </c>
      <c r="N32" s="4">
        <v>6225059.3292037118</v>
      </c>
      <c r="O32" s="5"/>
    </row>
    <row r="33" spans="1:15" x14ac:dyDescent="0.25">
      <c r="A33" s="5" t="s">
        <v>118</v>
      </c>
      <c r="B33" s="4">
        <f>B18/B28</f>
        <v>66222602.625295773</v>
      </c>
      <c r="C33" s="4">
        <f>C18/C28</f>
        <v>66222602.625295773</v>
      </c>
      <c r="D33" s="54">
        <f t="shared" ref="D33" si="0">D18/D28</f>
        <v>0</v>
      </c>
      <c r="E33" s="54">
        <f>E18/E28</f>
        <v>0</v>
      </c>
      <c r="F33" s="54">
        <f>F18/F28</f>
        <v>0</v>
      </c>
      <c r="G33" s="5"/>
      <c r="H33" s="4">
        <f>H18/H28</f>
        <v>66222602.625295773</v>
      </c>
      <c r="I33" s="4">
        <f>I18/I28</f>
        <v>1787379.8132761212</v>
      </c>
      <c r="J33" s="4">
        <f t="shared" ref="J33" si="1">J18/J28</f>
        <v>1787379.8132761212</v>
      </c>
      <c r="K33" s="4">
        <f>K18/K28</f>
        <v>0</v>
      </c>
      <c r="L33" s="4">
        <f>L18/L28</f>
        <v>64435222.812019654</v>
      </c>
      <c r="M33" s="4">
        <v>43071080.13292817</v>
      </c>
      <c r="N33" s="4">
        <v>0</v>
      </c>
      <c r="O33" s="5"/>
    </row>
    <row r="34" spans="1:15" x14ac:dyDescent="0.25">
      <c r="A34" s="5" t="s">
        <v>119</v>
      </c>
      <c r="B34" s="4">
        <f>B32/B10</f>
        <v>144136.51774161519</v>
      </c>
      <c r="C34" s="4" t="e">
        <f t="shared" ref="C34:E34" si="2">C32/C10</f>
        <v>#DIV/0!</v>
      </c>
      <c r="D34" s="4">
        <f t="shared" si="2"/>
        <v>144136.51774161519</v>
      </c>
      <c r="E34" s="4">
        <f t="shared" si="2"/>
        <v>144136.51774161519</v>
      </c>
      <c r="F34" s="4" t="e">
        <f>F32/F10</f>
        <v>#DIV/0!</v>
      </c>
      <c r="G34" s="5"/>
      <c r="H34" s="4">
        <f>H32/H10</f>
        <v>144136.51774161519</v>
      </c>
      <c r="I34" s="4" t="e">
        <f t="shared" ref="I34:K34" si="3">I32/I10</f>
        <v>#DIV/0!</v>
      </c>
      <c r="J34" s="4" t="e">
        <f t="shared" si="3"/>
        <v>#DIV/0!</v>
      </c>
      <c r="K34" s="4" t="e">
        <f t="shared" si="3"/>
        <v>#DIV/0!</v>
      </c>
      <c r="L34" s="4">
        <f>L32/L10</f>
        <v>144136.51774161519</v>
      </c>
      <c r="M34" s="4" t="e">
        <v>#DIV/0!</v>
      </c>
      <c r="N34" s="4">
        <v>144768.82160938866</v>
      </c>
      <c r="O34" s="5"/>
    </row>
    <row r="35" spans="1:15" x14ac:dyDescent="0.25">
      <c r="A35" s="5" t="s">
        <v>120</v>
      </c>
      <c r="B35" s="4">
        <f>B33/B12</f>
        <v>122634.44930610328</v>
      </c>
      <c r="C35" s="4">
        <f>C33/C12</f>
        <v>122634.44930610328</v>
      </c>
      <c r="D35" s="4" t="e">
        <f t="shared" ref="D35:F35" si="4">D33/D12</f>
        <v>#DIV/0!</v>
      </c>
      <c r="E35" s="4" t="e">
        <f t="shared" si="4"/>
        <v>#DIV/0!</v>
      </c>
      <c r="F35" s="4" t="e">
        <f t="shared" si="4"/>
        <v>#DIV/0!</v>
      </c>
      <c r="G35" s="5"/>
      <c r="H35" s="4">
        <f>H33/H12</f>
        <v>122634.44930610328</v>
      </c>
      <c r="I35" s="4">
        <f>I33/I12</f>
        <v>119158.65421840808</v>
      </c>
      <c r="J35" s="4">
        <f t="shared" ref="J35:L35" si="5">J33/J12</f>
        <v>119158.65421840808</v>
      </c>
      <c r="K35" s="4" t="e">
        <f t="shared" si="5"/>
        <v>#DIV/0!</v>
      </c>
      <c r="L35" s="4">
        <f t="shared" si="5"/>
        <v>122733.75773718029</v>
      </c>
      <c r="M35" s="4">
        <v>123412.83705710077</v>
      </c>
      <c r="N35" s="4" t="e">
        <v>#DIV/0!</v>
      </c>
      <c r="O35" s="5"/>
    </row>
    <row r="36" spans="1:15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</row>
    <row r="37" spans="1:15" x14ac:dyDescent="0.25">
      <c r="A37" s="51" t="s">
        <v>25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</row>
    <row r="38" spans="1:15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</row>
    <row r="39" spans="1:15" x14ac:dyDescent="0.25">
      <c r="A39" s="5" t="s">
        <v>26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</row>
    <row r="40" spans="1:15" x14ac:dyDescent="0.25">
      <c r="A40" s="5" t="s">
        <v>27</v>
      </c>
      <c r="B40" s="57">
        <f>B11/B29*100</f>
        <v>2.2228808535862479</v>
      </c>
      <c r="C40" s="57">
        <f>C11/C29*100</f>
        <v>2.4707045037413522</v>
      </c>
      <c r="D40" s="57">
        <f>D11/D29*100</f>
        <v>0</v>
      </c>
      <c r="E40" s="57">
        <f>E11/E29*100</f>
        <v>0</v>
      </c>
      <c r="F40" s="57">
        <f>F11/F29*100</f>
        <v>0</v>
      </c>
      <c r="G40" s="5"/>
      <c r="H40" s="57">
        <f>H11/H29*100</f>
        <v>2.2228808535862479</v>
      </c>
      <c r="I40" s="57">
        <f>I11/I29*100</f>
        <v>0</v>
      </c>
      <c r="J40" s="57">
        <f>J11/J29*100</f>
        <v>0</v>
      </c>
      <c r="K40" s="57">
        <f>K11/K29*100</f>
        <v>0</v>
      </c>
      <c r="L40" s="57">
        <f>L11/L29*100</f>
        <v>2.2228808535862479</v>
      </c>
      <c r="M40" s="57">
        <v>1.4700950251537173</v>
      </c>
      <c r="N40" s="57">
        <v>0</v>
      </c>
      <c r="O40" s="5"/>
    </row>
    <row r="41" spans="1:15" x14ac:dyDescent="0.25">
      <c r="A41" s="5" t="s">
        <v>28</v>
      </c>
      <c r="B41" s="57">
        <f>B12/B29*100</f>
        <v>2.2863917351172836</v>
      </c>
      <c r="C41" s="57">
        <f>C12/C29*100</f>
        <v>2.5412960609911055</v>
      </c>
      <c r="D41" s="57">
        <f>D12/D29*100</f>
        <v>0</v>
      </c>
      <c r="E41" s="57">
        <f>E12/E29*100</f>
        <v>0</v>
      </c>
      <c r="F41" s="57">
        <f>F12/F29*100</f>
        <v>0</v>
      </c>
      <c r="G41" s="5"/>
      <c r="H41" s="57">
        <f>H12/H29*100</f>
        <v>2.2863917351172836</v>
      </c>
      <c r="I41" s="57">
        <f>I12/I29*100</f>
        <v>6.3510881531035651E-2</v>
      </c>
      <c r="J41" s="57">
        <f>J12/J29*100</f>
        <v>7.0591557249752926E-2</v>
      </c>
      <c r="K41" s="57">
        <f>K12/K29*100</f>
        <v>0</v>
      </c>
      <c r="L41" s="57">
        <f>L12/L29*100</f>
        <v>2.2228808535862479</v>
      </c>
      <c r="M41" s="57">
        <v>1.9508105086640581</v>
      </c>
      <c r="N41" s="57">
        <v>0</v>
      </c>
      <c r="O41" s="5"/>
    </row>
    <row r="42" spans="1:15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</row>
    <row r="43" spans="1:15" x14ac:dyDescent="0.25">
      <c r="A43" s="5" t="s">
        <v>29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</row>
    <row r="44" spans="1:15" x14ac:dyDescent="0.25">
      <c r="A44" s="5" t="s">
        <v>30</v>
      </c>
      <c r="B44" s="57">
        <f>B12/B11*100</f>
        <v>102.85714285714285</v>
      </c>
      <c r="C44" s="57">
        <f>C12/C11*100</f>
        <v>102.85714285714285</v>
      </c>
      <c r="D44" s="57" t="e">
        <f>D12/D11*100</f>
        <v>#DIV/0!</v>
      </c>
      <c r="E44" s="57" t="e">
        <f>E12/E11*100</f>
        <v>#DIV/0!</v>
      </c>
      <c r="F44" s="57" t="e">
        <f>F12/F11*100</f>
        <v>#DIV/0!</v>
      </c>
      <c r="G44" s="5"/>
      <c r="H44" s="57">
        <f>H12/H11*100</f>
        <v>102.85714285714285</v>
      </c>
      <c r="I44" s="57" t="e">
        <f>I12/I11*100</f>
        <v>#DIV/0!</v>
      </c>
      <c r="J44" s="57" t="e">
        <f>J12/J11*100</f>
        <v>#DIV/0!</v>
      </c>
      <c r="K44" s="57" t="e">
        <f>K12/K11*100</f>
        <v>#DIV/0!</v>
      </c>
      <c r="L44" s="57">
        <f>L12/L11*100</f>
        <v>100</v>
      </c>
      <c r="M44" s="57">
        <v>132.6996197718631</v>
      </c>
      <c r="N44" s="57" t="e">
        <v>#DIV/0!</v>
      </c>
      <c r="O44" s="5"/>
    </row>
    <row r="45" spans="1:15" x14ac:dyDescent="0.25">
      <c r="A45" s="5" t="s">
        <v>31</v>
      </c>
      <c r="B45" s="57" t="e">
        <f>B18/B17*100</f>
        <v>#DIV/0!</v>
      </c>
      <c r="C45" s="57" t="e">
        <f t="shared" ref="C45:F45" si="6">C18/C17*100</f>
        <v>#DIV/0!</v>
      </c>
      <c r="D45" s="57" t="e">
        <f t="shared" si="6"/>
        <v>#DIV/0!</v>
      </c>
      <c r="E45" s="57" t="e">
        <f t="shared" si="6"/>
        <v>#DIV/0!</v>
      </c>
      <c r="F45" s="57" t="e">
        <f t="shared" si="6"/>
        <v>#DIV/0!</v>
      </c>
      <c r="G45" s="5"/>
      <c r="H45" s="57">
        <f>H18/H17*100</f>
        <v>102.77391733165963</v>
      </c>
      <c r="I45" s="57" t="e">
        <f t="shared" ref="I45:L45" si="7">I18/I17*100</f>
        <v>#DIV/0!</v>
      </c>
      <c r="J45" s="57" t="e">
        <f t="shared" si="7"/>
        <v>#DIV/0!</v>
      </c>
      <c r="K45" s="57" t="e">
        <f t="shared" si="7"/>
        <v>#DIV/0!</v>
      </c>
      <c r="L45" s="57">
        <f t="shared" si="7"/>
        <v>100</v>
      </c>
      <c r="M45" s="57">
        <v>132.6996197718631</v>
      </c>
      <c r="N45" s="57" t="e">
        <v>#DIV/0!</v>
      </c>
      <c r="O45" s="5"/>
    </row>
    <row r="46" spans="1:15" x14ac:dyDescent="0.25">
      <c r="A46" s="5" t="s">
        <v>32</v>
      </c>
      <c r="B46" s="57" t="e">
        <f>AVERAGE(B44:B45)</f>
        <v>#DIV/0!</v>
      </c>
      <c r="C46" s="57" t="e">
        <f t="shared" ref="C46:F46" si="8">AVERAGE(C44:C45)</f>
        <v>#DIV/0!</v>
      </c>
      <c r="D46" s="57" t="e">
        <f t="shared" si="8"/>
        <v>#DIV/0!</v>
      </c>
      <c r="E46" s="57" t="e">
        <f t="shared" si="8"/>
        <v>#DIV/0!</v>
      </c>
      <c r="F46" s="57" t="e">
        <f t="shared" si="8"/>
        <v>#DIV/0!</v>
      </c>
      <c r="G46" s="5"/>
      <c r="H46" s="57">
        <f>AVERAGE(H44:H45)</f>
        <v>102.81553009440124</v>
      </c>
      <c r="I46" s="57" t="e">
        <f t="shared" ref="I46:L46" si="9">AVERAGE(I44:I45)</f>
        <v>#DIV/0!</v>
      </c>
      <c r="J46" s="57" t="e">
        <f t="shared" si="9"/>
        <v>#DIV/0!</v>
      </c>
      <c r="K46" s="57" t="e">
        <f t="shared" si="9"/>
        <v>#DIV/0!</v>
      </c>
      <c r="L46" s="57">
        <f t="shared" si="9"/>
        <v>100</v>
      </c>
      <c r="M46" s="57">
        <v>132.6996197718631</v>
      </c>
      <c r="N46" s="57" t="e">
        <v>#DIV/0!</v>
      </c>
      <c r="O46" s="5"/>
    </row>
    <row r="47" spans="1:15" x14ac:dyDescent="0.25">
      <c r="A47" s="5"/>
      <c r="B47" s="57"/>
      <c r="C47" s="57"/>
      <c r="D47" s="57"/>
      <c r="E47" s="57"/>
      <c r="F47" s="5"/>
      <c r="G47" s="5"/>
      <c r="H47" s="57"/>
      <c r="I47" s="57"/>
      <c r="J47" s="57"/>
      <c r="K47" s="57"/>
      <c r="L47" s="5"/>
      <c r="M47" s="57"/>
      <c r="N47" s="57"/>
      <c r="O47" s="5"/>
    </row>
    <row r="48" spans="1:15" x14ac:dyDescent="0.25">
      <c r="A48" s="5" t="s">
        <v>33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</row>
    <row r="49" spans="1:15" x14ac:dyDescent="0.25">
      <c r="A49" s="5" t="s">
        <v>34</v>
      </c>
      <c r="B49" s="57">
        <f>B12/B13*100</f>
        <v>102.85714285714285</v>
      </c>
      <c r="C49" s="57">
        <f>C12/C13*100</f>
        <v>102.85714285714285</v>
      </c>
      <c r="D49" s="57" t="e">
        <f>D12/D13*100</f>
        <v>#DIV/0!</v>
      </c>
      <c r="E49" s="57" t="e">
        <f t="shared" ref="E49:F49" si="10">E12/E13*100</f>
        <v>#DIV/0!</v>
      </c>
      <c r="F49" s="57" t="e">
        <f t="shared" si="10"/>
        <v>#DIV/0!</v>
      </c>
      <c r="G49" s="5"/>
      <c r="H49" s="57">
        <f>H12/H13*100</f>
        <v>51.428571428571423</v>
      </c>
      <c r="I49" s="57">
        <f>I12/I13*100</f>
        <v>2.8571428571428572</v>
      </c>
      <c r="J49" s="57">
        <f>J12/J13*100</f>
        <v>2.8571428571428572</v>
      </c>
      <c r="K49" s="57" t="e">
        <f t="shared" ref="K49:L49" si="11">K12/K13*100</f>
        <v>#DIV/0!</v>
      </c>
      <c r="L49" s="57">
        <f t="shared" si="11"/>
        <v>100</v>
      </c>
      <c r="M49" s="57">
        <v>66.476190476190482</v>
      </c>
      <c r="N49" s="57" t="e">
        <v>#DIV/0!</v>
      </c>
      <c r="O49" s="5"/>
    </row>
    <row r="50" spans="1:15" x14ac:dyDescent="0.25">
      <c r="A50" s="5" t="s">
        <v>35</v>
      </c>
      <c r="B50" s="57">
        <f>B18/B19*100</f>
        <v>96.525263157894742</v>
      </c>
      <c r="C50" s="57" t="e">
        <f>C18/C19*100</f>
        <v>#DIV/0!</v>
      </c>
      <c r="D50" s="57" t="e">
        <f>D18/D19*100</f>
        <v>#DIV/0!</v>
      </c>
      <c r="E50" s="57" t="e">
        <f>E18/E19*100</f>
        <v>#DIV/0!</v>
      </c>
      <c r="F50" s="57" t="e">
        <f>F18/F19*100</f>
        <v>#DIV/0!</v>
      </c>
      <c r="G50" s="5"/>
      <c r="H50" s="57">
        <f>H18/H19*100</f>
        <v>49.775816397429217</v>
      </c>
      <c r="I50" s="57">
        <f>I18/I19*100</f>
        <v>2.6052631578947367</v>
      </c>
      <c r="J50" s="57">
        <f>J18/J19*100</f>
        <v>2.6052631578947367</v>
      </c>
      <c r="K50" s="57" t="e">
        <f>K18/K19*100</f>
        <v>#DIV/0!</v>
      </c>
      <c r="L50" s="57">
        <f>L18/L19*100</f>
        <v>100</v>
      </c>
      <c r="M50" s="57">
        <v>66.476190476190482</v>
      </c>
      <c r="N50" s="57" t="e">
        <v>#DIV/0!</v>
      </c>
      <c r="O50" s="5"/>
    </row>
    <row r="51" spans="1:15" x14ac:dyDescent="0.25">
      <c r="A51" s="5" t="s">
        <v>36</v>
      </c>
      <c r="B51" s="57">
        <f>(B49+B50)/2</f>
        <v>99.691203007518794</v>
      </c>
      <c r="C51" s="57" t="e">
        <f>(C49+C50)/2</f>
        <v>#DIV/0!</v>
      </c>
      <c r="D51" s="57" t="e">
        <f t="shared" ref="D51:F51" si="12">(D49+D50)/2</f>
        <v>#DIV/0!</v>
      </c>
      <c r="E51" s="57" t="e">
        <f t="shared" si="12"/>
        <v>#DIV/0!</v>
      </c>
      <c r="F51" s="57" t="e">
        <f t="shared" si="12"/>
        <v>#DIV/0!</v>
      </c>
      <c r="G51" s="5"/>
      <c r="H51" s="57">
        <f>(H49+H50)/2</f>
        <v>50.60219391300032</v>
      </c>
      <c r="I51" s="57">
        <f>(I49+I50)/2</f>
        <v>2.731203007518797</v>
      </c>
      <c r="J51" s="57">
        <f t="shared" ref="J51:L51" si="13">(J49+J50)/2</f>
        <v>2.731203007518797</v>
      </c>
      <c r="K51" s="57" t="e">
        <f t="shared" si="13"/>
        <v>#DIV/0!</v>
      </c>
      <c r="L51" s="57">
        <f t="shared" si="13"/>
        <v>100</v>
      </c>
      <c r="M51" s="57">
        <v>66.476190476190482</v>
      </c>
      <c r="N51" s="57" t="e">
        <v>#DIV/0!</v>
      </c>
      <c r="O51" s="5"/>
    </row>
    <row r="52" spans="1:15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</row>
    <row r="53" spans="1:15" x14ac:dyDescent="0.25">
      <c r="A53" s="5" t="s">
        <v>49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</row>
    <row r="54" spans="1:15" x14ac:dyDescent="0.25">
      <c r="A54" s="5" t="s">
        <v>37</v>
      </c>
      <c r="B54" s="58">
        <f>B20/B18*100</f>
        <v>0</v>
      </c>
      <c r="C54" s="58">
        <f>D20/C18*100</f>
        <v>0</v>
      </c>
      <c r="D54" s="58" t="e">
        <f t="shared" ref="D54:F54" si="14">E20/D18*100</f>
        <v>#DIV/0!</v>
      </c>
      <c r="E54" s="58" t="e">
        <f t="shared" si="14"/>
        <v>#DIV/0!</v>
      </c>
      <c r="F54" s="58" t="e">
        <f t="shared" si="14"/>
        <v>#DIV/0!</v>
      </c>
      <c r="G54" s="5"/>
      <c r="H54" s="58">
        <f>H20/H18*100</f>
        <v>100</v>
      </c>
      <c r="I54" s="58">
        <f>J20/I18*100</f>
        <v>100</v>
      </c>
      <c r="J54" s="58">
        <f t="shared" ref="J54" si="15">K20/J18*100</f>
        <v>0</v>
      </c>
      <c r="K54" s="58" t="e">
        <f t="shared" ref="K54" si="16">L20/K18*100</f>
        <v>#DIV/0!</v>
      </c>
      <c r="L54" s="58">
        <f t="shared" ref="L54" si="17">M20/L18*100</f>
        <v>100</v>
      </c>
      <c r="M54" s="58">
        <v>100</v>
      </c>
      <c r="N54" s="58" t="e">
        <v>#DIV/0!</v>
      </c>
      <c r="O54" s="5"/>
    </row>
    <row r="55" spans="1:15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</row>
    <row r="56" spans="1:15" x14ac:dyDescent="0.25">
      <c r="A56" s="5" t="s">
        <v>38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</row>
    <row r="57" spans="1:15" x14ac:dyDescent="0.25">
      <c r="A57" s="5" t="s">
        <v>39</v>
      </c>
      <c r="B57" s="57">
        <f>((B12/B10)-1)*100</f>
        <v>386.48648648648651</v>
      </c>
      <c r="C57" s="57" t="e">
        <f>((C12/C10)-1)*100</f>
        <v>#DIV/0!</v>
      </c>
      <c r="D57" s="57">
        <f>((D12/D10)-1)*100</f>
        <v>-100</v>
      </c>
      <c r="E57" s="57">
        <f>((E12/E10)-1)*100</f>
        <v>-100</v>
      </c>
      <c r="F57" s="57" t="e">
        <f>((F12/F10)-1)*100</f>
        <v>#DIV/0!</v>
      </c>
      <c r="G57" s="5"/>
      <c r="H57" s="57">
        <f>((H12/H10)-1)*100</f>
        <v>386.48648648648651</v>
      </c>
      <c r="I57" s="57" t="e">
        <f>((I12/I10)-1)*100</f>
        <v>#DIV/0!</v>
      </c>
      <c r="J57" s="57" t="e">
        <f>((J12/J10)-1)*100</f>
        <v>#DIV/0!</v>
      </c>
      <c r="K57" s="57" t="e">
        <f>((K12/K10)-1)*100</f>
        <v>#DIV/0!</v>
      </c>
      <c r="L57" s="57">
        <f>((L12/L10)-1)*100</f>
        <v>372.97297297297297</v>
      </c>
      <c r="M57" s="57" t="e">
        <v>#DIV/0!</v>
      </c>
      <c r="N57" s="57">
        <v>-100</v>
      </c>
      <c r="O57" s="5"/>
    </row>
    <row r="58" spans="1:15" x14ac:dyDescent="0.25">
      <c r="A58" s="5" t="s">
        <v>40</v>
      </c>
      <c r="B58" s="57">
        <f>((B33/B32)-1)*100</f>
        <v>313.91316579522339</v>
      </c>
      <c r="C58" s="57" t="e">
        <f>((C33/C32)-1)*100</f>
        <v>#DIV/0!</v>
      </c>
      <c r="D58" s="57">
        <f t="shared" ref="D58" si="18">((D33/D32)-1)*100</f>
        <v>-100</v>
      </c>
      <c r="E58" s="57">
        <f>((E33/E32)-1)*100</f>
        <v>-100</v>
      </c>
      <c r="F58" s="57" t="e">
        <f>((F33/F32)-1)*100</f>
        <v>#DIV/0!</v>
      </c>
      <c r="G58" s="5"/>
      <c r="H58" s="57">
        <f>((H33/H32)-1)*100</f>
        <v>313.91316579522339</v>
      </c>
      <c r="I58" s="57" t="e">
        <f>((I33/I32)-1)*100</f>
        <v>#DIV/0!</v>
      </c>
      <c r="J58" s="57" t="e">
        <f t="shared" ref="J58" si="19">((J33/J32)-1)*100</f>
        <v>#DIV/0!</v>
      </c>
      <c r="K58" s="57" t="e">
        <f>((K33/K32)-1)*100</f>
        <v>#DIV/0!</v>
      </c>
      <c r="L58" s="57">
        <f>((L33/L32)-1)*100</f>
        <v>302.74145088728358</v>
      </c>
      <c r="M58" s="57" t="e">
        <v>#DIV/0!</v>
      </c>
      <c r="N58" s="57">
        <v>-100</v>
      </c>
      <c r="O58" s="5"/>
    </row>
    <row r="59" spans="1:15" x14ac:dyDescent="0.25">
      <c r="A59" s="5" t="s">
        <v>41</v>
      </c>
      <c r="B59" s="57">
        <f>((B35/B34)-1)*100</f>
        <v>-14.917849253204075</v>
      </c>
      <c r="C59" s="57" t="e">
        <f t="shared" ref="C59:F59" si="20">((C35/C34)-1)*100</f>
        <v>#DIV/0!</v>
      </c>
      <c r="D59" s="57" t="e">
        <f t="shared" si="20"/>
        <v>#DIV/0!</v>
      </c>
      <c r="E59" s="57" t="e">
        <f t="shared" si="20"/>
        <v>#DIV/0!</v>
      </c>
      <c r="F59" s="57" t="e">
        <f t="shared" si="20"/>
        <v>#DIV/0!</v>
      </c>
      <c r="G59" s="5"/>
      <c r="H59" s="57">
        <f>((H35/H34)-1)*100</f>
        <v>-14.917849253204075</v>
      </c>
      <c r="I59" s="57" t="e">
        <f t="shared" ref="I59:L59" si="21">((I35/I34)-1)*100</f>
        <v>#DIV/0!</v>
      </c>
      <c r="J59" s="57" t="e">
        <f t="shared" si="21"/>
        <v>#DIV/0!</v>
      </c>
      <c r="K59" s="57" t="e">
        <f t="shared" si="21"/>
        <v>#DIV/0!</v>
      </c>
      <c r="L59" s="57">
        <f t="shared" si="21"/>
        <v>-14.848950383831482</v>
      </c>
      <c r="M59" s="57" t="e">
        <v>#DIV/0!</v>
      </c>
      <c r="N59" s="57" t="e">
        <v>#DIV/0!</v>
      </c>
      <c r="O59" s="5"/>
    </row>
    <row r="60" spans="1:15" x14ac:dyDescent="0.25">
      <c r="A60" s="5"/>
      <c r="B60" s="57"/>
      <c r="C60" s="57"/>
      <c r="D60" s="57"/>
      <c r="E60" s="57"/>
      <c r="F60" s="5"/>
      <c r="G60" s="5"/>
      <c r="H60" s="57"/>
      <c r="I60" s="57"/>
      <c r="J60" s="57"/>
      <c r="K60" s="57"/>
      <c r="L60" s="5"/>
      <c r="M60" s="57"/>
      <c r="N60" s="57"/>
      <c r="O60" s="5"/>
    </row>
    <row r="61" spans="1:15" x14ac:dyDescent="0.25">
      <c r="A61" s="5" t="s">
        <v>42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</row>
    <row r="62" spans="1:15" x14ac:dyDescent="0.25">
      <c r="A62" s="5" t="s">
        <v>43</v>
      </c>
      <c r="B62" s="4">
        <f t="shared" ref="B62:F63" si="22">B17/B11</f>
        <v>0</v>
      </c>
      <c r="C62" s="4">
        <f t="shared" si="22"/>
        <v>0</v>
      </c>
      <c r="D62" s="4" t="e">
        <f t="shared" si="22"/>
        <v>#DIV/0!</v>
      </c>
      <c r="E62" s="4" t="e">
        <f t="shared" si="22"/>
        <v>#DIV/0!</v>
      </c>
      <c r="F62" s="4" t="e">
        <f t="shared" si="22"/>
        <v>#DIV/0!</v>
      </c>
      <c r="G62" s="5"/>
      <c r="H62" s="4">
        <f t="shared" ref="H62:L62" si="23">H17/H11</f>
        <v>178448</v>
      </c>
      <c r="I62" s="4" t="e">
        <f t="shared" si="23"/>
        <v>#DIV/0!</v>
      </c>
      <c r="J62" s="4" t="e">
        <f t="shared" si="23"/>
        <v>#DIV/0!</v>
      </c>
      <c r="K62" s="4" t="e">
        <f t="shared" si="23"/>
        <v>#DIV/0!</v>
      </c>
      <c r="L62" s="4">
        <f t="shared" si="23"/>
        <v>178448</v>
      </c>
      <c r="M62" s="4">
        <v>178448</v>
      </c>
      <c r="N62" s="4" t="e">
        <v>#DIV/0!</v>
      </c>
      <c r="O62" s="5"/>
    </row>
    <row r="63" spans="1:15" x14ac:dyDescent="0.25">
      <c r="A63" s="5" t="s">
        <v>44</v>
      </c>
      <c r="B63" s="4">
        <f t="shared" si="22"/>
        <v>178303.61111111112</v>
      </c>
      <c r="C63" s="4">
        <f t="shared" si="22"/>
        <v>178303.61111111112</v>
      </c>
      <c r="D63" s="4" t="e">
        <f t="shared" si="22"/>
        <v>#DIV/0!</v>
      </c>
      <c r="E63" s="4" t="e">
        <f t="shared" si="22"/>
        <v>#DIV/0!</v>
      </c>
      <c r="F63" s="4" t="e">
        <f t="shared" si="22"/>
        <v>#DIV/0!</v>
      </c>
      <c r="G63" s="5"/>
      <c r="H63" s="4">
        <f t="shared" ref="H63:L63" si="24">H18/H12</f>
        <v>178303.61111111112</v>
      </c>
      <c r="I63" s="4">
        <f t="shared" si="24"/>
        <v>173250</v>
      </c>
      <c r="J63" s="4">
        <f t="shared" si="24"/>
        <v>173250</v>
      </c>
      <c r="K63" s="4" t="e">
        <f t="shared" si="24"/>
        <v>#DIV/0!</v>
      </c>
      <c r="L63" s="4">
        <f t="shared" si="24"/>
        <v>178448</v>
      </c>
      <c r="M63" s="4">
        <v>178448</v>
      </c>
      <c r="N63" s="4" t="e">
        <v>#DIV/0!</v>
      </c>
      <c r="O63" s="5"/>
    </row>
    <row r="64" spans="1:15" x14ac:dyDescent="0.25">
      <c r="A64" s="5" t="s">
        <v>45</v>
      </c>
      <c r="B64" s="57" t="e">
        <f>(B62/B63)*B46</f>
        <v>#DIV/0!</v>
      </c>
      <c r="C64" s="57" t="e">
        <f>(C62/C63)*C46</f>
        <v>#DIV/0!</v>
      </c>
      <c r="D64" s="57" t="e">
        <f t="shared" ref="D64" si="25">(D62/D63)*D46</f>
        <v>#DIV/0!</v>
      </c>
      <c r="E64" s="57" t="e">
        <f t="shared" ref="E64:F64" si="26">E62/E63*E46</f>
        <v>#DIV/0!</v>
      </c>
      <c r="F64" s="57" t="e">
        <f t="shared" si="26"/>
        <v>#DIV/0!</v>
      </c>
      <c r="G64" s="5"/>
      <c r="H64" s="57">
        <f>(H62/H63)*H46</f>
        <v>102.89878931757873</v>
      </c>
      <c r="I64" s="57" t="e">
        <f>(I62/I63)*I46</f>
        <v>#DIV/0!</v>
      </c>
      <c r="J64" s="57" t="e">
        <f t="shared" ref="J64" si="27">(J62/J63)*J46</f>
        <v>#DIV/0!</v>
      </c>
      <c r="K64" s="57" t="e">
        <f t="shared" ref="K64:L64" si="28">K62/K63*K46</f>
        <v>#DIV/0!</v>
      </c>
      <c r="L64" s="57">
        <f t="shared" si="28"/>
        <v>100</v>
      </c>
      <c r="M64" s="57">
        <v>132.6996197718631</v>
      </c>
      <c r="N64" s="57" t="e">
        <v>#DIV/0!</v>
      </c>
      <c r="O64" s="5"/>
    </row>
    <row r="65" spans="1:15" x14ac:dyDescent="0.25">
      <c r="A65" s="5"/>
      <c r="B65" s="57"/>
      <c r="C65" s="57"/>
      <c r="D65" s="57"/>
      <c r="E65" s="57"/>
      <c r="F65" s="5"/>
      <c r="G65" s="5"/>
      <c r="H65" s="57"/>
      <c r="I65" s="57"/>
      <c r="J65" s="57"/>
      <c r="K65" s="57"/>
      <c r="L65" s="5"/>
      <c r="M65" s="57"/>
      <c r="N65" s="57"/>
      <c r="O65" s="5"/>
    </row>
    <row r="66" spans="1:15" x14ac:dyDescent="0.25">
      <c r="A66" s="5" t="s">
        <v>46</v>
      </c>
      <c r="B66" s="57"/>
      <c r="C66" s="57"/>
      <c r="D66" s="57"/>
      <c r="E66" s="57"/>
      <c r="F66" s="5"/>
      <c r="G66" s="5"/>
      <c r="H66" s="57"/>
      <c r="I66" s="57"/>
      <c r="J66" s="57"/>
      <c r="K66" s="57"/>
      <c r="L66" s="5"/>
      <c r="M66" s="57"/>
      <c r="N66" s="57"/>
      <c r="O66" s="5"/>
    </row>
    <row r="67" spans="1:15" x14ac:dyDescent="0.25">
      <c r="A67" s="5" t="s">
        <v>47</v>
      </c>
      <c r="B67" s="57" t="e">
        <f>(B24/B23)*100</f>
        <v>#DIV/0!</v>
      </c>
      <c r="C67" s="57"/>
      <c r="D67" s="57"/>
      <c r="E67" s="57"/>
      <c r="F67" s="57"/>
      <c r="G67" s="5"/>
      <c r="H67" s="57" t="e">
        <f>(H24/H23)*100</f>
        <v>#DIV/0!</v>
      </c>
      <c r="I67" s="57" t="e">
        <f t="shared" ref="I67:L67" si="29">(I24/I23)*100</f>
        <v>#DIV/0!</v>
      </c>
      <c r="J67" s="57" t="e">
        <f t="shared" si="29"/>
        <v>#DIV/0!</v>
      </c>
      <c r="K67" s="57" t="e">
        <f t="shared" si="29"/>
        <v>#DIV/0!</v>
      </c>
      <c r="L67" s="57" t="e">
        <f t="shared" si="29"/>
        <v>#DIV/0!</v>
      </c>
      <c r="M67" s="57" t="e">
        <v>#DIV/0!</v>
      </c>
      <c r="N67" s="57" t="e">
        <v>#DIV/0!</v>
      </c>
      <c r="O67" s="5"/>
    </row>
    <row r="68" spans="1:15" x14ac:dyDescent="0.25">
      <c r="A68" s="5" t="s">
        <v>48</v>
      </c>
      <c r="B68" s="57" t="e">
        <f>(B18/B24)*100</f>
        <v>#DIV/0!</v>
      </c>
      <c r="C68" s="57"/>
      <c r="D68" s="57"/>
      <c r="E68" s="57"/>
      <c r="F68" s="57"/>
      <c r="G68" s="5"/>
      <c r="H68" s="57" t="e">
        <f>(H18/H24)*100</f>
        <v>#DIV/0!</v>
      </c>
      <c r="I68" s="57" t="e">
        <f t="shared" ref="I68:L68" si="30">(I18/I24)*100</f>
        <v>#DIV/0!</v>
      </c>
      <c r="J68" s="57" t="e">
        <f t="shared" si="30"/>
        <v>#DIV/0!</v>
      </c>
      <c r="K68" s="57" t="e">
        <f t="shared" si="30"/>
        <v>#DIV/0!</v>
      </c>
      <c r="L68" s="57" t="e">
        <f t="shared" si="30"/>
        <v>#DIV/0!</v>
      </c>
      <c r="M68" s="57" t="e">
        <v>#DIV/0!</v>
      </c>
      <c r="N68" s="57" t="e">
        <v>#DIV/0!</v>
      </c>
      <c r="O68" s="5"/>
    </row>
    <row r="69" spans="1:15" ht="15.75" thickBot="1" x14ac:dyDescent="0.3">
      <c r="A69" s="59"/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"/>
    </row>
    <row r="70" spans="1:15" ht="15.75" thickTop="1" x14ac:dyDescent="0.25">
      <c r="A70" s="60" t="s">
        <v>122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</row>
    <row r="71" spans="1:15" x14ac:dyDescent="0.25">
      <c r="A71" t="s">
        <v>50</v>
      </c>
    </row>
    <row r="72" spans="1:15" x14ac:dyDescent="0.25">
      <c r="A72" t="s">
        <v>53</v>
      </c>
    </row>
    <row r="73" spans="1:15" x14ac:dyDescent="0.25">
      <c r="A73" t="s">
        <v>51</v>
      </c>
      <c r="B73" s="1"/>
      <c r="C73" s="1"/>
      <c r="D73" s="1"/>
    </row>
    <row r="74" spans="1:15" x14ac:dyDescent="0.25">
      <c r="A74" t="s">
        <v>52</v>
      </c>
    </row>
    <row r="75" spans="1:15" x14ac:dyDescent="0.25">
      <c r="A75" t="s">
        <v>87</v>
      </c>
    </row>
    <row r="76" spans="1:15" x14ac:dyDescent="0.25">
      <c r="A76" s="2" t="s">
        <v>123</v>
      </c>
    </row>
    <row r="77" spans="1:15" x14ac:dyDescent="0.25">
      <c r="A77" t="s">
        <v>129</v>
      </c>
    </row>
    <row r="78" spans="1:15" x14ac:dyDescent="0.25">
      <c r="A78" s="6" t="s">
        <v>130</v>
      </c>
    </row>
  </sheetData>
  <mergeCells count="7">
    <mergeCell ref="I4:K4"/>
    <mergeCell ref="L4:N4"/>
    <mergeCell ref="A2:F2"/>
    <mergeCell ref="A4:A5"/>
    <mergeCell ref="B4:B5"/>
    <mergeCell ref="C4:F4"/>
    <mergeCell ref="H4:H5"/>
  </mergeCells>
  <pageMargins left="0.7" right="0.7" top="0.75" bottom="0.75" header="0.3" footer="0.3"/>
  <pageSetup scale="6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8"/>
  <sheetViews>
    <sheetView topLeftCell="A61" zoomScale="75" zoomScaleNormal="75" workbookViewId="0">
      <selection activeCell="R20" sqref="R20"/>
    </sheetView>
  </sheetViews>
  <sheetFormatPr baseColWidth="10" defaultRowHeight="15" x14ac:dyDescent="0.25"/>
  <cols>
    <col min="1" max="1" width="42.42578125" customWidth="1"/>
    <col min="2" max="2" width="14.42578125" bestFit="1" customWidth="1"/>
    <col min="3" max="6" width="12.7109375" customWidth="1"/>
    <col min="7" max="7" width="2.7109375" customWidth="1"/>
    <col min="8" max="12" width="12.7109375" style="21" customWidth="1"/>
    <col min="13" max="14" width="12.7109375" customWidth="1"/>
  </cols>
  <sheetData>
    <row r="1" spans="1:15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5.75" x14ac:dyDescent="0.25">
      <c r="A2" s="40" t="s">
        <v>109</v>
      </c>
      <c r="B2" s="40"/>
      <c r="C2" s="40"/>
      <c r="D2" s="40"/>
      <c r="E2" s="40"/>
      <c r="F2" s="40"/>
      <c r="G2" s="5"/>
      <c r="H2" s="5"/>
      <c r="I2" s="5"/>
      <c r="J2" s="5"/>
      <c r="K2" s="5"/>
      <c r="L2" s="5"/>
      <c r="M2" s="5"/>
      <c r="N2" s="5"/>
      <c r="O2" s="5"/>
    </row>
    <row r="3" spans="1:1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15" customHeight="1" x14ac:dyDescent="0.25">
      <c r="A4" s="41" t="s">
        <v>1</v>
      </c>
      <c r="B4" s="42" t="s">
        <v>2</v>
      </c>
      <c r="C4" s="43" t="s">
        <v>3</v>
      </c>
      <c r="D4" s="43"/>
      <c r="E4" s="43"/>
      <c r="F4" s="43"/>
      <c r="G4" s="5"/>
      <c r="H4" s="42" t="s">
        <v>2</v>
      </c>
      <c r="I4" s="44" t="s">
        <v>124</v>
      </c>
      <c r="J4" s="43"/>
      <c r="K4" s="43"/>
      <c r="L4" s="44" t="s">
        <v>127</v>
      </c>
      <c r="M4" s="43"/>
      <c r="N4" s="43"/>
      <c r="O4" s="5"/>
    </row>
    <row r="5" spans="1:15" ht="15.75" thickBot="1" x14ac:dyDescent="0.3">
      <c r="A5" s="45"/>
      <c r="B5" s="46"/>
      <c r="C5" s="47" t="s">
        <v>4</v>
      </c>
      <c r="D5" s="47" t="s">
        <v>5</v>
      </c>
      <c r="E5" s="48" t="s">
        <v>6</v>
      </c>
      <c r="F5" s="47" t="s">
        <v>7</v>
      </c>
      <c r="G5" s="5"/>
      <c r="H5" s="46"/>
      <c r="I5" s="49" t="s">
        <v>128</v>
      </c>
      <c r="J5" s="50" t="s">
        <v>125</v>
      </c>
      <c r="K5" s="50" t="s">
        <v>126</v>
      </c>
      <c r="L5" s="49" t="s">
        <v>128</v>
      </c>
      <c r="M5" s="50" t="s">
        <v>125</v>
      </c>
      <c r="N5" s="50" t="s">
        <v>126</v>
      </c>
      <c r="O5" s="5"/>
    </row>
    <row r="6" spans="1:15" ht="15.75" thickTop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25">
      <c r="A7" s="51" t="s">
        <v>8</v>
      </c>
      <c r="B7" s="5"/>
      <c r="C7" s="5"/>
      <c r="D7" s="5"/>
      <c r="E7" s="5"/>
      <c r="F7" s="5"/>
      <c r="G7" s="5"/>
      <c r="H7" s="5"/>
      <c r="I7" s="5"/>
      <c r="J7" s="4">
        <v>173250</v>
      </c>
      <c r="K7" s="5"/>
      <c r="L7" s="5"/>
      <c r="M7" s="4">
        <v>178448</v>
      </c>
      <c r="N7" s="5"/>
      <c r="O7" s="5"/>
    </row>
    <row r="8" spans="1:15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x14ac:dyDescent="0.25">
      <c r="A9" s="5" t="s">
        <v>132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x14ac:dyDescent="0.25">
      <c r="A10" s="52" t="s">
        <v>99</v>
      </c>
      <c r="B10" s="4">
        <f>SUM(C10:F10)</f>
        <v>237</v>
      </c>
      <c r="C10" s="4">
        <f>'I Trimestre'!C10+'II Trimestre'!C10+'III Trimestre'!C10</f>
        <v>0</v>
      </c>
      <c r="D10" s="4">
        <f>'I Trimestre'!D10+'II Trimestre'!D10+'III Trimestre'!D10</f>
        <v>114</v>
      </c>
      <c r="E10" s="4">
        <f>'I Trimestre'!E10+'II Trimestre'!E10+'III Trimestre'!E10</f>
        <v>40</v>
      </c>
      <c r="F10" s="4">
        <f>'I Trimestre'!F10+'II Trimestre'!F10+'III Trimestre'!F10</f>
        <v>83</v>
      </c>
      <c r="G10" s="5"/>
      <c r="H10" s="4">
        <f>'I Trimestre'!H10+'II Trimestre'!H10+'III Trimestre'!H10</f>
        <v>237</v>
      </c>
      <c r="I10" s="4">
        <f>'I Trimestre'!I10+'II Trimestre'!I10+'III Trimestre'!I10</f>
        <v>83</v>
      </c>
      <c r="J10" s="4">
        <f>'I Trimestre'!J10+'II Trimestre'!J10+'III Trimestre'!J10</f>
        <v>83</v>
      </c>
      <c r="K10" s="4">
        <f>'I Trimestre'!K10+'II Trimestre'!K10+'III Trimestre'!K10</f>
        <v>0</v>
      </c>
      <c r="L10" s="4">
        <f>'I Trimestre'!L10+'II Trimestre'!L10+'III Trimestre'!L10</f>
        <v>154</v>
      </c>
      <c r="M10" s="4">
        <f>'I Trimestre'!M10+'II Trimestre'!M10+'III Trimestre'!M10</f>
        <v>40</v>
      </c>
      <c r="N10" s="4">
        <f>'I Trimestre'!N10+'II Trimestre'!N10+'III Trimestre'!N10</f>
        <v>114</v>
      </c>
      <c r="O10" s="5"/>
    </row>
    <row r="11" spans="1:15" x14ac:dyDescent="0.25">
      <c r="A11" s="52" t="s">
        <v>100</v>
      </c>
      <c r="B11" s="4">
        <f>SUM(C11:F11)</f>
        <v>775</v>
      </c>
      <c r="C11" s="4">
        <f>'I Trimestre'!C11+'II Trimestre'!C11+'III Trimestre'!C11</f>
        <v>775</v>
      </c>
      <c r="D11" s="4">
        <f>'I Trimestre'!D11+'II Trimestre'!D11+'III Trimestre'!D11</f>
        <v>0</v>
      </c>
      <c r="E11" s="4">
        <f>'I Trimestre'!E11+'II Trimestre'!E11+'III Trimestre'!E11</f>
        <v>0</v>
      </c>
      <c r="F11" s="4">
        <f>'I Trimestre'!F11+'II Trimestre'!F11+'III Trimestre'!F11</f>
        <v>0</v>
      </c>
      <c r="G11" s="5"/>
      <c r="H11" s="4">
        <f>'I Trimestre'!H11+'II Trimestre'!H11+'III Trimestre'!H11</f>
        <v>775</v>
      </c>
      <c r="I11" s="4">
        <f>'I Trimestre'!I11+'II Trimestre'!I11+'III Trimestre'!I11</f>
        <v>250</v>
      </c>
      <c r="J11" s="4">
        <f>'I Trimestre'!J11+'II Trimestre'!J11+'III Trimestre'!J11</f>
        <v>250</v>
      </c>
      <c r="K11" s="4">
        <f>'I Trimestre'!K11+'II Trimestre'!K11+'III Trimestre'!K11</f>
        <v>0</v>
      </c>
      <c r="L11" s="4">
        <f>'I Trimestre'!L11+'II Trimestre'!L11+'III Trimestre'!L11</f>
        <v>525</v>
      </c>
      <c r="M11" s="4">
        <f>'I Trimestre'!M11+'II Trimestre'!M11+'III Trimestre'!M11</f>
        <v>525</v>
      </c>
      <c r="N11" s="4">
        <f>'I Trimestre'!N11+'II Trimestre'!N11+'III Trimestre'!N11</f>
        <v>0</v>
      </c>
      <c r="O11" s="5"/>
    </row>
    <row r="12" spans="1:15" x14ac:dyDescent="0.25">
      <c r="A12" s="52" t="s">
        <v>101</v>
      </c>
      <c r="B12" s="4">
        <f>SUM(C12:F12)</f>
        <v>745</v>
      </c>
      <c r="C12" s="4">
        <f>'I Trimestre'!C12+'II Trimestre'!C12+'III Trimestre'!C12</f>
        <v>745</v>
      </c>
      <c r="D12" s="4">
        <f>'I Trimestre'!D12+'II Trimestre'!D12+'III Trimestre'!D12</f>
        <v>0</v>
      </c>
      <c r="E12" s="4">
        <f>'I Trimestre'!E12+'II Trimestre'!E12+'III Trimestre'!E12</f>
        <v>0</v>
      </c>
      <c r="F12" s="4">
        <f>'I Trimestre'!F12+'II Trimestre'!F12+'III Trimestre'!F12</f>
        <v>0</v>
      </c>
      <c r="G12" s="5"/>
      <c r="H12" s="4">
        <f>'I Trimestre'!H12+'II Trimestre'!H12+'III Trimestre'!H12</f>
        <v>745</v>
      </c>
      <c r="I12" s="4">
        <f>'I Trimestre'!I12+'II Trimestre'!I12+'III Trimestre'!I12</f>
        <v>220</v>
      </c>
      <c r="J12" s="4">
        <f>'I Trimestre'!J12+'II Trimestre'!J12+'III Trimestre'!J12</f>
        <v>220</v>
      </c>
      <c r="K12" s="4">
        <f>'I Trimestre'!K12+'II Trimestre'!K12+'III Trimestre'!K12</f>
        <v>0</v>
      </c>
      <c r="L12" s="4">
        <f>'I Trimestre'!L12+'II Trimestre'!L12+'III Trimestre'!L12</f>
        <v>525</v>
      </c>
      <c r="M12" s="4">
        <f>'I Trimestre'!M12+'II Trimestre'!M12+'III Trimestre'!M12</f>
        <v>525</v>
      </c>
      <c r="N12" s="4">
        <f>'I Trimestre'!N12+'II Trimestre'!N12+'III Trimestre'!N12</f>
        <v>0</v>
      </c>
      <c r="O12" s="5"/>
    </row>
    <row r="13" spans="1:15" x14ac:dyDescent="0.25">
      <c r="A13" s="52" t="s">
        <v>12</v>
      </c>
      <c r="B13" s="4">
        <f>SUM(C13:F13)</f>
        <v>525</v>
      </c>
      <c r="C13" s="4">
        <v>525</v>
      </c>
      <c r="D13" s="4">
        <v>0</v>
      </c>
      <c r="E13" s="4">
        <v>0</v>
      </c>
      <c r="F13" s="4">
        <v>0</v>
      </c>
      <c r="G13" s="5"/>
      <c r="H13" s="4">
        <f t="shared" ref="H13:H19" si="0">I13+L13</f>
        <v>1050</v>
      </c>
      <c r="I13" s="5">
        <f t="shared" ref="I13:I19" si="1">SUM(J13:K13)</f>
        <v>525</v>
      </c>
      <c r="J13" s="5">
        <v>525</v>
      </c>
      <c r="K13" s="5">
        <v>0</v>
      </c>
      <c r="L13" s="5">
        <f t="shared" ref="L13:L19" si="2">SUM(M13:N13)</f>
        <v>525</v>
      </c>
      <c r="M13" s="5">
        <v>525</v>
      </c>
      <c r="N13" s="5">
        <v>0</v>
      </c>
      <c r="O13" s="5"/>
    </row>
    <row r="14" spans="1:15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15" x14ac:dyDescent="0.25">
      <c r="A15" s="53" t="s">
        <v>13</v>
      </c>
      <c r="B15" s="54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5" x14ac:dyDescent="0.25">
      <c r="A16" s="52" t="s">
        <v>99</v>
      </c>
      <c r="B16" s="4">
        <f>C16+D16+E16+F16</f>
        <v>47400000</v>
      </c>
      <c r="C16" s="4">
        <f>'I Trimestre'!C16+'II Trimestre'!C16+'III Trimestre'!C16</f>
        <v>0</v>
      </c>
      <c r="D16" s="4">
        <f>'I Trimestre'!D16+'II Trimestre'!D16+'III Trimestre'!D16</f>
        <v>22800000</v>
      </c>
      <c r="E16" s="4">
        <f>'I Trimestre'!E16+'II Trimestre'!E16+'III Trimestre'!E16</f>
        <v>8000000</v>
      </c>
      <c r="F16" s="4">
        <f>'I Trimestre'!F16+'II Trimestre'!F16+'III Trimestre'!F16</f>
        <v>16600000</v>
      </c>
      <c r="G16" s="5"/>
      <c r="H16" s="4">
        <f>'I Trimestre'!H16+'II Trimestre'!H16+'III Trimestre'!H16</f>
        <v>47400000</v>
      </c>
      <c r="I16" s="4">
        <f>'I Trimestre'!I16+'II Trimestre'!I16+'III Trimestre'!I16</f>
        <v>16600000</v>
      </c>
      <c r="J16" s="4">
        <f>'I Trimestre'!J16+'II Trimestre'!J16+'III Trimestre'!J16</f>
        <v>16600000</v>
      </c>
      <c r="K16" s="4">
        <f>'I Trimestre'!K16+'II Trimestre'!K16+'III Trimestre'!K16</f>
        <v>0</v>
      </c>
      <c r="L16" s="4">
        <f>'I Trimestre'!L16+'II Trimestre'!L16+'III Trimestre'!L16</f>
        <v>30800000</v>
      </c>
      <c r="M16" s="4">
        <f>'I Trimestre'!M16+'II Trimestre'!M16+'III Trimestre'!M16</f>
        <v>8000000</v>
      </c>
      <c r="N16" s="4">
        <f>'I Trimestre'!N16+'II Trimestre'!N16+'III Trimestre'!N16</f>
        <v>22800000</v>
      </c>
      <c r="O16" s="5"/>
    </row>
    <row r="17" spans="1:15" x14ac:dyDescent="0.25">
      <c r="A17" s="52" t="s">
        <v>100</v>
      </c>
      <c r="B17" s="4">
        <f>C17+D17+E17+F17</f>
        <v>47500000</v>
      </c>
      <c r="C17" s="4">
        <f>'I Trimestre'!C17+'II Trimestre'!C17+'III Trimestre'!C17</f>
        <v>47500000</v>
      </c>
      <c r="D17" s="4">
        <f>'I Trimestre'!D17+'II Trimestre'!D17+'III Trimestre'!D17</f>
        <v>0</v>
      </c>
      <c r="E17" s="4">
        <f>'I Trimestre'!E17+'II Trimestre'!E17+'III Trimestre'!E17</f>
        <v>0</v>
      </c>
      <c r="F17" s="4">
        <f>'I Trimestre'!F17+'II Trimestre'!F17+'III Trimestre'!F17</f>
        <v>0</v>
      </c>
      <c r="G17" s="5"/>
      <c r="H17" s="4">
        <f>'I Trimestre'!H17+'II Trimestre'!H17+'III Trimestre'!H17</f>
        <v>141185200</v>
      </c>
      <c r="I17" s="4">
        <f>'I Trimestre'!I17+'II Trimestre'!I17+'III Trimestre'!I17</f>
        <v>47500000</v>
      </c>
      <c r="J17" s="4">
        <f>'I Trimestre'!J17+'II Trimestre'!J17+'III Trimestre'!J17</f>
        <v>47500000</v>
      </c>
      <c r="K17" s="4">
        <f>'I Trimestre'!K17+'II Trimestre'!K17+'III Trimestre'!K17</f>
        <v>0</v>
      </c>
      <c r="L17" s="4">
        <f>'I Trimestre'!L17+'II Trimestre'!L17+'III Trimestre'!L17</f>
        <v>93685200</v>
      </c>
      <c r="M17" s="4">
        <f>'I Trimestre'!M17+'II Trimestre'!M17+'III Trimestre'!M17</f>
        <v>93685200</v>
      </c>
      <c r="N17" s="4">
        <f>'I Trimestre'!N17+'II Trimestre'!N17+'III Trimestre'!N17</f>
        <v>0</v>
      </c>
      <c r="O17" s="5"/>
    </row>
    <row r="18" spans="1:15" x14ac:dyDescent="0.25">
      <c r="A18" s="52" t="s">
        <v>101</v>
      </c>
      <c r="B18" s="4">
        <f>SUM(C18:F18)</f>
        <v>131800200</v>
      </c>
      <c r="C18" s="4">
        <f>'I Trimestre'!C18+'II Trimestre'!C18+'III Trimestre'!C18</f>
        <v>131800200</v>
      </c>
      <c r="D18" s="4">
        <f>'I Trimestre'!D18+'II Trimestre'!D18+'III Trimestre'!D18</f>
        <v>0</v>
      </c>
      <c r="E18" s="4">
        <f>'I Trimestre'!E18+'II Trimestre'!E18+'III Trimestre'!E18</f>
        <v>0</v>
      </c>
      <c r="F18" s="4">
        <f>'I Trimestre'!F18+'II Trimestre'!F18+'III Trimestre'!F18</f>
        <v>0</v>
      </c>
      <c r="G18" s="5"/>
      <c r="H18" s="4">
        <f>'I Trimestre'!H18+'II Trimestre'!H18+'III Trimestre'!H18</f>
        <v>131800200</v>
      </c>
      <c r="I18" s="4">
        <f>'I Trimestre'!I18+'II Trimestre'!I18+'III Trimestre'!I18</f>
        <v>38115000</v>
      </c>
      <c r="J18" s="4">
        <f>'I Trimestre'!J18+'II Trimestre'!J18+'III Trimestre'!J18</f>
        <v>38115000</v>
      </c>
      <c r="K18" s="4">
        <f>'I Trimestre'!K18+'II Trimestre'!K18+'III Trimestre'!K18</f>
        <v>0</v>
      </c>
      <c r="L18" s="4">
        <f>'I Trimestre'!L18+'II Trimestre'!L18+'III Trimestre'!L18</f>
        <v>93685200</v>
      </c>
      <c r="M18" s="4">
        <f>'I Trimestre'!M18+'II Trimestre'!M18+'III Trimestre'!M18</f>
        <v>93685200</v>
      </c>
      <c r="N18" s="4">
        <f>'I Trimestre'!N18+'II Trimestre'!N18+'III Trimestre'!N18</f>
        <v>0</v>
      </c>
      <c r="O18" s="5"/>
    </row>
    <row r="19" spans="1:15" x14ac:dyDescent="0.25">
      <c r="A19" s="52" t="s">
        <v>12</v>
      </c>
      <c r="B19" s="4">
        <v>99750000</v>
      </c>
      <c r="C19" s="54"/>
      <c r="D19" s="54"/>
      <c r="E19" s="54"/>
      <c r="F19" s="5"/>
      <c r="G19" s="5"/>
      <c r="H19" s="4">
        <f t="shared" si="0"/>
        <v>193435200</v>
      </c>
      <c r="I19" s="4">
        <f t="shared" si="1"/>
        <v>99750000</v>
      </c>
      <c r="J19" s="4">
        <v>99750000</v>
      </c>
      <c r="K19" s="4">
        <v>0</v>
      </c>
      <c r="L19" s="4">
        <f t="shared" si="2"/>
        <v>93685200</v>
      </c>
      <c r="M19" s="4">
        <v>93685200</v>
      </c>
      <c r="N19" s="4">
        <v>0</v>
      </c>
      <c r="O19" s="5"/>
    </row>
    <row r="20" spans="1:15" x14ac:dyDescent="0.25">
      <c r="A20" s="52" t="s">
        <v>102</v>
      </c>
      <c r="B20" s="4"/>
      <c r="C20" s="5"/>
      <c r="D20" s="54"/>
      <c r="E20" s="54"/>
      <c r="F20" s="5"/>
      <c r="G20" s="5"/>
      <c r="H20" s="4">
        <f>'I Trimestre'!H20+'II Trimestre'!H20+'III Trimestre'!H20</f>
        <v>131800200</v>
      </c>
      <c r="I20" s="4">
        <f>'I Trimestre'!I20+'II Trimestre'!I20+'III Trimestre'!I20</f>
        <v>38115000</v>
      </c>
      <c r="J20" s="4">
        <f>'I Trimestre'!J20+'II Trimestre'!J20+'III Trimestre'!J20</f>
        <v>38115000</v>
      </c>
      <c r="K20" s="4">
        <f>'I Trimestre'!K20+'II Trimestre'!K20+'III Trimestre'!K20</f>
        <v>0</v>
      </c>
      <c r="L20" s="4">
        <f>'I Trimestre'!L20+'II Trimestre'!L20+'III Trimestre'!L20</f>
        <v>93685200</v>
      </c>
      <c r="M20" s="4">
        <f>'I Trimestre'!M20+'II Trimestre'!M20+'III Trimestre'!M20</f>
        <v>93685200</v>
      </c>
      <c r="N20" s="4">
        <f>'I Trimestre'!N20+'II Trimestre'!N20+'III Trimestre'!N20</f>
        <v>0</v>
      </c>
      <c r="O20" s="5"/>
    </row>
    <row r="21" spans="1:15" x14ac:dyDescent="0.25">
      <c r="A21" s="5"/>
      <c r="B21" s="4"/>
      <c r="C21" s="4"/>
      <c r="D21" s="4"/>
      <c r="E21" s="4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5" x14ac:dyDescent="0.25">
      <c r="A22" s="53" t="s">
        <v>15</v>
      </c>
      <c r="B22" s="4"/>
      <c r="C22" s="4"/>
      <c r="D22" s="4"/>
      <c r="E22" s="4"/>
      <c r="F22" s="4"/>
      <c r="G22" s="5"/>
      <c r="H22" s="5"/>
      <c r="I22" s="5"/>
      <c r="J22" s="5"/>
      <c r="K22" s="5"/>
      <c r="L22" s="5"/>
      <c r="M22" s="5"/>
      <c r="N22" s="5"/>
      <c r="O22" s="5"/>
    </row>
    <row r="23" spans="1:15" x14ac:dyDescent="0.25">
      <c r="A23" s="52" t="s">
        <v>100</v>
      </c>
      <c r="B23" s="4">
        <f>B17</f>
        <v>47500000</v>
      </c>
      <c r="C23" s="4"/>
      <c r="D23" s="4"/>
      <c r="E23" s="4"/>
      <c r="F23" s="4"/>
      <c r="G23" s="5"/>
      <c r="H23" s="4">
        <v>47500000</v>
      </c>
      <c r="I23" s="4">
        <v>47500000</v>
      </c>
      <c r="J23" s="5"/>
      <c r="K23" s="5"/>
      <c r="L23" s="5"/>
      <c r="M23" s="5"/>
      <c r="N23" s="5"/>
      <c r="O23" s="5"/>
    </row>
    <row r="24" spans="1:15" x14ac:dyDescent="0.25">
      <c r="A24" s="52" t="s">
        <v>101</v>
      </c>
      <c r="B24" s="4">
        <f>'I Trimestre'!B24+'II Trimestre'!B24+'III Trimestre'!B24</f>
        <v>90956454.75</v>
      </c>
      <c r="C24" s="4"/>
      <c r="D24" s="4"/>
      <c r="E24" s="4"/>
      <c r="F24" s="4"/>
      <c r="G24" s="5"/>
      <c r="H24" s="4">
        <v>90956454.75</v>
      </c>
      <c r="I24" s="4">
        <v>90956454.75</v>
      </c>
      <c r="J24" s="5"/>
      <c r="K24" s="5"/>
      <c r="L24" s="5"/>
      <c r="M24" s="5"/>
      <c r="N24" s="5"/>
      <c r="O24" s="5"/>
    </row>
    <row r="25" spans="1:1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1:15" x14ac:dyDescent="0.25">
      <c r="A26" s="5" t="s">
        <v>16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</row>
    <row r="27" spans="1:15" x14ac:dyDescent="0.25">
      <c r="A27" s="52" t="s">
        <v>103</v>
      </c>
      <c r="B27" s="55">
        <v>1.3931300646666669</v>
      </c>
      <c r="C27" s="55">
        <v>1.3931300646666669</v>
      </c>
      <c r="D27" s="55">
        <v>1.3931300646666669</v>
      </c>
      <c r="E27" s="55">
        <v>1.3931300646666669</v>
      </c>
      <c r="F27" s="55">
        <v>1.3931300646666669</v>
      </c>
      <c r="G27" s="5"/>
      <c r="H27" s="56">
        <v>1.3931300646666669</v>
      </c>
      <c r="I27" s="56">
        <v>1.3931300646666669</v>
      </c>
      <c r="J27" s="56">
        <v>1.3931300646666669</v>
      </c>
      <c r="K27" s="56">
        <v>1.3931300646666669</v>
      </c>
      <c r="L27" s="56">
        <v>1.3931300646666669</v>
      </c>
      <c r="M27" s="56">
        <v>1.39313006466667</v>
      </c>
      <c r="N27" s="56">
        <v>1.39313006466667</v>
      </c>
      <c r="O27" s="5"/>
    </row>
    <row r="28" spans="1:15" x14ac:dyDescent="0.25">
      <c r="A28" s="52" t="s">
        <v>104</v>
      </c>
      <c r="B28" s="55">
        <v>1.4617491794222224</v>
      </c>
      <c r="C28" s="55">
        <v>1.4617491794222224</v>
      </c>
      <c r="D28" s="55">
        <v>1.4617491794222224</v>
      </c>
      <c r="E28" s="55">
        <v>1.4617491794222224</v>
      </c>
      <c r="F28" s="55">
        <v>1.4617491794222224</v>
      </c>
      <c r="G28" s="5"/>
      <c r="H28" s="56">
        <v>1.4617491794222224</v>
      </c>
      <c r="I28" s="56">
        <v>1.4617491794222224</v>
      </c>
      <c r="J28" s="56">
        <v>1.4617491794222224</v>
      </c>
      <c r="K28" s="56">
        <v>1.4617491794222224</v>
      </c>
      <c r="L28" s="56">
        <v>1.4617491794222224</v>
      </c>
      <c r="M28" s="56">
        <v>1.4617491794222199</v>
      </c>
      <c r="N28" s="56">
        <v>1.4617491794222199</v>
      </c>
      <c r="O28" s="5"/>
    </row>
    <row r="29" spans="1:15" x14ac:dyDescent="0.25">
      <c r="A29" s="52" t="s">
        <v>19</v>
      </c>
      <c r="B29" s="4">
        <f>21249+2369</f>
        <v>23618</v>
      </c>
      <c r="C29" s="4">
        <v>21249</v>
      </c>
      <c r="D29" s="4">
        <v>2369</v>
      </c>
      <c r="E29" s="4">
        <v>21249</v>
      </c>
      <c r="F29" s="4">
        <v>21249</v>
      </c>
      <c r="G29" s="5"/>
      <c r="H29" s="4">
        <f>21249+2369</f>
        <v>23618</v>
      </c>
      <c r="I29" s="4">
        <f>21249+2369</f>
        <v>23618</v>
      </c>
      <c r="J29" s="4">
        <v>21249</v>
      </c>
      <c r="K29" s="4">
        <v>2369</v>
      </c>
      <c r="L29" s="4">
        <f>21249+2369</f>
        <v>23618</v>
      </c>
      <c r="M29" s="4">
        <v>21249</v>
      </c>
      <c r="N29" s="4">
        <v>2369</v>
      </c>
      <c r="O29" s="5"/>
    </row>
    <row r="30" spans="1:1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 x14ac:dyDescent="0.25">
      <c r="A31" s="51" t="s">
        <v>20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1:15" x14ac:dyDescent="0.25">
      <c r="A32" s="5" t="s">
        <v>105</v>
      </c>
      <c r="B32" s="4">
        <f>B16/B27</f>
        <v>34024102.416698158</v>
      </c>
      <c r="C32" s="4">
        <f>C16/C27</f>
        <v>0</v>
      </c>
      <c r="D32" s="54">
        <f>D16/D27</f>
        <v>16366023.947272532</v>
      </c>
      <c r="E32" s="54">
        <f>E16/E27</f>
        <v>5742464.5429026429</v>
      </c>
      <c r="F32" s="54">
        <f>F16/F27</f>
        <v>11915613.926522983</v>
      </c>
      <c r="G32" s="5"/>
      <c r="H32" s="4">
        <f>H16/H27</f>
        <v>34024102.416698158</v>
      </c>
      <c r="I32" s="4">
        <f t="shared" ref="I32:N32" si="3">I16/I27</f>
        <v>11915613.926522983</v>
      </c>
      <c r="J32" s="4">
        <f t="shared" si="3"/>
        <v>11915613.926522983</v>
      </c>
      <c r="K32" s="4">
        <f t="shared" si="3"/>
        <v>0</v>
      </c>
      <c r="L32" s="4">
        <f t="shared" si="3"/>
        <v>22108488.490175173</v>
      </c>
      <c r="M32" s="4">
        <f t="shared" si="3"/>
        <v>5742464.5429026298</v>
      </c>
      <c r="N32" s="4">
        <f t="shared" si="3"/>
        <v>16366023.947272494</v>
      </c>
      <c r="O32" s="5"/>
    </row>
    <row r="33" spans="1:15" x14ac:dyDescent="0.25">
      <c r="A33" s="5" t="s">
        <v>106</v>
      </c>
      <c r="B33" s="4">
        <f>B18/B28</f>
        <v>90166084.479757294</v>
      </c>
      <c r="C33" s="4">
        <f>C18/C28</f>
        <v>90166084.479757294</v>
      </c>
      <c r="D33" s="54">
        <f t="shared" ref="D33" si="4">D18/D28</f>
        <v>0</v>
      </c>
      <c r="E33" s="54">
        <f>E18/E28</f>
        <v>0</v>
      </c>
      <c r="F33" s="54">
        <f>F18/F28</f>
        <v>0</v>
      </c>
      <c r="G33" s="5"/>
      <c r="H33" s="4">
        <f>H18/H28</f>
        <v>90166084.479757294</v>
      </c>
      <c r="I33" s="4">
        <f t="shared" ref="I33:N33" si="5">I18/I28</f>
        <v>26074924.847958874</v>
      </c>
      <c r="J33" s="4">
        <f t="shared" si="5"/>
        <v>26074924.847958874</v>
      </c>
      <c r="K33" s="4">
        <f t="shared" si="5"/>
        <v>0</v>
      </c>
      <c r="L33" s="4">
        <f t="shared" si="5"/>
        <v>64091159.631798416</v>
      </c>
      <c r="M33" s="4">
        <f t="shared" si="5"/>
        <v>64091159.631798521</v>
      </c>
      <c r="N33" s="4">
        <f t="shared" si="5"/>
        <v>0</v>
      </c>
      <c r="O33" s="5"/>
    </row>
    <row r="34" spans="1:15" x14ac:dyDescent="0.25">
      <c r="A34" s="5" t="s">
        <v>107</v>
      </c>
      <c r="B34" s="4">
        <f>B32/B10</f>
        <v>143561.61357256607</v>
      </c>
      <c r="C34" s="4" t="e">
        <f t="shared" ref="C34:E34" si="6">C32/C10</f>
        <v>#DIV/0!</v>
      </c>
      <c r="D34" s="4">
        <f t="shared" si="6"/>
        <v>143561.61357256607</v>
      </c>
      <c r="E34" s="4">
        <f t="shared" si="6"/>
        <v>143561.61357256607</v>
      </c>
      <c r="F34" s="4">
        <f>F32/F10</f>
        <v>143561.61357256607</v>
      </c>
      <c r="G34" s="5"/>
      <c r="H34" s="4">
        <f>H32/H10</f>
        <v>143561.61357256607</v>
      </c>
      <c r="I34" s="4">
        <f t="shared" ref="I34:N34" si="7">I32/I10</f>
        <v>143561.61357256607</v>
      </c>
      <c r="J34" s="4">
        <f t="shared" si="7"/>
        <v>143561.61357256607</v>
      </c>
      <c r="K34" s="4" t="e">
        <f t="shared" si="7"/>
        <v>#DIV/0!</v>
      </c>
      <c r="L34" s="4">
        <f t="shared" si="7"/>
        <v>143561.61357256604</v>
      </c>
      <c r="M34" s="4">
        <f t="shared" si="7"/>
        <v>143561.61357256575</v>
      </c>
      <c r="N34" s="4">
        <f t="shared" si="7"/>
        <v>143561.61357256575</v>
      </c>
      <c r="O34" s="5"/>
    </row>
    <row r="35" spans="1:15" x14ac:dyDescent="0.25">
      <c r="A35" s="5" t="s">
        <v>108</v>
      </c>
      <c r="B35" s="4">
        <f>B33/B12</f>
        <v>121028.30131511047</v>
      </c>
      <c r="C35" s="4">
        <f>C33/C12</f>
        <v>121028.30131511047</v>
      </c>
      <c r="D35" s="4" t="e">
        <f t="shared" ref="D35:F35" si="8">D33/D12</f>
        <v>#DIV/0!</v>
      </c>
      <c r="E35" s="4" t="e">
        <f t="shared" si="8"/>
        <v>#DIV/0!</v>
      </c>
      <c r="F35" s="4" t="e">
        <f t="shared" si="8"/>
        <v>#DIV/0!</v>
      </c>
      <c r="G35" s="5"/>
      <c r="H35" s="4">
        <f>H33/H12</f>
        <v>121028.30131511047</v>
      </c>
      <c r="I35" s="4">
        <f t="shared" ref="I35:N35" si="9">I33/I12</f>
        <v>118522.38567254033</v>
      </c>
      <c r="J35" s="4">
        <f t="shared" si="9"/>
        <v>118522.38567254033</v>
      </c>
      <c r="K35" s="4" t="e">
        <f t="shared" si="9"/>
        <v>#DIV/0!</v>
      </c>
      <c r="L35" s="4">
        <f t="shared" si="9"/>
        <v>122078.39929866364</v>
      </c>
      <c r="M35" s="4">
        <f t="shared" si="9"/>
        <v>122078.39929866385</v>
      </c>
      <c r="N35" s="4" t="e">
        <f t="shared" si="9"/>
        <v>#DIV/0!</v>
      </c>
      <c r="O35" s="5"/>
    </row>
    <row r="36" spans="1:15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</row>
    <row r="37" spans="1:15" x14ac:dyDescent="0.25">
      <c r="A37" s="51" t="s">
        <v>25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</row>
    <row r="38" spans="1:15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</row>
    <row r="39" spans="1:15" x14ac:dyDescent="0.25">
      <c r="A39" s="5" t="s">
        <v>26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</row>
    <row r="40" spans="1:15" x14ac:dyDescent="0.25">
      <c r="A40" s="5" t="s">
        <v>27</v>
      </c>
      <c r="B40" s="57">
        <f>B11/B29*100</f>
        <v>3.2813955457701751</v>
      </c>
      <c r="C40" s="57">
        <f>C11/C29*100</f>
        <v>3.6472304579039014</v>
      </c>
      <c r="D40" s="57">
        <f>D11/D29*100</f>
        <v>0</v>
      </c>
      <c r="E40" s="57">
        <f>E11/E29*100</f>
        <v>0</v>
      </c>
      <c r="F40" s="57">
        <f>F11/F29*100</f>
        <v>0</v>
      </c>
      <c r="G40" s="5"/>
      <c r="H40" s="57">
        <f>H11/H29*100</f>
        <v>3.2813955457701751</v>
      </c>
      <c r="I40" s="57">
        <f t="shared" ref="I40:N40" si="10">I11/I29*100</f>
        <v>1.0585146921839275</v>
      </c>
      <c r="J40" s="57">
        <f t="shared" si="10"/>
        <v>1.1765259541625488</v>
      </c>
      <c r="K40" s="57">
        <f t="shared" si="10"/>
        <v>0</v>
      </c>
      <c r="L40" s="57">
        <f t="shared" si="10"/>
        <v>2.2228808535862479</v>
      </c>
      <c r="M40" s="57">
        <f t="shared" si="10"/>
        <v>2.4707045037413522</v>
      </c>
      <c r="N40" s="57">
        <f t="shared" si="10"/>
        <v>0</v>
      </c>
      <c r="O40" s="5"/>
    </row>
    <row r="41" spans="1:15" x14ac:dyDescent="0.25">
      <c r="A41" s="5" t="s">
        <v>28</v>
      </c>
      <c r="B41" s="57">
        <f>B12/B29*100</f>
        <v>3.1543737827081038</v>
      </c>
      <c r="C41" s="57">
        <f>C12/C29*100</f>
        <v>3.5060473434043957</v>
      </c>
      <c r="D41" s="57">
        <f>D12/D29*100</f>
        <v>0</v>
      </c>
      <c r="E41" s="57">
        <f>E12/E29*100</f>
        <v>0</v>
      </c>
      <c r="F41" s="57">
        <f>F12/F29*100</f>
        <v>0</v>
      </c>
      <c r="G41" s="5"/>
      <c r="H41" s="57">
        <f>H12/H29*100</f>
        <v>3.1543737827081038</v>
      </c>
      <c r="I41" s="57">
        <f t="shared" ref="I41:N41" si="11">I12/I29*100</f>
        <v>0.93149292912185633</v>
      </c>
      <c r="J41" s="57">
        <f t="shared" si="11"/>
        <v>1.0353428396630429</v>
      </c>
      <c r="K41" s="57">
        <f t="shared" si="11"/>
        <v>0</v>
      </c>
      <c r="L41" s="57">
        <f t="shared" si="11"/>
        <v>2.2228808535862479</v>
      </c>
      <c r="M41" s="57">
        <f t="shared" si="11"/>
        <v>2.4707045037413522</v>
      </c>
      <c r="N41" s="57">
        <f t="shared" si="11"/>
        <v>0</v>
      </c>
      <c r="O41" s="5"/>
    </row>
    <row r="42" spans="1:15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</row>
    <row r="43" spans="1:15" x14ac:dyDescent="0.25">
      <c r="A43" s="5" t="s">
        <v>29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</row>
    <row r="44" spans="1:15" x14ac:dyDescent="0.25">
      <c r="A44" s="5" t="s">
        <v>30</v>
      </c>
      <c r="B44" s="57">
        <f>B12/B11*100</f>
        <v>96.129032258064512</v>
      </c>
      <c r="C44" s="57">
        <f>C12/C11*100</f>
        <v>96.129032258064512</v>
      </c>
      <c r="D44" s="57" t="e">
        <f>D12/D11*100</f>
        <v>#DIV/0!</v>
      </c>
      <c r="E44" s="57" t="e">
        <f>E12/E11*100</f>
        <v>#DIV/0!</v>
      </c>
      <c r="F44" s="57" t="e">
        <f>F12/F11*100</f>
        <v>#DIV/0!</v>
      </c>
      <c r="G44" s="5"/>
      <c r="H44" s="57">
        <f>H12/H11*100</f>
        <v>96.129032258064512</v>
      </c>
      <c r="I44" s="57">
        <f t="shared" ref="I44:N44" si="12">I12/I11*100</f>
        <v>88</v>
      </c>
      <c r="J44" s="57">
        <f t="shared" si="12"/>
        <v>88</v>
      </c>
      <c r="K44" s="57" t="e">
        <f t="shared" si="12"/>
        <v>#DIV/0!</v>
      </c>
      <c r="L44" s="57">
        <f t="shared" si="12"/>
        <v>100</v>
      </c>
      <c r="M44" s="57">
        <f t="shared" si="12"/>
        <v>100</v>
      </c>
      <c r="N44" s="57" t="e">
        <f t="shared" si="12"/>
        <v>#DIV/0!</v>
      </c>
      <c r="O44" s="5"/>
    </row>
    <row r="45" spans="1:15" x14ac:dyDescent="0.25">
      <c r="A45" s="5" t="s">
        <v>31</v>
      </c>
      <c r="B45" s="57">
        <f>B18/B17*100</f>
        <v>277.47410526315787</v>
      </c>
      <c r="C45" s="57">
        <f t="shared" ref="C45:F45" si="13">C18/C17*100</f>
        <v>277.47410526315787</v>
      </c>
      <c r="D45" s="57" t="e">
        <f t="shared" si="13"/>
        <v>#DIV/0!</v>
      </c>
      <c r="E45" s="57" t="e">
        <f t="shared" si="13"/>
        <v>#DIV/0!</v>
      </c>
      <c r="F45" s="57" t="e">
        <f t="shared" si="13"/>
        <v>#DIV/0!</v>
      </c>
      <c r="G45" s="5"/>
      <c r="H45" s="57">
        <f>H18/H17*100</f>
        <v>93.352702691216933</v>
      </c>
      <c r="I45" s="57">
        <f t="shared" ref="I45:N45" si="14">I18/I17*100</f>
        <v>80.242105263157896</v>
      </c>
      <c r="J45" s="57">
        <f t="shared" si="14"/>
        <v>80.242105263157896</v>
      </c>
      <c r="K45" s="57" t="e">
        <f t="shared" si="14"/>
        <v>#DIV/0!</v>
      </c>
      <c r="L45" s="57">
        <f t="shared" si="14"/>
        <v>100</v>
      </c>
      <c r="M45" s="57">
        <f t="shared" si="14"/>
        <v>100</v>
      </c>
      <c r="N45" s="57" t="e">
        <f t="shared" si="14"/>
        <v>#DIV/0!</v>
      </c>
      <c r="O45" s="5"/>
    </row>
    <row r="46" spans="1:15" x14ac:dyDescent="0.25">
      <c r="A46" s="5" t="s">
        <v>32</v>
      </c>
      <c r="B46" s="57">
        <f>AVERAGE(B44:B45)</f>
        <v>186.80156876061119</v>
      </c>
      <c r="C46" s="57">
        <f t="shared" ref="C46:F46" si="15">AVERAGE(C44:C45)</f>
        <v>186.80156876061119</v>
      </c>
      <c r="D46" s="57" t="e">
        <f t="shared" si="15"/>
        <v>#DIV/0!</v>
      </c>
      <c r="E46" s="57" t="e">
        <f t="shared" si="15"/>
        <v>#DIV/0!</v>
      </c>
      <c r="F46" s="57" t="e">
        <f t="shared" si="15"/>
        <v>#DIV/0!</v>
      </c>
      <c r="G46" s="5"/>
      <c r="H46" s="57">
        <f>AVERAGE(H44:H45)</f>
        <v>94.740867474640723</v>
      </c>
      <c r="I46" s="57">
        <f t="shared" ref="I46:N46" si="16">AVERAGE(I44:I45)</f>
        <v>84.121052631578948</v>
      </c>
      <c r="J46" s="57">
        <f t="shared" si="16"/>
        <v>84.121052631578948</v>
      </c>
      <c r="K46" s="57" t="e">
        <f t="shared" si="16"/>
        <v>#DIV/0!</v>
      </c>
      <c r="L46" s="57">
        <f t="shared" si="16"/>
        <v>100</v>
      </c>
      <c r="M46" s="57">
        <f t="shared" si="16"/>
        <v>100</v>
      </c>
      <c r="N46" s="57" t="e">
        <f t="shared" si="16"/>
        <v>#DIV/0!</v>
      </c>
      <c r="O46" s="5"/>
    </row>
    <row r="47" spans="1:15" x14ac:dyDescent="0.25">
      <c r="A47" s="5"/>
      <c r="B47" s="57"/>
      <c r="C47" s="57"/>
      <c r="D47" s="57"/>
      <c r="E47" s="57"/>
      <c r="F47" s="5"/>
      <c r="G47" s="5"/>
      <c r="H47" s="57"/>
      <c r="I47" s="57"/>
      <c r="J47" s="57"/>
      <c r="K47" s="57"/>
      <c r="L47" s="57"/>
      <c r="M47" s="57"/>
      <c r="N47" s="57"/>
      <c r="O47" s="5"/>
    </row>
    <row r="48" spans="1:15" x14ac:dyDescent="0.25">
      <c r="A48" s="5" t="s">
        <v>33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</row>
    <row r="49" spans="1:15" x14ac:dyDescent="0.25">
      <c r="A49" s="5" t="s">
        <v>34</v>
      </c>
      <c r="B49" s="57">
        <f>B12/B13*100</f>
        <v>141.9047619047619</v>
      </c>
      <c r="C49" s="57">
        <f>C12/C13*100</f>
        <v>141.9047619047619</v>
      </c>
      <c r="D49" s="57" t="e">
        <f>D12/D13*100</f>
        <v>#DIV/0!</v>
      </c>
      <c r="E49" s="57" t="e">
        <f t="shared" ref="E49:F49" si="17">E12/E13*100</f>
        <v>#DIV/0!</v>
      </c>
      <c r="F49" s="57" t="e">
        <f t="shared" si="17"/>
        <v>#DIV/0!</v>
      </c>
      <c r="G49" s="5"/>
      <c r="H49" s="57">
        <f>H12/H13*100</f>
        <v>70.952380952380949</v>
      </c>
      <c r="I49" s="57">
        <f t="shared" ref="I49:N49" si="18">I12/I13*100</f>
        <v>41.904761904761905</v>
      </c>
      <c r="J49" s="57">
        <f t="shared" si="18"/>
        <v>41.904761904761905</v>
      </c>
      <c r="K49" s="57" t="e">
        <f t="shared" si="18"/>
        <v>#DIV/0!</v>
      </c>
      <c r="L49" s="57">
        <f t="shared" si="18"/>
        <v>100</v>
      </c>
      <c r="M49" s="57">
        <f t="shared" si="18"/>
        <v>100</v>
      </c>
      <c r="N49" s="57" t="e">
        <f t="shared" si="18"/>
        <v>#DIV/0!</v>
      </c>
      <c r="O49" s="5"/>
    </row>
    <row r="50" spans="1:15" x14ac:dyDescent="0.25">
      <c r="A50" s="5" t="s">
        <v>35</v>
      </c>
      <c r="B50" s="57">
        <f>B18/B19*100</f>
        <v>132.13052631578947</v>
      </c>
      <c r="C50" s="57" t="e">
        <f>C18/C19*100</f>
        <v>#DIV/0!</v>
      </c>
      <c r="D50" s="57" t="e">
        <f>D18/D19*100</f>
        <v>#DIV/0!</v>
      </c>
      <c r="E50" s="57" t="e">
        <f>E18/E19*100</f>
        <v>#DIV/0!</v>
      </c>
      <c r="F50" s="57" t="e">
        <f>F18/F19*100</f>
        <v>#DIV/0!</v>
      </c>
      <c r="G50" s="5"/>
      <c r="H50" s="57">
        <f>H18/H19*100</f>
        <v>68.136616293208263</v>
      </c>
      <c r="I50" s="57">
        <f t="shared" ref="I50:N50" si="19">I18/I19*100</f>
        <v>38.210526315789473</v>
      </c>
      <c r="J50" s="57">
        <f t="shared" si="19"/>
        <v>38.210526315789473</v>
      </c>
      <c r="K50" s="57" t="e">
        <f t="shared" si="19"/>
        <v>#DIV/0!</v>
      </c>
      <c r="L50" s="57">
        <f t="shared" si="19"/>
        <v>100</v>
      </c>
      <c r="M50" s="57">
        <f t="shared" si="19"/>
        <v>100</v>
      </c>
      <c r="N50" s="57" t="e">
        <f t="shared" si="19"/>
        <v>#DIV/0!</v>
      </c>
      <c r="O50" s="5"/>
    </row>
    <row r="51" spans="1:15" x14ac:dyDescent="0.25">
      <c r="A51" s="5" t="s">
        <v>36</v>
      </c>
      <c r="B51" s="57">
        <f>(B49+B50)/2</f>
        <v>137.01764411027568</v>
      </c>
      <c r="C51" s="57" t="e">
        <f>(C49+C50)/2</f>
        <v>#DIV/0!</v>
      </c>
      <c r="D51" s="57" t="e">
        <f t="shared" ref="D51:F51" si="20">(D49+D50)/2</f>
        <v>#DIV/0!</v>
      </c>
      <c r="E51" s="57" t="e">
        <f t="shared" si="20"/>
        <v>#DIV/0!</v>
      </c>
      <c r="F51" s="57" t="e">
        <f t="shared" si="20"/>
        <v>#DIV/0!</v>
      </c>
      <c r="G51" s="5"/>
      <c r="H51" s="57">
        <f>(H49+H50)/2</f>
        <v>69.544498622794606</v>
      </c>
      <c r="I51" s="57">
        <f t="shared" ref="I51:N51" si="21">(I49+I50)/2</f>
        <v>40.057644110275689</v>
      </c>
      <c r="J51" s="57">
        <f t="shared" si="21"/>
        <v>40.057644110275689</v>
      </c>
      <c r="K51" s="57" t="e">
        <f t="shared" si="21"/>
        <v>#DIV/0!</v>
      </c>
      <c r="L51" s="57">
        <f t="shared" si="21"/>
        <v>100</v>
      </c>
      <c r="M51" s="57">
        <f t="shared" si="21"/>
        <v>100</v>
      </c>
      <c r="N51" s="57" t="e">
        <f t="shared" si="21"/>
        <v>#DIV/0!</v>
      </c>
      <c r="O51" s="5"/>
    </row>
    <row r="52" spans="1:15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</row>
    <row r="53" spans="1:15" x14ac:dyDescent="0.25">
      <c r="A53" s="5" t="s">
        <v>49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</row>
    <row r="54" spans="1:15" x14ac:dyDescent="0.25">
      <c r="A54" s="5" t="s">
        <v>37</v>
      </c>
      <c r="B54" s="58">
        <f>B20/B18*100</f>
        <v>0</v>
      </c>
      <c r="C54" s="58">
        <f>D20/C18*100</f>
        <v>0</v>
      </c>
      <c r="D54" s="58" t="e">
        <f t="shared" ref="D54:F54" si="22">E20/D18*100</f>
        <v>#DIV/0!</v>
      </c>
      <c r="E54" s="58" t="e">
        <f t="shared" si="22"/>
        <v>#DIV/0!</v>
      </c>
      <c r="F54" s="58" t="e">
        <f t="shared" si="22"/>
        <v>#DIV/0!</v>
      </c>
      <c r="G54" s="5"/>
      <c r="H54" s="58">
        <f>H20/H18*100</f>
        <v>100</v>
      </c>
      <c r="I54" s="58">
        <f t="shared" ref="I54:N54" si="23">I20/I18*100</f>
        <v>100</v>
      </c>
      <c r="J54" s="58">
        <f t="shared" si="23"/>
        <v>100</v>
      </c>
      <c r="K54" s="58" t="e">
        <f t="shared" si="23"/>
        <v>#DIV/0!</v>
      </c>
      <c r="L54" s="58">
        <f t="shared" si="23"/>
        <v>100</v>
      </c>
      <c r="M54" s="58">
        <f t="shared" si="23"/>
        <v>100</v>
      </c>
      <c r="N54" s="58" t="e">
        <f t="shared" si="23"/>
        <v>#DIV/0!</v>
      </c>
      <c r="O54" s="5"/>
    </row>
    <row r="55" spans="1:15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</row>
    <row r="56" spans="1:15" x14ac:dyDescent="0.25">
      <c r="A56" s="5" t="s">
        <v>38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</row>
    <row r="57" spans="1:15" x14ac:dyDescent="0.25">
      <c r="A57" s="5" t="s">
        <v>39</v>
      </c>
      <c r="B57" s="57">
        <f>((B12/B10)-1)*100</f>
        <v>214.34599156118145</v>
      </c>
      <c r="C57" s="57" t="e">
        <f>((C12/C10)-1)*100</f>
        <v>#DIV/0!</v>
      </c>
      <c r="D57" s="57">
        <f>((D12/D10)-1)*100</f>
        <v>-100</v>
      </c>
      <c r="E57" s="57">
        <f>((E12/E10)-1)*100</f>
        <v>-100</v>
      </c>
      <c r="F57" s="57">
        <f>((F12/F10)-1)*100</f>
        <v>-100</v>
      </c>
      <c r="G57" s="5"/>
      <c r="H57" s="57">
        <f>((H12/H10)-1)*100</f>
        <v>214.34599156118145</v>
      </c>
      <c r="I57" s="57">
        <f t="shared" ref="I57:N57" si="24">((I12/I10)-1)*100</f>
        <v>165.06024096385542</v>
      </c>
      <c r="J57" s="57">
        <f t="shared" si="24"/>
        <v>165.06024096385542</v>
      </c>
      <c r="K57" s="57" t="e">
        <f t="shared" si="24"/>
        <v>#DIV/0!</v>
      </c>
      <c r="L57" s="57">
        <f t="shared" si="24"/>
        <v>240.90909090909091</v>
      </c>
      <c r="M57" s="57">
        <f t="shared" si="24"/>
        <v>1212.5</v>
      </c>
      <c r="N57" s="57">
        <f t="shared" si="24"/>
        <v>-100</v>
      </c>
      <c r="O57" s="5"/>
    </row>
    <row r="58" spans="1:15" x14ac:dyDescent="0.25">
      <c r="A58" s="5" t="s">
        <v>40</v>
      </c>
      <c r="B58" s="57">
        <f>((B33/B32)-1)*100</f>
        <v>165.00650443465071</v>
      </c>
      <c r="C58" s="57" t="e">
        <f>((C33/C32)-1)*100</f>
        <v>#DIV/0!</v>
      </c>
      <c r="D58" s="57">
        <f t="shared" ref="D58" si="25">((D33/D32)-1)*100</f>
        <v>-100</v>
      </c>
      <c r="E58" s="57">
        <f>((E33/E32)-1)*100</f>
        <v>-100</v>
      </c>
      <c r="F58" s="57">
        <f>((F33/F32)-1)*100</f>
        <v>-100</v>
      </c>
      <c r="G58" s="5"/>
      <c r="H58" s="57">
        <f>((H33/H32)-1)*100</f>
        <v>165.00650443465071</v>
      </c>
      <c r="I58" s="57">
        <f t="shared" ref="I58:N58" si="26">((I33/I32)-1)*100</f>
        <v>118.82988999768327</v>
      </c>
      <c r="J58" s="57">
        <f t="shared" si="26"/>
        <v>118.82988999768327</v>
      </c>
      <c r="K58" s="57" t="e">
        <f t="shared" si="26"/>
        <v>#DIV/0!</v>
      </c>
      <c r="L58" s="57">
        <f t="shared" si="26"/>
        <v>189.89390052730198</v>
      </c>
      <c r="M58" s="57">
        <f t="shared" si="26"/>
        <v>1016.0915170301168</v>
      </c>
      <c r="N58" s="57">
        <f t="shared" si="26"/>
        <v>-100</v>
      </c>
      <c r="O58" s="5"/>
    </row>
    <row r="59" spans="1:15" x14ac:dyDescent="0.25">
      <c r="A59" s="5" t="s">
        <v>41</v>
      </c>
      <c r="B59" s="57">
        <f>((B35/B34)-1)*100</f>
        <v>-15.695917381191659</v>
      </c>
      <c r="C59" s="57" t="e">
        <f t="shared" ref="C59:F59" si="27">((C35/C34)-1)*100</f>
        <v>#DIV/0!</v>
      </c>
      <c r="D59" s="57" t="e">
        <f t="shared" si="27"/>
        <v>#DIV/0!</v>
      </c>
      <c r="E59" s="57" t="e">
        <f t="shared" si="27"/>
        <v>#DIV/0!</v>
      </c>
      <c r="F59" s="57" t="e">
        <f t="shared" si="27"/>
        <v>#DIV/0!</v>
      </c>
      <c r="G59" s="5"/>
      <c r="H59" s="57">
        <f>((H35/H34)-1)*100</f>
        <v>-15.695917381191659</v>
      </c>
      <c r="I59" s="57">
        <f t="shared" ref="I59:N59" si="28">((I35/I34)-1)*100</f>
        <v>-17.441450591783138</v>
      </c>
      <c r="J59" s="57">
        <f t="shared" si="28"/>
        <v>-17.441450591783138</v>
      </c>
      <c r="K59" s="57" t="e">
        <f t="shared" si="28"/>
        <v>#DIV/0!</v>
      </c>
      <c r="L59" s="57">
        <f t="shared" si="28"/>
        <v>-14.964455845324753</v>
      </c>
      <c r="M59" s="57">
        <f t="shared" si="28"/>
        <v>-14.964455845324443</v>
      </c>
      <c r="N59" s="57" t="e">
        <f t="shared" si="28"/>
        <v>#DIV/0!</v>
      </c>
      <c r="O59" s="5"/>
    </row>
    <row r="60" spans="1:15" x14ac:dyDescent="0.25">
      <c r="A60" s="5"/>
      <c r="B60" s="57"/>
      <c r="C60" s="57"/>
      <c r="D60" s="57"/>
      <c r="E60" s="57"/>
      <c r="F60" s="5"/>
      <c r="G60" s="5"/>
      <c r="H60" s="57"/>
      <c r="I60" s="57"/>
      <c r="J60" s="57"/>
      <c r="K60" s="57"/>
      <c r="L60" s="57"/>
      <c r="M60" s="57"/>
      <c r="N60" s="57"/>
      <c r="O60" s="5"/>
    </row>
    <row r="61" spans="1:15" x14ac:dyDescent="0.25">
      <c r="A61" s="5" t="s">
        <v>42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</row>
    <row r="62" spans="1:15" x14ac:dyDescent="0.25">
      <c r="A62" s="5" t="s">
        <v>43</v>
      </c>
      <c r="B62" s="4">
        <f t="shared" ref="B62:F63" si="29">B17/B11</f>
        <v>61290.322580645159</v>
      </c>
      <c r="C62" s="4">
        <f t="shared" si="29"/>
        <v>61290.322580645159</v>
      </c>
      <c r="D62" s="4" t="e">
        <f t="shared" si="29"/>
        <v>#DIV/0!</v>
      </c>
      <c r="E62" s="4" t="e">
        <f t="shared" si="29"/>
        <v>#DIV/0!</v>
      </c>
      <c r="F62" s="4" t="e">
        <f t="shared" si="29"/>
        <v>#DIV/0!</v>
      </c>
      <c r="G62" s="5"/>
      <c r="H62" s="4">
        <f t="shared" ref="H62:N63" si="30">H17/H11</f>
        <v>182174.45161290321</v>
      </c>
      <c r="I62" s="4">
        <f t="shared" si="30"/>
        <v>190000</v>
      </c>
      <c r="J62" s="4">
        <f t="shared" si="30"/>
        <v>190000</v>
      </c>
      <c r="K62" s="4" t="e">
        <f t="shared" si="30"/>
        <v>#DIV/0!</v>
      </c>
      <c r="L62" s="4">
        <f t="shared" si="30"/>
        <v>178448</v>
      </c>
      <c r="M62" s="4">
        <f t="shared" si="30"/>
        <v>178448</v>
      </c>
      <c r="N62" s="4" t="e">
        <f t="shared" si="30"/>
        <v>#DIV/0!</v>
      </c>
      <c r="O62" s="5"/>
    </row>
    <row r="63" spans="1:15" x14ac:dyDescent="0.25">
      <c r="A63" s="5" t="s">
        <v>44</v>
      </c>
      <c r="B63" s="4">
        <f t="shared" si="29"/>
        <v>176913.02013422819</v>
      </c>
      <c r="C63" s="4">
        <f t="shared" si="29"/>
        <v>176913.02013422819</v>
      </c>
      <c r="D63" s="4" t="e">
        <f t="shared" si="29"/>
        <v>#DIV/0!</v>
      </c>
      <c r="E63" s="4" t="e">
        <f t="shared" si="29"/>
        <v>#DIV/0!</v>
      </c>
      <c r="F63" s="4" t="e">
        <f t="shared" si="29"/>
        <v>#DIV/0!</v>
      </c>
      <c r="G63" s="5"/>
      <c r="H63" s="4">
        <f t="shared" si="30"/>
        <v>176913.02013422819</v>
      </c>
      <c r="I63" s="4">
        <f t="shared" si="30"/>
        <v>173250</v>
      </c>
      <c r="J63" s="4">
        <f t="shared" si="30"/>
        <v>173250</v>
      </c>
      <c r="K63" s="4" t="e">
        <f t="shared" si="30"/>
        <v>#DIV/0!</v>
      </c>
      <c r="L63" s="4">
        <f t="shared" si="30"/>
        <v>178448</v>
      </c>
      <c r="M63" s="4">
        <f t="shared" si="30"/>
        <v>178448</v>
      </c>
      <c r="N63" s="4" t="e">
        <f t="shared" si="30"/>
        <v>#DIV/0!</v>
      </c>
      <c r="O63" s="5"/>
    </row>
    <row r="64" spans="1:15" x14ac:dyDescent="0.25">
      <c r="A64" s="5" t="s">
        <v>45</v>
      </c>
      <c r="B64" s="57">
        <f>(B62/B63)*B46</f>
        <v>64.716143555865457</v>
      </c>
      <c r="C64" s="57">
        <f>(C62/C63)*C46</f>
        <v>64.716143555865457</v>
      </c>
      <c r="D64" s="57" t="e">
        <f t="shared" ref="D64" si="31">(D62/D63)*D46</f>
        <v>#DIV/0!</v>
      </c>
      <c r="E64" s="57" t="e">
        <f t="shared" ref="E64:F64" si="32">E62/E63*E46</f>
        <v>#DIV/0!</v>
      </c>
      <c r="F64" s="57" t="e">
        <f t="shared" si="32"/>
        <v>#DIV/0!</v>
      </c>
      <c r="G64" s="5"/>
      <c r="H64" s="57">
        <f>(H62/H63)*H46</f>
        <v>97.558481362357128</v>
      </c>
      <c r="I64" s="57">
        <f t="shared" ref="I64:N64" si="33">(I62/I63)*I46</f>
        <v>92.253968253968253</v>
      </c>
      <c r="J64" s="57">
        <f t="shared" si="33"/>
        <v>92.253968253968253</v>
      </c>
      <c r="K64" s="57" t="e">
        <f t="shared" si="33"/>
        <v>#DIV/0!</v>
      </c>
      <c r="L64" s="57">
        <f t="shared" si="33"/>
        <v>100</v>
      </c>
      <c r="M64" s="57">
        <f t="shared" si="33"/>
        <v>100</v>
      </c>
      <c r="N64" s="57" t="e">
        <f t="shared" si="33"/>
        <v>#DIV/0!</v>
      </c>
      <c r="O64" s="5"/>
    </row>
    <row r="65" spans="1:15" x14ac:dyDescent="0.25">
      <c r="A65" s="5"/>
      <c r="B65" s="57"/>
      <c r="C65" s="57"/>
      <c r="D65" s="57"/>
      <c r="E65" s="57"/>
      <c r="F65" s="5"/>
      <c r="G65" s="5"/>
      <c r="H65" s="57"/>
      <c r="I65" s="57"/>
      <c r="J65" s="57"/>
      <c r="K65" s="57"/>
      <c r="L65" s="57"/>
      <c r="M65" s="57"/>
      <c r="N65" s="57"/>
      <c r="O65" s="5"/>
    </row>
    <row r="66" spans="1:15" x14ac:dyDescent="0.25">
      <c r="A66" s="5" t="s">
        <v>46</v>
      </c>
      <c r="B66" s="57"/>
      <c r="C66" s="57"/>
      <c r="D66" s="57"/>
      <c r="E66" s="57"/>
      <c r="F66" s="5"/>
      <c r="G66" s="5"/>
      <c r="H66" s="57"/>
      <c r="I66" s="57"/>
      <c r="J66" s="57"/>
      <c r="K66" s="57"/>
      <c r="L66" s="57"/>
      <c r="M66" s="57"/>
      <c r="N66" s="57"/>
      <c r="O66" s="5"/>
    </row>
    <row r="67" spans="1:15" x14ac:dyDescent="0.25">
      <c r="A67" s="5" t="s">
        <v>47</v>
      </c>
      <c r="B67" s="57">
        <f>(B24/B23)*100</f>
        <v>191.48727315789472</v>
      </c>
      <c r="C67" s="57"/>
      <c r="D67" s="57"/>
      <c r="E67" s="57"/>
      <c r="F67" s="57"/>
      <c r="G67" s="5"/>
      <c r="H67" s="57">
        <f>(H24/H23)*100</f>
        <v>191.48727315789472</v>
      </c>
      <c r="I67" s="57">
        <f t="shared" ref="I67:N67" si="34">(I24/I23)*100</f>
        <v>191.48727315789472</v>
      </c>
      <c r="J67" s="57" t="e">
        <f t="shared" si="34"/>
        <v>#DIV/0!</v>
      </c>
      <c r="K67" s="57" t="e">
        <f t="shared" si="34"/>
        <v>#DIV/0!</v>
      </c>
      <c r="L67" s="57" t="e">
        <f t="shared" si="34"/>
        <v>#DIV/0!</v>
      </c>
      <c r="M67" s="57" t="e">
        <f t="shared" si="34"/>
        <v>#DIV/0!</v>
      </c>
      <c r="N67" s="57" t="e">
        <f t="shared" si="34"/>
        <v>#DIV/0!</v>
      </c>
      <c r="O67" s="5"/>
    </row>
    <row r="68" spans="1:15" x14ac:dyDescent="0.25">
      <c r="A68" s="5" t="s">
        <v>48</v>
      </c>
      <c r="B68" s="57">
        <f>(B18/B24)*100</f>
        <v>144.90472431259752</v>
      </c>
      <c r="C68" s="57"/>
      <c r="D68" s="57"/>
      <c r="E68" s="57"/>
      <c r="F68" s="57"/>
      <c r="G68" s="5"/>
      <c r="H68" s="57">
        <f>(H18/H24)*100</f>
        <v>144.90472431259752</v>
      </c>
      <c r="I68" s="57">
        <f t="shared" ref="I68:N68" si="35">(I18/I24)*100</f>
        <v>41.904667573908498</v>
      </c>
      <c r="J68" s="57" t="e">
        <f t="shared" si="35"/>
        <v>#DIV/0!</v>
      </c>
      <c r="K68" s="57" t="e">
        <f t="shared" si="35"/>
        <v>#DIV/0!</v>
      </c>
      <c r="L68" s="57" t="e">
        <f t="shared" si="35"/>
        <v>#DIV/0!</v>
      </c>
      <c r="M68" s="57" t="e">
        <f t="shared" si="35"/>
        <v>#DIV/0!</v>
      </c>
      <c r="N68" s="57" t="e">
        <f t="shared" si="35"/>
        <v>#DIV/0!</v>
      </c>
      <c r="O68" s="5"/>
    </row>
    <row r="69" spans="1:15" ht="15.75" thickBot="1" x14ac:dyDescent="0.3">
      <c r="A69" s="59"/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"/>
    </row>
    <row r="70" spans="1:15" ht="15.75" thickTop="1" x14ac:dyDescent="0.25">
      <c r="A70" s="60" t="s">
        <v>122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</row>
    <row r="71" spans="1:15" x14ac:dyDescent="0.25">
      <c r="A71" s="5" t="s">
        <v>50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</row>
    <row r="72" spans="1:15" x14ac:dyDescent="0.25">
      <c r="A72" t="s">
        <v>53</v>
      </c>
    </row>
    <row r="73" spans="1:15" x14ac:dyDescent="0.25">
      <c r="A73" t="s">
        <v>51</v>
      </c>
      <c r="B73" s="1"/>
      <c r="C73" s="1"/>
      <c r="D73" s="1"/>
    </row>
    <row r="74" spans="1:15" x14ac:dyDescent="0.25">
      <c r="A74" t="s">
        <v>52</v>
      </c>
    </row>
    <row r="75" spans="1:15" x14ac:dyDescent="0.25">
      <c r="A75" t="s">
        <v>87</v>
      </c>
    </row>
    <row r="76" spans="1:15" x14ac:dyDescent="0.25">
      <c r="A76" s="2" t="s">
        <v>123</v>
      </c>
    </row>
    <row r="77" spans="1:15" x14ac:dyDescent="0.25">
      <c r="A77" t="s">
        <v>129</v>
      </c>
    </row>
    <row r="78" spans="1:15" x14ac:dyDescent="0.25">
      <c r="A78" s="6" t="s">
        <v>130</v>
      </c>
    </row>
  </sheetData>
  <mergeCells count="7">
    <mergeCell ref="I4:K4"/>
    <mergeCell ref="L4:N4"/>
    <mergeCell ref="A2:F2"/>
    <mergeCell ref="A4:A5"/>
    <mergeCell ref="B4:B5"/>
    <mergeCell ref="C4:F4"/>
    <mergeCell ref="H4:H5"/>
  </mergeCells>
  <pageMargins left="0.7" right="0.7" top="0.75" bottom="0.75" header="0.3" footer="0.3"/>
  <pageSetup scale="6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O78"/>
  <sheetViews>
    <sheetView zoomScale="90" zoomScaleNormal="90" workbookViewId="0">
      <pane xSplit="1" ySplit="5" topLeftCell="J126" activePane="bottomRight" state="frozen"/>
      <selection activeCell="P25" sqref="P25"/>
      <selection pane="topRight" activeCell="P25" sqref="P25"/>
      <selection pane="bottomLeft" activeCell="P25" sqref="P25"/>
      <selection pane="bottomRight" activeCell="T3" sqref="T3"/>
    </sheetView>
  </sheetViews>
  <sheetFormatPr baseColWidth="10" defaultRowHeight="15" x14ac:dyDescent="0.25"/>
  <cols>
    <col min="1" max="1" width="41.28515625" style="7" customWidth="1"/>
    <col min="2" max="2" width="16" style="7" bestFit="1" customWidth="1"/>
    <col min="3" max="6" width="12.7109375" style="7" customWidth="1"/>
    <col min="7" max="7" width="2.7109375" style="7" customWidth="1"/>
    <col min="8" max="9" width="13.28515625" style="12" customWidth="1"/>
    <col min="10" max="10" width="13.7109375" style="12" customWidth="1"/>
    <col min="11" max="12" width="12.7109375" style="12" customWidth="1"/>
    <col min="13" max="14" width="12.7109375" style="7" customWidth="1"/>
    <col min="15" max="16384" width="11.42578125" style="7"/>
  </cols>
  <sheetData>
    <row r="2" spans="1:15" ht="15.75" x14ac:dyDescent="0.25">
      <c r="A2" s="24" t="s">
        <v>98</v>
      </c>
      <c r="B2" s="24"/>
      <c r="C2" s="24"/>
      <c r="D2" s="24"/>
      <c r="E2" s="24"/>
      <c r="F2" s="24"/>
    </row>
    <row r="4" spans="1:15" ht="15" customHeight="1" x14ac:dyDescent="0.25">
      <c r="A4" s="27" t="s">
        <v>1</v>
      </c>
      <c r="B4" s="29" t="s">
        <v>2</v>
      </c>
      <c r="C4" s="31" t="s">
        <v>3</v>
      </c>
      <c r="D4" s="31"/>
      <c r="E4" s="31"/>
      <c r="F4" s="31"/>
      <c r="H4" s="25" t="s">
        <v>2</v>
      </c>
      <c r="I4" s="32" t="s">
        <v>124</v>
      </c>
      <c r="J4" s="33"/>
      <c r="K4" s="33"/>
      <c r="L4" s="34" t="s">
        <v>127</v>
      </c>
      <c r="M4" s="31"/>
      <c r="N4" s="31"/>
    </row>
    <row r="5" spans="1:15" ht="15.75" thickBot="1" x14ac:dyDescent="0.3">
      <c r="A5" s="28"/>
      <c r="B5" s="30"/>
      <c r="C5" s="8" t="s">
        <v>4</v>
      </c>
      <c r="D5" s="8" t="s">
        <v>5</v>
      </c>
      <c r="E5" s="9" t="s">
        <v>6</v>
      </c>
      <c r="F5" s="8" t="s">
        <v>7</v>
      </c>
      <c r="H5" s="26"/>
      <c r="I5" s="18" t="s">
        <v>128</v>
      </c>
      <c r="J5" s="19" t="s">
        <v>125</v>
      </c>
      <c r="K5" s="19" t="s">
        <v>126</v>
      </c>
      <c r="L5" s="18" t="s">
        <v>128</v>
      </c>
      <c r="M5" s="10" t="s">
        <v>125</v>
      </c>
      <c r="N5" s="10" t="s">
        <v>126</v>
      </c>
    </row>
    <row r="6" spans="1:15" ht="15.75" thickTop="1" x14ac:dyDescent="0.25">
      <c r="A6" s="35"/>
      <c r="B6" s="36"/>
      <c r="C6" s="14"/>
      <c r="D6" s="14"/>
      <c r="E6" s="37"/>
      <c r="F6" s="14"/>
      <c r="G6" s="12"/>
      <c r="M6" s="12"/>
      <c r="N6" s="12"/>
      <c r="O6" s="12"/>
    </row>
    <row r="7" spans="1:15" x14ac:dyDescent="0.25">
      <c r="A7" s="38" t="s">
        <v>8</v>
      </c>
      <c r="B7" s="12"/>
      <c r="C7" s="12"/>
      <c r="D7" s="12"/>
      <c r="E7" s="12"/>
      <c r="F7" s="12"/>
      <c r="G7" s="12"/>
      <c r="J7" s="13">
        <v>173250</v>
      </c>
      <c r="K7" s="13"/>
      <c r="L7" s="13"/>
      <c r="M7" s="13">
        <v>178448</v>
      </c>
      <c r="N7" s="12"/>
      <c r="O7" s="12"/>
    </row>
    <row r="8" spans="1:15" x14ac:dyDescent="0.25">
      <c r="A8" s="12"/>
      <c r="B8" s="12"/>
      <c r="C8" s="12"/>
      <c r="D8" s="12"/>
      <c r="E8" s="12"/>
      <c r="F8" s="12"/>
      <c r="G8" s="12"/>
      <c r="M8" s="12"/>
      <c r="N8" s="12"/>
      <c r="O8" s="12"/>
    </row>
    <row r="9" spans="1:15" x14ac:dyDescent="0.25">
      <c r="A9" s="12" t="s">
        <v>121</v>
      </c>
      <c r="B9" s="12"/>
      <c r="C9" s="12"/>
      <c r="D9" s="12"/>
      <c r="E9" s="12"/>
      <c r="F9" s="12"/>
      <c r="G9" s="12"/>
      <c r="M9" s="12"/>
      <c r="N9" s="12"/>
      <c r="O9" s="12"/>
    </row>
    <row r="10" spans="1:15" x14ac:dyDescent="0.25">
      <c r="A10" s="11" t="s">
        <v>88</v>
      </c>
      <c r="B10" s="12">
        <f>SUM(C10:F10)</f>
        <v>1129</v>
      </c>
      <c r="C10" s="12">
        <f>'I Trimestre'!C10+'II Trimestre'!C10+'III Trimestre'!C10+'IV Trimestre'!C10</f>
        <v>0</v>
      </c>
      <c r="D10" s="12">
        <f>'I Trimestre'!D10+'II Trimestre'!D10+'III Trimestre'!D10+'IV Trimestre'!D10</f>
        <v>114</v>
      </c>
      <c r="E10" s="12">
        <f>'I Trimestre'!E10+'II Trimestre'!E10+'III Trimestre'!E10+'IV Trimestre'!E10</f>
        <v>40</v>
      </c>
      <c r="F10" s="12">
        <f>'I Trimestre'!F10+'II Trimestre'!F10+'III Trimestre'!F10+'IV Trimestre'!F10</f>
        <v>975</v>
      </c>
      <c r="G10" s="12"/>
      <c r="H10" s="12">
        <f>'I Trimestre'!H10+'II Trimestre'!H10+'III Trimestre'!H10+'IV Trimestre'!H10</f>
        <v>1129</v>
      </c>
      <c r="I10" s="12">
        <f>'I Trimestre'!I10+'II Trimestre'!I10+'III Trimestre'!I10+'IV Trimestre'!I10</f>
        <v>975</v>
      </c>
      <c r="J10" s="12">
        <f>'I Trimestre'!J10+'II Trimestre'!J10+'III Trimestre'!J10+'IV Trimestre'!J10</f>
        <v>975</v>
      </c>
      <c r="K10" s="12">
        <f>'I Trimestre'!K10+'II Trimestre'!K10+'III Trimestre'!K10+'IV Trimestre'!K10</f>
        <v>0</v>
      </c>
      <c r="L10" s="12">
        <f>'I Trimestre'!L10+'II Trimestre'!L10+'III Trimestre'!L10+'IV Trimestre'!L10</f>
        <v>154</v>
      </c>
      <c r="M10" s="12">
        <f>'I Trimestre'!M10+'II Trimestre'!M10+'III Trimestre'!M10+'IV Trimestre'!M10</f>
        <v>40</v>
      </c>
      <c r="N10" s="12">
        <f>'I Trimestre'!N10+'II Trimestre'!N10+'III Trimestre'!N10+'IV Trimestre'!N10</f>
        <v>114</v>
      </c>
      <c r="O10" s="12"/>
    </row>
    <row r="11" spans="1:15" x14ac:dyDescent="0.25">
      <c r="A11" s="11" t="s">
        <v>89</v>
      </c>
      <c r="B11" s="12">
        <f>SUM(C11:F11)</f>
        <v>1050</v>
      </c>
      <c r="C11" s="12">
        <f>'I Trimestre'!C11+'II Trimestre'!C11+'III Trimestre'!C11+'IV Trimestre'!C11</f>
        <v>1050</v>
      </c>
      <c r="D11" s="12">
        <f>'I Trimestre'!D11+'II Trimestre'!D11+'III Trimestre'!D11+'IV Trimestre'!D11</f>
        <v>0</v>
      </c>
      <c r="E11" s="12">
        <f>'I Trimestre'!E11+'II Trimestre'!E11+'III Trimestre'!E11+'IV Trimestre'!E11</f>
        <v>0</v>
      </c>
      <c r="F11" s="12">
        <f>'I Trimestre'!F11+'II Trimestre'!F11+'III Trimestre'!F11+'IV Trimestre'!F11</f>
        <v>0</v>
      </c>
      <c r="G11" s="12"/>
      <c r="H11" s="12">
        <f>'I Trimestre'!H11+'II Trimestre'!H11+'III Trimestre'!H11+'IV Trimestre'!H11</f>
        <v>1050</v>
      </c>
      <c r="I11" s="12">
        <f>'I Trimestre'!I11+'II Trimestre'!I11+'III Trimestre'!I11+'IV Trimestre'!I11</f>
        <v>525</v>
      </c>
      <c r="J11" s="12">
        <f>'I Trimestre'!J11+'II Trimestre'!J11+'III Trimestre'!J11+'IV Trimestre'!J11</f>
        <v>525</v>
      </c>
      <c r="K11" s="12">
        <f>'I Trimestre'!K11+'II Trimestre'!K11+'III Trimestre'!K11+'IV Trimestre'!K11</f>
        <v>0</v>
      </c>
      <c r="L11" s="12">
        <f>'I Trimestre'!L11+'II Trimestre'!L11+'III Trimestre'!L11+'IV Trimestre'!L11</f>
        <v>525</v>
      </c>
      <c r="M11" s="12">
        <f>'I Trimestre'!M11+'II Trimestre'!M11+'III Trimestre'!M11+'IV Trimestre'!M11</f>
        <v>525</v>
      </c>
      <c r="N11" s="12">
        <f>'I Trimestre'!N11+'II Trimestre'!N11+'III Trimestre'!N11+'IV Trimestre'!N11</f>
        <v>0</v>
      </c>
      <c r="O11" s="12"/>
    </row>
    <row r="12" spans="1:15" x14ac:dyDescent="0.25">
      <c r="A12" s="11" t="s">
        <v>90</v>
      </c>
      <c r="B12" s="12">
        <f>SUM(C12:F12)</f>
        <v>1050</v>
      </c>
      <c r="C12" s="12">
        <f>'I Trimestre'!C12+'II Trimestre'!C12+'III Trimestre'!C12+'IV Trimestre'!C12</f>
        <v>1050</v>
      </c>
      <c r="D12" s="12">
        <f>'I Trimestre'!D12+'II Trimestre'!D12+'III Trimestre'!D12+'IV Trimestre'!D12</f>
        <v>0</v>
      </c>
      <c r="E12" s="12">
        <f>'I Trimestre'!E12+'II Trimestre'!E12+'III Trimestre'!E12+'IV Trimestre'!E12</f>
        <v>0</v>
      </c>
      <c r="F12" s="12">
        <f>'I Trimestre'!F12+'II Trimestre'!F12+'III Trimestre'!F12+'IV Trimestre'!F12</f>
        <v>0</v>
      </c>
      <c r="G12" s="12"/>
      <c r="H12" s="12">
        <f>'I Trimestre'!H12+'II Trimestre'!H12+'III Trimestre'!H12+'IV Trimestre'!H12</f>
        <v>1050</v>
      </c>
      <c r="I12" s="12">
        <f>'I Trimestre'!I12+'II Trimestre'!I12+'III Trimestre'!I12+'IV Trimestre'!I12</f>
        <v>525</v>
      </c>
      <c r="J12" s="12">
        <f>'I Trimestre'!J12+'II Trimestre'!J12+'III Trimestre'!J12+'IV Trimestre'!J12</f>
        <v>525</v>
      </c>
      <c r="K12" s="12">
        <f>'I Trimestre'!K12+'II Trimestre'!K12+'III Trimestre'!K12+'IV Trimestre'!K12</f>
        <v>0</v>
      </c>
      <c r="L12" s="12">
        <f>'I Trimestre'!L12+'II Trimestre'!L12+'III Trimestre'!L12+'IV Trimestre'!L12</f>
        <v>525</v>
      </c>
      <c r="M12" s="12">
        <f>'I Trimestre'!M12+'II Trimestre'!M12+'III Trimestre'!M12+'IV Trimestre'!M12</f>
        <v>525</v>
      </c>
      <c r="N12" s="12">
        <f>'I Trimestre'!N12+'II Trimestre'!N12+'III Trimestre'!N12+'IV Trimestre'!N12</f>
        <v>0</v>
      </c>
      <c r="O12" s="12"/>
    </row>
    <row r="13" spans="1:15" x14ac:dyDescent="0.25">
      <c r="A13" s="11" t="s">
        <v>12</v>
      </c>
      <c r="B13" s="12">
        <f>SUM(C13:F13)</f>
        <v>525</v>
      </c>
      <c r="C13" s="12">
        <v>525</v>
      </c>
      <c r="D13" s="12">
        <v>0</v>
      </c>
      <c r="E13" s="12">
        <v>0</v>
      </c>
      <c r="F13" s="12">
        <v>0</v>
      </c>
      <c r="G13" s="12"/>
      <c r="H13" s="12">
        <f t="shared" ref="H13:H19" si="0">I13+L13</f>
        <v>1050</v>
      </c>
      <c r="I13" s="12">
        <f t="shared" ref="I13:I19" si="1">SUM(J13:K13)</f>
        <v>525</v>
      </c>
      <c r="J13" s="12">
        <v>525</v>
      </c>
      <c r="K13" s="12">
        <v>0</v>
      </c>
      <c r="L13" s="12">
        <f t="shared" ref="L13:L19" si="2">SUM(M13:N13)</f>
        <v>525</v>
      </c>
      <c r="M13" s="12">
        <v>525</v>
      </c>
      <c r="N13" s="12">
        <v>0</v>
      </c>
      <c r="O13" s="12"/>
    </row>
    <row r="14" spans="1:15" x14ac:dyDescent="0.25">
      <c r="A14" s="12"/>
      <c r="B14" s="12"/>
      <c r="C14" s="12"/>
      <c r="D14" s="12"/>
      <c r="E14" s="12"/>
      <c r="F14" s="12"/>
      <c r="G14" s="12"/>
      <c r="M14" s="12"/>
      <c r="N14" s="12"/>
      <c r="O14" s="12"/>
    </row>
    <row r="15" spans="1:15" x14ac:dyDescent="0.25">
      <c r="A15" s="39" t="s">
        <v>13</v>
      </c>
      <c r="B15" s="12"/>
      <c r="C15" s="12"/>
      <c r="D15" s="12"/>
      <c r="E15" s="12"/>
      <c r="F15" s="12"/>
      <c r="G15" s="12"/>
      <c r="M15" s="12"/>
      <c r="N15" s="12"/>
      <c r="O15" s="12"/>
    </row>
    <row r="16" spans="1:15" x14ac:dyDescent="0.25">
      <c r="A16" s="11" t="s">
        <v>88</v>
      </c>
      <c r="B16" s="12">
        <f>C16+D16+E16+F16</f>
        <v>225800000</v>
      </c>
      <c r="C16" s="12">
        <f>'I Trimestre'!C16+'II Trimestre'!C16+'III Trimestre'!C16+'IV Trimestre'!C16</f>
        <v>0</v>
      </c>
      <c r="D16" s="12">
        <f>'I Trimestre'!D16+'II Trimestre'!D16+'III Trimestre'!D16+'IV Trimestre'!D16</f>
        <v>22800000</v>
      </c>
      <c r="E16" s="12">
        <f>'I Trimestre'!E16+'II Trimestre'!E16+'III Trimestre'!E16+'IV Trimestre'!E16</f>
        <v>8000000</v>
      </c>
      <c r="F16" s="12">
        <f>'I Trimestre'!F16+'II Trimestre'!F16+'III Trimestre'!F16+'IV Trimestre'!F16</f>
        <v>195000000</v>
      </c>
      <c r="G16" s="12"/>
      <c r="H16" s="12">
        <f>'I Trimestre'!H16+'II Trimestre'!H16+'III Trimestre'!H16+'IV Trimestre'!H16</f>
        <v>206575616</v>
      </c>
      <c r="I16" s="12">
        <f>'I Trimestre'!I16+'II Trimestre'!I16+'III Trimestre'!I16+'IV Trimestre'!I16</f>
        <v>175775616</v>
      </c>
      <c r="J16" s="12">
        <f>'I Trimestre'!J16+'II Trimestre'!J16+'III Trimestre'!J16+'IV Trimestre'!J16</f>
        <v>175775616</v>
      </c>
      <c r="K16" s="12">
        <f>'I Trimestre'!K16+'II Trimestre'!K16+'III Trimestre'!K16+'IV Trimestre'!K16</f>
        <v>0</v>
      </c>
      <c r="L16" s="12">
        <f>'I Trimestre'!L16+'II Trimestre'!L16+'III Trimestre'!L16+'IV Trimestre'!L16</f>
        <v>30800000</v>
      </c>
      <c r="M16" s="12">
        <f>'I Trimestre'!M16+'II Trimestre'!M16+'III Trimestre'!M16+'IV Trimestre'!M16</f>
        <v>8000000</v>
      </c>
      <c r="N16" s="12">
        <f>'I Trimestre'!N16+'II Trimestre'!N16+'III Trimestre'!N16+'IV Trimestre'!N16</f>
        <v>22800000</v>
      </c>
      <c r="O16" s="12"/>
    </row>
    <row r="17" spans="1:15" x14ac:dyDescent="0.25">
      <c r="A17" s="11" t="s">
        <v>89</v>
      </c>
      <c r="B17" s="12">
        <f>C17+D17+E17+F17</f>
        <v>99750000</v>
      </c>
      <c r="C17" s="12">
        <f>'I Trimestre'!C17+'II Trimestre'!C17+'III Trimestre'!C17+'IV Trimestre'!C17</f>
        <v>99750000</v>
      </c>
      <c r="D17" s="12">
        <f>'I Trimestre'!D17+'II Trimestre'!D17+'III Trimestre'!D17+'IV Trimestre'!D17</f>
        <v>0</v>
      </c>
      <c r="E17" s="12">
        <f>'I Trimestre'!E17+'II Trimestre'!E17+'III Trimestre'!E17+'IV Trimestre'!E17</f>
        <v>0</v>
      </c>
      <c r="F17" s="12">
        <f>'I Trimestre'!F17+'II Trimestre'!F17+'III Trimestre'!F17+'IV Trimestre'!F17</f>
        <v>0</v>
      </c>
      <c r="G17" s="12"/>
      <c r="H17" s="12">
        <f>'I Trimestre'!H17+'II Trimestre'!H17+'III Trimestre'!H17+'IV Trimestre'!H17</f>
        <v>193435200</v>
      </c>
      <c r="I17" s="12">
        <f>'I Trimestre'!I17+'II Trimestre'!I17+'III Trimestre'!I17+'IV Trimestre'!I17</f>
        <v>99750000</v>
      </c>
      <c r="J17" s="12">
        <f>'I Trimestre'!J17+'II Trimestre'!J17+'III Trimestre'!J17+'IV Trimestre'!J17</f>
        <v>99750000</v>
      </c>
      <c r="K17" s="12">
        <f>'I Trimestre'!K17+'II Trimestre'!K17+'III Trimestre'!K17+'IV Trimestre'!K17</f>
        <v>0</v>
      </c>
      <c r="L17" s="12">
        <f>'I Trimestre'!L17+'II Trimestre'!L17+'III Trimestre'!L17+'IV Trimestre'!L17</f>
        <v>93685200</v>
      </c>
      <c r="M17" s="12">
        <f>'I Trimestre'!M17+'II Trimestre'!M17+'III Trimestre'!M17+'IV Trimestre'!M17</f>
        <v>93685200</v>
      </c>
      <c r="N17" s="12">
        <f>'I Trimestre'!N17+'II Trimestre'!N17+'III Trimestre'!N17+'IV Trimestre'!N17</f>
        <v>0</v>
      </c>
      <c r="O17" s="12"/>
    </row>
    <row r="18" spans="1:15" x14ac:dyDescent="0.25">
      <c r="A18" s="11" t="s">
        <v>90</v>
      </c>
      <c r="B18" s="12">
        <f>SUM(C18:F18)</f>
        <v>184641450</v>
      </c>
      <c r="C18" s="12">
        <f>'I Trimestre'!C18+'II Trimestre'!C18+'III Trimestre'!C18+'IV Trimestre'!C18</f>
        <v>184641450</v>
      </c>
      <c r="D18" s="12">
        <f>'I Trimestre'!D18+'II Trimestre'!D18+'III Trimestre'!D18+'IV Trimestre'!D18</f>
        <v>0</v>
      </c>
      <c r="E18" s="12">
        <f>'I Trimestre'!E18+'II Trimestre'!E18+'III Trimestre'!E18+'IV Trimestre'!E18</f>
        <v>0</v>
      </c>
      <c r="F18" s="12">
        <f>'I Trimestre'!F18+'II Trimestre'!F18+'III Trimestre'!F18+'IV Trimestre'!F18</f>
        <v>0</v>
      </c>
      <c r="G18" s="12"/>
      <c r="H18" s="12">
        <f>'I Trimestre'!H18+'II Trimestre'!H18+'III Trimestre'!H18+'IV Trimestre'!H18</f>
        <v>184641450</v>
      </c>
      <c r="I18" s="12">
        <f>'I Trimestre'!I18+'II Trimestre'!I18+'III Trimestre'!I18+'IV Trimestre'!I18</f>
        <v>90956250</v>
      </c>
      <c r="J18" s="12">
        <f>'I Trimestre'!J18+'II Trimestre'!J18+'III Trimestre'!J18+'IV Trimestre'!J18</f>
        <v>90956250</v>
      </c>
      <c r="K18" s="12">
        <f>'I Trimestre'!K18+'II Trimestre'!K18+'III Trimestre'!K18+'IV Trimestre'!K18</f>
        <v>0</v>
      </c>
      <c r="L18" s="12">
        <f>'I Trimestre'!L18+'II Trimestre'!L18+'III Trimestre'!L18+'IV Trimestre'!L18</f>
        <v>93685200</v>
      </c>
      <c r="M18" s="12">
        <f>'I Trimestre'!M18+'II Trimestre'!M18+'III Trimestre'!M18+'IV Trimestre'!M18</f>
        <v>93685200</v>
      </c>
      <c r="N18" s="12">
        <f>'I Trimestre'!N18+'II Trimestre'!N18+'III Trimestre'!N18+'IV Trimestre'!N18</f>
        <v>0</v>
      </c>
      <c r="O18" s="12"/>
    </row>
    <row r="19" spans="1:15" x14ac:dyDescent="0.25">
      <c r="A19" s="11" t="s">
        <v>12</v>
      </c>
      <c r="B19" s="12">
        <v>99750000</v>
      </c>
      <c r="C19" s="12"/>
      <c r="D19" s="12"/>
      <c r="E19" s="12"/>
      <c r="F19" s="12"/>
      <c r="G19" s="12"/>
      <c r="H19" s="12">
        <f t="shared" si="0"/>
        <v>193435200</v>
      </c>
      <c r="I19" s="12">
        <f t="shared" si="1"/>
        <v>99750000</v>
      </c>
      <c r="J19" s="12">
        <v>99750000</v>
      </c>
      <c r="K19" s="12">
        <v>0</v>
      </c>
      <c r="L19" s="12">
        <f t="shared" si="2"/>
        <v>93685200</v>
      </c>
      <c r="M19" s="12">
        <v>93685200</v>
      </c>
      <c r="N19" s="12">
        <v>0</v>
      </c>
      <c r="O19" s="12"/>
    </row>
    <row r="20" spans="1:15" x14ac:dyDescent="0.25">
      <c r="A20" s="11" t="s">
        <v>91</v>
      </c>
      <c r="B20" s="12"/>
      <c r="C20" s="12"/>
      <c r="D20" s="12"/>
      <c r="E20" s="12"/>
      <c r="F20" s="12"/>
      <c r="G20" s="12"/>
      <c r="H20" s="12">
        <f>'I Trimestre'!H20+'II Trimestre'!H20+'III Trimestre'!H20+'IV Trimestre'!H20</f>
        <v>184641450</v>
      </c>
      <c r="I20" s="12">
        <f>'I Trimestre'!I20+'II Trimestre'!I20+'III Trimestre'!I20+'IV Trimestre'!I20</f>
        <v>90956250</v>
      </c>
      <c r="J20" s="12">
        <f>'I Trimestre'!J20+'II Trimestre'!J20+'III Trimestre'!J20+'IV Trimestre'!J20</f>
        <v>90956250</v>
      </c>
      <c r="K20" s="12">
        <f>'I Trimestre'!K20+'II Trimestre'!K20+'III Trimestre'!K20+'IV Trimestre'!K20</f>
        <v>0</v>
      </c>
      <c r="L20" s="12">
        <f>'I Trimestre'!L20+'II Trimestre'!L20+'III Trimestre'!L20+'IV Trimestre'!L20</f>
        <v>93685200</v>
      </c>
      <c r="M20" s="12">
        <f>'I Trimestre'!M20+'II Trimestre'!M20+'III Trimestre'!M20+'IV Trimestre'!M20</f>
        <v>93685200</v>
      </c>
      <c r="N20" s="12">
        <f>'I Trimestre'!N20+'II Trimestre'!N20+'III Trimestre'!N20+'IV Trimestre'!N20</f>
        <v>0</v>
      </c>
      <c r="O20" s="12"/>
    </row>
    <row r="21" spans="1:15" x14ac:dyDescent="0.25">
      <c r="A21" s="12"/>
      <c r="B21" s="12"/>
      <c r="C21" s="12"/>
      <c r="D21" s="12"/>
      <c r="E21" s="12"/>
      <c r="F21" s="12"/>
      <c r="G21" s="12"/>
      <c r="M21" s="12"/>
      <c r="N21" s="12"/>
      <c r="O21" s="12"/>
    </row>
    <row r="22" spans="1:15" x14ac:dyDescent="0.25">
      <c r="A22" s="39" t="s">
        <v>15</v>
      </c>
      <c r="B22" s="12"/>
      <c r="C22" s="12"/>
      <c r="D22" s="12"/>
      <c r="E22" s="12"/>
      <c r="F22" s="12"/>
      <c r="G22" s="12"/>
      <c r="M22" s="12"/>
      <c r="N22" s="12"/>
      <c r="O22" s="12"/>
    </row>
    <row r="23" spans="1:15" x14ac:dyDescent="0.25">
      <c r="A23" s="11" t="s">
        <v>89</v>
      </c>
      <c r="B23" s="12">
        <f>B17</f>
        <v>99750000</v>
      </c>
      <c r="C23" s="12"/>
      <c r="D23" s="12"/>
      <c r="E23" s="12"/>
      <c r="F23" s="12"/>
      <c r="G23" s="12"/>
      <c r="H23" s="12">
        <v>99750000</v>
      </c>
      <c r="I23" s="12">
        <v>99750000</v>
      </c>
      <c r="M23" s="12"/>
      <c r="N23" s="12"/>
      <c r="O23" s="12"/>
    </row>
    <row r="24" spans="1:15" x14ac:dyDescent="0.25">
      <c r="A24" s="11" t="s">
        <v>90</v>
      </c>
      <c r="B24" s="12">
        <f>'I Trimestre'!B24+'II Trimestre'!B24+'III Trimestre'!B24+'IV Trimestre'!B24</f>
        <v>90956454.75</v>
      </c>
      <c r="C24" s="12"/>
      <c r="D24" s="12"/>
      <c r="E24" s="12"/>
      <c r="F24" s="12"/>
      <c r="G24" s="12"/>
      <c r="H24" s="12">
        <f>'I Trimestre'!H24+'II Trimestre'!H24+'III Trimestre'!H24+'IV Trimestre'!H24</f>
        <v>90956454.75</v>
      </c>
      <c r="I24" s="12">
        <v>90956454.75</v>
      </c>
      <c r="M24" s="12"/>
      <c r="N24" s="12"/>
      <c r="O24" s="12"/>
    </row>
    <row r="25" spans="1:15" x14ac:dyDescent="0.25">
      <c r="A25" s="12"/>
      <c r="B25" s="12"/>
      <c r="C25" s="12"/>
      <c r="D25" s="12"/>
      <c r="E25" s="12"/>
      <c r="F25" s="12"/>
      <c r="G25" s="12"/>
      <c r="M25" s="12"/>
      <c r="N25" s="12"/>
      <c r="O25" s="12"/>
    </row>
    <row r="26" spans="1:15" x14ac:dyDescent="0.25">
      <c r="A26" s="12" t="s">
        <v>16</v>
      </c>
      <c r="B26" s="12"/>
      <c r="C26" s="12"/>
      <c r="D26" s="12"/>
      <c r="E26" s="12"/>
      <c r="F26" s="12"/>
      <c r="G26" s="12"/>
      <c r="M26" s="12"/>
      <c r="N26" s="12"/>
      <c r="O26" s="12"/>
    </row>
    <row r="27" spans="1:15" x14ac:dyDescent="0.25">
      <c r="A27" s="11" t="s">
        <v>92</v>
      </c>
      <c r="B27" s="12">
        <v>1.4000346908083336</v>
      </c>
      <c r="C27" s="12">
        <v>1.4000346908083336</v>
      </c>
      <c r="D27" s="12">
        <v>1.4000346908083336</v>
      </c>
      <c r="E27" s="12">
        <v>1.4000346908083336</v>
      </c>
      <c r="F27" s="12">
        <v>1.4000346908083336</v>
      </c>
      <c r="G27" s="12"/>
      <c r="H27" s="23">
        <v>1.4000346908083336</v>
      </c>
      <c r="I27" s="23">
        <v>1.4000346908083336</v>
      </c>
      <c r="J27" s="23">
        <v>1.4000346908083336</v>
      </c>
      <c r="K27" s="23">
        <v>1.4000346908083336</v>
      </c>
      <c r="L27" s="23">
        <v>1.4000346908083336</v>
      </c>
      <c r="M27" s="23">
        <v>1.4000346908083301</v>
      </c>
      <c r="N27" s="23">
        <v>1.4000346908083301</v>
      </c>
      <c r="O27" s="12"/>
    </row>
    <row r="28" spans="1:15" x14ac:dyDescent="0.25">
      <c r="A28" s="11" t="s">
        <v>93</v>
      </c>
      <c r="B28" s="12">
        <v>1.4683304717083334</v>
      </c>
      <c r="C28" s="12">
        <v>1.4683304717083334</v>
      </c>
      <c r="D28" s="12">
        <v>1.4683304717083334</v>
      </c>
      <c r="E28" s="12">
        <v>1.4683304717083334</v>
      </c>
      <c r="F28" s="12">
        <v>1.4683304717083334</v>
      </c>
      <c r="G28" s="12"/>
      <c r="H28" s="23">
        <v>1.4683304717083334</v>
      </c>
      <c r="I28" s="23">
        <v>1.4683304717083334</v>
      </c>
      <c r="J28" s="23">
        <v>1.4683304717083334</v>
      </c>
      <c r="K28" s="23">
        <v>1.4683304717083334</v>
      </c>
      <c r="L28" s="23">
        <v>1.4683304717083334</v>
      </c>
      <c r="M28" s="23">
        <v>1.4683304717083301</v>
      </c>
      <c r="N28" s="23">
        <v>1.4683304717083301</v>
      </c>
      <c r="O28" s="12"/>
    </row>
    <row r="29" spans="1:15" x14ac:dyDescent="0.25">
      <c r="A29" s="11" t="s">
        <v>19</v>
      </c>
      <c r="B29" s="13">
        <f>21249+2369</f>
        <v>23618</v>
      </c>
      <c r="C29" s="13">
        <v>21249</v>
      </c>
      <c r="D29" s="13">
        <v>2369</v>
      </c>
      <c r="E29" s="13">
        <v>21249</v>
      </c>
      <c r="F29" s="13">
        <v>21249</v>
      </c>
      <c r="G29" s="13"/>
      <c r="H29" s="13">
        <f>21249+2369</f>
        <v>23618</v>
      </c>
      <c r="I29" s="13">
        <f>21249+2369</f>
        <v>23618</v>
      </c>
      <c r="J29" s="13">
        <v>21249</v>
      </c>
      <c r="K29" s="13">
        <v>2369</v>
      </c>
      <c r="L29" s="13">
        <f>21249+2369</f>
        <v>23618</v>
      </c>
      <c r="M29" s="13">
        <v>21249</v>
      </c>
      <c r="N29" s="13">
        <v>2369</v>
      </c>
      <c r="O29" s="12"/>
    </row>
    <row r="30" spans="1:15" x14ac:dyDescent="0.25">
      <c r="A30" s="12"/>
      <c r="B30" s="12"/>
      <c r="C30" s="12"/>
      <c r="D30" s="12"/>
      <c r="E30" s="12"/>
      <c r="F30" s="12"/>
      <c r="G30" s="12"/>
      <c r="M30" s="12"/>
      <c r="N30" s="12"/>
      <c r="O30" s="12"/>
    </row>
    <row r="31" spans="1:15" x14ac:dyDescent="0.25">
      <c r="A31" s="38" t="s">
        <v>20</v>
      </c>
      <c r="B31" s="12"/>
      <c r="C31" s="12"/>
      <c r="D31" s="12"/>
      <c r="E31" s="12"/>
      <c r="F31" s="12"/>
      <c r="G31" s="12"/>
      <c r="M31" s="12"/>
      <c r="N31" s="12"/>
      <c r="O31" s="12"/>
    </row>
    <row r="32" spans="1:15" x14ac:dyDescent="0.25">
      <c r="A32" s="12" t="s">
        <v>94</v>
      </c>
      <c r="B32" s="12">
        <f>B16/B27</f>
        <v>161281717.86202708</v>
      </c>
      <c r="C32" s="12">
        <f>C16/C27</f>
        <v>0</v>
      </c>
      <c r="D32" s="12">
        <f>D16/D27</f>
        <v>16285310.749575809</v>
      </c>
      <c r="E32" s="12">
        <f>E16/E27</f>
        <v>5714144.1226581782</v>
      </c>
      <c r="F32" s="12">
        <f>F16/F27</f>
        <v>139282262.98979309</v>
      </c>
      <c r="G32" s="12"/>
      <c r="H32" s="12">
        <f>H16/H27</f>
        <v>147550355.2563616</v>
      </c>
      <c r="I32" s="12">
        <f t="shared" ref="I32:N32" si="3">I16/I27</f>
        <v>125550900.38412762</v>
      </c>
      <c r="J32" s="12">
        <f t="shared" si="3"/>
        <v>125550900.38412762</v>
      </c>
      <c r="K32" s="12">
        <f t="shared" si="3"/>
        <v>0</v>
      </c>
      <c r="L32" s="12">
        <f t="shared" si="3"/>
        <v>21999454.872233987</v>
      </c>
      <c r="M32" s="12">
        <f t="shared" si="3"/>
        <v>5714144.1226581931</v>
      </c>
      <c r="N32" s="12">
        <f t="shared" si="3"/>
        <v>16285310.74957585</v>
      </c>
      <c r="O32" s="12"/>
    </row>
    <row r="33" spans="1:15" x14ac:dyDescent="0.25">
      <c r="A33" s="12" t="s">
        <v>95</v>
      </c>
      <c r="B33" s="12">
        <f>B18/B28</f>
        <v>125749246.20693757</v>
      </c>
      <c r="C33" s="12">
        <f>C18/C28</f>
        <v>125749246.20693757</v>
      </c>
      <c r="D33" s="12">
        <f t="shared" ref="D33" si="4">D18/D28</f>
        <v>0</v>
      </c>
      <c r="E33" s="12">
        <f>E18/E28</f>
        <v>0</v>
      </c>
      <c r="F33" s="12">
        <f>F18/F28</f>
        <v>0</v>
      </c>
      <c r="G33" s="12"/>
      <c r="H33" s="12">
        <f>H18/H28</f>
        <v>125749246.20693757</v>
      </c>
      <c r="I33" s="12">
        <f t="shared" ref="I33:N33" si="5">I18/I28</f>
        <v>61945353.415009283</v>
      </c>
      <c r="J33" s="12">
        <f t="shared" si="5"/>
        <v>61945353.415009283</v>
      </c>
      <c r="K33" s="12">
        <f t="shared" si="5"/>
        <v>0</v>
      </c>
      <c r="L33" s="12">
        <f t="shared" si="5"/>
        <v>63803892.791928291</v>
      </c>
      <c r="M33" s="12">
        <f t="shared" si="5"/>
        <v>63803892.791928433</v>
      </c>
      <c r="N33" s="12">
        <f t="shared" si="5"/>
        <v>0</v>
      </c>
      <c r="O33" s="12"/>
    </row>
    <row r="34" spans="1:15" x14ac:dyDescent="0.25">
      <c r="A34" s="12" t="s">
        <v>96</v>
      </c>
      <c r="B34" s="12">
        <f>B32/B10</f>
        <v>142853.60306645447</v>
      </c>
      <c r="C34" s="12" t="e">
        <f t="shared" ref="C34:E34" si="6">C32/C10</f>
        <v>#DIV/0!</v>
      </c>
      <c r="D34" s="12">
        <f t="shared" si="6"/>
        <v>142853.60306645447</v>
      </c>
      <c r="E34" s="12">
        <f t="shared" si="6"/>
        <v>142853.60306645447</v>
      </c>
      <c r="F34" s="12">
        <f>F32/F10</f>
        <v>142853.60306645447</v>
      </c>
      <c r="G34" s="12"/>
      <c r="H34" s="12">
        <f>H32/H10</f>
        <v>130691.19154682162</v>
      </c>
      <c r="I34" s="12">
        <f t="shared" ref="I34:N34" si="7">I32/I10</f>
        <v>128770.15424013088</v>
      </c>
      <c r="J34" s="12">
        <f t="shared" si="7"/>
        <v>128770.15424013088</v>
      </c>
      <c r="K34" s="12" t="e">
        <f t="shared" si="7"/>
        <v>#DIV/0!</v>
      </c>
      <c r="L34" s="12">
        <f t="shared" si="7"/>
        <v>142853.60306645447</v>
      </c>
      <c r="M34" s="12">
        <f t="shared" si="7"/>
        <v>142853.60306645482</v>
      </c>
      <c r="N34" s="12">
        <f t="shared" si="7"/>
        <v>142853.60306645482</v>
      </c>
      <c r="O34" s="12"/>
    </row>
    <row r="35" spans="1:15" x14ac:dyDescent="0.25">
      <c r="A35" s="12" t="s">
        <v>97</v>
      </c>
      <c r="B35" s="12">
        <f>B33/B12</f>
        <v>119761.18686375006</v>
      </c>
      <c r="C35" s="12">
        <f>C33/C12</f>
        <v>119761.18686375006</v>
      </c>
      <c r="D35" s="12" t="e">
        <f t="shared" ref="D35:F35" si="8">D33/D12</f>
        <v>#DIV/0!</v>
      </c>
      <c r="E35" s="12" t="e">
        <f t="shared" si="8"/>
        <v>#DIV/0!</v>
      </c>
      <c r="F35" s="12" t="e">
        <f t="shared" si="8"/>
        <v>#DIV/0!</v>
      </c>
      <c r="G35" s="12"/>
      <c r="H35" s="12">
        <f>H33/H12</f>
        <v>119761.18686375006</v>
      </c>
      <c r="I35" s="12">
        <f t="shared" ref="I35:N35" si="9">I33/I12</f>
        <v>117991.14936192245</v>
      </c>
      <c r="J35" s="12">
        <f t="shared" si="9"/>
        <v>117991.14936192245</v>
      </c>
      <c r="K35" s="12" t="e">
        <f t="shared" si="9"/>
        <v>#DIV/0!</v>
      </c>
      <c r="L35" s="12">
        <f t="shared" si="9"/>
        <v>121531.2243655777</v>
      </c>
      <c r="M35" s="12">
        <f t="shared" si="9"/>
        <v>121531.22436557796</v>
      </c>
      <c r="N35" s="12" t="e">
        <f t="shared" si="9"/>
        <v>#DIV/0!</v>
      </c>
      <c r="O35" s="12"/>
    </row>
    <row r="36" spans="1:15" x14ac:dyDescent="0.25">
      <c r="A36" s="12"/>
      <c r="B36" s="12"/>
      <c r="C36" s="12"/>
      <c r="D36" s="12"/>
      <c r="E36" s="12"/>
      <c r="F36" s="12"/>
      <c r="G36" s="12"/>
      <c r="M36" s="12"/>
      <c r="N36" s="12"/>
      <c r="O36" s="12"/>
    </row>
    <row r="37" spans="1:15" x14ac:dyDescent="0.25">
      <c r="A37" s="38" t="s">
        <v>25</v>
      </c>
      <c r="B37" s="12"/>
      <c r="C37" s="12"/>
      <c r="D37" s="12"/>
      <c r="E37" s="12"/>
      <c r="F37" s="12"/>
      <c r="G37" s="12"/>
      <c r="M37" s="12"/>
      <c r="N37" s="12"/>
      <c r="O37" s="12"/>
    </row>
    <row r="38" spans="1:15" x14ac:dyDescent="0.25">
      <c r="A38" s="12"/>
      <c r="B38" s="12"/>
      <c r="C38" s="12"/>
      <c r="D38" s="12"/>
      <c r="E38" s="12"/>
      <c r="F38" s="12"/>
      <c r="G38" s="12"/>
      <c r="M38" s="12"/>
      <c r="N38" s="12"/>
      <c r="O38" s="12"/>
    </row>
    <row r="39" spans="1:15" x14ac:dyDescent="0.25">
      <c r="A39" s="12" t="s">
        <v>26</v>
      </c>
      <c r="B39" s="12"/>
      <c r="C39" s="12"/>
      <c r="D39" s="12"/>
      <c r="E39" s="12"/>
      <c r="F39" s="12"/>
      <c r="G39" s="12"/>
      <c r="M39" s="12"/>
      <c r="N39" s="12"/>
      <c r="O39" s="12"/>
    </row>
    <row r="40" spans="1:15" x14ac:dyDescent="0.25">
      <c r="A40" s="12" t="s">
        <v>27</v>
      </c>
      <c r="B40" s="12">
        <f>B11/B29*100</f>
        <v>4.4457617071724957</v>
      </c>
      <c r="C40" s="12">
        <f>C11/C29*100</f>
        <v>4.9414090074827044</v>
      </c>
      <c r="D40" s="12">
        <f>D11/D29*100</f>
        <v>0</v>
      </c>
      <c r="E40" s="12">
        <f>E11/E29*100</f>
        <v>0</v>
      </c>
      <c r="F40" s="12">
        <f>F11/F29*100</f>
        <v>0</v>
      </c>
      <c r="G40" s="12"/>
      <c r="H40" s="22">
        <f>H11/H29*100</f>
        <v>4.4457617071724957</v>
      </c>
      <c r="I40" s="22">
        <f t="shared" ref="I40:N40" si="10">I11/I29*100</f>
        <v>2.2228808535862479</v>
      </c>
      <c r="J40" s="22">
        <f t="shared" si="10"/>
        <v>2.4707045037413522</v>
      </c>
      <c r="K40" s="22">
        <f t="shared" si="10"/>
        <v>0</v>
      </c>
      <c r="L40" s="22">
        <f t="shared" si="10"/>
        <v>2.2228808535862479</v>
      </c>
      <c r="M40" s="22">
        <f t="shared" si="10"/>
        <v>2.4707045037413522</v>
      </c>
      <c r="N40" s="22">
        <f t="shared" si="10"/>
        <v>0</v>
      </c>
      <c r="O40" s="12"/>
    </row>
    <row r="41" spans="1:15" x14ac:dyDescent="0.25">
      <c r="A41" s="12" t="s">
        <v>28</v>
      </c>
      <c r="B41" s="12">
        <f>B12/B29*100</f>
        <v>4.4457617071724957</v>
      </c>
      <c r="C41" s="12">
        <f>C12/C29*100</f>
        <v>4.9414090074827044</v>
      </c>
      <c r="D41" s="12">
        <f>D12/D29*100</f>
        <v>0</v>
      </c>
      <c r="E41" s="12">
        <f>E12/E29*100</f>
        <v>0</v>
      </c>
      <c r="F41" s="12">
        <f>F12/F29*100</f>
        <v>0</v>
      </c>
      <c r="G41" s="12"/>
      <c r="H41" s="22">
        <f>H12/H29*100</f>
        <v>4.4457617071724957</v>
      </c>
      <c r="I41" s="22">
        <f t="shared" ref="I41:N41" si="11">I12/I29*100</f>
        <v>2.2228808535862479</v>
      </c>
      <c r="J41" s="22">
        <f t="shared" si="11"/>
        <v>2.4707045037413522</v>
      </c>
      <c r="K41" s="22">
        <f t="shared" si="11"/>
        <v>0</v>
      </c>
      <c r="L41" s="22">
        <f t="shared" si="11"/>
        <v>2.2228808535862479</v>
      </c>
      <c r="M41" s="22">
        <f t="shared" si="11"/>
        <v>2.4707045037413522</v>
      </c>
      <c r="N41" s="22">
        <f t="shared" si="11"/>
        <v>0</v>
      </c>
      <c r="O41" s="12"/>
    </row>
    <row r="42" spans="1:15" x14ac:dyDescent="0.25">
      <c r="A42" s="12"/>
      <c r="B42" s="12"/>
      <c r="C42" s="12"/>
      <c r="D42" s="12"/>
      <c r="E42" s="12"/>
      <c r="F42" s="12"/>
      <c r="G42" s="12"/>
      <c r="H42" s="22"/>
      <c r="I42" s="22"/>
      <c r="J42" s="22"/>
      <c r="K42" s="22"/>
      <c r="L42" s="22"/>
      <c r="M42" s="22"/>
      <c r="N42" s="22"/>
      <c r="O42" s="12"/>
    </row>
    <row r="43" spans="1:15" x14ac:dyDescent="0.25">
      <c r="A43" s="12" t="s">
        <v>29</v>
      </c>
      <c r="B43" s="12"/>
      <c r="C43" s="12"/>
      <c r="D43" s="12"/>
      <c r="E43" s="12"/>
      <c r="F43" s="12"/>
      <c r="G43" s="12"/>
      <c r="H43" s="22"/>
      <c r="I43" s="22"/>
      <c r="J43" s="22"/>
      <c r="K43" s="22"/>
      <c r="L43" s="22"/>
      <c r="M43" s="22"/>
      <c r="N43" s="22"/>
      <c r="O43" s="12"/>
    </row>
    <row r="44" spans="1:15" x14ac:dyDescent="0.25">
      <c r="A44" s="12" t="s">
        <v>30</v>
      </c>
      <c r="B44" s="12">
        <f>B12/B11*100</f>
        <v>100</v>
      </c>
      <c r="C44" s="12">
        <f>C12/C11*100</f>
        <v>100</v>
      </c>
      <c r="D44" s="12" t="e">
        <f>D12/D11*100</f>
        <v>#DIV/0!</v>
      </c>
      <c r="E44" s="12" t="e">
        <f>E12/E11*100</f>
        <v>#DIV/0!</v>
      </c>
      <c r="F44" s="12" t="e">
        <f>F12/F11*100</f>
        <v>#DIV/0!</v>
      </c>
      <c r="G44" s="12"/>
      <c r="H44" s="22">
        <f>H12/H11*100</f>
        <v>100</v>
      </c>
      <c r="I44" s="22">
        <f t="shared" ref="I44:N44" si="12">I12/I11*100</f>
        <v>100</v>
      </c>
      <c r="J44" s="22">
        <f t="shared" si="12"/>
        <v>100</v>
      </c>
      <c r="K44" s="22" t="e">
        <f t="shared" si="12"/>
        <v>#DIV/0!</v>
      </c>
      <c r="L44" s="22">
        <f t="shared" si="12"/>
        <v>100</v>
      </c>
      <c r="M44" s="22">
        <f t="shared" si="12"/>
        <v>100</v>
      </c>
      <c r="N44" s="22" t="e">
        <f t="shared" si="12"/>
        <v>#DIV/0!</v>
      </c>
      <c r="O44" s="12"/>
    </row>
    <row r="45" spans="1:15" x14ac:dyDescent="0.25">
      <c r="A45" s="12" t="s">
        <v>31</v>
      </c>
      <c r="B45" s="12">
        <f>B18/B17*100</f>
        <v>185.1042105263158</v>
      </c>
      <c r="C45" s="12">
        <f t="shared" ref="C45:F45" si="13">C18/C17*100</f>
        <v>185.1042105263158</v>
      </c>
      <c r="D45" s="12" t="e">
        <f t="shared" si="13"/>
        <v>#DIV/0!</v>
      </c>
      <c r="E45" s="12" t="e">
        <f t="shared" si="13"/>
        <v>#DIV/0!</v>
      </c>
      <c r="F45" s="12" t="e">
        <f t="shared" si="13"/>
        <v>#DIV/0!</v>
      </c>
      <c r="G45" s="12"/>
      <c r="H45" s="22">
        <f>H18/H17*100</f>
        <v>95.453903943025892</v>
      </c>
      <c r="I45" s="22">
        <f t="shared" ref="I45:N45" si="14">I18/I17*100</f>
        <v>91.184210526315795</v>
      </c>
      <c r="J45" s="22">
        <f t="shared" si="14"/>
        <v>91.184210526315795</v>
      </c>
      <c r="K45" s="22" t="e">
        <f t="shared" si="14"/>
        <v>#DIV/0!</v>
      </c>
      <c r="L45" s="22">
        <f t="shared" si="14"/>
        <v>100</v>
      </c>
      <c r="M45" s="22">
        <f t="shared" si="14"/>
        <v>100</v>
      </c>
      <c r="N45" s="22" t="e">
        <f t="shared" si="14"/>
        <v>#DIV/0!</v>
      </c>
      <c r="O45" s="12"/>
    </row>
    <row r="46" spans="1:15" x14ac:dyDescent="0.25">
      <c r="A46" s="12" t="s">
        <v>32</v>
      </c>
      <c r="B46" s="12">
        <f>AVERAGE(B44:B45)</f>
        <v>142.5521052631579</v>
      </c>
      <c r="C46" s="12">
        <f t="shared" ref="C46:F46" si="15">AVERAGE(C44:C45)</f>
        <v>142.5521052631579</v>
      </c>
      <c r="D46" s="12" t="e">
        <f t="shared" si="15"/>
        <v>#DIV/0!</v>
      </c>
      <c r="E46" s="12" t="e">
        <f t="shared" si="15"/>
        <v>#DIV/0!</v>
      </c>
      <c r="F46" s="12" t="e">
        <f t="shared" si="15"/>
        <v>#DIV/0!</v>
      </c>
      <c r="G46" s="12"/>
      <c r="H46" s="22">
        <f>AVERAGE(H44:H45)</f>
        <v>97.726951971512946</v>
      </c>
      <c r="I46" s="22">
        <f t="shared" ref="I46:N46" si="16">AVERAGE(I44:I45)</f>
        <v>95.59210526315789</v>
      </c>
      <c r="J46" s="22">
        <f t="shared" si="16"/>
        <v>95.59210526315789</v>
      </c>
      <c r="K46" s="22" t="e">
        <f t="shared" si="16"/>
        <v>#DIV/0!</v>
      </c>
      <c r="L46" s="22">
        <f t="shared" si="16"/>
        <v>100</v>
      </c>
      <c r="M46" s="22">
        <f t="shared" si="16"/>
        <v>100</v>
      </c>
      <c r="N46" s="22" t="e">
        <f t="shared" si="16"/>
        <v>#DIV/0!</v>
      </c>
      <c r="O46" s="12"/>
    </row>
    <row r="47" spans="1:15" x14ac:dyDescent="0.25">
      <c r="A47" s="12"/>
      <c r="B47" s="12"/>
      <c r="C47" s="12"/>
      <c r="D47" s="12"/>
      <c r="E47" s="12"/>
      <c r="F47" s="12"/>
      <c r="G47" s="12"/>
      <c r="H47" s="22"/>
      <c r="I47" s="22"/>
      <c r="J47" s="22"/>
      <c r="K47" s="22"/>
      <c r="L47" s="22"/>
      <c r="M47" s="22"/>
      <c r="N47" s="22"/>
      <c r="O47" s="12"/>
    </row>
    <row r="48" spans="1:15" x14ac:dyDescent="0.25">
      <c r="A48" s="12" t="s">
        <v>33</v>
      </c>
      <c r="B48" s="12"/>
      <c r="C48" s="12"/>
      <c r="D48" s="12"/>
      <c r="E48" s="12"/>
      <c r="F48" s="12"/>
      <c r="G48" s="12"/>
      <c r="H48" s="22"/>
      <c r="I48" s="22"/>
      <c r="J48" s="22"/>
      <c r="K48" s="22"/>
      <c r="L48" s="22"/>
      <c r="M48" s="22"/>
      <c r="N48" s="22"/>
      <c r="O48" s="12"/>
    </row>
    <row r="49" spans="1:15" x14ac:dyDescent="0.25">
      <c r="A49" s="12" t="s">
        <v>34</v>
      </c>
      <c r="B49" s="12">
        <f>B12/B13*100</f>
        <v>200</v>
      </c>
      <c r="C49" s="12">
        <f>C12/C13*100</f>
        <v>200</v>
      </c>
      <c r="D49" s="12" t="e">
        <f>D12/D13*100</f>
        <v>#DIV/0!</v>
      </c>
      <c r="E49" s="12" t="e">
        <f t="shared" ref="E49:F49" si="17">E12/E13*100</f>
        <v>#DIV/0!</v>
      </c>
      <c r="F49" s="12" t="e">
        <f t="shared" si="17"/>
        <v>#DIV/0!</v>
      </c>
      <c r="G49" s="12"/>
      <c r="H49" s="22">
        <f>H12/H13*100</f>
        <v>100</v>
      </c>
      <c r="I49" s="22">
        <f t="shared" ref="I49:N49" si="18">I12/I13*100</f>
        <v>100</v>
      </c>
      <c r="J49" s="22">
        <f t="shared" si="18"/>
        <v>100</v>
      </c>
      <c r="K49" s="22" t="e">
        <f t="shared" si="18"/>
        <v>#DIV/0!</v>
      </c>
      <c r="L49" s="22">
        <f t="shared" si="18"/>
        <v>100</v>
      </c>
      <c r="M49" s="22">
        <f t="shared" si="18"/>
        <v>100</v>
      </c>
      <c r="N49" s="22" t="e">
        <f t="shared" si="18"/>
        <v>#DIV/0!</v>
      </c>
      <c r="O49" s="12"/>
    </row>
    <row r="50" spans="1:15" x14ac:dyDescent="0.25">
      <c r="A50" s="12" t="s">
        <v>35</v>
      </c>
      <c r="B50" s="12">
        <f>B18/B19*100</f>
        <v>185.1042105263158</v>
      </c>
      <c r="C50" s="12" t="e">
        <f>C18/C19*100</f>
        <v>#DIV/0!</v>
      </c>
      <c r="D50" s="12" t="e">
        <f>D18/D19*100</f>
        <v>#DIV/0!</v>
      </c>
      <c r="E50" s="12" t="e">
        <f>E18/E19*100</f>
        <v>#DIV/0!</v>
      </c>
      <c r="F50" s="12" t="e">
        <f>F18/F19*100</f>
        <v>#DIV/0!</v>
      </c>
      <c r="G50" s="12"/>
      <c r="H50" s="22">
        <f>H18/H19*100</f>
        <v>95.453903943025892</v>
      </c>
      <c r="I50" s="22">
        <f t="shared" ref="I50:N50" si="19">I18/I19*100</f>
        <v>91.184210526315795</v>
      </c>
      <c r="J50" s="22">
        <f t="shared" si="19"/>
        <v>91.184210526315795</v>
      </c>
      <c r="K50" s="22" t="e">
        <f t="shared" si="19"/>
        <v>#DIV/0!</v>
      </c>
      <c r="L50" s="22">
        <f t="shared" si="19"/>
        <v>100</v>
      </c>
      <c r="M50" s="22">
        <f t="shared" si="19"/>
        <v>100</v>
      </c>
      <c r="N50" s="22" t="e">
        <f t="shared" si="19"/>
        <v>#DIV/0!</v>
      </c>
      <c r="O50" s="12"/>
    </row>
    <row r="51" spans="1:15" x14ac:dyDescent="0.25">
      <c r="A51" s="12" t="s">
        <v>36</v>
      </c>
      <c r="B51" s="12">
        <f>(B49+B50)/2</f>
        <v>192.5521052631579</v>
      </c>
      <c r="C51" s="12" t="e">
        <f>(C49+C50)/2</f>
        <v>#DIV/0!</v>
      </c>
      <c r="D51" s="12" t="e">
        <f t="shared" ref="D51:F51" si="20">(D49+D50)/2</f>
        <v>#DIV/0!</v>
      </c>
      <c r="E51" s="12" t="e">
        <f t="shared" si="20"/>
        <v>#DIV/0!</v>
      </c>
      <c r="F51" s="12" t="e">
        <f t="shared" si="20"/>
        <v>#DIV/0!</v>
      </c>
      <c r="G51" s="12"/>
      <c r="H51" s="22">
        <f>(H49+H50)/2</f>
        <v>97.726951971512946</v>
      </c>
      <c r="I51" s="22">
        <f t="shared" ref="I51:N51" si="21">(I49+I50)/2</f>
        <v>95.59210526315789</v>
      </c>
      <c r="J51" s="22">
        <f t="shared" si="21"/>
        <v>95.59210526315789</v>
      </c>
      <c r="K51" s="22" t="e">
        <f t="shared" si="21"/>
        <v>#DIV/0!</v>
      </c>
      <c r="L51" s="22">
        <f t="shared" si="21"/>
        <v>100</v>
      </c>
      <c r="M51" s="22">
        <f t="shared" si="21"/>
        <v>100</v>
      </c>
      <c r="N51" s="22" t="e">
        <f t="shared" si="21"/>
        <v>#DIV/0!</v>
      </c>
      <c r="O51" s="12"/>
    </row>
    <row r="52" spans="1:15" x14ac:dyDescent="0.25">
      <c r="A52" s="12"/>
      <c r="B52" s="12"/>
      <c r="C52" s="12"/>
      <c r="D52" s="12"/>
      <c r="E52" s="12"/>
      <c r="F52" s="12"/>
      <c r="G52" s="12"/>
      <c r="H52" s="22"/>
      <c r="I52" s="22"/>
      <c r="J52" s="22"/>
      <c r="K52" s="22"/>
      <c r="L52" s="22"/>
      <c r="M52" s="22"/>
      <c r="N52" s="22"/>
      <c r="O52" s="12"/>
    </row>
    <row r="53" spans="1:15" x14ac:dyDescent="0.25">
      <c r="A53" s="12" t="s">
        <v>49</v>
      </c>
      <c r="B53" s="12"/>
      <c r="C53" s="12"/>
      <c r="D53" s="12"/>
      <c r="E53" s="12"/>
      <c r="F53" s="12"/>
      <c r="G53" s="12"/>
      <c r="H53" s="22"/>
      <c r="I53" s="22"/>
      <c r="J53" s="22"/>
      <c r="K53" s="22"/>
      <c r="L53" s="22"/>
      <c r="M53" s="22"/>
      <c r="N53" s="22"/>
      <c r="O53" s="12"/>
    </row>
    <row r="54" spans="1:15" x14ac:dyDescent="0.25">
      <c r="A54" s="12" t="s">
        <v>37</v>
      </c>
      <c r="B54" s="12">
        <f>B20/B18*100</f>
        <v>0</v>
      </c>
      <c r="C54" s="12">
        <f>D20/C18*100</f>
        <v>0</v>
      </c>
      <c r="D54" s="12" t="e">
        <f t="shared" ref="D54:E54" si="22">E20/D18*100</f>
        <v>#DIV/0!</v>
      </c>
      <c r="E54" s="12" t="e">
        <f t="shared" si="22"/>
        <v>#DIV/0!</v>
      </c>
      <c r="F54" s="12" t="e">
        <f>G21/F18*100</f>
        <v>#DIV/0!</v>
      </c>
      <c r="G54" s="12"/>
      <c r="H54" s="22">
        <f>H20/H18*100</f>
        <v>100</v>
      </c>
      <c r="I54" s="22">
        <f t="shared" ref="I54:N54" si="23">I20/I18*100</f>
        <v>100</v>
      </c>
      <c r="J54" s="22">
        <f t="shared" si="23"/>
        <v>100</v>
      </c>
      <c r="K54" s="22" t="e">
        <f t="shared" si="23"/>
        <v>#DIV/0!</v>
      </c>
      <c r="L54" s="22">
        <f t="shared" si="23"/>
        <v>100</v>
      </c>
      <c r="M54" s="22">
        <f t="shared" si="23"/>
        <v>100</v>
      </c>
      <c r="N54" s="22" t="e">
        <f t="shared" si="23"/>
        <v>#DIV/0!</v>
      </c>
      <c r="O54" s="12"/>
    </row>
    <row r="55" spans="1:15" x14ac:dyDescent="0.25">
      <c r="A55" s="12"/>
      <c r="B55" s="12"/>
      <c r="C55" s="12"/>
      <c r="D55" s="12"/>
      <c r="E55" s="12"/>
      <c r="F55" s="12"/>
      <c r="G55" s="12"/>
      <c r="H55" s="22"/>
      <c r="I55" s="22"/>
      <c r="J55" s="22"/>
      <c r="K55" s="22"/>
      <c r="L55" s="22"/>
      <c r="M55" s="22"/>
      <c r="N55" s="22"/>
      <c r="O55" s="12"/>
    </row>
    <row r="56" spans="1:15" x14ac:dyDescent="0.25">
      <c r="A56" s="12" t="s">
        <v>38</v>
      </c>
      <c r="B56" s="12"/>
      <c r="C56" s="12"/>
      <c r="D56" s="12"/>
      <c r="E56" s="12"/>
      <c r="F56" s="12"/>
      <c r="G56" s="12"/>
      <c r="H56" s="22"/>
      <c r="I56" s="22"/>
      <c r="J56" s="22"/>
      <c r="K56" s="22"/>
      <c r="L56" s="22"/>
      <c r="M56" s="22"/>
      <c r="N56" s="22"/>
      <c r="O56" s="12"/>
    </row>
    <row r="57" spans="1:15" x14ac:dyDescent="0.25">
      <c r="A57" s="12" t="s">
        <v>39</v>
      </c>
      <c r="B57" s="12">
        <f>((B12/B10)-1)*100</f>
        <v>-6.997342781222315</v>
      </c>
      <c r="C57" s="12" t="e">
        <f>((C12/C10)-1)*100</f>
        <v>#DIV/0!</v>
      </c>
      <c r="D57" s="12">
        <f>((D12/D10)-1)*100</f>
        <v>-100</v>
      </c>
      <c r="E57" s="12">
        <f>((E12/E10)-1)*100</f>
        <v>-100</v>
      </c>
      <c r="F57" s="12">
        <f>((F12/F10)-1)*100</f>
        <v>-100</v>
      </c>
      <c r="G57" s="12"/>
      <c r="H57" s="22">
        <f>((H12/H10)-1)*100</f>
        <v>-6.997342781222315</v>
      </c>
      <c r="I57" s="22">
        <f t="shared" ref="I57:N57" si="24">((I12/I10)-1)*100</f>
        <v>-46.153846153846153</v>
      </c>
      <c r="J57" s="22">
        <f t="shared" si="24"/>
        <v>-46.153846153846153</v>
      </c>
      <c r="K57" s="22" t="e">
        <f t="shared" si="24"/>
        <v>#DIV/0!</v>
      </c>
      <c r="L57" s="22">
        <f t="shared" si="24"/>
        <v>240.90909090909091</v>
      </c>
      <c r="M57" s="22">
        <f t="shared" si="24"/>
        <v>1212.5</v>
      </c>
      <c r="N57" s="22">
        <f t="shared" si="24"/>
        <v>-100</v>
      </c>
      <c r="O57" s="12"/>
    </row>
    <row r="58" spans="1:15" x14ac:dyDescent="0.25">
      <c r="A58" s="12" t="s">
        <v>40</v>
      </c>
      <c r="B58" s="12">
        <f>((B33/B32)-1)*100</f>
        <v>-22.031307780021759</v>
      </c>
      <c r="C58" s="12" t="e">
        <f>((C33/C32)-1)*100</f>
        <v>#DIV/0!</v>
      </c>
      <c r="D58" s="12">
        <f t="shared" ref="D58" si="25">((D33/D32)-1)*100</f>
        <v>-100</v>
      </c>
      <c r="E58" s="12">
        <f>((E33/E32)-1)*100</f>
        <v>-100</v>
      </c>
      <c r="F58" s="12">
        <f>((F33/F32)-1)*100</f>
        <v>-100</v>
      </c>
      <c r="G58" s="12"/>
      <c r="H58" s="22">
        <f>((H33/H32)-1)*100</f>
        <v>-14.775368728557559</v>
      </c>
      <c r="I58" s="22">
        <f t="shared" ref="I58:N58" si="26">((I33/I32)-1)*100</f>
        <v>-50.66116353965986</v>
      </c>
      <c r="J58" s="22">
        <f t="shared" si="26"/>
        <v>-50.66116353965986</v>
      </c>
      <c r="K58" s="22" t="e">
        <f t="shared" si="26"/>
        <v>#DIV/0!</v>
      </c>
      <c r="L58" s="22">
        <f t="shared" si="26"/>
        <v>190.02488090037465</v>
      </c>
      <c r="M58" s="22">
        <f t="shared" si="26"/>
        <v>1016.5957914664422</v>
      </c>
      <c r="N58" s="22">
        <f t="shared" si="26"/>
        <v>-100</v>
      </c>
      <c r="O58" s="12"/>
    </row>
    <row r="59" spans="1:15" x14ac:dyDescent="0.25">
      <c r="A59" s="12" t="s">
        <v>41</v>
      </c>
      <c r="B59" s="12">
        <f>((B35/B34)-1)*100</f>
        <v>-16.165091889185312</v>
      </c>
      <c r="C59" s="12" t="e">
        <f t="shared" ref="C59:F59" si="27">((C35/C34)-1)*100</f>
        <v>#DIV/0!</v>
      </c>
      <c r="D59" s="12" t="e">
        <f t="shared" si="27"/>
        <v>#DIV/0!</v>
      </c>
      <c r="E59" s="12" t="e">
        <f t="shared" si="27"/>
        <v>#DIV/0!</v>
      </c>
      <c r="F59" s="12" t="e">
        <f t="shared" si="27"/>
        <v>#DIV/0!</v>
      </c>
      <c r="G59" s="12"/>
      <c r="H59" s="22">
        <f>((H35/H34)-1)*100</f>
        <v>-8.363229804325222</v>
      </c>
      <c r="I59" s="22">
        <f t="shared" ref="I59:N59" si="28">((I35/I34)-1)*100</f>
        <v>-8.370732287939731</v>
      </c>
      <c r="J59" s="22">
        <f t="shared" si="28"/>
        <v>-8.370732287939731</v>
      </c>
      <c r="K59" s="22" t="e">
        <f t="shared" si="28"/>
        <v>#DIV/0!</v>
      </c>
      <c r="L59" s="22">
        <f t="shared" si="28"/>
        <v>-14.926034935890097</v>
      </c>
      <c r="M59" s="22">
        <f t="shared" si="28"/>
        <v>-14.926034935890131</v>
      </c>
      <c r="N59" s="22" t="e">
        <f t="shared" si="28"/>
        <v>#DIV/0!</v>
      </c>
      <c r="O59" s="12"/>
    </row>
    <row r="60" spans="1:15" x14ac:dyDescent="0.25">
      <c r="A60" s="12"/>
      <c r="B60" s="12"/>
      <c r="C60" s="12"/>
      <c r="D60" s="12"/>
      <c r="E60" s="12"/>
      <c r="F60" s="12"/>
      <c r="G60" s="12"/>
      <c r="M60" s="12"/>
      <c r="N60" s="12"/>
      <c r="O60" s="12"/>
    </row>
    <row r="61" spans="1:15" x14ac:dyDescent="0.25">
      <c r="A61" s="12" t="s">
        <v>42</v>
      </c>
      <c r="B61" s="12"/>
      <c r="C61" s="12"/>
      <c r="D61" s="12"/>
      <c r="E61" s="12"/>
      <c r="F61" s="12"/>
      <c r="G61" s="12"/>
      <c r="M61" s="12"/>
      <c r="N61" s="12"/>
      <c r="O61" s="12"/>
    </row>
    <row r="62" spans="1:15" x14ac:dyDescent="0.25">
      <c r="A62" s="12" t="s">
        <v>43</v>
      </c>
      <c r="B62" s="12">
        <f t="shared" ref="B62:F63" si="29">B17/B11</f>
        <v>95000</v>
      </c>
      <c r="C62" s="12">
        <f t="shared" si="29"/>
        <v>95000</v>
      </c>
      <c r="D62" s="12" t="e">
        <f t="shared" si="29"/>
        <v>#DIV/0!</v>
      </c>
      <c r="E62" s="12" t="e">
        <f t="shared" si="29"/>
        <v>#DIV/0!</v>
      </c>
      <c r="F62" s="12" t="e">
        <f t="shared" si="29"/>
        <v>#DIV/0!</v>
      </c>
      <c r="G62" s="12"/>
      <c r="H62" s="12">
        <f t="shared" ref="H62:N63" si="30">H17/H11</f>
        <v>184224</v>
      </c>
      <c r="I62" s="12">
        <f t="shared" si="30"/>
        <v>190000</v>
      </c>
      <c r="J62" s="12">
        <f t="shared" si="30"/>
        <v>190000</v>
      </c>
      <c r="K62" s="12" t="e">
        <f t="shared" si="30"/>
        <v>#DIV/0!</v>
      </c>
      <c r="L62" s="12">
        <f t="shared" si="30"/>
        <v>178448</v>
      </c>
      <c r="M62" s="12">
        <f t="shared" si="30"/>
        <v>178448</v>
      </c>
      <c r="N62" s="12" t="e">
        <f t="shared" si="30"/>
        <v>#DIV/0!</v>
      </c>
      <c r="O62" s="12"/>
    </row>
    <row r="63" spans="1:15" x14ac:dyDescent="0.25">
      <c r="A63" s="12" t="s">
        <v>44</v>
      </c>
      <c r="B63" s="12">
        <f t="shared" si="29"/>
        <v>175849</v>
      </c>
      <c r="C63" s="12">
        <f t="shared" si="29"/>
        <v>175849</v>
      </c>
      <c r="D63" s="12" t="e">
        <f t="shared" si="29"/>
        <v>#DIV/0!</v>
      </c>
      <c r="E63" s="12" t="e">
        <f t="shared" si="29"/>
        <v>#DIV/0!</v>
      </c>
      <c r="F63" s="12" t="e">
        <f t="shared" si="29"/>
        <v>#DIV/0!</v>
      </c>
      <c r="G63" s="12"/>
      <c r="H63" s="12">
        <f t="shared" si="30"/>
        <v>175849</v>
      </c>
      <c r="I63" s="12">
        <f t="shared" si="30"/>
        <v>173250</v>
      </c>
      <c r="J63" s="12">
        <f t="shared" si="30"/>
        <v>173250</v>
      </c>
      <c r="K63" s="12" t="e">
        <f t="shared" si="30"/>
        <v>#DIV/0!</v>
      </c>
      <c r="L63" s="12">
        <f t="shared" si="30"/>
        <v>178448</v>
      </c>
      <c r="M63" s="12">
        <f t="shared" si="30"/>
        <v>178448</v>
      </c>
      <c r="N63" s="12" t="e">
        <f t="shared" si="30"/>
        <v>#DIV/0!</v>
      </c>
      <c r="O63" s="12"/>
    </row>
    <row r="64" spans="1:15" x14ac:dyDescent="0.25">
      <c r="A64" s="12" t="s">
        <v>45</v>
      </c>
      <c r="B64" s="12">
        <f>(B62/B63)*B46</f>
        <v>77.011811269896327</v>
      </c>
      <c r="C64" s="12">
        <f>(C62/C63)*C46</f>
        <v>77.011811269896327</v>
      </c>
      <c r="D64" s="12" t="e">
        <f t="shared" ref="D64" si="31">(D62/D63)*D46</f>
        <v>#DIV/0!</v>
      </c>
      <c r="E64" s="12" t="e">
        <f t="shared" ref="E64:F64" si="32">E62/E63*E46</f>
        <v>#DIV/0!</v>
      </c>
      <c r="F64" s="12" t="e">
        <f t="shared" si="32"/>
        <v>#DIV/0!</v>
      </c>
      <c r="G64" s="12"/>
      <c r="H64" s="22">
        <f>(H62/H63)*H46</f>
        <v>102.38130441458297</v>
      </c>
      <c r="I64" s="22">
        <f t="shared" ref="I64:N64" si="33">(I62/I63)*I46</f>
        <v>104.83405483405483</v>
      </c>
      <c r="J64" s="22">
        <f t="shared" si="33"/>
        <v>104.83405483405483</v>
      </c>
      <c r="K64" s="22" t="e">
        <f t="shared" si="33"/>
        <v>#DIV/0!</v>
      </c>
      <c r="L64" s="22">
        <f t="shared" si="33"/>
        <v>100</v>
      </c>
      <c r="M64" s="22">
        <f t="shared" si="33"/>
        <v>100</v>
      </c>
      <c r="N64" s="22" t="e">
        <f t="shared" si="33"/>
        <v>#DIV/0!</v>
      </c>
      <c r="O64" s="12"/>
    </row>
    <row r="65" spans="1:15" x14ac:dyDescent="0.25">
      <c r="A65" s="12"/>
      <c r="B65" s="12"/>
      <c r="C65" s="12"/>
      <c r="D65" s="12"/>
      <c r="E65" s="12"/>
      <c r="F65" s="12"/>
      <c r="G65" s="12"/>
      <c r="H65" s="22"/>
      <c r="I65" s="22"/>
      <c r="J65" s="22"/>
      <c r="K65" s="22"/>
      <c r="L65" s="22"/>
      <c r="M65" s="22"/>
      <c r="N65" s="22"/>
      <c r="O65" s="12"/>
    </row>
    <row r="66" spans="1:15" x14ac:dyDescent="0.25">
      <c r="A66" s="12" t="s">
        <v>46</v>
      </c>
      <c r="B66" s="12"/>
      <c r="C66" s="12"/>
      <c r="D66" s="12"/>
      <c r="E66" s="12"/>
      <c r="F66" s="12"/>
      <c r="G66" s="12"/>
      <c r="H66" s="22"/>
      <c r="I66" s="22"/>
      <c r="J66" s="22"/>
      <c r="K66" s="22"/>
      <c r="L66" s="22"/>
      <c r="M66" s="22"/>
      <c r="N66" s="22"/>
      <c r="O66" s="12"/>
    </row>
    <row r="67" spans="1:15" x14ac:dyDescent="0.25">
      <c r="A67" s="12" t="s">
        <v>47</v>
      </c>
      <c r="B67" s="12">
        <f>(B24/B23)*100</f>
        <v>91.18441578947369</v>
      </c>
      <c r="C67" s="12"/>
      <c r="D67" s="12"/>
      <c r="E67" s="12"/>
      <c r="F67" s="12"/>
      <c r="G67" s="12"/>
      <c r="H67" s="22">
        <f>(H24/H23)*100</f>
        <v>91.18441578947369</v>
      </c>
      <c r="I67" s="22">
        <f t="shared" ref="I67:N67" si="34">(I24/I23)*100</f>
        <v>91.18441578947369</v>
      </c>
      <c r="J67" s="22" t="e">
        <f t="shared" si="34"/>
        <v>#DIV/0!</v>
      </c>
      <c r="K67" s="22" t="e">
        <f t="shared" si="34"/>
        <v>#DIV/0!</v>
      </c>
      <c r="L67" s="22" t="e">
        <f t="shared" si="34"/>
        <v>#DIV/0!</v>
      </c>
      <c r="M67" s="22" t="e">
        <f t="shared" si="34"/>
        <v>#DIV/0!</v>
      </c>
      <c r="N67" s="22" t="e">
        <f t="shared" si="34"/>
        <v>#DIV/0!</v>
      </c>
      <c r="O67" s="12"/>
    </row>
    <row r="68" spans="1:15" x14ac:dyDescent="0.25">
      <c r="A68" s="12" t="s">
        <v>48</v>
      </c>
      <c r="B68" s="12">
        <f>(B18/B24)*100</f>
        <v>202.99983163097065</v>
      </c>
      <c r="C68" s="12"/>
      <c r="D68" s="12"/>
      <c r="E68" s="12"/>
      <c r="F68" s="12"/>
      <c r="G68" s="12"/>
      <c r="H68" s="22">
        <f t="shared" ref="H68:N68" si="35">(H18/H24)*100</f>
        <v>202.99983163097065</v>
      </c>
      <c r="I68" s="22">
        <f t="shared" si="35"/>
        <v>99.999774892281621</v>
      </c>
      <c r="J68" s="22" t="e">
        <f t="shared" si="35"/>
        <v>#DIV/0!</v>
      </c>
      <c r="K68" s="22" t="e">
        <f t="shared" si="35"/>
        <v>#DIV/0!</v>
      </c>
      <c r="L68" s="22" t="e">
        <f t="shared" si="35"/>
        <v>#DIV/0!</v>
      </c>
      <c r="M68" s="22" t="e">
        <f t="shared" si="35"/>
        <v>#DIV/0!</v>
      </c>
      <c r="N68" s="22" t="e">
        <f t="shared" si="35"/>
        <v>#DIV/0!</v>
      </c>
      <c r="O68" s="12"/>
    </row>
    <row r="69" spans="1:15" ht="15.75" thickBot="1" x14ac:dyDescent="0.3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12"/>
    </row>
    <row r="70" spans="1:15" ht="15.75" thickTop="1" x14ac:dyDescent="0.25">
      <c r="A70" s="14" t="s">
        <v>122</v>
      </c>
      <c r="B70" s="12"/>
      <c r="C70" s="12"/>
      <c r="D70" s="12"/>
      <c r="E70" s="12"/>
      <c r="F70" s="12"/>
      <c r="G70" s="12"/>
      <c r="M70" s="12"/>
      <c r="N70" s="12"/>
      <c r="O70" s="12"/>
    </row>
    <row r="71" spans="1:15" x14ac:dyDescent="0.25">
      <c r="A71" s="7" t="s">
        <v>50</v>
      </c>
    </row>
    <row r="72" spans="1:15" x14ac:dyDescent="0.25">
      <c r="A72" s="7" t="s">
        <v>53</v>
      </c>
    </row>
    <row r="73" spans="1:15" x14ac:dyDescent="0.25">
      <c r="A73" s="7" t="s">
        <v>51</v>
      </c>
    </row>
    <row r="74" spans="1:15" x14ac:dyDescent="0.25">
      <c r="A74" s="7" t="s">
        <v>52</v>
      </c>
    </row>
    <row r="75" spans="1:15" x14ac:dyDescent="0.25">
      <c r="A75" s="7" t="s">
        <v>87</v>
      </c>
    </row>
    <row r="76" spans="1:15" x14ac:dyDescent="0.25">
      <c r="A76" s="15" t="s">
        <v>123</v>
      </c>
    </row>
    <row r="77" spans="1:15" x14ac:dyDescent="0.25">
      <c r="A77" s="7" t="s">
        <v>129</v>
      </c>
    </row>
    <row r="78" spans="1:15" x14ac:dyDescent="0.25">
      <c r="A78" s="16" t="s">
        <v>130</v>
      </c>
    </row>
  </sheetData>
  <mergeCells count="7">
    <mergeCell ref="A2:F2"/>
    <mergeCell ref="H4:H5"/>
    <mergeCell ref="I4:K4"/>
    <mergeCell ref="L4:N4"/>
    <mergeCell ref="A4:A5"/>
    <mergeCell ref="B4:B5"/>
    <mergeCell ref="C4:F4"/>
  </mergeCells>
  <pageMargins left="0.7" right="0.7" top="0.75" bottom="0.75" header="0.3" footer="0.3"/>
  <pageSetup scale="61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 Trimestre</vt:lpstr>
      <vt:lpstr>II Trimestre</vt:lpstr>
      <vt:lpstr>III Trimestre</vt:lpstr>
      <vt:lpstr>IV Trimestre</vt:lpstr>
      <vt:lpstr>Primer Semestre</vt:lpstr>
      <vt:lpstr>III Trimestre Acumulado</vt:lpstr>
      <vt:lpstr>Anual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Astorga</dc:creator>
  <cp:lastModifiedBy>Horacio Rodriguez</cp:lastModifiedBy>
  <cp:lastPrinted>2012-07-30T22:38:26Z</cp:lastPrinted>
  <dcterms:created xsi:type="dcterms:W3CDTF">2012-05-03T20:05:29Z</dcterms:created>
  <dcterms:modified xsi:type="dcterms:W3CDTF">2013-10-29T20:49:49Z</dcterms:modified>
</cp:coreProperties>
</file>