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360" yWindow="120" windowWidth="16515" windowHeight="8985" tabRatio="729" activeTab="7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</sheets>
  <calcPr calcId="152511"/>
</workbook>
</file>

<file path=xl/calcChain.xml><?xml version="1.0" encoding="utf-8"?>
<calcChain xmlns="http://schemas.openxmlformats.org/spreadsheetml/2006/main">
  <c r="B10" i="2" l="1"/>
  <c r="C32" i="2"/>
  <c r="C33" i="2"/>
  <c r="C44" i="2"/>
  <c r="C49" i="3" l="1"/>
  <c r="C49" i="7"/>
  <c r="E20" i="4" l="1"/>
  <c r="E20" i="1"/>
  <c r="C49" i="2" l="1"/>
  <c r="B10" i="7" l="1"/>
  <c r="E11" i="7"/>
  <c r="B11" i="7" s="1"/>
  <c r="B44" i="7" s="1"/>
  <c r="E13" i="7"/>
  <c r="B13" i="7" s="1"/>
  <c r="B49" i="7" s="1"/>
  <c r="B10" i="6"/>
  <c r="E11" i="6"/>
  <c r="B11" i="6" s="1"/>
  <c r="E13" i="6"/>
  <c r="B13" i="6" s="1"/>
  <c r="B10" i="5"/>
  <c r="E11" i="5"/>
  <c r="B11" i="5" s="1"/>
  <c r="E13" i="5"/>
  <c r="B13" i="5" s="1"/>
  <c r="B10" i="4"/>
  <c r="E13" i="4" l="1"/>
  <c r="B13" i="4" s="1"/>
  <c r="E11" i="4"/>
  <c r="B11" i="4" s="1"/>
  <c r="B10" i="1"/>
  <c r="E13" i="1"/>
  <c r="B13" i="1" s="1"/>
  <c r="E11" i="1"/>
  <c r="B11" i="1" s="1"/>
  <c r="B10" i="3"/>
  <c r="E13" i="3"/>
  <c r="B13" i="3" s="1"/>
  <c r="E11" i="3"/>
  <c r="B11" i="3" s="1"/>
  <c r="E13" i="2"/>
  <c r="B13" i="2" s="1"/>
  <c r="B49" i="2" s="1"/>
  <c r="E11" i="2"/>
  <c r="B11" i="2" s="1"/>
  <c r="B44" i="2" s="1"/>
  <c r="E32" i="7" l="1"/>
  <c r="E34" i="7" s="1"/>
  <c r="E33" i="7"/>
  <c r="E58" i="7" s="1"/>
  <c r="E40" i="7"/>
  <c r="E41" i="7"/>
  <c r="E44" i="7"/>
  <c r="E45" i="7"/>
  <c r="E46" i="7" s="1"/>
  <c r="E49" i="7"/>
  <c r="E50" i="7"/>
  <c r="E54" i="7"/>
  <c r="E57" i="7"/>
  <c r="E62" i="7"/>
  <c r="E63" i="7"/>
  <c r="E65" i="7"/>
  <c r="E66" i="7"/>
  <c r="E32" i="6"/>
  <c r="E34" i="6" s="1"/>
  <c r="E59" i="6" s="1"/>
  <c r="E33" i="6"/>
  <c r="E35" i="6"/>
  <c r="E40" i="6"/>
  <c r="E41" i="6"/>
  <c r="E44" i="6"/>
  <c r="E45" i="6"/>
  <c r="E49" i="6"/>
  <c r="E50" i="6"/>
  <c r="E54" i="6"/>
  <c r="E57" i="6"/>
  <c r="E62" i="6"/>
  <c r="E63" i="6"/>
  <c r="E65" i="6"/>
  <c r="E66" i="6"/>
  <c r="E32" i="5"/>
  <c r="E33" i="5"/>
  <c r="E58" i="5" s="1"/>
  <c r="E34" i="5"/>
  <c r="E35" i="5"/>
  <c r="E40" i="5"/>
  <c r="E41" i="5"/>
  <c r="E44" i="5"/>
  <c r="E45" i="5"/>
  <c r="E46" i="5" s="1"/>
  <c r="E49" i="5"/>
  <c r="E50" i="5"/>
  <c r="E54" i="5"/>
  <c r="E57" i="5"/>
  <c r="E62" i="5"/>
  <c r="E63" i="5"/>
  <c r="E65" i="5"/>
  <c r="E66" i="5"/>
  <c r="E32" i="4"/>
  <c r="E33" i="4"/>
  <c r="E58" i="4" s="1"/>
  <c r="E34" i="4"/>
  <c r="E35" i="4"/>
  <c r="E59" i="4" s="1"/>
  <c r="E40" i="4"/>
  <c r="E41" i="4"/>
  <c r="E44" i="4"/>
  <c r="E45" i="4"/>
  <c r="E46" i="4" s="1"/>
  <c r="E49" i="4"/>
  <c r="E50" i="4"/>
  <c r="E54" i="4"/>
  <c r="E57" i="4"/>
  <c r="E62" i="4"/>
  <c r="E63" i="4"/>
  <c r="E65" i="4"/>
  <c r="E66" i="4"/>
  <c r="E32" i="1"/>
  <c r="E34" i="1" s="1"/>
  <c r="E33" i="1"/>
  <c r="E58" i="1" s="1"/>
  <c r="E35" i="1"/>
  <c r="E40" i="1"/>
  <c r="E41" i="1"/>
  <c r="E44" i="1"/>
  <c r="E45" i="1"/>
  <c r="E46" i="1" s="1"/>
  <c r="E49" i="1"/>
  <c r="E50" i="1"/>
  <c r="E54" i="1"/>
  <c r="E57" i="1"/>
  <c r="E62" i="1"/>
  <c r="E63" i="1"/>
  <c r="E65" i="1"/>
  <c r="E66" i="1"/>
  <c r="E32" i="3"/>
  <c r="E33" i="3"/>
  <c r="E35" i="3" s="1"/>
  <c r="E59" i="3" s="1"/>
  <c r="E34" i="3"/>
  <c r="E40" i="3"/>
  <c r="E41" i="3"/>
  <c r="E44" i="3"/>
  <c r="E45" i="3"/>
  <c r="E49" i="3"/>
  <c r="E50" i="3"/>
  <c r="E54" i="3"/>
  <c r="E57" i="3"/>
  <c r="E62" i="3"/>
  <c r="E63" i="3"/>
  <c r="E65" i="3"/>
  <c r="E66" i="3"/>
  <c r="E40" i="2"/>
  <c r="E41" i="2"/>
  <c r="E44" i="2"/>
  <c r="E45" i="2"/>
  <c r="E49" i="2"/>
  <c r="E50" i="2"/>
  <c r="E54" i="2"/>
  <c r="E57" i="2"/>
  <c r="E62" i="2"/>
  <c r="E63" i="2"/>
  <c r="E65" i="2"/>
  <c r="E66" i="2"/>
  <c r="E32" i="2"/>
  <c r="E33" i="2"/>
  <c r="E34" i="2"/>
  <c r="E59" i="1" l="1"/>
  <c r="E35" i="7"/>
  <c r="E46" i="3"/>
  <c r="E64" i="3" s="1"/>
  <c r="E58" i="6"/>
  <c r="E51" i="7"/>
  <c r="E58" i="2"/>
  <c r="E58" i="3"/>
  <c r="E46" i="6"/>
  <c r="E35" i="2"/>
  <c r="E64" i="1"/>
  <c r="E59" i="7"/>
  <c r="E46" i="2"/>
  <c r="E64" i="2" s="1"/>
  <c r="E64" i="4"/>
  <c r="E59" i="2"/>
  <c r="E51" i="6"/>
  <c r="E64" i="5"/>
  <c r="E51" i="4"/>
  <c r="E51" i="1"/>
  <c r="E51" i="3"/>
  <c r="E64" i="6"/>
  <c r="E51" i="2"/>
  <c r="E59" i="5"/>
  <c r="E64" i="7"/>
  <c r="E51" i="5"/>
  <c r="C57" i="7"/>
  <c r="C41" i="7"/>
  <c r="B24" i="7"/>
  <c r="B19" i="7"/>
  <c r="C18" i="7"/>
  <c r="C16" i="7"/>
  <c r="C32" i="7" s="1"/>
  <c r="C34" i="7" s="1"/>
  <c r="C57" i="6"/>
  <c r="C49" i="6"/>
  <c r="C41" i="6"/>
  <c r="B24" i="6"/>
  <c r="B19" i="6"/>
  <c r="C18" i="6"/>
  <c r="C16" i="6"/>
  <c r="C32" i="6" s="1"/>
  <c r="C34" i="6" s="1"/>
  <c r="B49" i="6"/>
  <c r="B57" i="6"/>
  <c r="C57" i="5"/>
  <c r="C49" i="5"/>
  <c r="C41" i="5"/>
  <c r="B24" i="5"/>
  <c r="B19" i="5"/>
  <c r="C18" i="5"/>
  <c r="C16" i="5"/>
  <c r="B49" i="5"/>
  <c r="C66" i="4"/>
  <c r="C63" i="4"/>
  <c r="C57" i="4"/>
  <c r="C50" i="4"/>
  <c r="C49" i="4"/>
  <c r="C41" i="4"/>
  <c r="B41" i="4" s="1"/>
  <c r="C33" i="4"/>
  <c r="C32" i="4"/>
  <c r="C34" i="4" s="1"/>
  <c r="C20" i="4"/>
  <c r="C54" i="4" s="1"/>
  <c r="B19" i="4"/>
  <c r="B18" i="4"/>
  <c r="B66" i="4" s="1"/>
  <c r="C17" i="4"/>
  <c r="B16" i="4"/>
  <c r="B32" i="4" s="1"/>
  <c r="B49" i="4"/>
  <c r="D11" i="4"/>
  <c r="D11" i="7" s="1"/>
  <c r="C44" i="7" s="1"/>
  <c r="B44" i="4"/>
  <c r="B57" i="4"/>
  <c r="C66" i="1"/>
  <c r="C63" i="1"/>
  <c r="C57" i="1"/>
  <c r="C50" i="1"/>
  <c r="C49" i="1"/>
  <c r="C41" i="1"/>
  <c r="B41" i="1" s="1"/>
  <c r="C33" i="1"/>
  <c r="C32" i="1"/>
  <c r="C34" i="1" s="1"/>
  <c r="C20" i="1"/>
  <c r="C54" i="1" s="1"/>
  <c r="B19" i="1"/>
  <c r="B18" i="1"/>
  <c r="B70" i="1" s="1"/>
  <c r="C17" i="1"/>
  <c r="B16" i="1"/>
  <c r="B32" i="1" s="1"/>
  <c r="B49" i="1"/>
  <c r="D11" i="1"/>
  <c r="D11" i="6" s="1"/>
  <c r="C44" i="6" s="1"/>
  <c r="B44" i="1"/>
  <c r="B57" i="1"/>
  <c r="C66" i="3"/>
  <c r="C63" i="3"/>
  <c r="C57" i="3"/>
  <c r="B57" i="3"/>
  <c r="C50" i="3"/>
  <c r="B44" i="3"/>
  <c r="C41" i="3"/>
  <c r="B41" i="3" s="1"/>
  <c r="C33" i="3"/>
  <c r="C32" i="3"/>
  <c r="C34" i="3" s="1"/>
  <c r="C20" i="3"/>
  <c r="C54" i="3" s="1"/>
  <c r="B20" i="3"/>
  <c r="B19" i="3"/>
  <c r="B18" i="3"/>
  <c r="B70" i="3" s="1"/>
  <c r="C17" i="3"/>
  <c r="B17" i="3"/>
  <c r="B23" i="3" s="1"/>
  <c r="B69" i="3" s="1"/>
  <c r="B16" i="3"/>
  <c r="B32" i="3" s="1"/>
  <c r="B34" i="3" s="1"/>
  <c r="B49" i="3"/>
  <c r="D11" i="3"/>
  <c r="D11" i="5" s="1"/>
  <c r="C44" i="5" s="1"/>
  <c r="C66" i="2"/>
  <c r="C63" i="2"/>
  <c r="C57" i="2"/>
  <c r="C50" i="2"/>
  <c r="C41" i="2"/>
  <c r="B41" i="2" s="1"/>
  <c r="C34" i="2"/>
  <c r="C20" i="2"/>
  <c r="C20" i="5" s="1"/>
  <c r="B20" i="5" s="1"/>
  <c r="B19" i="2"/>
  <c r="B18" i="2"/>
  <c r="B70" i="2" s="1"/>
  <c r="C17" i="2"/>
  <c r="C45" i="2" s="1"/>
  <c r="C46" i="2" s="1"/>
  <c r="B16" i="2"/>
  <c r="D11" i="2"/>
  <c r="B57" i="2"/>
  <c r="C32" i="5" l="1"/>
  <c r="C34" i="5" s="1"/>
  <c r="B16" i="5"/>
  <c r="B32" i="5" s="1"/>
  <c r="C65" i="1"/>
  <c r="B41" i="7"/>
  <c r="C40" i="2"/>
  <c r="B40" i="2" s="1"/>
  <c r="D44" i="2"/>
  <c r="C35" i="3"/>
  <c r="C58" i="3"/>
  <c r="C35" i="4"/>
  <c r="C59" i="4" s="1"/>
  <c r="C58" i="4"/>
  <c r="C35" i="2"/>
  <c r="C58" i="2"/>
  <c r="C51" i="3"/>
  <c r="C35" i="1"/>
  <c r="C58" i="1"/>
  <c r="C65" i="4"/>
  <c r="C51" i="2"/>
  <c r="C62" i="3"/>
  <c r="C51" i="4"/>
  <c r="B41" i="5"/>
  <c r="B54" i="3"/>
  <c r="C59" i="3"/>
  <c r="C66" i="6"/>
  <c r="B41" i="6"/>
  <c r="B34" i="4"/>
  <c r="C40" i="4"/>
  <c r="B40" i="4" s="1"/>
  <c r="C44" i="4"/>
  <c r="C62" i="4"/>
  <c r="C17" i="7"/>
  <c r="B17" i="4"/>
  <c r="B65" i="4" s="1"/>
  <c r="B20" i="4"/>
  <c r="B54" i="4" s="1"/>
  <c r="C45" i="4"/>
  <c r="C59" i="1"/>
  <c r="C51" i="1"/>
  <c r="B34" i="1"/>
  <c r="C40" i="1"/>
  <c r="B40" i="1" s="1"/>
  <c r="C44" i="1"/>
  <c r="C62" i="1"/>
  <c r="B17" i="1"/>
  <c r="B23" i="1" s="1"/>
  <c r="B69" i="1" s="1"/>
  <c r="B20" i="1"/>
  <c r="B54" i="1" s="1"/>
  <c r="C45" i="1"/>
  <c r="C40" i="3"/>
  <c r="B40" i="3" s="1"/>
  <c r="C44" i="3"/>
  <c r="C45" i="3"/>
  <c r="C65" i="3"/>
  <c r="B33" i="3"/>
  <c r="B45" i="3"/>
  <c r="B46" i="3" s="1"/>
  <c r="C59" i="2"/>
  <c r="C62" i="2"/>
  <c r="C17" i="5"/>
  <c r="B17" i="5" s="1"/>
  <c r="B17" i="2"/>
  <c r="B23" i="2" s="1"/>
  <c r="B23" i="6" s="1"/>
  <c r="B69" i="6" s="1"/>
  <c r="B20" i="2"/>
  <c r="B54" i="2" s="1"/>
  <c r="D45" i="2"/>
  <c r="C54" i="2"/>
  <c r="C65" i="2"/>
  <c r="B18" i="5"/>
  <c r="C17" i="6"/>
  <c r="B17" i="6" s="1"/>
  <c r="B57" i="7"/>
  <c r="B44" i="6"/>
  <c r="C54" i="5"/>
  <c r="B23" i="4"/>
  <c r="B69" i="4" s="1"/>
  <c r="B70" i="4"/>
  <c r="B33" i="4"/>
  <c r="B45" i="4"/>
  <c r="B46" i="4" s="1"/>
  <c r="B50" i="4"/>
  <c r="B51" i="4" s="1"/>
  <c r="B62" i="4"/>
  <c r="B63" i="4"/>
  <c r="C40" i="7"/>
  <c r="B40" i="7" s="1"/>
  <c r="B33" i="1"/>
  <c r="B45" i="1"/>
  <c r="B46" i="1" s="1"/>
  <c r="B50" i="1"/>
  <c r="B51" i="1" s="1"/>
  <c r="B63" i="1"/>
  <c r="B66" i="1"/>
  <c r="C40" i="6"/>
  <c r="B50" i="3"/>
  <c r="B51" i="3" s="1"/>
  <c r="B62" i="3"/>
  <c r="B63" i="3"/>
  <c r="B65" i="3"/>
  <c r="B66" i="3"/>
  <c r="B57" i="5"/>
  <c r="B44" i="5"/>
  <c r="C65" i="5"/>
  <c r="C62" i="5"/>
  <c r="C66" i="5"/>
  <c r="C63" i="5"/>
  <c r="B54" i="5"/>
  <c r="C33" i="5"/>
  <c r="C40" i="5"/>
  <c r="B40" i="5" s="1"/>
  <c r="C45" i="5"/>
  <c r="C46" i="5" s="1"/>
  <c r="C50" i="5"/>
  <c r="C51" i="5" s="1"/>
  <c r="B65" i="5"/>
  <c r="B62" i="5"/>
  <c r="B70" i="5"/>
  <c r="B66" i="5"/>
  <c r="B63" i="5"/>
  <c r="B33" i="5"/>
  <c r="B45" i="5"/>
  <c r="B50" i="5"/>
  <c r="B51" i="5" s="1"/>
  <c r="B16" i="6"/>
  <c r="B32" i="6" s="1"/>
  <c r="B34" i="6" s="1"/>
  <c r="B18" i="6"/>
  <c r="C20" i="6"/>
  <c r="C33" i="7"/>
  <c r="C50" i="7"/>
  <c r="C51" i="7" s="1"/>
  <c r="C63" i="7"/>
  <c r="C66" i="7"/>
  <c r="C33" i="6"/>
  <c r="C50" i="6"/>
  <c r="C51" i="6" s="1"/>
  <c r="C63" i="6"/>
  <c r="B16" i="7"/>
  <c r="B18" i="7"/>
  <c r="C20" i="7"/>
  <c r="B23" i="5"/>
  <c r="B69" i="5" s="1"/>
  <c r="B63" i="2"/>
  <c r="B66" i="2"/>
  <c r="B33" i="2"/>
  <c r="B50" i="2"/>
  <c r="B51" i="2" s="1"/>
  <c r="B32" i="2"/>
  <c r="B34" i="2" s="1"/>
  <c r="B32" i="7"/>
  <c r="B45" i="2" l="1"/>
  <c r="B46" i="2" s="1"/>
  <c r="B69" i="2"/>
  <c r="C45" i="7"/>
  <c r="C46" i="7" s="1"/>
  <c r="B17" i="7"/>
  <c r="B62" i="7" s="1"/>
  <c r="C35" i="6"/>
  <c r="C59" i="6" s="1"/>
  <c r="C58" i="6"/>
  <c r="C35" i="7"/>
  <c r="C59" i="7" s="1"/>
  <c r="C58" i="7"/>
  <c r="B35" i="5"/>
  <c r="B58" i="5"/>
  <c r="B35" i="1"/>
  <c r="B58" i="1"/>
  <c r="B35" i="3"/>
  <c r="B59" i="3" s="1"/>
  <c r="B58" i="3"/>
  <c r="B35" i="2"/>
  <c r="B58" i="2"/>
  <c r="C35" i="5"/>
  <c r="C59" i="5" s="1"/>
  <c r="C58" i="5"/>
  <c r="B35" i="4"/>
  <c r="B59" i="4" s="1"/>
  <c r="B58" i="4"/>
  <c r="C46" i="4"/>
  <c r="C64" i="4" s="1"/>
  <c r="B40" i="6"/>
  <c r="C65" i="7"/>
  <c r="C62" i="7"/>
  <c r="B34" i="7"/>
  <c r="C65" i="6"/>
  <c r="B65" i="1"/>
  <c r="B62" i="1"/>
  <c r="B59" i="1"/>
  <c r="B64" i="1"/>
  <c r="C46" i="1"/>
  <c r="C64" i="1" s="1"/>
  <c r="C46" i="3"/>
  <c r="C64" i="3" s="1"/>
  <c r="B59" i="2"/>
  <c r="B65" i="2"/>
  <c r="B62" i="2"/>
  <c r="B64" i="2" s="1"/>
  <c r="B23" i="7"/>
  <c r="B69" i="7" s="1"/>
  <c r="C62" i="6"/>
  <c r="C45" i="6"/>
  <c r="C46" i="6" s="1"/>
  <c r="D46" i="2"/>
  <c r="C64" i="2" s="1"/>
  <c r="B64" i="4"/>
  <c r="B64" i="3"/>
  <c r="C54" i="7"/>
  <c r="B20" i="7"/>
  <c r="B54" i="7" s="1"/>
  <c r="B65" i="7"/>
  <c r="C64" i="7"/>
  <c r="B70" i="6"/>
  <c r="B66" i="6"/>
  <c r="B63" i="6"/>
  <c r="B50" i="6"/>
  <c r="B51" i="6" s="1"/>
  <c r="B45" i="6"/>
  <c r="B46" i="6" s="1"/>
  <c r="B33" i="6"/>
  <c r="B34" i="5"/>
  <c r="B59" i="5" s="1"/>
  <c r="B70" i="7"/>
  <c r="B66" i="7"/>
  <c r="B63" i="7"/>
  <c r="B50" i="7"/>
  <c r="B51" i="7" s="1"/>
  <c r="B45" i="7"/>
  <c r="B46" i="7" s="1"/>
  <c r="B33" i="7"/>
  <c r="C54" i="6"/>
  <c r="B20" i="6"/>
  <c r="B54" i="6" s="1"/>
  <c r="B65" i="6"/>
  <c r="B62" i="6"/>
  <c r="C64" i="5"/>
  <c r="B46" i="5"/>
  <c r="B64" i="5" s="1"/>
  <c r="B35" i="7" l="1"/>
  <c r="B58" i="7"/>
  <c r="B35" i="6"/>
  <c r="B59" i="6" s="1"/>
  <c r="B58" i="6"/>
  <c r="B59" i="7"/>
  <c r="B64" i="6"/>
  <c r="C64" i="6"/>
  <c r="B64" i="7"/>
</calcChain>
</file>

<file path=xl/comments1.xml><?xml version="1.0" encoding="utf-8"?>
<comments xmlns="http://schemas.openxmlformats.org/spreadsheetml/2006/main">
  <authors>
    <author>Diego Astorga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Diego Astorga:
</t>
        </r>
        <r>
          <rPr>
            <sz val="9"/>
            <color indexed="81"/>
            <rFont val="Tahoma"/>
            <family val="2"/>
          </rPr>
          <t>Se asume que es la misma meta anual debido a que se reportan beneficiarios diferentes atendidos.</t>
        </r>
      </text>
    </comment>
  </commentList>
</comments>
</file>

<file path=xl/sharedStrings.xml><?xml version="1.0" encoding="utf-8"?>
<sst xmlns="http://schemas.openxmlformats.org/spreadsheetml/2006/main" count="484" uniqueCount="135">
  <si>
    <t>Indicador</t>
  </si>
  <si>
    <t>Productos</t>
  </si>
  <si>
    <t>Avancemos</t>
  </si>
  <si>
    <t>Insumos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</si>
  <si>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</si>
  <si>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</si>
  <si>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</si>
  <si>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</si>
  <si>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</si>
  <si>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</si>
  <si>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</si>
  <si>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</si>
  <si>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</si>
  <si>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</si>
  <si>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Población objetivo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</si>
  <si>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</si>
  <si>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</si>
  <si>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</si>
  <si>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</si>
  <si>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</si>
  <si>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</si>
  <si>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</si>
  <si>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</si>
  <si>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</si>
  <si>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</si>
  <si>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</si>
  <si>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</si>
  <si>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</si>
  <si>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</si>
  <si>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</si>
  <si>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</si>
  <si>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</si>
  <si>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</si>
  <si>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</si>
  <si>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</si>
  <si>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</si>
  <si>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</si>
  <si>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</si>
  <si>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</si>
  <si>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</si>
  <si>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</si>
  <si>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</si>
  <si>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</si>
  <si>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</si>
  <si>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</si>
  <si>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</si>
  <si>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</si>
  <si>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</si>
  <si>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</si>
  <si>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</si>
  <si>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</si>
  <si>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</si>
  <si>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</si>
  <si>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2T 2010</t>
  </si>
  <si>
    <t>Programados 2T 2011</t>
  </si>
  <si>
    <t>Efectivos 2T 2011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</si>
  <si>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</si>
  <si>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</si>
  <si>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</si>
  <si>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</si>
  <si>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</si>
  <si>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</si>
  <si>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</si>
  <si>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</si>
  <si>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</si>
  <si>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</si>
  <si>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</si>
  <si>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</si>
  <si>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</si>
  <si>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</si>
  <si>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</si>
  <si>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</si>
  <si>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</si>
  <si>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</si>
  <si>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</si>
  <si>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</si>
  <si>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</si>
  <si>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</si>
  <si>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</si>
  <si>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</si>
  <si>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</si>
  <si>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</si>
  <si>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</si>
  <si>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Efectivos 3TA 2010</t>
  </si>
  <si>
    <t>Programados 3TA 2011</t>
  </si>
  <si>
    <t>Efectivos 3TA 2011</t>
  </si>
  <si>
    <t>En transferencias 3TA 2011</t>
  </si>
  <si>
    <t>IPC (3TA 2010)</t>
  </si>
  <si>
    <t>IPC (3TA 2011)</t>
  </si>
  <si>
    <t>Gasto efectivo real 3TA 2010</t>
  </si>
  <si>
    <t>Gasto efectivo real 3TA 2011</t>
  </si>
  <si>
    <t>Gasto efectivo real por beneficiario 3TA 2010</t>
  </si>
  <si>
    <t>Gasto efectivo real por beneficiario 3TA 2011</t>
  </si>
  <si>
    <t>Efectivos 1S 2010</t>
  </si>
  <si>
    <t>Programados 1S 2011</t>
  </si>
  <si>
    <t>Efectivos 1S 2011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</si>
  <si>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</si>
  <si>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</si>
  <si>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</si>
  <si>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</si>
  <si>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</si>
  <si>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</si>
  <si>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</si>
  <si>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t>De Composición</t>
  </si>
  <si>
    <t>Informes Trimestrales 2011, IMAS</t>
  </si>
  <si>
    <t>IMAS, Informe de resultados y liquidación presupuestaria al 31 -12 - 2011.</t>
  </si>
  <si>
    <t>Ejecución Presupuestaria, IMAS, 2010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</si>
  <si>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</si>
  <si>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</si>
  <si>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</si>
  <si>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</si>
  <si>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</si>
  <si>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</si>
  <si>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</si>
  <si>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</si>
  <si>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</si>
  <si>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</si>
  <si>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</si>
  <si>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Bienestar y Promoción Familiar</t>
  </si>
  <si>
    <t>Familias</t>
  </si>
  <si>
    <t>Estudiantes</t>
  </si>
  <si>
    <t>Notas:</t>
  </si>
  <si>
    <t>* Otros incluye: Bienestar Familiar (excepto Seguridad Alimentaria), Emergencias, Ideas Productivas y Mejoramiento de Vivienda.</t>
  </si>
  <si>
    <t>Indicadores aplicados a IMAS. Primer Semestre 2011</t>
  </si>
  <si>
    <t>Indicadores aplicados a IMAS. Tercer Trimestre Acumulado 2011</t>
  </si>
  <si>
    <t>Indicadores aplicados a IMAS. Anual 2011</t>
  </si>
  <si>
    <t>Indicadores aplicados a IMAS. Primer Trimestre 2011</t>
  </si>
  <si>
    <t>Indicadores aplicados a IMAS. Segundo Trimestre 2011</t>
  </si>
  <si>
    <t>Indicadores aplicados a IMAS. Tercer Trimestre 2011</t>
  </si>
  <si>
    <t>Indicadores aplicados a IMAS. Cuarto Trimestre 2011</t>
  </si>
  <si>
    <t>Población objetivo:</t>
  </si>
  <si>
    <t>Avancemos: estudiantes de secundaria pública en situación de pobreza</t>
  </si>
  <si>
    <t>Seguridad alimentaria: hogares pobres con mujer jefe con niños</t>
  </si>
  <si>
    <t>Resto del programa: hogares en situación de pobreza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</si>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</sst>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____"/>
    <numFmt numFmtId="166" formatCode="#,##0.0"/>
    <numFmt numFmtId="167" formatCode="_(* #,##0.0000_);_(* \(#,##0.0000\);_(* &quot;-&quot;??_);_(@_)"/>
    <numFmt numFmtId="168" formatCode="#,##0____"/>
    <numFmt numFmtId="169" formatCode="#,##0.0000_);\(#,##0.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4" fontId="0" fillId="0" borderId="0" xfId="1" applyNumberFormat="1" applyFont="1"/>
    <xf numFmtId="43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0" fillId="0" borderId="3" xfId="0" applyFill="1" applyBorder="1"/>
    <xf numFmtId="166" fontId="0" fillId="0" borderId="0" xfId="0" applyNumberFormat="1"/>
    <xf numFmtId="167" fontId="0" fillId="0" borderId="0" xfId="1" applyNumberFormat="1" applyFont="1"/>
    <xf numFmtId="0" fontId="0" fillId="0" borderId="0" xfId="0" applyFont="1" applyFill="1" applyBorder="1"/>
    <xf numFmtId="168" fontId="0" fillId="0" borderId="0" xfId="0" applyNumberFormat="1" applyFill="1"/>
    <xf numFmtId="0" fontId="0" fillId="2" borderId="0" xfId="0" applyFill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Alignment="1"/>
    <xf numFmtId="0" fontId="0" fillId="0" borderId="4" xfId="0" applyBorder="1" applyAlignment="1">
      <alignment vertical="center"/>
    </xf>
    <xf numFmtId="165" fontId="0" fillId="0" borderId="0" xfId="0" applyNumberFormat="1" applyFill="1" applyAlignment="1"/>
    <xf numFmtId="3" fontId="0" fillId="0" borderId="0" xfId="0" applyNumberFormat="1" applyFill="1" applyAlignment="1"/>
    <xf numFmtId="168" fontId="0" fillId="0" borderId="0" xfId="0" applyNumberFormat="1" applyFill="1" applyAlignment="1"/>
    <xf numFmtId="3" fontId="0" fillId="0" borderId="0" xfId="0" applyNumberFormat="1" applyAlignment="1"/>
    <xf numFmtId="4" fontId="0" fillId="0" borderId="0" xfId="0" applyNumberFormat="1" applyFill="1" applyAlignment="1"/>
    <xf numFmtId="164" fontId="0" fillId="0" borderId="2" xfId="1" applyNumberFormat="1" applyFont="1" applyBorder="1" applyAlignment="1"/>
    <xf numFmtId="164" fontId="0" fillId="0" borderId="4" xfId="1" applyNumberFormat="1" applyFont="1" applyBorder="1" applyAlignment="1">
      <alignment vertical="center"/>
    </xf>
    <xf numFmtId="164" fontId="0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4" fontId="6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left" indent="1"/>
    </xf>
    <xf numFmtId="164" fontId="0" fillId="0" borderId="0" xfId="1" applyNumberFormat="1" applyFont="1" applyFill="1"/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 applyFill="1"/>
    <xf numFmtId="164" fontId="0" fillId="0" borderId="0" xfId="1" applyNumberFormat="1" applyFont="1" applyAlignment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Alignment="1">
      <alignment horizontal="left" indent="3"/>
    </xf>
    <xf numFmtId="164" fontId="0" fillId="0" borderId="5" xfId="1" applyNumberFormat="1" applyFont="1" applyFill="1" applyBorder="1"/>
    <xf numFmtId="164" fontId="3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/>
    </xf>
    <xf numFmtId="169" fontId="0" fillId="0" borderId="0" xfId="1" applyNumberFormat="1" applyFont="1"/>
    <xf numFmtId="164" fontId="0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69" fontId="0" fillId="0" borderId="0" xfId="1" applyNumberFormat="1" applyFont="1" applyAlignment="1">
      <alignment horizontal="center"/>
    </xf>
    <xf numFmtId="164" fontId="7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47171802035912"/>
          <c:y val="0.15793001989401012"/>
          <c:w val="0.74510931791094359"/>
          <c:h val="0.45794372837153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(Anual!$B$40:$C$40,Anual!$E$40)</c:f>
              <c:numCache>
                <c:formatCode>_(* #,##0_);_(* \(#,##0\);_(* "-"??_);_(@_)</c:formatCode>
                <c:ptCount val="3"/>
                <c:pt idx="0">
                  <c:v>74.861127756594996</c:v>
                </c:pt>
                <c:pt idx="1">
                  <c:v>106.67045939411179</c:v>
                </c:pt>
                <c:pt idx="2">
                  <c:v>8.6222884477642481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(Anual!$B$41:$C$41,Anual!$E$41)</c:f>
              <c:numCache>
                <c:formatCode>_(* #,##0_);_(* \(#,##0\);_(* "-"??_);_(@_)</c:formatCode>
                <c:ptCount val="3"/>
                <c:pt idx="0">
                  <c:v>89.532554096071962</c:v>
                </c:pt>
                <c:pt idx="1">
                  <c:v>131.78353008106956</c:v>
                </c:pt>
                <c:pt idx="2">
                  <c:v>16.940166786043182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89792"/>
        <c:axId val="197390184"/>
      </c:barChart>
      <c:catAx>
        <c:axId val="19738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390184"/>
        <c:crosses val="autoZero"/>
        <c:auto val="1"/>
        <c:lblAlgn val="ctr"/>
        <c:lblOffset val="100"/>
        <c:noMultiLvlLbl val="0"/>
      </c:catAx>
      <c:valAx>
        <c:axId val="1973901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389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149397888539367"/>
          <c:y val="0.804318839126001"/>
          <c:w val="0.7571606650905609"/>
          <c:h val="7.678519484427505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74841653350788"/>
          <c:y val="0.16205890930300376"/>
          <c:w val="0.52073080107040415"/>
          <c:h val="0.50913179970150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(Anual!$B$44:$C$44,Anual!$E$44)</c:f>
              <c:numCache>
                <c:formatCode>_(* #,##0_);_(* \(#,##0\);_(* "-"??_);_(@_)</c:formatCode>
                <c:ptCount val="3"/>
                <c:pt idx="0">
                  <c:v>99.494815358969291</c:v>
                </c:pt>
                <c:pt idx="1">
                  <c:v>123.54266666666666</c:v>
                </c:pt>
                <c:pt idx="2">
                  <c:v>196.46949749675505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(Anual!$B$45:$C$45,Anual!$E$45)</c:f>
              <c:numCache>
                <c:formatCode>_(* #,##0_);_(* \(#,##0\);_(* "-"??_);_(@_)</c:formatCode>
                <c:ptCount val="3"/>
                <c:pt idx="0">
                  <c:v>94.102526603723121</c:v>
                </c:pt>
                <c:pt idx="1">
                  <c:v>88.046732435185177</c:v>
                </c:pt>
                <c:pt idx="2">
                  <c:v>106.71293858559692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(Anual!$B$46:$C$46,Anual!$E$46)</c:f>
              <c:numCache>
                <c:formatCode>_(* #,##0_);_(* \(#,##0\);_(* "-"??_);_(@_)</c:formatCode>
                <c:ptCount val="3"/>
                <c:pt idx="0">
                  <c:v>96.798670981346206</c:v>
                </c:pt>
                <c:pt idx="1">
                  <c:v>105.79469955092591</c:v>
                </c:pt>
                <c:pt idx="2">
                  <c:v>151.59121804117598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90968"/>
        <c:axId val="197391360"/>
      </c:barChart>
      <c:catAx>
        <c:axId val="197390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391360"/>
        <c:crosses val="autoZero"/>
        <c:auto val="1"/>
        <c:lblAlgn val="ctr"/>
        <c:lblOffset val="100"/>
        <c:noMultiLvlLbl val="0"/>
      </c:catAx>
      <c:valAx>
        <c:axId val="1973913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390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60370039951903"/>
          <c:y val="0.16867355866231007"/>
          <c:w val="0.53653310577557101"/>
          <c:h val="0.52991268948524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(Anual!$B$49:$C$49,Anual!$E$49)</c:f>
              <c:numCache>
                <c:formatCode>_(* #,##0_);_(* \(#,##0\);_(* "-"??_);_(@_)</c:formatCode>
                <c:ptCount val="3"/>
                <c:pt idx="0">
                  <c:v>99.494815358969291</c:v>
                </c:pt>
                <c:pt idx="1">
                  <c:v>123.54266666666666</c:v>
                </c:pt>
                <c:pt idx="2">
                  <c:v>196.46949749675505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(Anual!$B$50:$C$50,Anual!$E$50)</c:f>
              <c:numCache>
                <c:formatCode>_(* #,##0_);_(* \(#,##0\);_(* "-"??_);_(@_)</c:formatCode>
                <c:ptCount val="3"/>
                <c:pt idx="0">
                  <c:v>94.102526603723121</c:v>
                </c:pt>
                <c:pt idx="1">
                  <c:v>88.046732435185177</c:v>
                </c:pt>
                <c:pt idx="2">
                  <c:v>106.71293858559692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(Anual!$B$51:$C$51,Anual!$E$51)</c:f>
              <c:numCache>
                <c:formatCode>_(* #,##0_);_(* \(#,##0\);_(* "-"??_);_(@_)</c:formatCode>
                <c:ptCount val="3"/>
                <c:pt idx="0">
                  <c:v>96.798670981346206</c:v>
                </c:pt>
                <c:pt idx="1">
                  <c:v>105.79469955092591</c:v>
                </c:pt>
                <c:pt idx="2">
                  <c:v>151.59121804117598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92144"/>
        <c:axId val="197392536"/>
      </c:barChart>
      <c:catAx>
        <c:axId val="19739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392536"/>
        <c:crosses val="autoZero"/>
        <c:auto val="1"/>
        <c:lblAlgn val="ctr"/>
        <c:lblOffset val="100"/>
        <c:noMultiLvlLbl val="0"/>
      </c:catAx>
      <c:valAx>
        <c:axId val="1973925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39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15760239272413"/>
          <c:y val="0.16867349842930404"/>
          <c:w val="0.54072611853750852"/>
          <c:h val="0.63585029162415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(Anual!$B$57,Anual!$C$57,Anual!$E$57)</c:f>
              <c:numCache>
                <c:formatCode>#,##0.0____</c:formatCode>
                <c:ptCount val="3"/>
                <c:pt idx="0">
                  <c:v>-17.360061579476017</c:v>
                </c:pt>
                <c:pt idx="1">
                  <c:v>5.399159890719929E-2</c:v>
                </c:pt>
                <c:pt idx="2">
                  <c:v>-29.024824832871133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(Anual!$B$58:$C$58,Anual!$E$58)</c:f>
              <c:numCache>
                <c:formatCode>#,##0.0____</c:formatCode>
                <c:ptCount val="3"/>
                <c:pt idx="0">
                  <c:v>-15.981263131461244</c:v>
                </c:pt>
                <c:pt idx="1">
                  <c:v>-8.4462429426717556</c:v>
                </c:pt>
                <c:pt idx="2">
                  <c:v>-26.390028784687935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(Anual!$B$59:$C$59,Anual!$E$59)</c:f>
              <c:numCache>
                <c:formatCode>#,##0.0____</c:formatCode>
                <c:ptCount val="3"/>
                <c:pt idx="0">
                  <c:v>1.6684407979572491</c:v>
                </c:pt>
                <c:pt idx="1">
                  <c:v>-8.4956476055991779</c:v>
                </c:pt>
                <c:pt idx="2">
                  <c:v>3.712278331090979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93320"/>
        <c:axId val="197393712"/>
      </c:barChart>
      <c:catAx>
        <c:axId val="197393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393712"/>
        <c:crosses val="autoZero"/>
        <c:auto val="1"/>
        <c:lblAlgn val="ctr"/>
        <c:lblOffset val="100"/>
        <c:noMultiLvlLbl val="0"/>
      </c:catAx>
      <c:valAx>
        <c:axId val="1973937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7393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934142104888247"/>
          <c:y val="0.16048552183404258"/>
          <c:w val="0.74968454621669178"/>
          <c:h val="0.436227607471396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(Anual!$B$62:$C$62,Anual!$E$62)</c:f>
              <c:numCache>
                <c:formatCode>_(* #,##0_);_(* \(#,##0\);_(* "-"??_);_(@_)</c:formatCode>
                <c:ptCount val="3"/>
                <c:pt idx="0">
                  <c:v>451682.39341112651</c:v>
                </c:pt>
                <c:pt idx="1">
                  <c:v>360000</c:v>
                </c:pt>
                <c:pt idx="2">
                  <c:v>961690.14463193028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(Anual!$B$63:$C$63,Anual!$E$63)</c:f>
              <c:numCache>
                <c:formatCode>_(* #,##0_);_(* \(#,##0\);_(* "-"??_);_(@_)</c:formatCode>
                <c:ptCount val="3"/>
                <c:pt idx="0">
                  <c:v>427202.70688529056</c:v>
                </c:pt>
                <c:pt idx="1">
                  <c:v>256565.80460731516</c:v>
                </c:pt>
                <c:pt idx="2">
                  <c:v>522344.60132507834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94496"/>
        <c:axId val="197394888"/>
      </c:barChart>
      <c:catAx>
        <c:axId val="1973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394888"/>
        <c:crosses val="autoZero"/>
        <c:auto val="1"/>
        <c:lblAlgn val="ctr"/>
        <c:lblOffset val="100"/>
        <c:noMultiLvlLbl val="0"/>
      </c:catAx>
      <c:valAx>
        <c:axId val="1973948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394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489142406259761"/>
          <c:y val="0.73822728469620913"/>
          <c:w val="0.5735154713176509"/>
          <c:h val="0.149582855541115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Gasto Medio Mensual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813565843536574"/>
          <c:y val="0.15945346060038321"/>
          <c:w val="0.74807607821916711"/>
          <c:h val="0.44113080149379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(Anual!$B$65:$C$65,Anual!$E$65)</c:f>
              <c:numCache>
                <c:formatCode>_(* #,##0_);_(* \(#,##0\);_(* "-"??_);_(@_)</c:formatCode>
                <c:ptCount val="3"/>
                <c:pt idx="0">
                  <c:v>37640.199450927204</c:v>
                </c:pt>
                <c:pt idx="1">
                  <c:v>30000</c:v>
                </c:pt>
                <c:pt idx="2">
                  <c:v>80140.845385994195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(Anual!$B$66:$C$66,Anual!$E$66)</c:f>
              <c:numCache>
                <c:formatCode>_(* #,##0_);_(* \(#,##0\);_(* "-"??_);_(@_)</c:formatCode>
                <c:ptCount val="3"/>
                <c:pt idx="0">
                  <c:v>35600.225573774216</c:v>
                </c:pt>
                <c:pt idx="1">
                  <c:v>21380.483717276264</c:v>
                </c:pt>
                <c:pt idx="2">
                  <c:v>43528.71677708986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83816"/>
        <c:axId val="195484208"/>
      </c:barChart>
      <c:catAx>
        <c:axId val="195483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484208"/>
        <c:crosses val="autoZero"/>
        <c:auto val="1"/>
        <c:lblAlgn val="ctr"/>
        <c:lblOffset val="100"/>
        <c:noMultiLvlLbl val="0"/>
      </c:catAx>
      <c:valAx>
        <c:axId val="1954842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5483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713301374469887"/>
          <c:y val="0.72518420066029898"/>
          <c:w val="0.67950319609075871"/>
          <c:h val="0.1367487810809980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Índice de Eficiencia e Indicadores de Giro de Recursos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80072683222289"/>
          <c:y val="0.21101076651132897"/>
          <c:w val="0.5337951746416314"/>
          <c:h val="0.50731097388336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(Anual!$B$64:$C$64,Anual!$E$64)</c:f>
              <c:numCache>
                <c:formatCode>_(* #,##0_);_(* \(#,##0\);_(* "-"??_);_(@_)</c:formatCode>
                <c:ptCount val="3"/>
                <c:pt idx="0">
                  <c:v>102.3454549402249</c:v>
                </c:pt>
                <c:pt idx="1">
                  <c:v>148.44570536835843</c:v>
                </c:pt>
                <c:pt idx="2">
                  <c:v>279.09502660336915</c:v>
                </c:pt>
              </c:numCache>
            </c:numRef>
          </c:val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Anual!$B$69</c:f>
              <c:numCache>
                <c:formatCode>_(* #,##0_);_(* \(#,##0\);_(* "-"??_);_(@_)</c:formatCode>
                <c:ptCount val="1"/>
                <c:pt idx="0">
                  <c:v>97.220752803933451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</c:v>
                </c:pt>
                <c:pt idx="1">
                  <c:v>Avancemos</c:v>
                </c:pt>
                <c:pt idx="2">
                  <c:v>Bienestar y Promoción Familiar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96.792633146444672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84992"/>
        <c:axId val="195485384"/>
      </c:barChart>
      <c:catAx>
        <c:axId val="19548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485384"/>
        <c:crosses val="autoZero"/>
        <c:auto val="1"/>
        <c:lblAlgn val="ctr"/>
        <c:lblOffset val="100"/>
        <c:noMultiLvlLbl val="0"/>
      </c:catAx>
      <c:valAx>
        <c:axId val="1954853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548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4</xdr:row>
      <xdr:rowOff>323850</xdr:rowOff>
    </xdr:from>
    <xdr:to>
      <xdr:col>10</xdr:col>
      <xdr:colOff>523875</xdr:colOff>
      <xdr:row>19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428624</xdr:colOff>
      <xdr:row>20</xdr:row>
      <xdr:rowOff>57150</xdr:rowOff>
    </xdr:from>
    <xdr:to>
      <xdr:col>10</xdr:col>
      <xdr:colOff>514349</xdr:colOff>
      <xdr:row>35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419100</xdr:colOff>
      <xdr:row>36</xdr:row>
      <xdr:rowOff>114301</xdr:rowOff>
    </xdr:from>
    <xdr:to>
      <xdr:col>10</xdr:col>
      <xdr:colOff>476250</xdr:colOff>
      <xdr:row>51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228601</xdr:colOff>
      <xdr:row>52</xdr:row>
      <xdr:rowOff>57149</xdr:rowOff>
    </xdr:from>
    <xdr:to>
      <xdr:col>10</xdr:col>
      <xdr:colOff>514351</xdr:colOff>
      <xdr:row>67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285750</xdr:colOff>
      <xdr:row>68</xdr:row>
      <xdr:rowOff>47624</xdr:rowOff>
    </xdr:from>
    <xdr:to>
      <xdr:col>11</xdr:col>
      <xdr:colOff>276225</xdr:colOff>
      <xdr:row>83</xdr:row>
      <xdr:rowOff>114299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219075</xdr:colOff>
      <xdr:row>84</xdr:row>
      <xdr:rowOff>142874</xdr:rowOff>
    </xdr:from>
    <xdr:to>
      <xdr:col>1</xdr:col>
      <xdr:colOff>619124</xdr:colOff>
      <xdr:row>101</xdr:row>
      <xdr:rowOff>123825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1028700</xdr:colOff>
      <xdr:row>84</xdr:row>
      <xdr:rowOff>133350</xdr:rowOff>
    </xdr:from>
    <xdr:to>
      <xdr:col>5</xdr:col>
      <xdr:colOff>361950</xdr:colOff>
      <xdr:row>101</xdr:row>
      <xdr:rowOff>161925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0.00992</cdr:x>
      <cdr:y>0.89979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8079" y="2691129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0.02037</cdr:x>
      <cdr:y>0.88344</cdr:y>
    </cdr:from>
    <cdr:to>
      <cdr:x>0.99593</cdr:x>
      <cdr:y>0.98627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9375" y="2574925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0.01067</cdr:x>
      <cdr:y>0.89297</cdr:y>
    </cdr:from>
    <cdr:to>
      <cdr:x>0.99344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275" y="2500629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</a:t>
          </a:r>
          <a:r>
            <a:rPr lang="es-CR" sz="900"/>
            <a:t> 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0.04496</cdr:x>
      <cdr:y>0.87188</cdr:y>
    </cdr:from>
    <cdr:to>
      <cdr:x>0.97287</cdr:x>
      <cdr:y>0.97891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84150" y="2441575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0.09673</cdr:x>
      <cdr:y>0.90291</cdr:y>
    </cdr:from>
    <cdr:to>
      <cdr:x>0.92972</cdr:x>
      <cdr:y>0.98382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41328" y="2657475"/>
          <a:ext cx="380049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</a:t>
          </a:r>
          <a:r>
            <a:rPr lang="es-CR" sz="900"/>
            <a:t> 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0.01012</cdr:x>
      <cdr:y>0.87673</cdr:y>
    </cdr:from>
    <cdr:to>
      <cdr:x>0.94237</cdr:x>
      <cdr:y>0.96982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275" y="2822575"/>
          <a:ext cx="3800496" cy="29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 </a:t>
          </a:r>
          <a:r>
            <a:rPr lang="es-CR" sz="900"/>
            <a:t>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0.01522</cdr:x>
      <cdr:y>0.90476</cdr:y>
    </cdr:from>
    <cdr:to>
      <cdr:x>0.97436</cdr:x>
      <cdr:y>0.9965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60325" y="2955925"/>
          <a:ext cx="3800475" cy="29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La meta de Avancemos se programa con cantidad de estudiantes; mientras que, la ejecución se contabiliza con estudiantes y familias. 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9"/>
  <sheetViews>
    <sheetView topLeftCell="B19" zoomScale="75" zoomScaleNormal="75" workbookViewId="0">
      <selection activeCell="C157" sqref="C157:G159"/>
    </sheetView>
  </sheetViews>
  <sheetFormatPr baseColWidth="10" defaultColWidth="11.42578125" defaultRowHeight="15" x14ac:dyDescent="0.25"/>
  <cols>
    <col min="1" max="1" width="55.140625" style="6" customWidth="1"/>
    <col min="2" max="2" width="18.28515625" style="6" customWidth="1"/>
    <col min="3" max="3" width="16.140625" style="6" customWidth="1"/>
    <col min="4" max="5" width="16.42578125" style="6" customWidth="1"/>
    <col min="6" max="6" width="14.140625" style="6" bestFit="1" customWidth="1"/>
    <col min="7" max="16384" width="11.42578125" style="6"/>
  </cols>
  <sheetData>
    <row r="2" spans="1:5" ht="15.75" x14ac:dyDescent="0.25">
      <c r="A2" s="68" t="s">
        <v>126</v>
      </c>
      <c r="B2" s="68"/>
      <c r="C2" s="68"/>
      <c r="D2" s="68"/>
      <c r="E2" s="68"/>
    </row>
    <row r="4" spans="1:5" x14ac:dyDescent="0.25">
      <c r="A4" s="70" t="s">
        <v>0</v>
      </c>
      <c r="B4" s="72" t="s">
        <v>134</v>
      </c>
      <c r="C4" s="38"/>
      <c r="D4" s="38"/>
      <c r="E4" s="38"/>
    </row>
    <row r="5" spans="1:5" ht="45.75" thickBot="1" x14ac:dyDescent="0.3">
      <c r="A5" s="71"/>
      <c r="B5" s="73"/>
      <c r="C5" s="39" t="s">
        <v>2</v>
      </c>
      <c r="D5" s="39"/>
      <c r="E5" s="40" t="s">
        <v>118</v>
      </c>
    </row>
    <row r="6" spans="1:5" ht="15.75" thickTop="1" x14ac:dyDescent="0.25"/>
    <row r="7" spans="1:5" x14ac:dyDescent="0.25">
      <c r="A7" s="41" t="s">
        <v>3</v>
      </c>
    </row>
    <row r="8" spans="1:5" x14ac:dyDescent="0.25">
      <c r="B8" s="42"/>
      <c r="C8" s="42"/>
    </row>
    <row r="9" spans="1:5" x14ac:dyDescent="0.25">
      <c r="A9" s="6" t="s">
        <v>117</v>
      </c>
      <c r="B9" s="65" t="s">
        <v>119</v>
      </c>
      <c r="C9" s="43" t="s">
        <v>119</v>
      </c>
      <c r="D9" s="43" t="s">
        <v>120</v>
      </c>
      <c r="E9" s="65" t="s">
        <v>119</v>
      </c>
    </row>
    <row r="10" spans="1:5" x14ac:dyDescent="0.25">
      <c r="A10" s="44" t="s">
        <v>43</v>
      </c>
      <c r="B10" s="45">
        <f>+C10+E10</f>
        <v>147295</v>
      </c>
      <c r="C10" s="45">
        <v>107780</v>
      </c>
      <c r="D10" s="45">
        <v>143114</v>
      </c>
      <c r="E10" s="45">
        <v>39515</v>
      </c>
    </row>
    <row r="11" spans="1:5" x14ac:dyDescent="0.25">
      <c r="A11" s="46" t="s">
        <v>44</v>
      </c>
      <c r="B11" s="45">
        <f t="shared" ref="B11:B13" si="0">+C11+E11</f>
        <v>176965</v>
      </c>
      <c r="C11" s="45">
        <v>150000</v>
      </c>
      <c r="D11" s="45">
        <f>D13</f>
        <v>150000</v>
      </c>
      <c r="E11" s="45">
        <f>10665+16300</f>
        <v>26965</v>
      </c>
    </row>
    <row r="12" spans="1:5" x14ac:dyDescent="0.25">
      <c r="A12" s="46" t="s">
        <v>45</v>
      </c>
      <c r="B12" s="45">
        <v>140750</v>
      </c>
      <c r="C12" s="45">
        <v>117297</v>
      </c>
      <c r="D12" s="45">
        <v>149274</v>
      </c>
      <c r="E12" s="45">
        <v>33063</v>
      </c>
    </row>
    <row r="13" spans="1:5" x14ac:dyDescent="0.25">
      <c r="A13" s="46" t="s">
        <v>7</v>
      </c>
      <c r="B13" s="45">
        <f t="shared" si="0"/>
        <v>176965</v>
      </c>
      <c r="C13" s="45">
        <v>150000</v>
      </c>
      <c r="D13" s="45">
        <v>150000</v>
      </c>
      <c r="E13" s="45">
        <f>10665+16300</f>
        <v>26965</v>
      </c>
    </row>
    <row r="14" spans="1:5" x14ac:dyDescent="0.25">
      <c r="B14" s="45"/>
      <c r="C14" s="45"/>
      <c r="D14" s="45"/>
      <c r="E14" s="45"/>
    </row>
    <row r="15" spans="1:5" x14ac:dyDescent="0.25">
      <c r="A15" s="47" t="s">
        <v>8</v>
      </c>
      <c r="B15" s="45"/>
      <c r="C15" s="45"/>
      <c r="D15" s="45"/>
      <c r="E15" s="45"/>
    </row>
    <row r="16" spans="1:5" x14ac:dyDescent="0.25">
      <c r="A16" s="46" t="s">
        <v>43</v>
      </c>
      <c r="B16" s="45">
        <f>SUM(C16:E16)</f>
        <v>15882393777</v>
      </c>
      <c r="C16" s="67">
        <v>11576265000</v>
      </c>
      <c r="D16" s="67"/>
      <c r="E16" s="48">
        <v>4306128777</v>
      </c>
    </row>
    <row r="17" spans="1:6" x14ac:dyDescent="0.25">
      <c r="A17" s="46" t="s">
        <v>44</v>
      </c>
      <c r="B17" s="45">
        <f>SUM(C17:E17)</f>
        <v>19982993687.5</v>
      </c>
      <c r="C17" s="67">
        <f>C19/4</f>
        <v>13500000000</v>
      </c>
      <c r="D17" s="67"/>
      <c r="E17" s="48">
        <v>6482993687.5</v>
      </c>
    </row>
    <row r="18" spans="1:6" x14ac:dyDescent="0.25">
      <c r="A18" s="46" t="s">
        <v>45</v>
      </c>
      <c r="B18" s="6">
        <f>SUM(C18:E18)</f>
        <v>14886340588</v>
      </c>
      <c r="C18" s="69">
        <v>9659325000</v>
      </c>
      <c r="D18" s="69"/>
      <c r="E18" s="43">
        <v>5227015588</v>
      </c>
    </row>
    <row r="19" spans="1:6" x14ac:dyDescent="0.25">
      <c r="A19" s="46" t="s">
        <v>7</v>
      </c>
      <c r="B19" s="6">
        <f>SUM(C19:E19)</f>
        <v>79931974750</v>
      </c>
      <c r="C19" s="69">
        <v>54000000000</v>
      </c>
      <c r="D19" s="69"/>
      <c r="E19" s="43">
        <v>25931974750</v>
      </c>
    </row>
    <row r="20" spans="1:6" x14ac:dyDescent="0.25">
      <c r="A20" s="46" t="s">
        <v>46</v>
      </c>
      <c r="B20" s="49">
        <f>SUM(C20:E20)</f>
        <v>14886340588</v>
      </c>
      <c r="C20" s="69">
        <f>C18</f>
        <v>9659325000</v>
      </c>
      <c r="D20" s="69"/>
      <c r="E20" s="43">
        <v>5227015588</v>
      </c>
    </row>
    <row r="22" spans="1:6" x14ac:dyDescent="0.25">
      <c r="A22" s="50" t="s">
        <v>10</v>
      </c>
      <c r="B22" s="45"/>
      <c r="C22" s="45"/>
      <c r="D22" s="45"/>
      <c r="E22" s="45"/>
    </row>
    <row r="23" spans="1:6" x14ac:dyDescent="0.25">
      <c r="A23" s="44" t="s">
        <v>44</v>
      </c>
      <c r="B23" s="45">
        <f>B17</f>
        <v>19982993687.5</v>
      </c>
      <c r="C23" s="45"/>
      <c r="D23" s="45"/>
      <c r="E23" s="45"/>
    </row>
    <row r="24" spans="1:6" x14ac:dyDescent="0.25">
      <c r="A24" s="44" t="s">
        <v>45</v>
      </c>
      <c r="B24" s="6">
        <v>14789368836</v>
      </c>
      <c r="D24" s="45"/>
      <c r="E24" s="45"/>
      <c r="F24" s="42"/>
    </row>
    <row r="25" spans="1:6" x14ac:dyDescent="0.25">
      <c r="A25" s="45"/>
      <c r="B25" s="45"/>
      <c r="C25" s="45"/>
      <c r="D25" s="45"/>
      <c r="E25" s="45"/>
    </row>
    <row r="26" spans="1:6" x14ac:dyDescent="0.25">
      <c r="A26" s="45" t="s">
        <v>11</v>
      </c>
      <c r="B26" s="45"/>
      <c r="C26" s="45"/>
      <c r="D26" s="45"/>
      <c r="E26" s="45"/>
    </row>
    <row r="27" spans="1:6" x14ac:dyDescent="0.25">
      <c r="A27" s="44" t="s">
        <v>47</v>
      </c>
      <c r="B27" s="66">
        <v>1.3815129375000001</v>
      </c>
      <c r="C27" s="74">
        <v>1.3815129375000001</v>
      </c>
      <c r="D27" s="74"/>
      <c r="E27" s="66">
        <v>1.3815129375000001</v>
      </c>
    </row>
    <row r="28" spans="1:6" x14ac:dyDescent="0.25">
      <c r="A28" s="44" t="s">
        <v>48</v>
      </c>
      <c r="B28" s="66">
        <v>1.4459435845999999</v>
      </c>
      <c r="C28" s="74">
        <v>1.4459435845999999</v>
      </c>
      <c r="D28" s="74"/>
      <c r="E28" s="66">
        <v>1.4459435845999999</v>
      </c>
    </row>
    <row r="29" spans="1:6" x14ac:dyDescent="0.25">
      <c r="A29" s="44" t="s">
        <v>14</v>
      </c>
      <c r="B29" s="45">
        <v>312736</v>
      </c>
      <c r="C29" s="67">
        <v>140620</v>
      </c>
      <c r="D29" s="67"/>
      <c r="E29" s="48">
        <v>312736</v>
      </c>
    </row>
    <row r="30" spans="1:6" x14ac:dyDescent="0.25">
      <c r="A30" s="45"/>
      <c r="B30" s="45"/>
      <c r="C30" s="45"/>
      <c r="D30" s="45"/>
      <c r="E30" s="45"/>
    </row>
    <row r="31" spans="1:6" x14ac:dyDescent="0.25">
      <c r="A31" s="51" t="s">
        <v>15</v>
      </c>
      <c r="B31" s="45"/>
      <c r="C31" s="45"/>
      <c r="D31" s="45"/>
      <c r="E31" s="45"/>
    </row>
    <row r="32" spans="1:6" x14ac:dyDescent="0.25">
      <c r="A32" s="45" t="s">
        <v>49</v>
      </c>
      <c r="B32" s="45">
        <f>B16/B27</f>
        <v>11496377157.162886</v>
      </c>
      <c r="C32" s="67">
        <f>C16/C27</f>
        <v>8379411213.4400473</v>
      </c>
      <c r="D32" s="67"/>
      <c r="E32" s="45">
        <f>E16/E27</f>
        <v>3116965943.7228394</v>
      </c>
    </row>
    <row r="33" spans="1:5" x14ac:dyDescent="0.25">
      <c r="A33" s="45" t="s">
        <v>50</v>
      </c>
      <c r="B33" s="45">
        <f>B18/B28</f>
        <v>10295243014.006039</v>
      </c>
      <c r="C33" s="67">
        <f>C18/C28</f>
        <v>6680291750.5748453</v>
      </c>
      <c r="D33" s="67"/>
      <c r="E33" s="45">
        <f>E18/E28</f>
        <v>3614951263.4311943</v>
      </c>
    </row>
    <row r="34" spans="1:5" x14ac:dyDescent="0.25">
      <c r="A34" s="45" t="s">
        <v>51</v>
      </c>
      <c r="B34" s="45">
        <f>B32/B10</f>
        <v>78050.016342461633</v>
      </c>
      <c r="C34" s="67">
        <f>C32/D10</f>
        <v>58550.604507176431</v>
      </c>
      <c r="D34" s="67"/>
      <c r="E34" s="45">
        <f>E32/E10</f>
        <v>78880.575571880036</v>
      </c>
    </row>
    <row r="35" spans="1:5" x14ac:dyDescent="0.25">
      <c r="A35" s="45" t="s">
        <v>52</v>
      </c>
      <c r="B35" s="45">
        <f>B33/B12</f>
        <v>73145.598678550901</v>
      </c>
      <c r="C35" s="67">
        <f>C33/D12</f>
        <v>44751.877423897298</v>
      </c>
      <c r="D35" s="67"/>
      <c r="E35" s="45">
        <f>E33/E12</f>
        <v>109335.24675411168</v>
      </c>
    </row>
    <row r="37" spans="1:5" x14ac:dyDescent="0.25">
      <c r="A37" s="41" t="s">
        <v>20</v>
      </c>
    </row>
    <row r="39" spans="1:5" x14ac:dyDescent="0.25">
      <c r="A39" s="6" t="s">
        <v>21</v>
      </c>
      <c r="C39" s="52"/>
      <c r="D39" s="52"/>
      <c r="E39" s="43"/>
    </row>
    <row r="40" spans="1:5" x14ac:dyDescent="0.25">
      <c r="A40" s="6" t="s">
        <v>22</v>
      </c>
      <c r="B40" s="6">
        <f>(C40*C17+E40*E17)/(C17+E17)</f>
        <v>74.861127756594996</v>
      </c>
      <c r="C40" s="69">
        <f>D11/C29*100</f>
        <v>106.67045939411179</v>
      </c>
      <c r="D40" s="69"/>
      <c r="E40" s="6">
        <f>E11/E29*100</f>
        <v>8.6222884477642481</v>
      </c>
    </row>
    <row r="41" spans="1:5" x14ac:dyDescent="0.25">
      <c r="A41" s="6" t="s">
        <v>23</v>
      </c>
      <c r="B41" s="6">
        <f>(C41*C18+E41*E18)/(C18+E18)</f>
        <v>72.592628937591272</v>
      </c>
      <c r="C41" s="69">
        <f>D12/C29*100</f>
        <v>106.1541743706443</v>
      </c>
      <c r="D41" s="69"/>
      <c r="E41" s="6">
        <f>E12/E29*100</f>
        <v>10.572175892765785</v>
      </c>
    </row>
    <row r="43" spans="1:5" x14ac:dyDescent="0.25">
      <c r="A43" s="6" t="s">
        <v>24</v>
      </c>
    </row>
    <row r="44" spans="1:5" x14ac:dyDescent="0.25">
      <c r="A44" s="6" t="s">
        <v>25</v>
      </c>
      <c r="B44" s="6">
        <f>B12/B11*100</f>
        <v>79.535501370327466</v>
      </c>
      <c r="C44" s="75">
        <f>C12/C11*100</f>
        <v>78.198000000000008</v>
      </c>
      <c r="D44" s="6">
        <f>D12/D11*100</f>
        <v>99.516000000000005</v>
      </c>
      <c r="E44" s="6">
        <f>E12/E11*100</f>
        <v>122.61450027813832</v>
      </c>
    </row>
    <row r="45" spans="1:5" x14ac:dyDescent="0.25">
      <c r="A45" s="6" t="s">
        <v>26</v>
      </c>
      <c r="B45" s="6">
        <f>B18/B17*100</f>
        <v>74.495047242655545</v>
      </c>
      <c r="C45" s="6">
        <f>C18/C17*100</f>
        <v>71.550555555555547</v>
      </c>
      <c r="D45" s="6">
        <f>C18/C17*100</f>
        <v>71.550555555555547</v>
      </c>
      <c r="E45" s="6">
        <f>E18/E17*100</f>
        <v>80.62657222817171</v>
      </c>
    </row>
    <row r="46" spans="1:5" x14ac:dyDescent="0.25">
      <c r="A46" s="45" t="s">
        <v>27</v>
      </c>
      <c r="B46" s="45">
        <f>AVERAGE(B44:B45)</f>
        <v>77.015274306491506</v>
      </c>
      <c r="C46" s="45">
        <f>AVERAGE(C44:C45)</f>
        <v>74.874277777777777</v>
      </c>
      <c r="D46" s="6">
        <f>AVERAGE(D44:D45)</f>
        <v>85.533277777777784</v>
      </c>
      <c r="E46" s="45">
        <f>AVERAGE(E44:E45)</f>
        <v>101.62053625315502</v>
      </c>
    </row>
    <row r="47" spans="1:5" x14ac:dyDescent="0.25">
      <c r="A47" s="45"/>
      <c r="B47" s="45"/>
      <c r="C47" s="45"/>
      <c r="D47" s="45"/>
      <c r="E47" s="45"/>
    </row>
    <row r="48" spans="1:5" x14ac:dyDescent="0.25">
      <c r="A48" s="45" t="s">
        <v>28</v>
      </c>
      <c r="B48" s="45"/>
      <c r="C48" s="45"/>
      <c r="D48" s="45"/>
      <c r="E48" s="45"/>
    </row>
    <row r="49" spans="1:5" x14ac:dyDescent="0.25">
      <c r="A49" s="45" t="s">
        <v>29</v>
      </c>
      <c r="B49" s="45">
        <f>B12/(B13*4)*100</f>
        <v>19.883875342581867</v>
      </c>
      <c r="C49" s="67">
        <f>D12/(D13*4)*100</f>
        <v>24.879000000000001</v>
      </c>
      <c r="D49" s="67"/>
      <c r="E49" s="45">
        <f>E12/(E13*4)*100</f>
        <v>30.653625069534581</v>
      </c>
    </row>
    <row r="50" spans="1:5" x14ac:dyDescent="0.25">
      <c r="A50" s="45" t="s">
        <v>30</v>
      </c>
      <c r="B50" s="45">
        <f>B18/B19*100</f>
        <v>18.623761810663886</v>
      </c>
      <c r="C50" s="67">
        <f>C18/C19*100</f>
        <v>17.887638888888887</v>
      </c>
      <c r="D50" s="67"/>
      <c r="E50" s="45">
        <f>E18/E19*100</f>
        <v>20.156643057042928</v>
      </c>
    </row>
    <row r="51" spans="1:5" x14ac:dyDescent="0.25">
      <c r="A51" s="45" t="s">
        <v>31</v>
      </c>
      <c r="B51" s="45">
        <f>(B49+B50)/2</f>
        <v>19.253818576622876</v>
      </c>
      <c r="C51" s="67">
        <f>(C49+C50)/2</f>
        <v>21.383319444444446</v>
      </c>
      <c r="D51" s="67"/>
      <c r="E51" s="45">
        <f>(E49+E50)/2</f>
        <v>25.405134063288756</v>
      </c>
    </row>
    <row r="52" spans="1:5" x14ac:dyDescent="0.25">
      <c r="A52" s="45"/>
      <c r="B52" s="45"/>
      <c r="C52" s="45"/>
      <c r="D52" s="45"/>
      <c r="E52" s="45"/>
    </row>
    <row r="53" spans="1:5" x14ac:dyDescent="0.25">
      <c r="A53" s="45" t="s">
        <v>103</v>
      </c>
      <c r="B53" s="45"/>
      <c r="C53" s="45"/>
      <c r="D53" s="45"/>
      <c r="E53" s="45"/>
    </row>
    <row r="54" spans="1:5" x14ac:dyDescent="0.25">
      <c r="A54" s="45" t="s">
        <v>32</v>
      </c>
      <c r="B54" s="45">
        <f>B20/B18*100</f>
        <v>100</v>
      </c>
      <c r="C54" s="54">
        <f>C20/C18*100</f>
        <v>100</v>
      </c>
      <c r="D54" s="54"/>
      <c r="E54" s="45">
        <f>E20/E18*100</f>
        <v>100</v>
      </c>
    </row>
    <row r="55" spans="1:5" x14ac:dyDescent="0.25">
      <c r="A55" s="45"/>
      <c r="B55" s="45"/>
      <c r="C55" s="45"/>
      <c r="D55" s="45"/>
      <c r="E55" s="45"/>
    </row>
    <row r="56" spans="1:5" x14ac:dyDescent="0.25">
      <c r="A56" s="45" t="s">
        <v>33</v>
      </c>
      <c r="B56" s="45"/>
      <c r="C56" s="45"/>
      <c r="D56" s="45"/>
      <c r="E56" s="45"/>
    </row>
    <row r="57" spans="1:5" x14ac:dyDescent="0.25">
      <c r="A57" s="45" t="s">
        <v>34</v>
      </c>
      <c r="B57" s="13">
        <f>((B12/B10)-1)*100</f>
        <v>-4.4434637971417885</v>
      </c>
      <c r="C57" s="33">
        <f>((D12/D10)-1)*100</f>
        <v>4.304260938831983</v>
      </c>
      <c r="D57" s="33"/>
      <c r="E57" s="13">
        <f>((E12/E10)-1)*100</f>
        <v>-16.327976717702143</v>
      </c>
    </row>
    <row r="58" spans="1:5" x14ac:dyDescent="0.25">
      <c r="A58" s="45" t="s">
        <v>35</v>
      </c>
      <c r="B58" s="13">
        <f>((B33/B32)-1)*100</f>
        <v>-10.447936134458436</v>
      </c>
      <c r="C58" s="13">
        <f>((C33/C32)-1)*100</f>
        <v>-20.277313281151798</v>
      </c>
      <c r="D58" s="13"/>
      <c r="E58" s="13">
        <f>((E33/E32)-1)*100</f>
        <v>15.976604451236698</v>
      </c>
    </row>
    <row r="59" spans="1:5" x14ac:dyDescent="0.25">
      <c r="A59" s="45" t="s">
        <v>36</v>
      </c>
      <c r="B59" s="13">
        <f>((B35/B34)-1)*100</f>
        <v>-6.2836856335705571</v>
      </c>
      <c r="C59" s="33">
        <f>((C35/C34)-1)*100</f>
        <v>-23.567181243342837</v>
      </c>
      <c r="D59" s="33"/>
      <c r="E59" s="13">
        <f>((E35/E34)-1)*100</f>
        <v>38.608581341397262</v>
      </c>
    </row>
    <row r="60" spans="1:5" x14ac:dyDescent="0.25">
      <c r="A60" s="45"/>
      <c r="B60" s="45"/>
      <c r="C60" s="45"/>
      <c r="D60" s="45"/>
      <c r="E60" s="45"/>
    </row>
    <row r="61" spans="1:5" x14ac:dyDescent="0.25">
      <c r="A61" s="45" t="s">
        <v>37</v>
      </c>
      <c r="B61" s="45"/>
      <c r="C61" s="45"/>
      <c r="D61" s="45"/>
      <c r="E61" s="45"/>
    </row>
    <row r="62" spans="1:5" x14ac:dyDescent="0.25">
      <c r="A62" s="45" t="s">
        <v>107</v>
      </c>
      <c r="B62" s="45">
        <f>B17/B11</f>
        <v>112920.59835278163</v>
      </c>
      <c r="C62" s="67">
        <f>C17/D11</f>
        <v>90000</v>
      </c>
      <c r="D62" s="67"/>
      <c r="E62" s="45">
        <f t="shared" ref="E62:E63" si="1">E17/E11</f>
        <v>240422.53615798257</v>
      </c>
    </row>
    <row r="63" spans="1:5" x14ac:dyDescent="0.25">
      <c r="A63" s="45" t="s">
        <v>108</v>
      </c>
      <c r="B63" s="45">
        <f>B18/B12</f>
        <v>105764.40915097691</v>
      </c>
      <c r="C63" s="67">
        <f>C18/D12</f>
        <v>64708.690059889865</v>
      </c>
      <c r="D63" s="67"/>
      <c r="E63" s="45">
        <f t="shared" si="1"/>
        <v>158092.59861476574</v>
      </c>
    </row>
    <row r="64" spans="1:5" x14ac:dyDescent="0.25">
      <c r="A64" s="45" t="s">
        <v>38</v>
      </c>
      <c r="B64" s="45">
        <f>(B62/B63)*B46</f>
        <v>82.226251030990625</v>
      </c>
      <c r="C64" s="67">
        <f>(C62/C63)*D46</f>
        <v>118.96385157658534</v>
      </c>
      <c r="D64" s="67"/>
      <c r="E64" s="45">
        <f>E62/E63*E46</f>
        <v>154.54149824719136</v>
      </c>
    </row>
    <row r="65" spans="1:5" x14ac:dyDescent="0.25">
      <c r="A65" s="45" t="s">
        <v>109</v>
      </c>
      <c r="B65" s="53">
        <f>B17/(B11*3)</f>
        <v>37640.199450927204</v>
      </c>
      <c r="C65" s="67">
        <f>C17/(D11*3)</f>
        <v>30000</v>
      </c>
      <c r="D65" s="67"/>
      <c r="E65" s="53">
        <f t="shared" ref="E65:E66" si="2">E17/(E11*3)</f>
        <v>80140.845385994195</v>
      </c>
    </row>
    <row r="66" spans="1:5" x14ac:dyDescent="0.25">
      <c r="A66" s="45" t="s">
        <v>110</v>
      </c>
      <c r="B66" s="45">
        <f>B18/(B12*3)</f>
        <v>35254.803050325638</v>
      </c>
      <c r="C66" s="54">
        <f>C18/(D12*3)</f>
        <v>21569.563353296624</v>
      </c>
      <c r="D66" s="54"/>
      <c r="E66" s="45">
        <f t="shared" si="2"/>
        <v>52697.532871588584</v>
      </c>
    </row>
    <row r="67" spans="1:5" x14ac:dyDescent="0.25">
      <c r="A67" s="45"/>
      <c r="B67" s="45"/>
      <c r="C67" s="45"/>
      <c r="D67" s="45"/>
      <c r="E67" s="45"/>
    </row>
    <row r="68" spans="1:5" x14ac:dyDescent="0.25">
      <c r="A68" s="45" t="s">
        <v>39</v>
      </c>
      <c r="B68" s="45"/>
      <c r="C68" s="45"/>
      <c r="D68" s="45"/>
      <c r="E68" s="45"/>
    </row>
    <row r="69" spans="1:5" x14ac:dyDescent="0.25">
      <c r="A69" s="45" t="s">
        <v>40</v>
      </c>
      <c r="B69" s="45">
        <f>(B24/B23)*100</f>
        <v>74.009775848806996</v>
      </c>
      <c r="C69" s="45"/>
      <c r="D69" s="45"/>
      <c r="E69" s="45"/>
    </row>
    <row r="70" spans="1:5" x14ac:dyDescent="0.25">
      <c r="A70" s="45" t="s">
        <v>41</v>
      </c>
      <c r="B70" s="45">
        <f>(B18/B24)*100</f>
        <v>100.65568553381368</v>
      </c>
      <c r="C70" s="45"/>
      <c r="D70" s="45"/>
      <c r="E70" s="45"/>
    </row>
    <row r="71" spans="1:5" ht="15.75" thickBot="1" x14ac:dyDescent="0.3">
      <c r="A71" s="55"/>
      <c r="B71" s="55"/>
      <c r="C71" s="55"/>
      <c r="D71" s="55"/>
      <c r="E71" s="55"/>
    </row>
    <row r="72" spans="1:5" ht="15.75" thickTop="1" x14ac:dyDescent="0.25"/>
    <row r="74" spans="1:5" x14ac:dyDescent="0.25">
      <c r="A74" s="6" t="s">
        <v>42</v>
      </c>
    </row>
    <row r="75" spans="1:5" x14ac:dyDescent="0.25">
      <c r="A75" s="6" t="s">
        <v>104</v>
      </c>
    </row>
    <row r="76" spans="1:5" x14ac:dyDescent="0.25">
      <c r="A76" s="56" t="s">
        <v>105</v>
      </c>
    </row>
    <row r="77" spans="1:5" x14ac:dyDescent="0.25">
      <c r="A77" s="56" t="s">
        <v>106</v>
      </c>
    </row>
    <row r="79" spans="1:5" x14ac:dyDescent="0.25">
      <c r="A79" s="6" t="s">
        <v>121</v>
      </c>
    </row>
    <row r="80" spans="1:5" x14ac:dyDescent="0.25">
      <c r="A80" s="6" t="s">
        <v>122</v>
      </c>
    </row>
    <row r="81" spans="1:1" x14ac:dyDescent="0.25">
      <c r="A81" s="6" t="s">
        <v>130</v>
      </c>
    </row>
    <row r="82" spans="1:1" x14ac:dyDescent="0.25">
      <c r="A82" s="57" t="s">
        <v>131</v>
      </c>
    </row>
    <row r="83" spans="1:1" x14ac:dyDescent="0.25">
      <c r="A83" s="57" t="s">
        <v>132</v>
      </c>
    </row>
    <row r="84" spans="1:1" x14ac:dyDescent="0.25">
      <c r="A84" s="57" t="s">
        <v>133</v>
      </c>
    </row>
    <row r="157" spans="3:7" x14ac:dyDescent="0.25">
      <c r="C157" s="45"/>
      <c r="D157" s="45"/>
      <c r="E157" s="45"/>
      <c r="F157" s="45"/>
      <c r="G157" s="45"/>
    </row>
    <row r="158" spans="3:7" x14ac:dyDescent="0.25">
      <c r="C158" s="58"/>
    </row>
    <row r="159" spans="3:7" x14ac:dyDescent="0.25">
      <c r="C159" s="58"/>
    </row>
  </sheetData>
  <mergeCells count="24">
    <mergeCell ref="C40:D40"/>
    <mergeCell ref="C41:D41"/>
    <mergeCell ref="A4:A5"/>
    <mergeCell ref="B4:B5"/>
    <mergeCell ref="C20:D20"/>
    <mergeCell ref="C27:D27"/>
    <mergeCell ref="C28:D28"/>
    <mergeCell ref="C29:D29"/>
    <mergeCell ref="C32:D32"/>
    <mergeCell ref="C33:D33"/>
    <mergeCell ref="C34:D34"/>
    <mergeCell ref="C35:D35"/>
    <mergeCell ref="A2:E2"/>
    <mergeCell ref="C16:D16"/>
    <mergeCell ref="C17:D17"/>
    <mergeCell ref="C18:D18"/>
    <mergeCell ref="C19:D19"/>
    <mergeCell ref="C65:D65"/>
    <mergeCell ref="C62:D62"/>
    <mergeCell ref="C49:D49"/>
    <mergeCell ref="C50:D50"/>
    <mergeCell ref="C51:D51"/>
    <mergeCell ref="C63:D63"/>
    <mergeCell ref="C64:D64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zoomScaleNormal="100" workbookViewId="0">
      <selection activeCell="D30" sqref="D30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27" t="s">
        <v>127</v>
      </c>
      <c r="B2" s="27"/>
      <c r="C2" s="27"/>
      <c r="D2" s="27"/>
      <c r="E2" s="27"/>
    </row>
    <row r="4" spans="1:5" x14ac:dyDescent="0.25">
      <c r="A4" s="23" t="s">
        <v>0</v>
      </c>
      <c r="B4" s="25" t="s">
        <v>134</v>
      </c>
      <c r="C4" s="20"/>
      <c r="D4" s="30" t="s">
        <v>1</v>
      </c>
      <c r="E4" s="30"/>
    </row>
    <row r="5" spans="1:5" ht="45.75" thickBot="1" x14ac:dyDescent="0.3">
      <c r="A5" s="24"/>
      <c r="B5" s="26"/>
      <c r="C5" s="32" t="s">
        <v>2</v>
      </c>
      <c r="D5" s="32"/>
      <c r="E5" s="26" t="s">
        <v>118</v>
      </c>
    </row>
    <row r="6" spans="1:5" ht="15.75" thickTop="1" x14ac:dyDescent="0.25"/>
    <row r="7" spans="1:5" x14ac:dyDescent="0.25">
      <c r="A7" s="1" t="s">
        <v>3</v>
      </c>
      <c r="D7" s="7"/>
      <c r="E7" s="7"/>
    </row>
    <row r="8" spans="1:5" x14ac:dyDescent="0.25">
      <c r="D8" s="7"/>
      <c r="E8" s="7"/>
    </row>
    <row r="9" spans="1:5" x14ac:dyDescent="0.25">
      <c r="A9" t="s">
        <v>117</v>
      </c>
      <c r="C9" t="s">
        <v>119</v>
      </c>
      <c r="D9" t="s">
        <v>120</v>
      </c>
    </row>
    <row r="10" spans="1:5" x14ac:dyDescent="0.25">
      <c r="A10" s="9" t="s">
        <v>53</v>
      </c>
      <c r="B10" s="5">
        <f>+C10+E10</f>
        <v>174481</v>
      </c>
      <c r="C10" s="5">
        <v>125926</v>
      </c>
      <c r="D10" s="5">
        <v>167209</v>
      </c>
      <c r="E10" s="5">
        <v>48555</v>
      </c>
    </row>
    <row r="11" spans="1:5" x14ac:dyDescent="0.25">
      <c r="A11" s="2" t="s">
        <v>54</v>
      </c>
      <c r="B11" s="5">
        <f t="shared" ref="B11:B13" si="0">+C11+E11</f>
        <v>176965</v>
      </c>
      <c r="C11" s="5">
        <v>150000</v>
      </c>
      <c r="D11" s="5">
        <f>D13</f>
        <v>150000</v>
      </c>
      <c r="E11" s="5">
        <f>10665+16300</f>
        <v>26965</v>
      </c>
    </row>
    <row r="12" spans="1:5" x14ac:dyDescent="0.25">
      <c r="A12" s="2" t="s">
        <v>55</v>
      </c>
      <c r="B12" s="5">
        <v>151080</v>
      </c>
      <c r="C12" s="5">
        <v>123522</v>
      </c>
      <c r="D12" s="5">
        <v>161555</v>
      </c>
      <c r="E12" s="5">
        <v>39905</v>
      </c>
    </row>
    <row r="13" spans="1:5" x14ac:dyDescent="0.25">
      <c r="A13" s="2" t="s">
        <v>7</v>
      </c>
      <c r="B13" s="5">
        <f t="shared" si="0"/>
        <v>176965</v>
      </c>
      <c r="C13" s="5">
        <v>150000</v>
      </c>
      <c r="D13" s="5">
        <v>150000</v>
      </c>
      <c r="E13" s="5">
        <f>10665+16300</f>
        <v>26965</v>
      </c>
    </row>
    <row r="14" spans="1:5" x14ac:dyDescent="0.25">
      <c r="B14" s="10"/>
      <c r="C14" s="10"/>
      <c r="D14" s="10"/>
      <c r="E14" s="10"/>
    </row>
    <row r="15" spans="1:5" x14ac:dyDescent="0.25">
      <c r="A15" s="4" t="s">
        <v>8</v>
      </c>
      <c r="B15" s="10"/>
      <c r="C15" s="10"/>
      <c r="D15" s="10"/>
      <c r="E15" s="10"/>
    </row>
    <row r="16" spans="1:5" x14ac:dyDescent="0.25">
      <c r="A16" s="2" t="s">
        <v>53</v>
      </c>
      <c r="B16" s="5">
        <f>SUM(C16:E16)</f>
        <v>21095908314</v>
      </c>
      <c r="C16" s="34">
        <v>12830765000</v>
      </c>
      <c r="D16" s="34"/>
      <c r="E16" s="28">
        <v>8265143314</v>
      </c>
    </row>
    <row r="17" spans="1:5" x14ac:dyDescent="0.25">
      <c r="A17" s="2" t="s">
        <v>54</v>
      </c>
      <c r="B17" s="5">
        <f>SUM(C17:E17)</f>
        <v>19982993687.5</v>
      </c>
      <c r="C17" s="34">
        <f>C19/4</f>
        <v>13500000000</v>
      </c>
      <c r="D17" s="34"/>
      <c r="E17" s="28">
        <v>6482993687.5</v>
      </c>
    </row>
    <row r="18" spans="1:5" x14ac:dyDescent="0.25">
      <c r="A18" s="2" t="s">
        <v>55</v>
      </c>
      <c r="B18" s="3">
        <f>SUM(C18:E18)</f>
        <v>20606351649</v>
      </c>
      <c r="C18" s="36">
        <v>13305469506</v>
      </c>
      <c r="D18" s="36"/>
      <c r="E18" s="29">
        <v>7300882143</v>
      </c>
    </row>
    <row r="19" spans="1:5" x14ac:dyDescent="0.25">
      <c r="A19" s="2" t="s">
        <v>7</v>
      </c>
      <c r="B19" s="3">
        <f>SUM(C19:E19)</f>
        <v>79931974750</v>
      </c>
      <c r="C19" s="36">
        <v>54000000000</v>
      </c>
      <c r="D19" s="36"/>
      <c r="E19" s="29">
        <v>25931974750</v>
      </c>
    </row>
    <row r="20" spans="1:5" x14ac:dyDescent="0.25">
      <c r="A20" s="2" t="s">
        <v>56</v>
      </c>
      <c r="B20" s="3">
        <f>SUM(C20:E20)</f>
        <v>20606351649</v>
      </c>
      <c r="C20" s="36">
        <f>C18</f>
        <v>13305469506</v>
      </c>
      <c r="D20" s="36"/>
      <c r="E20" s="29">
        <v>7300882143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10</v>
      </c>
      <c r="B22" s="5"/>
      <c r="C22" s="5"/>
      <c r="D22" s="5"/>
      <c r="E22" s="5"/>
    </row>
    <row r="23" spans="1:5" x14ac:dyDescent="0.25">
      <c r="A23" s="9" t="s">
        <v>54</v>
      </c>
      <c r="B23" s="5">
        <f>B17</f>
        <v>19982993687.5</v>
      </c>
      <c r="C23" s="5"/>
      <c r="D23" s="5"/>
      <c r="E23" s="5"/>
    </row>
    <row r="24" spans="1:5" x14ac:dyDescent="0.25">
      <c r="A24" s="9" t="s">
        <v>55</v>
      </c>
      <c r="B24" s="3">
        <v>23194390694</v>
      </c>
      <c r="C24" s="3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11</v>
      </c>
      <c r="B26" s="10"/>
      <c r="C26" s="10"/>
      <c r="D26" s="10"/>
      <c r="E26" s="10"/>
    </row>
    <row r="27" spans="1:5" x14ac:dyDescent="0.25">
      <c r="A27" s="9" t="s">
        <v>57</v>
      </c>
      <c r="B27" s="16">
        <v>1.3936338904333334</v>
      </c>
      <c r="C27" s="37">
        <v>1.3936338904333334</v>
      </c>
      <c r="D27" s="37"/>
      <c r="E27" s="16">
        <v>1.3936338904333334</v>
      </c>
    </row>
    <row r="28" spans="1:5" x14ac:dyDescent="0.25">
      <c r="A28" s="9" t="s">
        <v>58</v>
      </c>
      <c r="B28" s="16">
        <v>1.4619442416999999</v>
      </c>
      <c r="C28" s="37">
        <v>1.4619442416999999</v>
      </c>
      <c r="D28" s="37"/>
      <c r="E28" s="16">
        <v>1.4619442416999999</v>
      </c>
    </row>
    <row r="29" spans="1:5" x14ac:dyDescent="0.25">
      <c r="A29" s="9" t="s">
        <v>14</v>
      </c>
      <c r="B29" s="5">
        <v>312736</v>
      </c>
      <c r="C29" s="34">
        <v>140620</v>
      </c>
      <c r="D29" s="34"/>
      <c r="E29" s="28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15</v>
      </c>
      <c r="B31" s="10"/>
      <c r="C31" s="10"/>
      <c r="D31" s="10"/>
      <c r="E31" s="10"/>
    </row>
    <row r="32" spans="1:5" x14ac:dyDescent="0.25">
      <c r="A32" s="10" t="s">
        <v>59</v>
      </c>
      <c r="B32" s="5">
        <f>B16/B27</f>
        <v>15137338765.090223</v>
      </c>
      <c r="C32" s="34">
        <f>C16/C27</f>
        <v>9206697030.0287628</v>
      </c>
      <c r="D32" s="34"/>
      <c r="E32" s="5">
        <f>E16/E27</f>
        <v>5930641735.0614624</v>
      </c>
    </row>
    <row r="33" spans="1:5" x14ac:dyDescent="0.25">
      <c r="A33" s="10" t="s">
        <v>60</v>
      </c>
      <c r="B33" s="5">
        <f>B18/B28</f>
        <v>14095169337.674747</v>
      </c>
      <c r="C33" s="34">
        <f>C18/C28</f>
        <v>9101215440.6982956</v>
      </c>
      <c r="D33" s="34"/>
      <c r="E33" s="5">
        <f>E18/E28</f>
        <v>4993953896.9764528</v>
      </c>
    </row>
    <row r="34" spans="1:5" x14ac:dyDescent="0.25">
      <c r="A34" s="10" t="s">
        <v>61</v>
      </c>
      <c r="B34" s="5">
        <f>B32/B10</f>
        <v>86756.373273251666</v>
      </c>
      <c r="C34" s="34">
        <f>C32/D10</f>
        <v>55061.013641782214</v>
      </c>
      <c r="D34" s="34"/>
      <c r="E34" s="5">
        <f>E32/E10</f>
        <v>122142.7604790745</v>
      </c>
    </row>
    <row r="35" spans="1:5" x14ac:dyDescent="0.25">
      <c r="A35" s="10" t="s">
        <v>62</v>
      </c>
      <c r="B35" s="5">
        <f>B33/B12</f>
        <v>93296.063924243761</v>
      </c>
      <c r="C35" s="34">
        <f>C33/D12</f>
        <v>56335.089849885771</v>
      </c>
      <c r="D35" s="34"/>
      <c r="E35" s="5">
        <f>E33/E12</f>
        <v>125146.06933909166</v>
      </c>
    </row>
    <row r="37" spans="1:5" x14ac:dyDescent="0.25">
      <c r="A37" s="1" t="s">
        <v>20</v>
      </c>
    </row>
    <row r="39" spans="1:5" x14ac:dyDescent="0.25">
      <c r="A39" t="s">
        <v>21</v>
      </c>
    </row>
    <row r="40" spans="1:5" x14ac:dyDescent="0.25">
      <c r="A40" t="s">
        <v>22</v>
      </c>
      <c r="B40" s="12">
        <f>(C40*C17+E40*E17)/(C17+E17)</f>
        <v>74.861127756594996</v>
      </c>
      <c r="C40" s="31">
        <f>D11/C29*100</f>
        <v>106.67045939411179</v>
      </c>
      <c r="D40" s="31"/>
      <c r="E40" s="12">
        <f>E11/E29*100</f>
        <v>8.6222884477642481</v>
      </c>
    </row>
    <row r="41" spans="1:5" x14ac:dyDescent="0.25">
      <c r="A41" t="s">
        <v>23</v>
      </c>
      <c r="B41" s="12">
        <f>(C41*C18+E41*E18)/(C18+E18)</f>
        <v>78.703548070251827</v>
      </c>
      <c r="C41" s="31">
        <f>D12/C29*100</f>
        <v>114.88764044943819</v>
      </c>
      <c r="D41" s="31"/>
      <c r="E41" s="12">
        <f>E12/E29*100</f>
        <v>12.759963675432315</v>
      </c>
    </row>
    <row r="43" spans="1:5" x14ac:dyDescent="0.25">
      <c r="A43" t="s">
        <v>24</v>
      </c>
    </row>
    <row r="44" spans="1:5" x14ac:dyDescent="0.25">
      <c r="A44" t="s">
        <v>25</v>
      </c>
      <c r="B44" s="12">
        <f>B12/B11*100</f>
        <v>85.372813833243868</v>
      </c>
      <c r="C44" s="31">
        <f>D12/D11*100</f>
        <v>107.70333333333333</v>
      </c>
      <c r="D44" s="31"/>
      <c r="E44" s="12">
        <f>E12/E11*100</f>
        <v>147.98813276469497</v>
      </c>
    </row>
    <row r="45" spans="1:5" x14ac:dyDescent="0.25">
      <c r="A45" t="s">
        <v>26</v>
      </c>
      <c r="B45" s="12">
        <f>B18/B17*100</f>
        <v>103.11944231804434</v>
      </c>
      <c r="C45" s="31">
        <f>C18/C17*100</f>
        <v>98.55903337777778</v>
      </c>
      <c r="D45" s="31"/>
      <c r="E45" s="12">
        <f>E18/E17*100</f>
        <v>112.61590701649129</v>
      </c>
    </row>
    <row r="46" spans="1:5" x14ac:dyDescent="0.25">
      <c r="A46" s="10" t="s">
        <v>27</v>
      </c>
      <c r="B46" s="13">
        <f>AVERAGE(B44:B45)</f>
        <v>94.246128075644094</v>
      </c>
      <c r="C46" s="33">
        <f>AVERAGE(C44:D45)</f>
        <v>103.13118335555555</v>
      </c>
      <c r="D46" s="33"/>
      <c r="E46" s="13">
        <f>AVERAGE(E44:E45)</f>
        <v>130.30201989059313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28</v>
      </c>
      <c r="B48" s="10"/>
      <c r="C48" s="10"/>
      <c r="D48" s="10"/>
      <c r="E48" s="10"/>
    </row>
    <row r="49" spans="1:5" x14ac:dyDescent="0.25">
      <c r="A49" s="10" t="s">
        <v>29</v>
      </c>
      <c r="B49" s="13">
        <f>B12/(B13*4)*100</f>
        <v>21.343203458310967</v>
      </c>
      <c r="C49" s="33">
        <f>D12/(D13*4)*100</f>
        <v>26.925833333333333</v>
      </c>
      <c r="D49" s="33"/>
      <c r="E49" s="13">
        <f>E12/(E13*4)*100</f>
        <v>36.997033191173742</v>
      </c>
    </row>
    <row r="50" spans="1:5" x14ac:dyDescent="0.25">
      <c r="A50" s="10" t="s">
        <v>30</v>
      </c>
      <c r="B50" s="13">
        <f>B18/B19*100</f>
        <v>25.779860579511084</v>
      </c>
      <c r="C50" s="33">
        <f>C18/C19*100</f>
        <v>24.639758344444445</v>
      </c>
      <c r="D50" s="33"/>
      <c r="E50" s="13">
        <f>E18/E19*100</f>
        <v>28.153976754122823</v>
      </c>
    </row>
    <row r="51" spans="1:5" x14ac:dyDescent="0.25">
      <c r="A51" s="10" t="s">
        <v>31</v>
      </c>
      <c r="B51" s="13">
        <f>(B49+B50)/2</f>
        <v>23.561532018911024</v>
      </c>
      <c r="C51" s="33">
        <f>(C49+C50)/2</f>
        <v>25.782795838888887</v>
      </c>
      <c r="D51" s="33"/>
      <c r="E51" s="13">
        <f>(E49+E50)/2</f>
        <v>32.575504972648282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103</v>
      </c>
      <c r="B53" s="10"/>
      <c r="C53" s="10"/>
      <c r="D53" s="10"/>
      <c r="E53" s="10"/>
    </row>
    <row r="54" spans="1:5" x14ac:dyDescent="0.25">
      <c r="A54" s="10" t="s">
        <v>32</v>
      </c>
      <c r="B54" s="13">
        <f>B20/B18*100</f>
        <v>100</v>
      </c>
      <c r="C54" s="33">
        <f>C20/C18*100</f>
        <v>100</v>
      </c>
      <c r="D54" s="33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33</v>
      </c>
      <c r="B56" s="10"/>
      <c r="C56" s="10"/>
      <c r="D56" s="10"/>
      <c r="E56" s="10"/>
    </row>
    <row r="57" spans="1:5" x14ac:dyDescent="0.25">
      <c r="A57" s="10" t="s">
        <v>34</v>
      </c>
      <c r="B57" s="13">
        <f>((B12/B10)-1)*100</f>
        <v>-13.411775494179878</v>
      </c>
      <c r="C57" s="33">
        <f>((D12/D10)-1)*100</f>
        <v>-3.3813969343755468</v>
      </c>
      <c r="D57" s="33"/>
      <c r="E57" s="13">
        <f>((E12/E10)-1)*100</f>
        <v>-17.814849140150347</v>
      </c>
    </row>
    <row r="58" spans="1:5" x14ac:dyDescent="0.25">
      <c r="A58" s="10" t="s">
        <v>35</v>
      </c>
      <c r="B58" s="13">
        <f>((B33/B32)-1)*100</f>
        <v>-6.8847598880387721</v>
      </c>
      <c r="C58" s="13">
        <f>((C33/C32)-1)*100</f>
        <v>-1.1457050121930434</v>
      </c>
      <c r="D58" s="13"/>
      <c r="E58" s="13">
        <f>((E33/E32)-1)*100</f>
        <v>-15.794038485707018</v>
      </c>
    </row>
    <row r="59" spans="1:5" x14ac:dyDescent="0.25">
      <c r="A59" s="10" t="s">
        <v>36</v>
      </c>
      <c r="B59" s="13">
        <f>((B35/B34)-1)*100</f>
        <v>7.5379945060570996</v>
      </c>
      <c r="C59" s="33">
        <f>((C35/C34)-1)*100</f>
        <v>2.3139352580620498</v>
      </c>
      <c r="D59" s="33"/>
      <c r="E59" s="13">
        <f>((E35/E34)-1)*100</f>
        <v>2.4588513050117999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37</v>
      </c>
      <c r="B61" s="10"/>
      <c r="C61" s="10"/>
      <c r="D61" s="10"/>
      <c r="E61" s="10"/>
    </row>
    <row r="62" spans="1:5" x14ac:dyDescent="0.25">
      <c r="A62" s="10" t="s">
        <v>107</v>
      </c>
      <c r="B62" s="5">
        <f>B17/B11</f>
        <v>112920.59835278163</v>
      </c>
      <c r="C62" s="34">
        <f>C17/D11</f>
        <v>90000</v>
      </c>
      <c r="D62" s="34"/>
      <c r="E62" s="5">
        <f t="shared" ref="E62:E63" si="1">E17/E11</f>
        <v>240422.53615798257</v>
      </c>
    </row>
    <row r="63" spans="1:5" x14ac:dyDescent="0.25">
      <c r="A63" s="10" t="s">
        <v>108</v>
      </c>
      <c r="B63" s="5">
        <f>B18/B12</f>
        <v>136393.64342732326</v>
      </c>
      <c r="C63" s="34">
        <f>C18/D12</f>
        <v>82358.760211692614</v>
      </c>
      <c r="D63" s="34"/>
      <c r="E63" s="5">
        <f t="shared" si="1"/>
        <v>182956.57544167398</v>
      </c>
    </row>
    <row r="64" spans="1:5" x14ac:dyDescent="0.25">
      <c r="A64" s="10" t="s">
        <v>38</v>
      </c>
      <c r="B64" s="13">
        <f>(B62/B63)*B46</f>
        <v>78.026577392555254</v>
      </c>
      <c r="C64" s="33">
        <f>(C62/C63)*C46</f>
        <v>112.69968705383991</v>
      </c>
      <c r="D64" s="33"/>
      <c r="E64" s="13">
        <f>E62/E63*E46</f>
        <v>171.22938606047214</v>
      </c>
    </row>
    <row r="65" spans="1:5" x14ac:dyDescent="0.25">
      <c r="A65" s="10" t="s">
        <v>109</v>
      </c>
      <c r="B65" s="18">
        <f>B17/(B11*3)</f>
        <v>37640.199450927204</v>
      </c>
      <c r="C65" s="35">
        <f>C17/(D11*3)</f>
        <v>30000</v>
      </c>
      <c r="D65" s="35"/>
      <c r="E65" s="18">
        <f t="shared" ref="E65:E66" si="2">E17/(E11*3)</f>
        <v>80140.845385994195</v>
      </c>
    </row>
    <row r="66" spans="1:5" x14ac:dyDescent="0.25">
      <c r="A66" s="10" t="s">
        <v>110</v>
      </c>
      <c r="B66" s="18">
        <f>B18/(B12*3)</f>
        <v>45464.54780910776</v>
      </c>
      <c r="C66" s="35">
        <f>C18/(D12*3)</f>
        <v>27452.920070564203</v>
      </c>
      <c r="D66" s="35"/>
      <c r="E66" s="18">
        <f t="shared" si="2"/>
        <v>60985.52514722466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39</v>
      </c>
      <c r="B68" s="13"/>
      <c r="C68" s="13"/>
      <c r="D68" s="13"/>
      <c r="E68" s="13"/>
    </row>
    <row r="69" spans="1:5" x14ac:dyDescent="0.25">
      <c r="A69" s="10" t="s">
        <v>40</v>
      </c>
      <c r="B69" s="13">
        <f>(B24/B23)*100</f>
        <v>116.07065015743277</v>
      </c>
      <c r="C69" s="13"/>
      <c r="D69" s="13"/>
      <c r="E69" s="13"/>
    </row>
    <row r="70" spans="1:5" x14ac:dyDescent="0.25">
      <c r="A70" s="10" t="s">
        <v>41</v>
      </c>
      <c r="B70" s="13">
        <f>(B18/B24)*100</f>
        <v>88.841961493433487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t="s">
        <v>42</v>
      </c>
    </row>
    <row r="75" spans="1:5" x14ac:dyDescent="0.25">
      <c r="A75" t="s">
        <v>104</v>
      </c>
      <c r="B75" s="15"/>
      <c r="C75" s="15"/>
      <c r="D75" s="15"/>
      <c r="E75" s="15"/>
    </row>
    <row r="76" spans="1:5" x14ac:dyDescent="0.25">
      <c r="A76" s="17" t="s">
        <v>105</v>
      </c>
    </row>
    <row r="77" spans="1:5" x14ac:dyDescent="0.25">
      <c r="A77" s="17" t="s">
        <v>106</v>
      </c>
    </row>
    <row r="79" spans="1:5" x14ac:dyDescent="0.25">
      <c r="A79" t="s">
        <v>121</v>
      </c>
    </row>
    <row r="80" spans="1:5" x14ac:dyDescent="0.25">
      <c r="A80" t="s">
        <v>122</v>
      </c>
    </row>
    <row r="81" spans="1:1" x14ac:dyDescent="0.25">
      <c r="A81" t="s">
        <v>130</v>
      </c>
    </row>
    <row r="82" spans="1:1" x14ac:dyDescent="0.25">
      <c r="A82" s="21" t="s">
        <v>131</v>
      </c>
    </row>
    <row r="83" spans="1:1" x14ac:dyDescent="0.25">
      <c r="A83" s="21" t="s">
        <v>132</v>
      </c>
    </row>
    <row r="84" spans="1:1" x14ac:dyDescent="0.25">
      <c r="A84" s="21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84"/>
  <sheetViews>
    <sheetView topLeftCell="A55" zoomScaleNormal="100" workbookViewId="0">
      <selection activeCell="E24" sqref="E24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27" t="s">
        <v>128</v>
      </c>
      <c r="B2" s="27"/>
      <c r="C2" s="27"/>
      <c r="D2" s="27"/>
      <c r="E2" s="27"/>
    </row>
    <row r="4" spans="1:5" x14ac:dyDescent="0.25">
      <c r="A4" s="23" t="s">
        <v>0</v>
      </c>
      <c r="B4" s="25" t="s">
        <v>134</v>
      </c>
      <c r="C4" s="30" t="s">
        <v>1</v>
      </c>
      <c r="D4" s="30"/>
      <c r="E4" s="30"/>
    </row>
    <row r="5" spans="1:5" ht="45.75" thickBot="1" x14ac:dyDescent="0.3">
      <c r="A5" s="24"/>
      <c r="B5" s="26"/>
      <c r="C5" s="32" t="s">
        <v>2</v>
      </c>
      <c r="D5" s="32"/>
      <c r="E5" s="26" t="s">
        <v>118</v>
      </c>
    </row>
    <row r="6" spans="1:5" ht="15.75" thickTop="1" x14ac:dyDescent="0.25">
      <c r="E6" s="22"/>
    </row>
    <row r="7" spans="1:5" x14ac:dyDescent="0.25">
      <c r="A7" s="1" t="s">
        <v>3</v>
      </c>
    </row>
    <row r="9" spans="1:5" x14ac:dyDescent="0.25">
      <c r="A9" t="s">
        <v>117</v>
      </c>
      <c r="C9" t="s">
        <v>119</v>
      </c>
      <c r="D9" t="s">
        <v>120</v>
      </c>
    </row>
    <row r="10" spans="1:5" x14ac:dyDescent="0.25">
      <c r="A10" s="9" t="s">
        <v>4</v>
      </c>
      <c r="B10" s="5">
        <f>+C10+E10</f>
        <v>193833</v>
      </c>
      <c r="C10" s="5">
        <v>135270</v>
      </c>
      <c r="D10" s="5">
        <v>180740</v>
      </c>
      <c r="E10" s="5">
        <v>58563</v>
      </c>
    </row>
    <row r="11" spans="1:5" x14ac:dyDescent="0.25">
      <c r="A11" s="2" t="s">
        <v>5</v>
      </c>
      <c r="B11" s="5">
        <f t="shared" ref="B11:B13" si="0">+C11+E11</f>
        <v>176965</v>
      </c>
      <c r="C11" s="5">
        <v>150000</v>
      </c>
      <c r="D11" s="5">
        <f>D13</f>
        <v>150000</v>
      </c>
      <c r="E11" s="5">
        <f>10665+16300</f>
        <v>26965</v>
      </c>
    </row>
    <row r="12" spans="1:5" x14ac:dyDescent="0.25">
      <c r="A12" s="2" t="s">
        <v>6</v>
      </c>
      <c r="B12" s="5">
        <v>145638</v>
      </c>
      <c r="C12" s="5">
        <v>117293</v>
      </c>
      <c r="D12" s="5">
        <v>154873</v>
      </c>
      <c r="E12" s="5">
        <v>40382</v>
      </c>
    </row>
    <row r="13" spans="1:5" x14ac:dyDescent="0.25">
      <c r="A13" s="2" t="s">
        <v>7</v>
      </c>
      <c r="B13" s="5">
        <f t="shared" si="0"/>
        <v>176965</v>
      </c>
      <c r="C13" s="5">
        <v>150000</v>
      </c>
      <c r="D13" s="5">
        <v>150000</v>
      </c>
      <c r="E13" s="5">
        <f>10665+16300</f>
        <v>26965</v>
      </c>
    </row>
    <row r="14" spans="1:5" x14ac:dyDescent="0.25">
      <c r="B14" s="10"/>
      <c r="C14" s="10"/>
      <c r="D14" s="10"/>
      <c r="E14" s="10"/>
    </row>
    <row r="15" spans="1:5" x14ac:dyDescent="0.25">
      <c r="A15" s="4" t="s">
        <v>8</v>
      </c>
      <c r="B15" s="10"/>
      <c r="C15" s="10"/>
      <c r="D15" s="10"/>
      <c r="E15" s="10"/>
    </row>
    <row r="16" spans="1:5" x14ac:dyDescent="0.25">
      <c r="A16" s="2" t="s">
        <v>4</v>
      </c>
      <c r="B16" s="5">
        <f>SUM(C16:E16)</f>
        <v>22702812829</v>
      </c>
      <c r="C16" s="34">
        <v>12859455000</v>
      </c>
      <c r="D16" s="34"/>
      <c r="E16" s="28">
        <v>9843357829</v>
      </c>
    </row>
    <row r="17" spans="1:5" x14ac:dyDescent="0.25">
      <c r="A17" s="2" t="s">
        <v>5</v>
      </c>
      <c r="B17" s="5">
        <f>SUM(C17:E17)</f>
        <v>19982993687.5</v>
      </c>
      <c r="C17" s="34">
        <f>C19/4</f>
        <v>13500000000</v>
      </c>
      <c r="D17" s="34"/>
      <c r="E17" s="28">
        <v>6482993687.5</v>
      </c>
    </row>
    <row r="18" spans="1:5" x14ac:dyDescent="0.25">
      <c r="A18" s="2" t="s">
        <v>6</v>
      </c>
      <c r="B18" s="3">
        <f>SUM(C18:E18)</f>
        <v>19294391504</v>
      </c>
      <c r="C18" s="36">
        <v>12293003216</v>
      </c>
      <c r="D18" s="36"/>
      <c r="E18" s="29">
        <v>7001388288</v>
      </c>
    </row>
    <row r="19" spans="1:5" x14ac:dyDescent="0.25">
      <c r="A19" s="2" t="s">
        <v>7</v>
      </c>
      <c r="B19" s="3">
        <f>SUM(C19:E19)</f>
        <v>79931974750</v>
      </c>
      <c r="C19" s="36">
        <v>54000000000</v>
      </c>
      <c r="D19" s="36"/>
      <c r="E19" s="29">
        <v>25931974750</v>
      </c>
    </row>
    <row r="20" spans="1:5" x14ac:dyDescent="0.25">
      <c r="A20" s="2" t="s">
        <v>9</v>
      </c>
      <c r="B20" s="3">
        <f>SUM(C20:E20)</f>
        <v>19294391504</v>
      </c>
      <c r="C20" s="36">
        <f>C18</f>
        <v>12293003216</v>
      </c>
      <c r="D20" s="36"/>
      <c r="E20" s="36">
        <f t="shared" ref="E20" si="1">E18</f>
        <v>7001388288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10</v>
      </c>
      <c r="B22" s="5"/>
      <c r="C22" s="5"/>
      <c r="D22" s="5"/>
      <c r="E22" s="5"/>
    </row>
    <row r="23" spans="1:5" x14ac:dyDescent="0.25">
      <c r="A23" s="9" t="s">
        <v>5</v>
      </c>
      <c r="B23" s="5">
        <f>B17</f>
        <v>19982993687.5</v>
      </c>
      <c r="C23" s="5"/>
      <c r="D23" s="5"/>
      <c r="E23" s="5"/>
    </row>
    <row r="24" spans="1:5" x14ac:dyDescent="0.25">
      <c r="A24" s="9" t="s">
        <v>6</v>
      </c>
      <c r="B24" s="6">
        <v>21424696710</v>
      </c>
      <c r="C24" s="6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11</v>
      </c>
      <c r="B26" s="10"/>
      <c r="C26" s="10"/>
      <c r="D26" s="10"/>
      <c r="E26" s="10"/>
    </row>
    <row r="27" spans="1:5" x14ac:dyDescent="0.25">
      <c r="A27" s="9" t="s">
        <v>12</v>
      </c>
      <c r="B27" s="16">
        <v>1.4042433660666667</v>
      </c>
      <c r="C27" s="37">
        <v>1.4042433660666667</v>
      </c>
      <c r="D27" s="37"/>
      <c r="E27" s="16">
        <v>1.4042433660666667</v>
      </c>
    </row>
    <row r="28" spans="1:5" x14ac:dyDescent="0.25">
      <c r="A28" s="9" t="s">
        <v>13</v>
      </c>
      <c r="B28" s="16">
        <v>1.4773597119666666</v>
      </c>
      <c r="C28" s="37">
        <v>1.4773597119666666</v>
      </c>
      <c r="D28" s="37"/>
      <c r="E28" s="16">
        <v>1.4773597119666666</v>
      </c>
    </row>
    <row r="29" spans="1:5" x14ac:dyDescent="0.25">
      <c r="A29" s="9" t="s">
        <v>14</v>
      </c>
      <c r="B29" s="5">
        <v>312736</v>
      </c>
      <c r="C29" s="34">
        <v>140620</v>
      </c>
      <c r="D29" s="34"/>
      <c r="E29" s="28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15</v>
      </c>
      <c r="B31" s="10"/>
      <c r="C31" s="10"/>
      <c r="D31" s="10"/>
      <c r="E31" s="10"/>
    </row>
    <row r="32" spans="1:5" x14ac:dyDescent="0.25">
      <c r="A32" s="10" t="s">
        <v>16</v>
      </c>
      <c r="B32" s="5">
        <f>B16/B27</f>
        <v>16167292207.041967</v>
      </c>
      <c r="C32" s="34">
        <f>C16/C27</f>
        <v>9157568631.4401264</v>
      </c>
      <c r="D32" s="34"/>
      <c r="E32" s="5">
        <f>E16/E27</f>
        <v>7009723575.601841</v>
      </c>
    </row>
    <row r="33" spans="1:5" x14ac:dyDescent="0.25">
      <c r="A33" s="10" t="s">
        <v>17</v>
      </c>
      <c r="B33" s="5">
        <f>B18/B28</f>
        <v>13060049863.086653</v>
      </c>
      <c r="C33" s="34">
        <f>C18/C28</f>
        <v>8320927609.1842995</v>
      </c>
      <c r="D33" s="34"/>
      <c r="E33" s="5">
        <f>E18/E28</f>
        <v>4739122253.9023533</v>
      </c>
    </row>
    <row r="34" spans="1:5" x14ac:dyDescent="0.25">
      <c r="A34" s="10" t="s">
        <v>18</v>
      </c>
      <c r="B34" s="5">
        <f>B32/B10</f>
        <v>83408.357746317532</v>
      </c>
      <c r="C34" s="34">
        <f>C32/D10</f>
        <v>50667.083276751837</v>
      </c>
      <c r="D34" s="34"/>
      <c r="E34" s="5">
        <f>E32/E10</f>
        <v>119695.43185290783</v>
      </c>
    </row>
    <row r="35" spans="1:5" x14ac:dyDescent="0.25">
      <c r="A35" s="10" t="s">
        <v>19</v>
      </c>
      <c r="B35" s="5">
        <f>B33/B12</f>
        <v>89674.740542211875</v>
      </c>
      <c r="C35" s="34">
        <f>C33/D12</f>
        <v>53727.425756486278</v>
      </c>
      <c r="D35" s="34"/>
      <c r="E35" s="5">
        <f>E33/E12</f>
        <v>117357.29418806284</v>
      </c>
    </row>
    <row r="37" spans="1:5" x14ac:dyDescent="0.25">
      <c r="A37" s="1" t="s">
        <v>20</v>
      </c>
    </row>
    <row r="39" spans="1:5" x14ac:dyDescent="0.25">
      <c r="A39" t="s">
        <v>21</v>
      </c>
    </row>
    <row r="40" spans="1:5" x14ac:dyDescent="0.25">
      <c r="A40" t="s">
        <v>22</v>
      </c>
      <c r="B40" s="12">
        <f>(C40*C17+E40*E17)/(C17+E17)</f>
        <v>74.861127756594996</v>
      </c>
      <c r="C40" s="31">
        <f>D11/C29*100</f>
        <v>106.67045939411179</v>
      </c>
      <c r="D40" s="31"/>
      <c r="E40" s="12">
        <f>E11/E29*100</f>
        <v>8.6222884477642481</v>
      </c>
    </row>
    <row r="41" spans="1:5" x14ac:dyDescent="0.25">
      <c r="A41" t="s">
        <v>23</v>
      </c>
      <c r="B41" s="12">
        <f>(C41*C18+E41*E18)/(C18+E18)</f>
        <v>74.85623070915382</v>
      </c>
      <c r="C41" s="31">
        <f>D12/C29*100</f>
        <v>110.1358270516285</v>
      </c>
      <c r="D41" s="31"/>
      <c r="E41" s="12">
        <f>E12/E29*100</f>
        <v>12.912488488693338</v>
      </c>
    </row>
    <row r="43" spans="1:5" x14ac:dyDescent="0.25">
      <c r="A43" t="s">
        <v>24</v>
      </c>
    </row>
    <row r="44" spans="1:5" x14ac:dyDescent="0.25">
      <c r="A44" t="s">
        <v>25</v>
      </c>
      <c r="B44" s="12">
        <f>B12/B11*100</f>
        <v>82.297629474754899</v>
      </c>
      <c r="C44" s="31">
        <f>D12/D11*100</f>
        <v>103.24866666666668</v>
      </c>
      <c r="D44" s="31"/>
      <c r="E44" s="12">
        <f>E12/E11*100</f>
        <v>149.75709252735027</v>
      </c>
    </row>
    <row r="45" spans="1:5" x14ac:dyDescent="0.25">
      <c r="A45" t="s">
        <v>26</v>
      </c>
      <c r="B45" s="12">
        <f>B18/B17*100</f>
        <v>96.554058944978081</v>
      </c>
      <c r="C45" s="31">
        <f>C18/C17*100</f>
        <v>91.059283081481482</v>
      </c>
      <c r="D45" s="31"/>
      <c r="E45" s="12">
        <f>E18/E17*100</f>
        <v>107.99622250904744</v>
      </c>
    </row>
    <row r="46" spans="1:5" x14ac:dyDescent="0.25">
      <c r="A46" s="10" t="s">
        <v>27</v>
      </c>
      <c r="B46" s="13">
        <f>AVERAGE(B44:B45)</f>
        <v>89.425844209866483</v>
      </c>
      <c r="C46" s="33">
        <f>AVERAGE(C44:D45)</f>
        <v>97.153974874074081</v>
      </c>
      <c r="D46" s="33"/>
      <c r="E46" s="13">
        <f>AVERAGE(E44:E45)</f>
        <v>128.87665751819884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28</v>
      </c>
      <c r="B48" s="10"/>
      <c r="C48" s="10"/>
      <c r="D48" s="10"/>
      <c r="E48" s="10"/>
    </row>
    <row r="49" spans="1:5" x14ac:dyDescent="0.25">
      <c r="A49" s="10" t="s">
        <v>29</v>
      </c>
      <c r="B49" s="13">
        <f>B12/(B13*4)*100</f>
        <v>20.574407368688725</v>
      </c>
      <c r="C49" s="33">
        <f>D12/(D13*4)*100</f>
        <v>25.81216666666667</v>
      </c>
      <c r="D49" s="33"/>
      <c r="E49" s="13">
        <f>E12/(E13*4)*100</f>
        <v>37.439273131837567</v>
      </c>
    </row>
    <row r="50" spans="1:5" x14ac:dyDescent="0.25">
      <c r="A50" s="10" t="s">
        <v>30</v>
      </c>
      <c r="B50" s="13">
        <f>B18/B19*100</f>
        <v>24.13851473624452</v>
      </c>
      <c r="C50" s="33">
        <f>C18/C19*100</f>
        <v>22.76482077037037</v>
      </c>
      <c r="D50" s="33"/>
      <c r="E50" s="13">
        <f>E18/E19*100</f>
        <v>26.99905562726186</v>
      </c>
    </row>
    <row r="51" spans="1:5" x14ac:dyDescent="0.25">
      <c r="A51" s="10" t="s">
        <v>31</v>
      </c>
      <c r="B51" s="13">
        <f>(B49+B50)/2</f>
        <v>22.356461052466621</v>
      </c>
      <c r="C51" s="33">
        <f>(C49+C50)/2</f>
        <v>24.28849371851852</v>
      </c>
      <c r="D51" s="33"/>
      <c r="E51" s="13">
        <f>(E49+E50)/2</f>
        <v>32.21916437954971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103</v>
      </c>
      <c r="B53" s="10"/>
      <c r="C53" s="10"/>
      <c r="D53" s="10"/>
      <c r="E53" s="10"/>
    </row>
    <row r="54" spans="1:5" x14ac:dyDescent="0.25">
      <c r="A54" s="10" t="s">
        <v>32</v>
      </c>
      <c r="B54" s="13">
        <f>B20/B18*100</f>
        <v>100</v>
      </c>
      <c r="C54" s="33">
        <f>C20/C18*100</f>
        <v>100</v>
      </c>
      <c r="D54" s="33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33</v>
      </c>
      <c r="B56" s="10"/>
      <c r="C56" s="10"/>
      <c r="D56" s="10"/>
      <c r="E56" s="10"/>
    </row>
    <row r="57" spans="1:5" x14ac:dyDescent="0.25">
      <c r="A57" s="10" t="s">
        <v>34</v>
      </c>
      <c r="B57" s="13">
        <f>((B12/B10)-1)*100</f>
        <v>-24.864187212703715</v>
      </c>
      <c r="C57" s="33">
        <f>((D12/D10)-1)*100</f>
        <v>-14.31171849064955</v>
      </c>
      <c r="D57" s="33"/>
      <c r="E57" s="13">
        <f>((E12/E10)-1)*100</f>
        <v>-31.045199187200112</v>
      </c>
    </row>
    <row r="58" spans="1:5" x14ac:dyDescent="0.25">
      <c r="A58" s="10" t="s">
        <v>35</v>
      </c>
      <c r="B58" s="13">
        <f>((B33/B32)-1)*100</f>
        <v>-19.219312078753038</v>
      </c>
      <c r="C58" s="33">
        <f>((C33/C32)-1)*100</f>
        <v>-9.1360606284012764</v>
      </c>
      <c r="D58" s="33"/>
      <c r="E58" s="13">
        <f>((E33/E32)-1)*100</f>
        <v>-32.392166355925646</v>
      </c>
    </row>
    <row r="59" spans="1:5" x14ac:dyDescent="0.25">
      <c r="A59" s="10" t="s">
        <v>36</v>
      </c>
      <c r="B59" s="13">
        <f>((B35/B34)-1)*100</f>
        <v>7.5128955481334803</v>
      </c>
      <c r="C59" s="33">
        <f>((C35/C34)-1)*100</f>
        <v>6.0400999659253163</v>
      </c>
      <c r="D59" s="33"/>
      <c r="E59" s="13">
        <f>((E35/E34)-1)*100</f>
        <v>-1.9534059309116336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37</v>
      </c>
      <c r="B61" s="10"/>
      <c r="C61" s="10"/>
      <c r="D61" s="10"/>
      <c r="E61" s="10"/>
    </row>
    <row r="62" spans="1:5" x14ac:dyDescent="0.25">
      <c r="A62" s="10" t="s">
        <v>107</v>
      </c>
      <c r="B62" s="5">
        <f>B17/B11</f>
        <v>112920.59835278163</v>
      </c>
      <c r="C62" s="34">
        <f>C17/D11</f>
        <v>90000</v>
      </c>
      <c r="D62" s="34"/>
      <c r="E62" s="5">
        <f t="shared" ref="E62:E63" si="2">E17/E11</f>
        <v>240422.53615798257</v>
      </c>
    </row>
    <row r="63" spans="1:5" x14ac:dyDescent="0.25">
      <c r="A63" s="10" t="s">
        <v>108</v>
      </c>
      <c r="B63" s="5">
        <f>B18/B12</f>
        <v>132481.84885812769</v>
      </c>
      <c r="C63" s="34">
        <f>C18/D12</f>
        <v>79374.734240313031</v>
      </c>
      <c r="D63" s="34"/>
      <c r="E63" s="5">
        <f t="shared" si="2"/>
        <v>173378.93833886384</v>
      </c>
    </row>
    <row r="64" spans="1:5" x14ac:dyDescent="0.25">
      <c r="A64" s="10" t="s">
        <v>38</v>
      </c>
      <c r="B64" s="13">
        <f>(B62/B63)*B46</f>
        <v>76.221912083930349</v>
      </c>
      <c r="C64" s="33">
        <f>(C62/C63)*C46</f>
        <v>110.15920648243022</v>
      </c>
      <c r="D64" s="33"/>
      <c r="E64" s="13">
        <f>E62/E63*E46</f>
        <v>178.71174635716218</v>
      </c>
    </row>
    <row r="65" spans="1:5" x14ac:dyDescent="0.25">
      <c r="A65" s="10" t="s">
        <v>109</v>
      </c>
      <c r="B65" s="18">
        <f>B17/(B11*3)</f>
        <v>37640.199450927204</v>
      </c>
      <c r="C65" s="35">
        <f>C17/(D11*3)</f>
        <v>30000</v>
      </c>
      <c r="D65" s="35"/>
      <c r="E65" s="18">
        <f t="shared" ref="E65:E66" si="3">E17/(E11*3)</f>
        <v>80140.845385994195</v>
      </c>
    </row>
    <row r="66" spans="1:5" x14ac:dyDescent="0.25">
      <c r="A66" s="10" t="s">
        <v>110</v>
      </c>
      <c r="B66" s="18">
        <f>B18/(B12*3)</f>
        <v>44160.616286042561</v>
      </c>
      <c r="C66" s="35">
        <f>C18/(D12*3)</f>
        <v>26458.244746771012</v>
      </c>
      <c r="D66" s="35"/>
      <c r="E66" s="18">
        <f t="shared" si="3"/>
        <v>57792.979446287951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39</v>
      </c>
      <c r="B68" s="13"/>
      <c r="C68" s="13"/>
      <c r="D68" s="13"/>
      <c r="E68" s="13"/>
    </row>
    <row r="69" spans="1:5" x14ac:dyDescent="0.25">
      <c r="A69" s="10" t="s">
        <v>40</v>
      </c>
      <c r="B69" s="13">
        <f>(B24/B23)*100</f>
        <v>107.21464984198954</v>
      </c>
      <c r="C69" s="13"/>
      <c r="D69" s="13"/>
      <c r="E69" s="13"/>
    </row>
    <row r="70" spans="1:5" x14ac:dyDescent="0.25">
      <c r="A70" s="10" t="s">
        <v>41</v>
      </c>
      <c r="B70" s="13">
        <f>(B18/B24)*100</f>
        <v>90.056777769901046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t="s">
        <v>42</v>
      </c>
    </row>
    <row r="75" spans="1:5" x14ac:dyDescent="0.25">
      <c r="A75" t="s">
        <v>104</v>
      </c>
      <c r="B75" s="15"/>
      <c r="C75" s="15"/>
      <c r="D75" s="15"/>
      <c r="E75" s="15"/>
    </row>
    <row r="76" spans="1:5" x14ac:dyDescent="0.25">
      <c r="A76" s="17" t="s">
        <v>105</v>
      </c>
    </row>
    <row r="77" spans="1:5" x14ac:dyDescent="0.25">
      <c r="A77" s="17" t="s">
        <v>106</v>
      </c>
    </row>
    <row r="79" spans="1:5" x14ac:dyDescent="0.25">
      <c r="A79" t="s">
        <v>121</v>
      </c>
    </row>
    <row r="80" spans="1:5" x14ac:dyDescent="0.25">
      <c r="A80" t="s">
        <v>122</v>
      </c>
    </row>
    <row r="81" spans="1:1" x14ac:dyDescent="0.25">
      <c r="A81" t="s">
        <v>130</v>
      </c>
    </row>
    <row r="82" spans="1:1" x14ac:dyDescent="0.25">
      <c r="A82" s="21" t="s">
        <v>131</v>
      </c>
    </row>
    <row r="83" spans="1:1" x14ac:dyDescent="0.25">
      <c r="A83" s="21" t="s">
        <v>132</v>
      </c>
    </row>
    <row r="84" spans="1:1" x14ac:dyDescent="0.25">
      <c r="A84" s="21" t="s">
        <v>133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55" zoomScaleNormal="100" workbookViewId="0">
      <selection activeCell="D21" sqref="D21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27" t="s">
        <v>129</v>
      </c>
      <c r="B2" s="27"/>
      <c r="C2" s="27"/>
      <c r="D2" s="27"/>
      <c r="E2" s="27"/>
    </row>
    <row r="4" spans="1:5" ht="15" customHeight="1" x14ac:dyDescent="0.25">
      <c r="A4" s="23" t="s">
        <v>0</v>
      </c>
      <c r="B4" s="25" t="s">
        <v>134</v>
      </c>
      <c r="C4" s="30" t="s">
        <v>1</v>
      </c>
      <c r="D4" s="30"/>
      <c r="E4" s="30"/>
    </row>
    <row r="5" spans="1:5" ht="45.75" thickBot="1" x14ac:dyDescent="0.3">
      <c r="A5" s="24"/>
      <c r="B5" s="26"/>
      <c r="C5" s="32" t="s">
        <v>2</v>
      </c>
      <c r="D5" s="32"/>
      <c r="E5" s="26" t="s">
        <v>118</v>
      </c>
    </row>
    <row r="6" spans="1:5" ht="15.75" thickTop="1" x14ac:dyDescent="0.25"/>
    <row r="7" spans="1:5" x14ac:dyDescent="0.25">
      <c r="A7" s="1" t="s">
        <v>3</v>
      </c>
      <c r="D7" s="7"/>
      <c r="E7" s="7"/>
    </row>
    <row r="8" spans="1:5" x14ac:dyDescent="0.25">
      <c r="D8" s="7"/>
      <c r="E8" s="7"/>
    </row>
    <row r="9" spans="1:5" x14ac:dyDescent="0.25">
      <c r="A9" t="s">
        <v>117</v>
      </c>
      <c r="C9" t="s">
        <v>119</v>
      </c>
      <c r="D9" t="s">
        <v>120</v>
      </c>
    </row>
    <row r="10" spans="1:5" x14ac:dyDescent="0.25">
      <c r="A10" s="9" t="s">
        <v>63</v>
      </c>
      <c r="B10" s="5">
        <f>+C10+E10</f>
        <v>213058</v>
      </c>
      <c r="C10" s="5">
        <v>138415</v>
      </c>
      <c r="D10" s="5">
        <v>185214</v>
      </c>
      <c r="E10" s="5">
        <v>74643</v>
      </c>
    </row>
    <row r="11" spans="1:5" x14ac:dyDescent="0.25">
      <c r="A11" s="2" t="s">
        <v>64</v>
      </c>
      <c r="B11" s="5">
        <f>+C11+E11</f>
        <v>176965</v>
      </c>
      <c r="C11" s="5">
        <v>150000</v>
      </c>
      <c r="D11" s="5">
        <f>D13</f>
        <v>150000</v>
      </c>
      <c r="E11" s="5">
        <f>10665+16300</f>
        <v>26965</v>
      </c>
    </row>
    <row r="12" spans="1:5" x14ac:dyDescent="0.25">
      <c r="A12" s="2" t="s">
        <v>65</v>
      </c>
      <c r="B12" s="5">
        <v>152880</v>
      </c>
      <c r="C12" s="5">
        <v>119902</v>
      </c>
      <c r="D12" s="5">
        <v>157017</v>
      </c>
      <c r="E12" s="5">
        <v>46135</v>
      </c>
    </row>
    <row r="13" spans="1:5" x14ac:dyDescent="0.25">
      <c r="A13" s="2" t="s">
        <v>7</v>
      </c>
      <c r="B13" s="5">
        <f>+C13+E13</f>
        <v>176965</v>
      </c>
      <c r="C13" s="5">
        <v>150000</v>
      </c>
      <c r="D13" s="5">
        <v>150000</v>
      </c>
      <c r="E13" s="5">
        <f>10665+16300</f>
        <v>26965</v>
      </c>
    </row>
    <row r="14" spans="1:5" x14ac:dyDescent="0.25">
      <c r="B14" s="10"/>
      <c r="C14" s="10"/>
      <c r="D14" s="10"/>
      <c r="E14" s="10"/>
    </row>
    <row r="15" spans="1:5" x14ac:dyDescent="0.25">
      <c r="A15" s="4" t="s">
        <v>8</v>
      </c>
      <c r="B15" s="10"/>
      <c r="C15" s="10"/>
      <c r="D15" s="10"/>
      <c r="E15" s="10"/>
    </row>
    <row r="16" spans="1:5" x14ac:dyDescent="0.25">
      <c r="A16" s="2" t="s">
        <v>63</v>
      </c>
      <c r="B16" s="5">
        <f>SUM(C16:E16)</f>
        <v>25680114996</v>
      </c>
      <c r="C16" s="34">
        <v>12249545000</v>
      </c>
      <c r="D16" s="34"/>
      <c r="E16" s="28">
        <v>13430569996</v>
      </c>
    </row>
    <row r="17" spans="1:5" x14ac:dyDescent="0.25">
      <c r="A17" s="2" t="s">
        <v>64</v>
      </c>
      <c r="B17" s="5">
        <f>SUM(C17:E17)</f>
        <v>19982993687.5</v>
      </c>
      <c r="C17" s="34">
        <f>C19/4</f>
        <v>13500000000</v>
      </c>
      <c r="D17" s="34"/>
      <c r="E17" s="28">
        <v>6482993687.5</v>
      </c>
    </row>
    <row r="18" spans="1:5" x14ac:dyDescent="0.25">
      <c r="A18" s="2" t="s">
        <v>65</v>
      </c>
      <c r="B18" s="3">
        <f>SUM(C18:E18)</f>
        <v>20430924063</v>
      </c>
      <c r="C18" s="36">
        <v>12287437793</v>
      </c>
      <c r="D18" s="36"/>
      <c r="E18" s="29">
        <v>8143486270</v>
      </c>
    </row>
    <row r="19" spans="1:5" x14ac:dyDescent="0.25">
      <c r="A19" s="2" t="s">
        <v>7</v>
      </c>
      <c r="B19" s="3">
        <f>SUM(C19:E19)</f>
        <v>79931974750</v>
      </c>
      <c r="C19" s="36">
        <v>54000000000</v>
      </c>
      <c r="D19" s="36"/>
      <c r="E19" s="29">
        <v>25931974750</v>
      </c>
    </row>
    <row r="20" spans="1:5" x14ac:dyDescent="0.25">
      <c r="A20" s="2" t="s">
        <v>66</v>
      </c>
      <c r="B20" s="3">
        <f>SUM(C20:E20)</f>
        <v>20430924063</v>
      </c>
      <c r="C20" s="36">
        <f>C18</f>
        <v>12287437793</v>
      </c>
      <c r="D20" s="36"/>
      <c r="E20" s="36">
        <f t="shared" ref="E20" si="0">E18</f>
        <v>8143486270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10</v>
      </c>
      <c r="B22" s="5"/>
      <c r="C22" s="5"/>
      <c r="D22" s="5"/>
      <c r="E22" s="5"/>
    </row>
    <row r="23" spans="1:5" x14ac:dyDescent="0.25">
      <c r="A23" s="9" t="s">
        <v>64</v>
      </c>
      <c r="B23" s="5">
        <f>B17</f>
        <v>19982993687.5</v>
      </c>
      <c r="C23" s="5"/>
      <c r="D23" s="5"/>
      <c r="E23" s="5"/>
    </row>
    <row r="24" spans="1:5" x14ac:dyDescent="0.25">
      <c r="A24" s="9" t="s">
        <v>65</v>
      </c>
      <c r="B24" s="6">
        <v>18302011343</v>
      </c>
      <c r="C24" s="6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11</v>
      </c>
      <c r="B26" s="10"/>
      <c r="C26" s="10"/>
      <c r="D26" s="10"/>
      <c r="E26" s="10"/>
    </row>
    <row r="27" spans="1:5" x14ac:dyDescent="0.25">
      <c r="A27" s="9" t="s">
        <v>67</v>
      </c>
      <c r="B27" s="16">
        <v>1.4207485692333333</v>
      </c>
      <c r="C27" s="37">
        <v>1.4207485692333333</v>
      </c>
      <c r="D27" s="37"/>
      <c r="E27" s="16">
        <v>1.4207485692333333</v>
      </c>
    </row>
    <row r="28" spans="1:5" x14ac:dyDescent="0.25">
      <c r="A28" s="9" t="s">
        <v>68</v>
      </c>
      <c r="B28" s="16">
        <v>1.4880743485666665</v>
      </c>
      <c r="C28" s="37">
        <v>1.4880743485666665</v>
      </c>
      <c r="D28" s="37"/>
      <c r="E28" s="16">
        <v>1.4880743485666665</v>
      </c>
    </row>
    <row r="29" spans="1:5" x14ac:dyDescent="0.25">
      <c r="A29" s="9" t="s">
        <v>14</v>
      </c>
      <c r="B29" s="5">
        <v>312736</v>
      </c>
      <c r="C29" s="34">
        <v>140620</v>
      </c>
      <c r="D29" s="34"/>
      <c r="E29" s="5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15</v>
      </c>
      <c r="B31" s="10"/>
      <c r="C31" s="10"/>
      <c r="D31" s="10"/>
      <c r="E31" s="10"/>
    </row>
    <row r="32" spans="1:5" x14ac:dyDescent="0.25">
      <c r="A32" s="10" t="s">
        <v>69</v>
      </c>
      <c r="B32" s="5">
        <f>B16/B27</f>
        <v>18075059551.077042</v>
      </c>
      <c r="C32" s="34">
        <f>C16/C27</f>
        <v>8621895010.3255215</v>
      </c>
      <c r="D32" s="34"/>
      <c r="E32" s="5">
        <f>E16/E27</f>
        <v>9453164540.7515182</v>
      </c>
    </row>
    <row r="33" spans="1:5" x14ac:dyDescent="0.25">
      <c r="A33" s="10" t="s">
        <v>70</v>
      </c>
      <c r="B33" s="5">
        <f>B18/B28</f>
        <v>13729773705.648071</v>
      </c>
      <c r="C33" s="34">
        <f>C18/C28</f>
        <v>8257274110.5546417</v>
      </c>
      <c r="D33" s="34"/>
      <c r="E33" s="5">
        <f>E18/E28</f>
        <v>5472499595.0934286</v>
      </c>
    </row>
    <row r="34" spans="1:5" x14ac:dyDescent="0.25">
      <c r="A34" s="10" t="s">
        <v>71</v>
      </c>
      <c r="B34" s="5">
        <f>B32/B10</f>
        <v>84836.333538646955</v>
      </c>
      <c r="C34" s="34">
        <f>C32/D10</f>
        <v>46550.989721757112</v>
      </c>
      <c r="D34" s="34"/>
      <c r="E34" s="5">
        <f>E32/E10</f>
        <v>126645.02419184007</v>
      </c>
    </row>
    <row r="35" spans="1:5" x14ac:dyDescent="0.25">
      <c r="A35" s="10" t="s">
        <v>72</v>
      </c>
      <c r="B35" s="5">
        <f>B33/B12</f>
        <v>89807.520314286186</v>
      </c>
      <c r="C35" s="34">
        <f>C33/D12</f>
        <v>52588.408328745558</v>
      </c>
      <c r="D35" s="34"/>
      <c r="E35" s="5">
        <f>E33/E12</f>
        <v>118619.26075850068</v>
      </c>
    </row>
    <row r="37" spans="1:5" x14ac:dyDescent="0.25">
      <c r="A37" s="1" t="s">
        <v>20</v>
      </c>
    </row>
    <row r="39" spans="1:5" x14ac:dyDescent="0.25">
      <c r="A39" t="s">
        <v>21</v>
      </c>
    </row>
    <row r="40" spans="1:5" x14ac:dyDescent="0.25">
      <c r="A40" t="s">
        <v>22</v>
      </c>
      <c r="B40" s="12">
        <f>(C40*C17+E40*E17)/(C17+E17)</f>
        <v>74.861127756594996</v>
      </c>
      <c r="C40" s="31">
        <f>D11/C29*100</f>
        <v>106.67045939411179</v>
      </c>
      <c r="D40" s="31"/>
      <c r="E40" s="12">
        <f>E11/E29*100</f>
        <v>8.6222884477642481</v>
      </c>
    </row>
    <row r="41" spans="1:5" x14ac:dyDescent="0.25">
      <c r="A41" t="s">
        <v>23</v>
      </c>
      <c r="B41" s="12">
        <f>(C41*C18+E41*E18)/(C18+E18)</f>
        <v>73.034126005033997</v>
      </c>
      <c r="C41" s="31">
        <f>D12/C29*100</f>
        <v>111.66050348456832</v>
      </c>
      <c r="D41" s="31"/>
      <c r="E41" s="12">
        <f>E12/E29*100</f>
        <v>14.752059244858284</v>
      </c>
    </row>
    <row r="43" spans="1:5" x14ac:dyDescent="0.25">
      <c r="A43" t="s">
        <v>24</v>
      </c>
    </row>
    <row r="44" spans="1:5" x14ac:dyDescent="0.25">
      <c r="A44" t="s">
        <v>25</v>
      </c>
      <c r="B44" s="12">
        <f>B12/B11*100</f>
        <v>86.389964117198318</v>
      </c>
      <c r="C44" s="31">
        <f>D12/D11*100</f>
        <v>104.678</v>
      </c>
      <c r="D44" s="31"/>
      <c r="E44" s="12">
        <f>E12/E11*100</f>
        <v>171.09215649916558</v>
      </c>
    </row>
    <row r="45" spans="1:5" x14ac:dyDescent="0.25">
      <c r="A45" t="s">
        <v>26</v>
      </c>
      <c r="B45" s="12">
        <f>B18/B17*100</f>
        <v>102.24155790921455</v>
      </c>
      <c r="C45" s="31">
        <f>C18/C17*100</f>
        <v>91.018057725925928</v>
      </c>
      <c r="D45" s="31"/>
      <c r="E45" s="12">
        <f>E18/E17*100</f>
        <v>125.61305258867723</v>
      </c>
    </row>
    <row r="46" spans="1:5" x14ac:dyDescent="0.25">
      <c r="A46" s="10" t="s">
        <v>27</v>
      </c>
      <c r="B46" s="13">
        <f>AVERAGE(B44:B45)</f>
        <v>94.315761013206441</v>
      </c>
      <c r="C46" s="33">
        <f>AVERAGE(C44:D45)</f>
        <v>97.848028862962963</v>
      </c>
      <c r="D46" s="33"/>
      <c r="E46" s="13">
        <f>AVERAGE(E44:E45)</f>
        <v>148.35260454392142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28</v>
      </c>
      <c r="B48" s="10"/>
      <c r="C48" s="10"/>
      <c r="D48" s="10"/>
      <c r="E48" s="10"/>
    </row>
    <row r="49" spans="1:5" x14ac:dyDescent="0.25">
      <c r="A49" s="10" t="s">
        <v>29</v>
      </c>
      <c r="B49" s="13">
        <f>B12/(B13*4)*100</f>
        <v>21.597491029299579</v>
      </c>
      <c r="C49" s="33">
        <f>D12/(D13*4)*100</f>
        <v>26.169499999999999</v>
      </c>
      <c r="D49" s="33"/>
      <c r="E49" s="13">
        <f>E12/(E13*4)*100</f>
        <v>42.773039124791396</v>
      </c>
    </row>
    <row r="50" spans="1:5" x14ac:dyDescent="0.25">
      <c r="A50" s="10" t="s">
        <v>30</v>
      </c>
      <c r="B50" s="13">
        <f>B18/B19*100</f>
        <v>25.560389477303637</v>
      </c>
      <c r="C50" s="33">
        <f>C18/C19*100</f>
        <v>22.754514431481482</v>
      </c>
      <c r="D50" s="33"/>
      <c r="E50" s="13">
        <f>E18/E19*100</f>
        <v>31.403263147169309</v>
      </c>
    </row>
    <row r="51" spans="1:5" x14ac:dyDescent="0.25">
      <c r="A51" s="10" t="s">
        <v>31</v>
      </c>
      <c r="B51" s="13">
        <f>(B49+B50)/2</f>
        <v>23.57894025330161</v>
      </c>
      <c r="C51" s="33">
        <f>(C49+C50)/2</f>
        <v>24.462007215740741</v>
      </c>
      <c r="D51" s="33"/>
      <c r="E51" s="13">
        <f>(E49+E50)/2</f>
        <v>37.088151135980354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103</v>
      </c>
      <c r="B53" s="10"/>
      <c r="C53" s="10"/>
      <c r="D53" s="10"/>
      <c r="E53" s="10"/>
    </row>
    <row r="54" spans="1:5" x14ac:dyDescent="0.25">
      <c r="A54" s="10" t="s">
        <v>32</v>
      </c>
      <c r="B54" s="13">
        <f>B20/B18*100</f>
        <v>100</v>
      </c>
      <c r="C54" s="33">
        <f>C20/C18*100</f>
        <v>100</v>
      </c>
      <c r="D54" s="33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33</v>
      </c>
      <c r="B56" s="10"/>
      <c r="C56" s="10"/>
      <c r="D56" s="10"/>
      <c r="E56" s="10"/>
    </row>
    <row r="57" spans="1:5" x14ac:dyDescent="0.25">
      <c r="A57" s="10" t="s">
        <v>34</v>
      </c>
      <c r="B57" s="13">
        <f>((B12/B10)-1)*100</f>
        <v>-28.244891062527579</v>
      </c>
      <c r="C57" s="33">
        <f>((D12/D10)-1)*100</f>
        <v>-15.224011143866012</v>
      </c>
      <c r="D57" s="33"/>
      <c r="E57" s="13">
        <f>((E12/E10)-1)*100</f>
        <v>-38.192462789544898</v>
      </c>
    </row>
    <row r="58" spans="1:5" x14ac:dyDescent="0.25">
      <c r="A58" s="10" t="s">
        <v>35</v>
      </c>
      <c r="B58" s="13">
        <f>((B33/B32)-1)*100</f>
        <v>-24.040229760515764</v>
      </c>
      <c r="C58" s="33">
        <f>((C33/C32)-1)*100</f>
        <v>-4.2290111319403962</v>
      </c>
      <c r="D58" s="33"/>
      <c r="E58" s="13">
        <f>((E33/E32)-1)*100</f>
        <v>-42.109337338812793</v>
      </c>
    </row>
    <row r="59" spans="1:5" x14ac:dyDescent="0.25">
      <c r="A59" s="10" t="s">
        <v>36</v>
      </c>
      <c r="B59" s="13">
        <f>((B35/B34)-1)*100</f>
        <v>5.8597378838568304</v>
      </c>
      <c r="C59" s="33">
        <f>((C35/C34)-1)*100</f>
        <v>12.969474211128663</v>
      </c>
      <c r="D59" s="33"/>
      <c r="E59" s="13">
        <f>((E35/E34)-1)*100</f>
        <v>-6.3372118127452692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37</v>
      </c>
      <c r="B61" s="10"/>
      <c r="C61" s="10"/>
      <c r="D61" s="10"/>
      <c r="E61" s="10"/>
    </row>
    <row r="62" spans="1:5" x14ac:dyDescent="0.25">
      <c r="A62" s="10" t="s">
        <v>107</v>
      </c>
      <c r="B62" s="5">
        <f>B17/B11</f>
        <v>112920.59835278163</v>
      </c>
      <c r="C62" s="34">
        <f>C17/D11</f>
        <v>90000</v>
      </c>
      <c r="D62" s="34"/>
      <c r="E62" s="5">
        <f t="shared" ref="E62:E63" si="1">E17/E11</f>
        <v>240422.53615798257</v>
      </c>
    </row>
    <row r="63" spans="1:5" x14ac:dyDescent="0.25">
      <c r="A63" s="10" t="s">
        <v>108</v>
      </c>
      <c r="B63" s="5">
        <f>B18/B12</f>
        <v>133640.26728806907</v>
      </c>
      <c r="C63" s="34">
        <f>C18/D12</f>
        <v>78255.461465955916</v>
      </c>
      <c r="D63" s="34"/>
      <c r="E63" s="5">
        <f t="shared" si="1"/>
        <v>176514.27918066544</v>
      </c>
    </row>
    <row r="64" spans="1:5" x14ac:dyDescent="0.25">
      <c r="A64" s="10" t="s">
        <v>38</v>
      </c>
      <c r="B64" s="13">
        <f>(B62/B63)*B46</f>
        <v>79.692987628886883</v>
      </c>
      <c r="C64" s="33">
        <f>(C62/C63)*C46</f>
        <v>112.53300961617548</v>
      </c>
      <c r="D64" s="33"/>
      <c r="E64" s="13">
        <f>E62/E63*E46</f>
        <v>202.06472584343007</v>
      </c>
    </row>
    <row r="65" spans="1:5" x14ac:dyDescent="0.25">
      <c r="A65" s="10" t="s">
        <v>109</v>
      </c>
      <c r="B65" s="18">
        <f>B17/(B11*3)</f>
        <v>37640.199450927204</v>
      </c>
      <c r="C65" s="35">
        <f>C17/(D11*3)</f>
        <v>30000</v>
      </c>
      <c r="D65" s="35"/>
      <c r="E65" s="18">
        <f t="shared" ref="E65:E66" si="2">E17/(E11*3)</f>
        <v>80140.845385994195</v>
      </c>
    </row>
    <row r="66" spans="1:5" x14ac:dyDescent="0.25">
      <c r="A66" s="10" t="s">
        <v>110</v>
      </c>
      <c r="B66" s="18">
        <f>B18/(B12*3)</f>
        <v>44546.755762689689</v>
      </c>
      <c r="C66" s="35">
        <f>C18/(D12*3)</f>
        <v>26085.153821985306</v>
      </c>
      <c r="D66" s="35"/>
      <c r="E66" s="18">
        <f t="shared" si="2"/>
        <v>58838.093060221814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39</v>
      </c>
      <c r="B68" s="13"/>
      <c r="C68" s="13"/>
      <c r="D68" s="13"/>
      <c r="E68" s="13"/>
    </row>
    <row r="69" spans="1:5" x14ac:dyDescent="0.25">
      <c r="A69" s="10" t="s">
        <v>40</v>
      </c>
      <c r="B69" s="13">
        <f>(B24/B23)*100</f>
        <v>91.587935367504485</v>
      </c>
      <c r="C69" s="13"/>
      <c r="D69" s="13"/>
      <c r="E69" s="13"/>
    </row>
    <row r="70" spans="1:5" x14ac:dyDescent="0.25">
      <c r="A70" s="10" t="s">
        <v>41</v>
      </c>
      <c r="B70" s="13">
        <f>(B18/B24)*100</f>
        <v>111.63212436109788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t="s">
        <v>42</v>
      </c>
    </row>
    <row r="75" spans="1:5" x14ac:dyDescent="0.25">
      <c r="A75" t="s">
        <v>104</v>
      </c>
      <c r="B75" s="15"/>
      <c r="C75" s="15"/>
      <c r="D75" s="15"/>
      <c r="E75" s="15"/>
    </row>
    <row r="76" spans="1:5" x14ac:dyDescent="0.25">
      <c r="A76" s="17" t="s">
        <v>105</v>
      </c>
    </row>
    <row r="77" spans="1:5" x14ac:dyDescent="0.25">
      <c r="A77" s="17" t="s">
        <v>106</v>
      </c>
    </row>
    <row r="79" spans="1:5" x14ac:dyDescent="0.25">
      <c r="A79" t="s">
        <v>121</v>
      </c>
    </row>
    <row r="80" spans="1:5" x14ac:dyDescent="0.25">
      <c r="A80" t="s">
        <v>122</v>
      </c>
    </row>
    <row r="81" spans="1:1" x14ac:dyDescent="0.25">
      <c r="A81" t="s">
        <v>130</v>
      </c>
    </row>
    <row r="82" spans="1:1" x14ac:dyDescent="0.25">
      <c r="A82" s="21" t="s">
        <v>131</v>
      </c>
    </row>
    <row r="83" spans="1:1" x14ac:dyDescent="0.25">
      <c r="A83" s="21" t="s">
        <v>132</v>
      </c>
    </row>
    <row r="84" spans="1:1" x14ac:dyDescent="0.25">
      <c r="A84" s="21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85" zoomScaleNormal="100" workbookViewId="0">
      <selection activeCell="F23" sqref="F23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27" t="s">
        <v>123</v>
      </c>
      <c r="B2" s="27"/>
      <c r="C2" s="27"/>
      <c r="D2" s="27"/>
      <c r="E2" s="27"/>
    </row>
    <row r="4" spans="1:5" ht="15" customHeight="1" x14ac:dyDescent="0.25">
      <c r="A4" s="23" t="s">
        <v>0</v>
      </c>
      <c r="B4" s="25" t="s">
        <v>134</v>
      </c>
      <c r="C4" s="30" t="s">
        <v>1</v>
      </c>
      <c r="D4" s="30"/>
      <c r="E4" s="30"/>
    </row>
    <row r="5" spans="1:5" ht="45.75" thickBot="1" x14ac:dyDescent="0.3">
      <c r="A5" s="24"/>
      <c r="B5" s="26"/>
      <c r="C5" s="32" t="s">
        <v>2</v>
      </c>
      <c r="D5" s="32"/>
      <c r="E5" s="26" t="s">
        <v>118</v>
      </c>
    </row>
    <row r="6" spans="1:5" ht="15.75" thickTop="1" x14ac:dyDescent="0.25"/>
    <row r="7" spans="1:5" x14ac:dyDescent="0.25">
      <c r="A7" s="1" t="s">
        <v>3</v>
      </c>
      <c r="D7" s="7"/>
      <c r="E7" s="7"/>
    </row>
    <row r="8" spans="1:5" x14ac:dyDescent="0.25">
      <c r="D8" s="7"/>
      <c r="E8" s="7"/>
    </row>
    <row r="9" spans="1:5" x14ac:dyDescent="0.25">
      <c r="A9" t="s">
        <v>117</v>
      </c>
      <c r="C9" t="s">
        <v>119</v>
      </c>
      <c r="D9" t="s">
        <v>120</v>
      </c>
    </row>
    <row r="10" spans="1:5" x14ac:dyDescent="0.25">
      <c r="A10" s="9" t="s">
        <v>93</v>
      </c>
      <c r="B10" s="5">
        <f>+C10+E10</f>
        <v>174481</v>
      </c>
      <c r="C10" s="5">
        <v>125926</v>
      </c>
      <c r="D10" s="5">
        <v>167209</v>
      </c>
      <c r="E10" s="5">
        <v>48555</v>
      </c>
    </row>
    <row r="11" spans="1:5" x14ac:dyDescent="0.25">
      <c r="A11" s="2" t="s">
        <v>94</v>
      </c>
      <c r="B11" s="5">
        <f>+C11+E11</f>
        <v>176965</v>
      </c>
      <c r="C11" s="5">
        <v>150000</v>
      </c>
      <c r="D11" s="5">
        <f>'II Trimestre'!D11</f>
        <v>150000</v>
      </c>
      <c r="E11" s="3">
        <f>10665+16300</f>
        <v>26965</v>
      </c>
    </row>
    <row r="12" spans="1:5" x14ac:dyDescent="0.25">
      <c r="A12" s="2" t="s">
        <v>95</v>
      </c>
      <c r="B12" s="3">
        <v>155741</v>
      </c>
      <c r="C12" s="3">
        <v>127701</v>
      </c>
      <c r="D12" s="5">
        <v>166392</v>
      </c>
      <c r="E12" s="5">
        <v>40869</v>
      </c>
    </row>
    <row r="13" spans="1:5" x14ac:dyDescent="0.25">
      <c r="A13" s="2" t="s">
        <v>7</v>
      </c>
      <c r="B13" s="3">
        <f>+C13+E13</f>
        <v>176965</v>
      </c>
      <c r="C13" s="3">
        <v>150000</v>
      </c>
      <c r="D13" s="3">
        <v>150000</v>
      </c>
      <c r="E13" s="3">
        <f>10665+16300</f>
        <v>26965</v>
      </c>
    </row>
    <row r="15" spans="1:5" x14ac:dyDescent="0.25">
      <c r="A15" s="4" t="s">
        <v>8</v>
      </c>
    </row>
    <row r="16" spans="1:5" x14ac:dyDescent="0.25">
      <c r="A16" s="2" t="s">
        <v>93</v>
      </c>
      <c r="B16" s="5">
        <f>SUM(C16:E16)</f>
        <v>36978302091</v>
      </c>
      <c r="C16" s="34">
        <f>'I Trimestre'!C16+'II Trimestre'!C16</f>
        <v>24407030000</v>
      </c>
      <c r="D16" s="34"/>
      <c r="E16" s="28">
        <v>12571272091</v>
      </c>
    </row>
    <row r="17" spans="1:5" x14ac:dyDescent="0.25">
      <c r="A17" s="2" t="s">
        <v>94</v>
      </c>
      <c r="B17" s="3">
        <f>SUM(C17:E17)</f>
        <v>39965987375</v>
      </c>
      <c r="C17" s="34">
        <f>'I Trimestre'!C17+'II Trimestre'!C17</f>
        <v>27000000000</v>
      </c>
      <c r="D17" s="34"/>
      <c r="E17" s="28">
        <v>12965987375</v>
      </c>
    </row>
    <row r="18" spans="1:5" x14ac:dyDescent="0.25">
      <c r="A18" s="2" t="s">
        <v>95</v>
      </c>
      <c r="B18" s="3">
        <f>SUM(C18:E18)</f>
        <v>35492692237</v>
      </c>
      <c r="C18" s="34">
        <f>'I Trimestre'!C18+'II Trimestre'!C18</f>
        <v>22964794506</v>
      </c>
      <c r="D18" s="34"/>
      <c r="E18" s="28">
        <v>12527897731</v>
      </c>
    </row>
    <row r="19" spans="1:5" x14ac:dyDescent="0.25">
      <c r="A19" s="2" t="s">
        <v>7</v>
      </c>
      <c r="B19" s="3">
        <f>SUM(C19:E19)</f>
        <v>79931974750</v>
      </c>
      <c r="C19" s="36">
        <v>54000000000</v>
      </c>
      <c r="D19" s="36"/>
      <c r="E19" s="29">
        <v>25931974750</v>
      </c>
    </row>
    <row r="20" spans="1:5" x14ac:dyDescent="0.25">
      <c r="A20" s="2" t="s">
        <v>96</v>
      </c>
      <c r="B20" s="3">
        <f>SUM(C20:E20)</f>
        <v>35492692237</v>
      </c>
      <c r="C20" s="34">
        <f>'I Trimestre'!C20+'II Trimestre'!C20</f>
        <v>22964794506</v>
      </c>
      <c r="D20" s="34"/>
      <c r="E20" s="28">
        <v>12527897731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10</v>
      </c>
      <c r="B22" s="5"/>
      <c r="C22" s="5"/>
      <c r="D22" s="5"/>
      <c r="E22" s="5"/>
    </row>
    <row r="23" spans="1:5" x14ac:dyDescent="0.25">
      <c r="A23" s="9" t="s">
        <v>94</v>
      </c>
      <c r="B23" s="5">
        <f>'I Trimestre'!B23+'II Trimestre'!B23</f>
        <v>39965987375</v>
      </c>
      <c r="C23" s="5"/>
      <c r="D23" s="5"/>
      <c r="E23" s="5"/>
    </row>
    <row r="24" spans="1:5" x14ac:dyDescent="0.25">
      <c r="A24" s="9" t="s">
        <v>95</v>
      </c>
      <c r="B24" s="5">
        <f>'I Trimestre'!B24+'II Trimestre'!B24</f>
        <v>37983759530</v>
      </c>
      <c r="C24" s="5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11</v>
      </c>
      <c r="B26" s="10"/>
      <c r="C26" s="10"/>
      <c r="D26" s="10"/>
      <c r="E26" s="10"/>
    </row>
    <row r="27" spans="1:5" x14ac:dyDescent="0.25">
      <c r="A27" s="9" t="s">
        <v>97</v>
      </c>
      <c r="B27" s="16">
        <v>1.3875734139666667</v>
      </c>
      <c r="C27" s="37">
        <v>1.3875734139666667</v>
      </c>
      <c r="D27" s="37"/>
      <c r="E27" s="16">
        <v>1.3875734139666667</v>
      </c>
    </row>
    <row r="28" spans="1:5" x14ac:dyDescent="0.25">
      <c r="A28" s="9" t="s">
        <v>98</v>
      </c>
      <c r="B28" s="16">
        <v>1.45394391315</v>
      </c>
      <c r="C28" s="37">
        <v>1.45394391315</v>
      </c>
      <c r="D28" s="37"/>
      <c r="E28" s="16">
        <v>1.45394391315</v>
      </c>
    </row>
    <row r="29" spans="1:5" x14ac:dyDescent="0.25">
      <c r="A29" s="9" t="s">
        <v>14</v>
      </c>
      <c r="B29" s="5">
        <v>312736</v>
      </c>
      <c r="C29" s="34">
        <v>140620</v>
      </c>
      <c r="D29" s="34"/>
      <c r="E29" s="28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15</v>
      </c>
      <c r="B31" s="10"/>
      <c r="C31" s="10"/>
      <c r="D31" s="10"/>
      <c r="E31" s="10"/>
    </row>
    <row r="32" spans="1:5" x14ac:dyDescent="0.25">
      <c r="A32" s="10" t="s">
        <v>99</v>
      </c>
      <c r="B32" s="5">
        <f>B16/B27</f>
        <v>26649618476.971138</v>
      </c>
      <c r="C32" s="34">
        <f>C16/C27</f>
        <v>17589721563.075668</v>
      </c>
      <c r="D32" s="34"/>
      <c r="E32" s="5">
        <f>E16/E27</f>
        <v>9059896913.8954659</v>
      </c>
    </row>
    <row r="33" spans="1:5" x14ac:dyDescent="0.25">
      <c r="A33" s="10" t="s">
        <v>100</v>
      </c>
      <c r="B33" s="5">
        <f>B18/B28</f>
        <v>24411321451.942623</v>
      </c>
      <c r="C33" s="34">
        <f>C18/C28</f>
        <v>15794828327.487743</v>
      </c>
      <c r="D33" s="34"/>
      <c r="E33" s="5">
        <f>E18/E28</f>
        <v>8616493124.4548817</v>
      </c>
    </row>
    <row r="34" spans="1:5" x14ac:dyDescent="0.25">
      <c r="A34" s="10" t="s">
        <v>101</v>
      </c>
      <c r="B34" s="5">
        <f>B32/B10</f>
        <v>152736.50699486557</v>
      </c>
      <c r="C34" s="34">
        <f>C32/D10</f>
        <v>105196.02152441356</v>
      </c>
      <c r="D34" s="34"/>
      <c r="E34" s="5">
        <f>E32/E10</f>
        <v>186590.40086284556</v>
      </c>
    </row>
    <row r="35" spans="1:5" x14ac:dyDescent="0.25">
      <c r="A35" s="10" t="s">
        <v>102</v>
      </c>
      <c r="B35" s="5">
        <f>B33/B12</f>
        <v>156743.06349607761</v>
      </c>
      <c r="C35" s="34">
        <f>C33/D12</f>
        <v>94925.407035721335</v>
      </c>
      <c r="D35" s="34"/>
      <c r="E35" s="5">
        <f>E33/E12</f>
        <v>210832.00284946736</v>
      </c>
    </row>
    <row r="37" spans="1:5" x14ac:dyDescent="0.25">
      <c r="A37" s="1" t="s">
        <v>20</v>
      </c>
    </row>
    <row r="39" spans="1:5" x14ac:dyDescent="0.25">
      <c r="A39" t="s">
        <v>21</v>
      </c>
    </row>
    <row r="40" spans="1:5" x14ac:dyDescent="0.25">
      <c r="A40" t="s">
        <v>22</v>
      </c>
      <c r="B40" s="12">
        <f>(C40*C17+E40*E17)/(C17+E17)</f>
        <v>74.861127756594996</v>
      </c>
      <c r="C40" s="31">
        <f>D11/C29*100</f>
        <v>106.67045939411179</v>
      </c>
      <c r="D40" s="31"/>
      <c r="E40" s="12">
        <f>E11/E29*100</f>
        <v>8.6222884477642481</v>
      </c>
    </row>
    <row r="41" spans="1:5" x14ac:dyDescent="0.25">
      <c r="A41" t="s">
        <v>23</v>
      </c>
      <c r="B41" s="12">
        <f>(C41*C18+E41*E18)/(C18+E18)</f>
        <v>81.173943666571972</v>
      </c>
      <c r="C41" s="31">
        <f>D12/C29*100</f>
        <v>118.32740719670032</v>
      </c>
      <c r="D41" s="31"/>
      <c r="E41" s="12">
        <f>E12/E29*100</f>
        <v>13.068210887138033</v>
      </c>
    </row>
    <row r="43" spans="1:5" x14ac:dyDescent="0.25">
      <c r="A43" t="s">
        <v>24</v>
      </c>
    </row>
    <row r="44" spans="1:5" x14ac:dyDescent="0.25">
      <c r="A44" t="s">
        <v>25</v>
      </c>
      <c r="B44" s="12">
        <f>B12/B11*100</f>
        <v>88.006667985194809</v>
      </c>
      <c r="C44" s="31">
        <f>D12/D11*100</f>
        <v>110.928</v>
      </c>
      <c r="D44" s="31"/>
      <c r="E44" s="12">
        <f>E12/E11*100</f>
        <v>151.56313740033374</v>
      </c>
    </row>
    <row r="45" spans="1:5" x14ac:dyDescent="0.25">
      <c r="A45" t="s">
        <v>26</v>
      </c>
      <c r="B45" s="12">
        <f>B18/B17*100</f>
        <v>88.807244780349933</v>
      </c>
      <c r="C45" s="31">
        <f>C18/C17*100</f>
        <v>85.054794466666678</v>
      </c>
      <c r="D45" s="31"/>
      <c r="E45" s="12">
        <f>E18/E17*100</f>
        <v>96.621239622331501</v>
      </c>
    </row>
    <row r="46" spans="1:5" x14ac:dyDescent="0.25">
      <c r="A46" s="10" t="s">
        <v>27</v>
      </c>
      <c r="B46" s="13">
        <f>AVERAGE(B44:B45)</f>
        <v>88.406956382772364</v>
      </c>
      <c r="C46" s="33">
        <f>AVERAGE(C44:D45)</f>
        <v>97.991397233333345</v>
      </c>
      <c r="D46" s="33"/>
      <c r="E46" s="13">
        <f>AVERAGE(E44:E45)</f>
        <v>124.09218851133262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28</v>
      </c>
      <c r="B48" s="10"/>
      <c r="C48" s="10"/>
      <c r="D48" s="10"/>
      <c r="E48" s="10"/>
    </row>
    <row r="49" spans="1:5" x14ac:dyDescent="0.25">
      <c r="A49" s="10" t="s">
        <v>29</v>
      </c>
      <c r="B49" s="13">
        <f>B12/(B13*2)*100</f>
        <v>44.003333992597405</v>
      </c>
      <c r="C49" s="33">
        <f>D12/(D13*2)*100</f>
        <v>55.463999999999999</v>
      </c>
      <c r="D49" s="33"/>
      <c r="E49" s="13">
        <f>E12/(E13*2)*100</f>
        <v>75.781568700166872</v>
      </c>
    </row>
    <row r="50" spans="1:5" x14ac:dyDescent="0.25">
      <c r="A50" s="10" t="s">
        <v>30</v>
      </c>
      <c r="B50" s="13">
        <f>B18/B19*100</f>
        <v>44.403622390174966</v>
      </c>
      <c r="C50" s="33">
        <f>C18/C19*100</f>
        <v>42.527397233333339</v>
      </c>
      <c r="D50" s="33"/>
      <c r="E50" s="13">
        <f>E18/E19*100</f>
        <v>48.310619811165751</v>
      </c>
    </row>
    <row r="51" spans="1:5" x14ac:dyDescent="0.25">
      <c r="A51" s="10" t="s">
        <v>31</v>
      </c>
      <c r="B51" s="13">
        <f>(B49+B50)/2</f>
        <v>44.203478191386182</v>
      </c>
      <c r="C51" s="33">
        <f>(C49+C50)/2</f>
        <v>48.995698616666672</v>
      </c>
      <c r="D51" s="33"/>
      <c r="E51" s="13">
        <f>(E49+E50)/2</f>
        <v>62.046094255666311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103</v>
      </c>
      <c r="B53" s="10"/>
      <c r="C53" s="10"/>
      <c r="D53" s="10"/>
      <c r="E53" s="10"/>
    </row>
    <row r="54" spans="1:5" x14ac:dyDescent="0.25">
      <c r="A54" s="10" t="s">
        <v>32</v>
      </c>
      <c r="B54" s="13">
        <f>B20/B18*100</f>
        <v>100</v>
      </c>
      <c r="C54" s="33">
        <f>C20/C18*100</f>
        <v>100</v>
      </c>
      <c r="D54" s="33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33</v>
      </c>
      <c r="B56" s="10"/>
      <c r="C56" s="10"/>
      <c r="D56" s="10"/>
      <c r="E56" s="10"/>
    </row>
    <row r="57" spans="1:5" x14ac:dyDescent="0.25">
      <c r="A57" s="10" t="s">
        <v>34</v>
      </c>
      <c r="B57" s="13">
        <f>((B12/B10)-1)*100</f>
        <v>-10.740424458823593</v>
      </c>
      <c r="C57" s="33">
        <f>((D12/D10)-1)*100</f>
        <v>-0.48861006285546571</v>
      </c>
      <c r="D57" s="33"/>
      <c r="E57" s="13">
        <f>((E12/E10)-1)*100</f>
        <v>-15.829471733086187</v>
      </c>
    </row>
    <row r="58" spans="1:5" x14ac:dyDescent="0.25">
      <c r="A58" s="10" t="s">
        <v>35</v>
      </c>
      <c r="B58" s="13">
        <f>((B33/B32)-1)*100</f>
        <v>-8.398983373674584</v>
      </c>
      <c r="C58" s="33">
        <f>((C33/C32)-1)*100</f>
        <v>-10.204216304115709</v>
      </c>
      <c r="D58" s="33"/>
      <c r="E58" s="13">
        <f>((E33/E32)-1)*100</f>
        <v>-4.8941372474174738</v>
      </c>
    </row>
    <row r="59" spans="1:5" x14ac:dyDescent="0.25">
      <c r="A59" s="10" t="s">
        <v>36</v>
      </c>
      <c r="B59" s="13">
        <f>((B35/B34)-1)*100</f>
        <v>2.6231819622185792</v>
      </c>
      <c r="C59" s="33">
        <f>((C35/C34)-1)*100</f>
        <v>-9.7633107601019393</v>
      </c>
      <c r="D59" s="33"/>
      <c r="E59" s="13">
        <f>((E35/E34)-1)*100</f>
        <v>12.991880543973288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37</v>
      </c>
      <c r="B61" s="10"/>
      <c r="C61" s="10"/>
      <c r="D61" s="10"/>
      <c r="E61" s="10"/>
    </row>
    <row r="62" spans="1:5" x14ac:dyDescent="0.25">
      <c r="A62" s="10" t="s">
        <v>111</v>
      </c>
      <c r="B62" s="5">
        <f>B17/B11</f>
        <v>225841.19670556326</v>
      </c>
      <c r="C62" s="34">
        <f>C17/D11</f>
        <v>180000</v>
      </c>
      <c r="D62" s="34"/>
      <c r="E62" s="5">
        <f t="shared" ref="E62:E63" si="0">E17/E11</f>
        <v>480845.07231596514</v>
      </c>
    </row>
    <row r="63" spans="1:5" x14ac:dyDescent="0.25">
      <c r="A63" s="10" t="s">
        <v>112</v>
      </c>
      <c r="B63" s="5">
        <f>B18/B12</f>
        <v>227895.62309860601</v>
      </c>
      <c r="C63" s="34">
        <f>C18/D12</f>
        <v>138016.21776287322</v>
      </c>
      <c r="D63" s="34"/>
      <c r="E63" s="5">
        <f t="shared" si="0"/>
        <v>306537.90724020649</v>
      </c>
    </row>
    <row r="64" spans="1:5" x14ac:dyDescent="0.25">
      <c r="A64" s="10" t="s">
        <v>38</v>
      </c>
      <c r="B64" s="13">
        <f>(B62/B63)*B46</f>
        <v>87.60998809504548</v>
      </c>
      <c r="C64" s="33">
        <f>(C62/C63)*C46</f>
        <v>127.79984691585136</v>
      </c>
      <c r="D64" s="33"/>
      <c r="E64" s="13">
        <f>E62/E63*E46</f>
        <v>194.65493809814762</v>
      </c>
    </row>
    <row r="65" spans="1:5" x14ac:dyDescent="0.25">
      <c r="A65" s="10" t="s">
        <v>109</v>
      </c>
      <c r="B65" s="18">
        <f>B17/(B11*6)</f>
        <v>37640.199450927204</v>
      </c>
      <c r="C65" s="35">
        <f>C17/(D11*6)</f>
        <v>30000</v>
      </c>
      <c r="D65" s="35"/>
      <c r="E65" s="18">
        <f t="shared" ref="E65:E66" si="1">E17/(E11*6)</f>
        <v>80140.845385994195</v>
      </c>
    </row>
    <row r="66" spans="1:5" x14ac:dyDescent="0.25">
      <c r="A66" s="10" t="s">
        <v>110</v>
      </c>
      <c r="B66" s="18">
        <f>B18/(B12*6)</f>
        <v>37982.603849767671</v>
      </c>
      <c r="C66" s="35">
        <f>C18/(D12*6)</f>
        <v>23002.702960478869</v>
      </c>
      <c r="D66" s="35"/>
      <c r="E66" s="18">
        <f t="shared" si="1"/>
        <v>51089.651206701084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39</v>
      </c>
      <c r="B68" s="13"/>
      <c r="C68" s="13"/>
      <c r="D68" s="13"/>
      <c r="E68" s="13"/>
    </row>
    <row r="69" spans="1:5" x14ac:dyDescent="0.25">
      <c r="A69" s="10" t="s">
        <v>40</v>
      </c>
      <c r="B69" s="13">
        <f>(B24/B23)*100</f>
        <v>95.040213003119874</v>
      </c>
      <c r="C69" s="13"/>
      <c r="D69" s="13"/>
      <c r="E69" s="13"/>
    </row>
    <row r="70" spans="1:5" x14ac:dyDescent="0.25">
      <c r="A70" s="10" t="s">
        <v>41</v>
      </c>
      <c r="B70" s="13">
        <f>(B18/B24)*100</f>
        <v>93.441756888144454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t="s">
        <v>42</v>
      </c>
    </row>
    <row r="75" spans="1:5" x14ac:dyDescent="0.25">
      <c r="A75" t="s">
        <v>104</v>
      </c>
      <c r="B75" s="15"/>
      <c r="C75" s="15"/>
      <c r="D75" s="15"/>
      <c r="E75" s="15"/>
    </row>
    <row r="76" spans="1:5" x14ac:dyDescent="0.25">
      <c r="A76" s="17" t="s">
        <v>105</v>
      </c>
    </row>
    <row r="77" spans="1:5" x14ac:dyDescent="0.25">
      <c r="A77" s="17" t="s">
        <v>106</v>
      </c>
    </row>
    <row r="79" spans="1:5" x14ac:dyDescent="0.25">
      <c r="A79" t="s">
        <v>121</v>
      </c>
    </row>
    <row r="80" spans="1:5" x14ac:dyDescent="0.25">
      <c r="A80" t="s">
        <v>122</v>
      </c>
    </row>
    <row r="81" spans="1:1" x14ac:dyDescent="0.25">
      <c r="A81" t="s">
        <v>130</v>
      </c>
    </row>
    <row r="82" spans="1:1" x14ac:dyDescent="0.25">
      <c r="A82" s="21" t="s">
        <v>131</v>
      </c>
    </row>
    <row r="83" spans="1:1" x14ac:dyDescent="0.25">
      <c r="A83" s="21" t="s">
        <v>132</v>
      </c>
    </row>
    <row r="84" spans="1:1" x14ac:dyDescent="0.25">
      <c r="A84" s="2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85" zoomScaleNormal="100" workbookViewId="0">
      <selection activeCell="B57" sqref="B57:E59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5" ht="15.75" x14ac:dyDescent="0.25">
      <c r="A2" s="27" t="s">
        <v>124</v>
      </c>
      <c r="B2" s="27"/>
      <c r="C2" s="27"/>
      <c r="D2" s="27"/>
      <c r="E2" s="27"/>
    </row>
    <row r="4" spans="1:5" x14ac:dyDescent="0.25">
      <c r="A4" s="23" t="s">
        <v>0</v>
      </c>
      <c r="B4" s="25" t="s">
        <v>134</v>
      </c>
      <c r="C4" s="30" t="s">
        <v>1</v>
      </c>
      <c r="D4" s="30"/>
      <c r="E4" s="30"/>
    </row>
    <row r="5" spans="1:5" ht="45.75" thickBot="1" x14ac:dyDescent="0.3">
      <c r="A5" s="24"/>
      <c r="B5" s="26"/>
      <c r="C5" s="32" t="s">
        <v>2</v>
      </c>
      <c r="D5" s="32"/>
      <c r="E5" s="26" t="s">
        <v>118</v>
      </c>
    </row>
    <row r="6" spans="1:5" ht="15.75" thickTop="1" x14ac:dyDescent="0.25"/>
    <row r="7" spans="1:5" x14ac:dyDescent="0.25">
      <c r="A7" s="1" t="s">
        <v>3</v>
      </c>
      <c r="D7" s="7"/>
      <c r="E7" s="7"/>
    </row>
    <row r="8" spans="1:5" x14ac:dyDescent="0.25">
      <c r="D8" s="7"/>
      <c r="E8" s="7"/>
    </row>
    <row r="9" spans="1:5" x14ac:dyDescent="0.25">
      <c r="A9" t="s">
        <v>117</v>
      </c>
      <c r="C9" t="s">
        <v>119</v>
      </c>
      <c r="D9" t="s">
        <v>120</v>
      </c>
    </row>
    <row r="10" spans="1:5" x14ac:dyDescent="0.25">
      <c r="A10" s="9" t="s">
        <v>83</v>
      </c>
      <c r="B10" s="5">
        <f>+C10+E10</f>
        <v>193833</v>
      </c>
      <c r="C10" s="5">
        <v>135270</v>
      </c>
      <c r="D10" s="5">
        <v>180740</v>
      </c>
      <c r="E10" s="5">
        <v>58563</v>
      </c>
    </row>
    <row r="11" spans="1:5" x14ac:dyDescent="0.25">
      <c r="A11" s="2" t="s">
        <v>84</v>
      </c>
      <c r="B11" s="5">
        <f>+C11+E11</f>
        <v>176965</v>
      </c>
      <c r="C11" s="5">
        <v>150000</v>
      </c>
      <c r="D11" s="5">
        <f>'III Trimestre'!D11</f>
        <v>150000</v>
      </c>
      <c r="E11" s="3">
        <f>10665+16300</f>
        <v>26965</v>
      </c>
    </row>
    <row r="12" spans="1:5" x14ac:dyDescent="0.25">
      <c r="A12" s="2" t="s">
        <v>85</v>
      </c>
      <c r="B12" s="3">
        <v>164892</v>
      </c>
      <c r="C12" s="3">
        <v>139656</v>
      </c>
      <c r="D12" s="5">
        <v>177151</v>
      </c>
      <c r="E12" s="5">
        <v>44982</v>
      </c>
    </row>
    <row r="13" spans="1:5" x14ac:dyDescent="0.25">
      <c r="A13" s="2" t="s">
        <v>7</v>
      </c>
      <c r="B13" s="3">
        <f>+C13+E13</f>
        <v>176965</v>
      </c>
      <c r="C13" s="3">
        <v>150000</v>
      </c>
      <c r="D13" s="3">
        <v>150000</v>
      </c>
      <c r="E13" s="3">
        <f>10665+16300</f>
        <v>26965</v>
      </c>
    </row>
    <row r="15" spans="1:5" x14ac:dyDescent="0.25">
      <c r="A15" s="4" t="s">
        <v>8</v>
      </c>
    </row>
    <row r="16" spans="1:5" x14ac:dyDescent="0.25">
      <c r="A16" s="2" t="s">
        <v>83</v>
      </c>
      <c r="B16" s="5">
        <f>SUM(C16:E16)</f>
        <v>59681114920</v>
      </c>
      <c r="C16" s="34">
        <f>'I Trimestre'!C16+'II Trimestre'!C16+'III Trimestre'!C16</f>
        <v>37266485000</v>
      </c>
      <c r="D16" s="34"/>
      <c r="E16" s="28">
        <v>22414629920</v>
      </c>
    </row>
    <row r="17" spans="1:5" x14ac:dyDescent="0.25">
      <c r="A17" s="2" t="s">
        <v>84</v>
      </c>
      <c r="B17" s="3">
        <f>SUM(C17:E17)</f>
        <v>59948981062.5</v>
      </c>
      <c r="C17" s="34">
        <f>'I Trimestre'!C17+'II Trimestre'!C17+'III Trimestre'!C17</f>
        <v>40500000000</v>
      </c>
      <c r="D17" s="34"/>
      <c r="E17" s="28">
        <v>19448981062.5</v>
      </c>
    </row>
    <row r="18" spans="1:5" x14ac:dyDescent="0.25">
      <c r="A18" s="2" t="s">
        <v>85</v>
      </c>
      <c r="B18" s="3">
        <f>SUM(C18:E18)</f>
        <v>54787083741</v>
      </c>
      <c r="C18" s="34">
        <f>'I Trimestre'!C18+'II Trimestre'!C18+'III Trimestre'!C18</f>
        <v>35257797722</v>
      </c>
      <c r="D18" s="34"/>
      <c r="E18" s="28">
        <v>19529286019</v>
      </c>
    </row>
    <row r="19" spans="1:5" x14ac:dyDescent="0.25">
      <c r="A19" s="2" t="s">
        <v>7</v>
      </c>
      <c r="B19" s="3">
        <f>SUM(C19:E19)</f>
        <v>79931974750</v>
      </c>
      <c r="C19" s="36">
        <v>54000000000</v>
      </c>
      <c r="D19" s="36"/>
      <c r="E19" s="29">
        <v>25931974750</v>
      </c>
    </row>
    <row r="20" spans="1:5" x14ac:dyDescent="0.25">
      <c r="A20" s="2" t="s">
        <v>86</v>
      </c>
      <c r="B20" s="3">
        <f>SUM(C20:E20)</f>
        <v>54787083741</v>
      </c>
      <c r="C20" s="36">
        <f>C18</f>
        <v>35257797722</v>
      </c>
      <c r="D20" s="36"/>
      <c r="E20" s="29">
        <v>19529286019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10</v>
      </c>
      <c r="B22" s="5"/>
      <c r="C22" s="5"/>
      <c r="D22" s="5"/>
      <c r="E22" s="5"/>
    </row>
    <row r="23" spans="1:5" x14ac:dyDescent="0.25">
      <c r="A23" s="9" t="s">
        <v>84</v>
      </c>
      <c r="B23" s="5">
        <f>'I Trimestre'!B23+'II Trimestre'!B23+'III Trimestre'!B23</f>
        <v>59948981062.5</v>
      </c>
      <c r="C23" s="5"/>
      <c r="D23" s="5"/>
      <c r="E23" s="5"/>
    </row>
    <row r="24" spans="1:5" x14ac:dyDescent="0.25">
      <c r="A24" s="9" t="s">
        <v>85</v>
      </c>
      <c r="B24" s="5">
        <f>'I Trimestre'!B24+'II Trimestre'!B24+'III Trimestre'!B24</f>
        <v>59408456240</v>
      </c>
      <c r="C24" s="5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11</v>
      </c>
      <c r="B26" s="10"/>
      <c r="C26" s="10"/>
      <c r="D26" s="10"/>
      <c r="E26" s="10"/>
    </row>
    <row r="27" spans="1:5" x14ac:dyDescent="0.25">
      <c r="A27" s="9" t="s">
        <v>87</v>
      </c>
      <c r="B27" s="16">
        <v>1.3931300646666669</v>
      </c>
      <c r="C27" s="37">
        <v>1.3931300646666669</v>
      </c>
      <c r="D27" s="37"/>
      <c r="E27" s="16">
        <v>1.3931300646666669</v>
      </c>
    </row>
    <row r="28" spans="1:5" x14ac:dyDescent="0.25">
      <c r="A28" s="9" t="s">
        <v>88</v>
      </c>
      <c r="B28" s="16">
        <v>1.4617491794222224</v>
      </c>
      <c r="C28" s="37">
        <v>1.4617491794222224</v>
      </c>
      <c r="D28" s="37"/>
      <c r="E28" s="16">
        <v>1.4617491794222224</v>
      </c>
    </row>
    <row r="29" spans="1:5" x14ac:dyDescent="0.25">
      <c r="A29" s="9" t="s">
        <v>14</v>
      </c>
      <c r="B29" s="5">
        <v>312736</v>
      </c>
      <c r="C29" s="34">
        <v>140620</v>
      </c>
      <c r="D29" s="34"/>
      <c r="E29" s="28">
        <v>312736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15</v>
      </c>
      <c r="B31" s="10"/>
      <c r="C31" s="10"/>
      <c r="D31" s="10"/>
      <c r="E31" s="10"/>
    </row>
    <row r="32" spans="1:5" x14ac:dyDescent="0.25">
      <c r="A32" s="10" t="s">
        <v>89</v>
      </c>
      <c r="B32" s="5">
        <f>B16/B27</f>
        <v>42839585788.624733</v>
      </c>
      <c r="C32" s="34">
        <f>C16/C27</f>
        <v>26750183593.889149</v>
      </c>
      <c r="D32" s="34"/>
      <c r="E32" s="5">
        <f>E16/E27</f>
        <v>16089402194.735586</v>
      </c>
    </row>
    <row r="33" spans="1:5" x14ac:dyDescent="0.25">
      <c r="A33" s="10" t="s">
        <v>90</v>
      </c>
      <c r="B33" s="5">
        <f>B18/B28</f>
        <v>37480495636.505432</v>
      </c>
      <c r="C33" s="34">
        <f>C18/C28</f>
        <v>24120278785.404316</v>
      </c>
      <c r="D33" s="34"/>
      <c r="E33" s="5">
        <f>E18/E28</f>
        <v>13360216851.101112</v>
      </c>
    </row>
    <row r="34" spans="1:5" x14ac:dyDescent="0.25">
      <c r="A34" s="10" t="s">
        <v>91</v>
      </c>
      <c r="B34" s="5">
        <f>B32/B10</f>
        <v>221012.8604965343</v>
      </c>
      <c r="C34" s="34">
        <f>C32/D10</f>
        <v>148003.67153861429</v>
      </c>
      <c r="D34" s="34"/>
      <c r="E34" s="5">
        <f>E32/E10</f>
        <v>274736.64591526368</v>
      </c>
    </row>
    <row r="35" spans="1:5" x14ac:dyDescent="0.25">
      <c r="A35" s="10" t="s">
        <v>92</v>
      </c>
      <c r="B35" s="5">
        <f>B33/B12</f>
        <v>227303.2993505169</v>
      </c>
      <c r="C35" s="34">
        <f>C33/D12</f>
        <v>136156.60529945817</v>
      </c>
      <c r="D35" s="34"/>
      <c r="E35" s="5">
        <f>E33/E12</f>
        <v>297012.51280736987</v>
      </c>
    </row>
    <row r="37" spans="1:5" x14ac:dyDescent="0.25">
      <c r="A37" s="1" t="s">
        <v>20</v>
      </c>
    </row>
    <row r="39" spans="1:5" x14ac:dyDescent="0.25">
      <c r="A39" t="s">
        <v>21</v>
      </c>
    </row>
    <row r="40" spans="1:5" x14ac:dyDescent="0.25">
      <c r="A40" t="s">
        <v>22</v>
      </c>
      <c r="B40" s="12">
        <f>(C40*C17+E40*E17)/(C17+E17)</f>
        <v>74.861127756594996</v>
      </c>
      <c r="C40" s="31">
        <f>D11/C29*100</f>
        <v>106.67045939411179</v>
      </c>
      <c r="D40" s="31"/>
      <c r="E40" s="12">
        <f>E11/E29*100</f>
        <v>8.6222884477642481</v>
      </c>
    </row>
    <row r="41" spans="1:5" x14ac:dyDescent="0.25">
      <c r="A41" t="s">
        <v>23</v>
      </c>
      <c r="B41" s="12">
        <f>(C41*C18+E41*E18)/(C18+E18)</f>
        <v>86.199557984868363</v>
      </c>
      <c r="C41" s="31">
        <f>D12/C29*100</f>
        <v>125.97852368084199</v>
      </c>
      <c r="D41" s="31"/>
      <c r="E41" s="12">
        <f>E12/E29*100</f>
        <v>14.383377673181213</v>
      </c>
    </row>
    <row r="43" spans="1:5" x14ac:dyDescent="0.25">
      <c r="A43" t="s">
        <v>24</v>
      </c>
    </row>
    <row r="44" spans="1:5" x14ac:dyDescent="0.25">
      <c r="A44" t="s">
        <v>25</v>
      </c>
      <c r="B44" s="12">
        <f>B12/B11*100</f>
        <v>93.177747012121031</v>
      </c>
      <c r="C44" s="31">
        <f>D12/D11*100</f>
        <v>118.10066666666668</v>
      </c>
      <c r="D44" s="31"/>
      <c r="E44" s="12">
        <f>E12/E11*100</f>
        <v>166.81624327832375</v>
      </c>
    </row>
    <row r="45" spans="1:5" x14ac:dyDescent="0.25">
      <c r="A45" t="s">
        <v>26</v>
      </c>
      <c r="B45" s="12">
        <f>B18/B17*100</f>
        <v>91.389516168559311</v>
      </c>
      <c r="C45" s="31">
        <f>C18/C17*100</f>
        <v>87.056290671604941</v>
      </c>
      <c r="D45" s="31"/>
      <c r="E45" s="12">
        <f>E18/E17*100</f>
        <v>100.41290058457015</v>
      </c>
    </row>
    <row r="46" spans="1:5" x14ac:dyDescent="0.25">
      <c r="A46" s="10" t="s">
        <v>27</v>
      </c>
      <c r="B46" s="13">
        <f>AVERAGE(B44:B45)</f>
        <v>92.283631590340178</v>
      </c>
      <c r="C46" s="33">
        <f>AVERAGE(C44:D45)</f>
        <v>102.57847866913582</v>
      </c>
      <c r="D46" s="33"/>
      <c r="E46" s="13">
        <f>AVERAGE(E44:E45)</f>
        <v>133.61457193144696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28</v>
      </c>
      <c r="B48" s="10"/>
      <c r="C48" s="10"/>
      <c r="D48" s="10"/>
      <c r="E48" s="10"/>
    </row>
    <row r="49" spans="1:5" x14ac:dyDescent="0.25">
      <c r="A49" s="10" t="s">
        <v>29</v>
      </c>
      <c r="B49" s="13">
        <f>B12/(B13*4/3)*100</f>
        <v>69.883310259090777</v>
      </c>
      <c r="C49" s="33">
        <f>D12/(D13*4/3)*100</f>
        <v>88.575499999999991</v>
      </c>
      <c r="D49" s="33"/>
      <c r="E49" s="13">
        <f>E12/(E13*4/3)*100</f>
        <v>125.11218245874281</v>
      </c>
    </row>
    <row r="50" spans="1:5" x14ac:dyDescent="0.25">
      <c r="A50" s="10" t="s">
        <v>30</v>
      </c>
      <c r="B50" s="13">
        <f>B18/B19*100</f>
        <v>68.54213712641949</v>
      </c>
      <c r="C50" s="33">
        <f>C18/C19*100</f>
        <v>65.292218003703709</v>
      </c>
      <c r="D50" s="33"/>
      <c r="E50" s="13">
        <f>E18/E19*100</f>
        <v>75.309675438427618</v>
      </c>
    </row>
    <row r="51" spans="1:5" x14ac:dyDescent="0.25">
      <c r="A51" s="10" t="s">
        <v>31</v>
      </c>
      <c r="B51" s="13">
        <f>(B49+B50)/2</f>
        <v>69.212723692755134</v>
      </c>
      <c r="C51" s="33">
        <f>(C49+C50)/2</f>
        <v>76.933859001851857</v>
      </c>
      <c r="D51" s="33"/>
      <c r="E51" s="13">
        <f>(E49+E50)/2</f>
        <v>100.21092894858521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103</v>
      </c>
      <c r="B53" s="10"/>
      <c r="C53" s="10"/>
      <c r="D53" s="10"/>
      <c r="E53" s="10"/>
    </row>
    <row r="54" spans="1:5" x14ac:dyDescent="0.25">
      <c r="A54" s="10" t="s">
        <v>32</v>
      </c>
      <c r="B54" s="13">
        <f>B20/B18*100</f>
        <v>100</v>
      </c>
      <c r="C54" s="33">
        <f>C20/C18*100</f>
        <v>100</v>
      </c>
      <c r="D54" s="33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33</v>
      </c>
      <c r="B56" s="10"/>
      <c r="C56" s="10"/>
      <c r="D56" s="10"/>
      <c r="E56" s="10"/>
    </row>
    <row r="57" spans="1:5" x14ac:dyDescent="0.25">
      <c r="A57" s="10" t="s">
        <v>34</v>
      </c>
      <c r="B57" s="13">
        <f>((B12/B10)-1)*100</f>
        <v>-14.930894120196248</v>
      </c>
      <c r="C57" s="33">
        <f>((D12/D10)-1)*100</f>
        <v>-1.9857253513334117</v>
      </c>
      <c r="D57" s="33"/>
      <c r="E57" s="13">
        <f>((E12/E10)-1)*100</f>
        <v>-23.190410327339784</v>
      </c>
    </row>
    <row r="58" spans="1:5" x14ac:dyDescent="0.25">
      <c r="A58" s="10" t="s">
        <v>35</v>
      </c>
      <c r="B58" s="13">
        <f>((B33/B32)-1)*100</f>
        <v>-12.509668460758805</v>
      </c>
      <c r="C58" s="33">
        <f>((C33/C32)-1)*100</f>
        <v>-9.8313523690566775</v>
      </c>
      <c r="D58" s="33"/>
      <c r="E58" s="13">
        <f>((E33/E32)-1)*100</f>
        <v>-16.962627390391528</v>
      </c>
    </row>
    <row r="59" spans="1:5" x14ac:dyDescent="0.25">
      <c r="A59" s="10" t="s">
        <v>36</v>
      </c>
      <c r="B59" s="13">
        <f>((B35/B34)-1)*100</f>
        <v>2.8461867964833854</v>
      </c>
      <c r="C59" s="33">
        <f>((C35/C34)-1)*100</f>
        <v>-8.004575910851786</v>
      </c>
      <c r="D59" s="33"/>
      <c r="E59" s="13">
        <f>((E35/E34)-1)*100</f>
        <v>8.1080799461229027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37</v>
      </c>
      <c r="B61" s="10"/>
      <c r="C61" s="10"/>
      <c r="D61" s="10"/>
      <c r="E61" s="10"/>
    </row>
    <row r="62" spans="1:5" x14ac:dyDescent="0.25">
      <c r="A62" s="10" t="s">
        <v>113</v>
      </c>
      <c r="B62" s="5">
        <f>B17/B11</f>
        <v>338761.7950583449</v>
      </c>
      <c r="C62" s="34">
        <f>C17/D11</f>
        <v>270000</v>
      </c>
      <c r="D62" s="34"/>
      <c r="E62" s="5">
        <f t="shared" ref="E62:E63" si="0">E17/E11</f>
        <v>721267.60847394774</v>
      </c>
    </row>
    <row r="63" spans="1:5" x14ac:dyDescent="0.25">
      <c r="A63" s="10" t="s">
        <v>114</v>
      </c>
      <c r="B63" s="5">
        <f>B18/B12</f>
        <v>332260.41130558186</v>
      </c>
      <c r="C63" s="34">
        <f>C18/D12</f>
        <v>199026.80606939842</v>
      </c>
      <c r="D63" s="34"/>
      <c r="E63" s="5">
        <f t="shared" si="0"/>
        <v>434157.79687430529</v>
      </c>
    </row>
    <row r="64" spans="1:5" x14ac:dyDescent="0.25">
      <c r="A64" s="10" t="s">
        <v>38</v>
      </c>
      <c r="B64" s="13">
        <f>(B62/B63)*B46</f>
        <v>94.089357709530489</v>
      </c>
      <c r="C64" s="33">
        <f>(C62/C63)*C46</f>
        <v>139.15808522299918</v>
      </c>
      <c r="D64" s="33"/>
      <c r="E64" s="13">
        <f>E62/E63*E46</f>
        <v>221.97427628408113</v>
      </c>
    </row>
    <row r="65" spans="1:5" x14ac:dyDescent="0.25">
      <c r="A65" s="10" t="s">
        <v>109</v>
      </c>
      <c r="B65" s="18">
        <f>B17/(B11*9)</f>
        <v>37640.199450927204</v>
      </c>
      <c r="C65" s="35">
        <f>C17/(D11*9)</f>
        <v>30000</v>
      </c>
      <c r="D65" s="35"/>
      <c r="E65" s="18">
        <f t="shared" ref="E65:E66" si="1">E17/(E11*9)</f>
        <v>80140.845385994195</v>
      </c>
    </row>
    <row r="66" spans="1:5" x14ac:dyDescent="0.25">
      <c r="A66" s="10" t="s">
        <v>110</v>
      </c>
      <c r="B66" s="18">
        <f>B18/(B12*9)</f>
        <v>36917.823478397979</v>
      </c>
      <c r="C66" s="35">
        <f>C18/(D12*9)</f>
        <v>22114.089563266491</v>
      </c>
      <c r="D66" s="35"/>
      <c r="E66" s="18">
        <f t="shared" si="1"/>
        <v>48239.755208256145</v>
      </c>
    </row>
    <row r="67" spans="1:5" x14ac:dyDescent="0.25">
      <c r="A67" s="10"/>
      <c r="B67" s="13"/>
      <c r="C67" s="13"/>
      <c r="D67" s="13"/>
      <c r="E67" s="13"/>
    </row>
    <row r="68" spans="1:5" x14ac:dyDescent="0.25">
      <c r="A68" s="10" t="s">
        <v>39</v>
      </c>
      <c r="B68" s="13"/>
      <c r="C68" s="13"/>
      <c r="D68" s="13"/>
      <c r="E68" s="13"/>
    </row>
    <row r="69" spans="1:5" x14ac:dyDescent="0.25">
      <c r="A69" s="10" t="s">
        <v>40</v>
      </c>
      <c r="B69" s="13">
        <f>(B24/B23)*100</f>
        <v>99.098358616076439</v>
      </c>
      <c r="C69" s="13"/>
      <c r="D69" s="13"/>
      <c r="E69" s="13"/>
    </row>
    <row r="70" spans="1:5" x14ac:dyDescent="0.25">
      <c r="A70" s="10" t="s">
        <v>41</v>
      </c>
      <c r="B70" s="13">
        <f>(B18/B24)*100</f>
        <v>92.221019040908175</v>
      </c>
      <c r="C70" s="13"/>
      <c r="D70" s="13"/>
      <c r="E70" s="13"/>
    </row>
    <row r="71" spans="1:5" ht="15.75" thickBot="1" x14ac:dyDescent="0.3">
      <c r="A71" s="14"/>
      <c r="B71" s="14"/>
      <c r="C71" s="14"/>
      <c r="D71" s="14"/>
      <c r="E71" s="14"/>
    </row>
    <row r="72" spans="1:5" ht="15.75" thickTop="1" x14ac:dyDescent="0.25"/>
    <row r="74" spans="1:5" x14ac:dyDescent="0.25">
      <c r="A74" t="s">
        <v>42</v>
      </c>
    </row>
    <row r="75" spans="1:5" x14ac:dyDescent="0.25">
      <c r="A75" t="s">
        <v>104</v>
      </c>
      <c r="B75" s="15"/>
      <c r="C75" s="15"/>
      <c r="D75" s="15"/>
      <c r="E75" s="15"/>
    </row>
    <row r="76" spans="1:5" x14ac:dyDescent="0.25">
      <c r="A76" s="17" t="s">
        <v>105</v>
      </c>
    </row>
    <row r="77" spans="1:5" x14ac:dyDescent="0.25">
      <c r="A77" s="17" t="s">
        <v>106</v>
      </c>
    </row>
    <row r="79" spans="1:5" x14ac:dyDescent="0.25">
      <c r="A79" t="s">
        <v>121</v>
      </c>
    </row>
    <row r="80" spans="1:5" x14ac:dyDescent="0.25">
      <c r="A80" t="s">
        <v>122</v>
      </c>
    </row>
    <row r="81" spans="1:1" x14ac:dyDescent="0.25">
      <c r="A81" t="s">
        <v>130</v>
      </c>
    </row>
    <row r="82" spans="1:1" x14ac:dyDescent="0.25">
      <c r="A82" s="21" t="s">
        <v>131</v>
      </c>
    </row>
    <row r="83" spans="1:1" x14ac:dyDescent="0.25">
      <c r="A83" s="21" t="s">
        <v>132</v>
      </c>
    </row>
    <row r="84" spans="1:1" x14ac:dyDescent="0.25">
      <c r="A84" s="21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topLeftCell="A109" zoomScaleNormal="100" workbookViewId="0">
      <selection activeCell="D105" sqref="D105"/>
    </sheetView>
  </sheetViews>
  <sheetFormatPr baseColWidth="10" defaultColWidth="11.42578125" defaultRowHeight="15" x14ac:dyDescent="0.25"/>
  <cols>
    <col min="1" max="1" width="55.140625" style="6" customWidth="1"/>
    <col min="2" max="3" width="18.28515625" style="6" customWidth="1"/>
    <col min="4" max="4" width="16.42578125" style="6" bestFit="1" customWidth="1"/>
    <col min="5" max="5" width="16.42578125" style="6" customWidth="1"/>
    <col min="6" max="16384" width="11.42578125" style="6"/>
  </cols>
  <sheetData>
    <row r="2" spans="1:5" ht="15.75" x14ac:dyDescent="0.25">
      <c r="A2" s="59" t="s">
        <v>125</v>
      </c>
      <c r="B2" s="59"/>
      <c r="C2" s="59"/>
      <c r="D2" s="59"/>
      <c r="E2" s="59"/>
    </row>
    <row r="4" spans="1:5" x14ac:dyDescent="0.25">
      <c r="A4" s="60" t="s">
        <v>0</v>
      </c>
      <c r="B4" s="61" t="s">
        <v>134</v>
      </c>
      <c r="C4" s="62" t="s">
        <v>1</v>
      </c>
      <c r="D4" s="62"/>
      <c r="E4" s="62"/>
    </row>
    <row r="5" spans="1:5" ht="45.75" thickBot="1" x14ac:dyDescent="0.3">
      <c r="A5" s="63"/>
      <c r="B5" s="40"/>
      <c r="C5" s="39" t="s">
        <v>2</v>
      </c>
      <c r="D5" s="39"/>
      <c r="E5" s="40" t="s">
        <v>118</v>
      </c>
    </row>
    <row r="6" spans="1:5" ht="15.75" thickTop="1" x14ac:dyDescent="0.25">
      <c r="E6" s="64"/>
    </row>
    <row r="7" spans="1:5" x14ac:dyDescent="0.25">
      <c r="A7" s="41" t="s">
        <v>3</v>
      </c>
    </row>
    <row r="9" spans="1:5" x14ac:dyDescent="0.25">
      <c r="A9" s="6" t="s">
        <v>117</v>
      </c>
      <c r="C9" s="6" t="s">
        <v>119</v>
      </c>
      <c r="D9" s="6" t="s">
        <v>120</v>
      </c>
    </row>
    <row r="10" spans="1:5" x14ac:dyDescent="0.25">
      <c r="A10" s="44" t="s">
        <v>73</v>
      </c>
      <c r="B10" s="45">
        <f>+C10+E10</f>
        <v>213058</v>
      </c>
      <c r="C10" s="45">
        <v>138415</v>
      </c>
      <c r="D10" s="45">
        <v>185214</v>
      </c>
      <c r="E10" s="45">
        <v>74643</v>
      </c>
    </row>
    <row r="11" spans="1:5" x14ac:dyDescent="0.25">
      <c r="A11" s="46" t="s">
        <v>74</v>
      </c>
      <c r="B11" s="45">
        <f>+C11+E11</f>
        <v>176965</v>
      </c>
      <c r="C11" s="45">
        <v>150000</v>
      </c>
      <c r="D11" s="45">
        <f>'IV Trimestre'!D11</f>
        <v>150000</v>
      </c>
      <c r="E11" s="6">
        <f>10665+16300</f>
        <v>26965</v>
      </c>
    </row>
    <row r="12" spans="1:5" x14ac:dyDescent="0.25">
      <c r="A12" s="46" t="s">
        <v>75</v>
      </c>
      <c r="B12" s="6">
        <v>176071</v>
      </c>
      <c r="C12" s="6">
        <v>139665</v>
      </c>
      <c r="D12" s="45">
        <v>185314</v>
      </c>
      <c r="E12" s="45">
        <v>52978</v>
      </c>
    </row>
    <row r="13" spans="1:5" x14ac:dyDescent="0.25">
      <c r="A13" s="46" t="s">
        <v>7</v>
      </c>
      <c r="B13" s="6">
        <f>+C13+E13</f>
        <v>176965</v>
      </c>
      <c r="C13" s="6">
        <v>150000</v>
      </c>
      <c r="D13" s="6">
        <v>150000</v>
      </c>
      <c r="E13" s="6">
        <f>10665+16300</f>
        <v>26965</v>
      </c>
    </row>
    <row r="15" spans="1:5" x14ac:dyDescent="0.25">
      <c r="A15" s="47" t="s">
        <v>8</v>
      </c>
    </row>
    <row r="16" spans="1:5" x14ac:dyDescent="0.25">
      <c r="A16" s="46" t="s">
        <v>73</v>
      </c>
      <c r="B16" s="45">
        <f>SUM(C16:E16)</f>
        <v>85361229916</v>
      </c>
      <c r="C16" s="54">
        <f>'I Trimestre'!C16+'II Trimestre'!C16+'III Trimestre'!C16+'IV Trimestre'!C16</f>
        <v>49516030000</v>
      </c>
      <c r="D16" s="54"/>
      <c r="E16" s="48">
        <v>35845199916</v>
      </c>
    </row>
    <row r="17" spans="1:5" x14ac:dyDescent="0.25">
      <c r="A17" s="46" t="s">
        <v>74</v>
      </c>
      <c r="B17" s="6">
        <f>SUM(C17:E17)</f>
        <v>79931974750</v>
      </c>
      <c r="C17" s="54">
        <f>'I Trimestre'!C17+'II Trimestre'!C17+'III Trimestre'!C17+'IV Trimestre'!C17</f>
        <v>54000000000</v>
      </c>
      <c r="D17" s="54"/>
      <c r="E17" s="48">
        <v>25931974750</v>
      </c>
    </row>
    <row r="18" spans="1:5" x14ac:dyDescent="0.25">
      <c r="A18" s="46" t="s">
        <v>75</v>
      </c>
      <c r="B18" s="6">
        <f>SUM(C18:E18)</f>
        <v>75218007804</v>
      </c>
      <c r="C18" s="54">
        <f>'I Trimestre'!C18+'II Trimestre'!C18+'III Trimestre'!C18+'IV Trimestre'!C18</f>
        <v>47545235515</v>
      </c>
      <c r="D18" s="54"/>
      <c r="E18" s="48">
        <v>27672772289</v>
      </c>
    </row>
    <row r="19" spans="1:5" x14ac:dyDescent="0.25">
      <c r="A19" s="46" t="s">
        <v>7</v>
      </c>
      <c r="B19" s="6">
        <f>SUM(C19:E19)</f>
        <v>79931974750</v>
      </c>
      <c r="C19" s="52">
        <v>54000000000</v>
      </c>
      <c r="D19" s="52"/>
      <c r="E19" s="43">
        <v>25931974750</v>
      </c>
    </row>
    <row r="20" spans="1:5" x14ac:dyDescent="0.25">
      <c r="A20" s="46" t="s">
        <v>76</v>
      </c>
      <c r="B20" s="6">
        <f>SUM(C20:E20)</f>
        <v>75218007804</v>
      </c>
      <c r="C20" s="52">
        <f>C18</f>
        <v>47545235515</v>
      </c>
      <c r="D20" s="52"/>
      <c r="E20" s="43">
        <v>27672772289</v>
      </c>
    </row>
    <row r="22" spans="1:5" x14ac:dyDescent="0.25">
      <c r="A22" s="50" t="s">
        <v>10</v>
      </c>
      <c r="B22" s="45"/>
      <c r="C22" s="45"/>
      <c r="D22" s="45"/>
      <c r="E22" s="45"/>
    </row>
    <row r="23" spans="1:5" x14ac:dyDescent="0.25">
      <c r="A23" s="44" t="s">
        <v>74</v>
      </c>
      <c r="B23" s="45">
        <f>'I Trimestre'!B23+'II Trimestre'!B23+'III Trimestre'!B23+'IV Trimestre'!B23</f>
        <v>79931974750</v>
      </c>
      <c r="C23" s="45"/>
      <c r="D23" s="45"/>
      <c r="E23" s="45"/>
    </row>
    <row r="24" spans="1:5" x14ac:dyDescent="0.25">
      <c r="A24" s="44" t="s">
        <v>75</v>
      </c>
      <c r="B24" s="45">
        <f>'I Trimestre'!B24+'II Trimestre'!B24+'III Trimestre'!B24+'IV Trimestre'!B24</f>
        <v>77710467583</v>
      </c>
      <c r="C24" s="45"/>
      <c r="D24" s="45"/>
      <c r="E24" s="45"/>
    </row>
    <row r="25" spans="1:5" x14ac:dyDescent="0.25">
      <c r="A25" s="45"/>
      <c r="B25" s="45"/>
      <c r="C25" s="45"/>
      <c r="D25" s="45"/>
      <c r="E25" s="45"/>
    </row>
    <row r="26" spans="1:5" x14ac:dyDescent="0.25">
      <c r="A26" s="45" t="s">
        <v>11</v>
      </c>
      <c r="B26" s="45"/>
      <c r="C26" s="45"/>
      <c r="D26" s="45"/>
      <c r="E26" s="45"/>
    </row>
    <row r="27" spans="1:5" x14ac:dyDescent="0.25">
      <c r="A27" s="44" t="s">
        <v>77</v>
      </c>
      <c r="B27" s="6">
        <v>1.4000346908083336</v>
      </c>
      <c r="C27" s="54">
        <v>1.4000346908083336</v>
      </c>
      <c r="D27" s="54"/>
      <c r="E27" s="6">
        <v>1.4000346908083336</v>
      </c>
    </row>
    <row r="28" spans="1:5" x14ac:dyDescent="0.25">
      <c r="A28" s="44" t="s">
        <v>78</v>
      </c>
      <c r="B28" s="6">
        <v>1.4683304717083334</v>
      </c>
      <c r="C28" s="54">
        <v>1.4683304717083334</v>
      </c>
      <c r="D28" s="54"/>
      <c r="E28" s="6">
        <v>1.4683304717083334</v>
      </c>
    </row>
    <row r="29" spans="1:5" x14ac:dyDescent="0.25">
      <c r="A29" s="44" t="s">
        <v>14</v>
      </c>
      <c r="B29" s="45">
        <v>312736</v>
      </c>
      <c r="C29" s="54">
        <v>140620</v>
      </c>
      <c r="D29" s="54"/>
      <c r="E29" s="48">
        <v>312736</v>
      </c>
    </row>
    <row r="30" spans="1:5" x14ac:dyDescent="0.25">
      <c r="A30" s="45"/>
      <c r="B30" s="45"/>
      <c r="C30" s="45"/>
      <c r="D30" s="45"/>
      <c r="E30" s="45"/>
    </row>
    <row r="31" spans="1:5" x14ac:dyDescent="0.25">
      <c r="A31" s="51" t="s">
        <v>15</v>
      </c>
      <c r="B31" s="45"/>
      <c r="C31" s="45"/>
      <c r="D31" s="45"/>
      <c r="E31" s="45"/>
    </row>
    <row r="32" spans="1:5" x14ac:dyDescent="0.25">
      <c r="A32" s="45" t="s">
        <v>79</v>
      </c>
      <c r="B32" s="45">
        <f>B16/B27</f>
        <v>60970796278.423111</v>
      </c>
      <c r="C32" s="54">
        <f>C16/C27</f>
        <v>35367716475.233253</v>
      </c>
      <c r="D32" s="54"/>
      <c r="E32" s="45">
        <f>E16/E27</f>
        <v>25603079803.189854</v>
      </c>
    </row>
    <row r="33" spans="1:5" x14ac:dyDescent="0.25">
      <c r="A33" s="45" t="s">
        <v>80</v>
      </c>
      <c r="B33" s="45">
        <f>B18/B28</f>
        <v>51226892891.821136</v>
      </c>
      <c r="C33" s="54">
        <f>C18/C28</f>
        <v>32380473218.459709</v>
      </c>
      <c r="D33" s="54"/>
      <c r="E33" s="45">
        <f>E18/E28</f>
        <v>18846419673.361427</v>
      </c>
    </row>
    <row r="34" spans="1:5" x14ac:dyDescent="0.25">
      <c r="A34" s="45" t="s">
        <v>81</v>
      </c>
      <c r="B34" s="45">
        <f>B32/B10</f>
        <v>286169.94564120151</v>
      </c>
      <c r="C34" s="54">
        <f>C32/D10</f>
        <v>190955.95621947182</v>
      </c>
      <c r="D34" s="54"/>
      <c r="E34" s="45">
        <f>E32/E10</f>
        <v>343007.11122529715</v>
      </c>
    </row>
    <row r="35" spans="1:5" x14ac:dyDescent="0.25">
      <c r="A35" s="45" t="s">
        <v>82</v>
      </c>
      <c r="B35" s="45">
        <f>B33/B12</f>
        <v>290944.52176577138</v>
      </c>
      <c r="C35" s="54">
        <f>C33/D12</f>
        <v>174733.01109716325</v>
      </c>
      <c r="D35" s="54"/>
      <c r="E35" s="45">
        <f>E33/E12</f>
        <v>355740.48988941498</v>
      </c>
    </row>
    <row r="37" spans="1:5" x14ac:dyDescent="0.25">
      <c r="A37" s="41" t="s">
        <v>20</v>
      </c>
    </row>
    <row r="39" spans="1:5" x14ac:dyDescent="0.25">
      <c r="A39" s="6" t="s">
        <v>21</v>
      </c>
    </row>
    <row r="40" spans="1:5" x14ac:dyDescent="0.25">
      <c r="A40" s="6" t="s">
        <v>22</v>
      </c>
      <c r="B40" s="6">
        <f>(C40*C17+E40*E17)/(C17+E17)</f>
        <v>74.861127756594996</v>
      </c>
      <c r="C40" s="52">
        <f>D11/C29*100</f>
        <v>106.67045939411179</v>
      </c>
      <c r="D40" s="52"/>
      <c r="E40" s="6">
        <f>E11/E29*100</f>
        <v>8.6222884477642481</v>
      </c>
    </row>
    <row r="41" spans="1:5" x14ac:dyDescent="0.25">
      <c r="A41" s="6" t="s">
        <v>23</v>
      </c>
      <c r="B41" s="6">
        <f>(C41*C18+E41*E18)/(C18+E18)</f>
        <v>89.532554096071962</v>
      </c>
      <c r="C41" s="52">
        <f>D12/C29*100</f>
        <v>131.78353008106956</v>
      </c>
      <c r="D41" s="52"/>
      <c r="E41" s="6">
        <f>E12/E29*100</f>
        <v>16.940166786043182</v>
      </c>
    </row>
    <row r="43" spans="1:5" x14ac:dyDescent="0.25">
      <c r="A43" s="6" t="s">
        <v>24</v>
      </c>
    </row>
    <row r="44" spans="1:5" x14ac:dyDescent="0.25">
      <c r="A44" s="6" t="s">
        <v>25</v>
      </c>
      <c r="B44" s="6">
        <f>B12/B11*100</f>
        <v>99.494815358969291</v>
      </c>
      <c r="C44" s="52">
        <f>D12/D11*100</f>
        <v>123.54266666666666</v>
      </c>
      <c r="D44" s="52"/>
      <c r="E44" s="6">
        <f>E12/E11*100</f>
        <v>196.46949749675505</v>
      </c>
    </row>
    <row r="45" spans="1:5" x14ac:dyDescent="0.25">
      <c r="A45" s="6" t="s">
        <v>26</v>
      </c>
      <c r="B45" s="6">
        <f>B18/B17*100</f>
        <v>94.102526603723121</v>
      </c>
      <c r="C45" s="52">
        <f>C18/C17*100</f>
        <v>88.046732435185177</v>
      </c>
      <c r="D45" s="52"/>
      <c r="E45" s="6">
        <f>E18/E17*100</f>
        <v>106.71293858559692</v>
      </c>
    </row>
    <row r="46" spans="1:5" x14ac:dyDescent="0.25">
      <c r="A46" s="45" t="s">
        <v>27</v>
      </c>
      <c r="B46" s="45">
        <f>AVERAGE(B44:B45)</f>
        <v>96.798670981346206</v>
      </c>
      <c r="C46" s="54">
        <f>AVERAGE(C44:D45)</f>
        <v>105.79469955092591</v>
      </c>
      <c r="D46" s="54"/>
      <c r="E46" s="45">
        <f>AVERAGE(E44:E45)</f>
        <v>151.59121804117598</v>
      </c>
    </row>
    <row r="47" spans="1:5" x14ac:dyDescent="0.25">
      <c r="A47" s="45"/>
      <c r="B47" s="45"/>
      <c r="C47" s="45"/>
      <c r="D47" s="45"/>
      <c r="E47" s="45"/>
    </row>
    <row r="48" spans="1:5" x14ac:dyDescent="0.25">
      <c r="A48" s="45" t="s">
        <v>28</v>
      </c>
      <c r="B48" s="45"/>
      <c r="C48" s="45"/>
      <c r="D48" s="45"/>
      <c r="E48" s="45"/>
    </row>
    <row r="49" spans="1:5" x14ac:dyDescent="0.25">
      <c r="A49" s="45" t="s">
        <v>29</v>
      </c>
      <c r="B49" s="45">
        <f>B12/B13*100</f>
        <v>99.494815358969291</v>
      </c>
      <c r="C49" s="54">
        <f>D12/D13*100</f>
        <v>123.54266666666666</v>
      </c>
      <c r="D49" s="54"/>
      <c r="E49" s="45">
        <f>E12/E13*100</f>
        <v>196.46949749675505</v>
      </c>
    </row>
    <row r="50" spans="1:5" x14ac:dyDescent="0.25">
      <c r="A50" s="45" t="s">
        <v>30</v>
      </c>
      <c r="B50" s="45">
        <f>B18/B19*100</f>
        <v>94.102526603723121</v>
      </c>
      <c r="C50" s="54">
        <f>C18/C19*100</f>
        <v>88.046732435185177</v>
      </c>
      <c r="D50" s="54"/>
      <c r="E50" s="45">
        <f>E18/E19*100</f>
        <v>106.71293858559692</v>
      </c>
    </row>
    <row r="51" spans="1:5" x14ac:dyDescent="0.25">
      <c r="A51" s="45" t="s">
        <v>31</v>
      </c>
      <c r="B51" s="45">
        <f>(B49+B50)/2</f>
        <v>96.798670981346206</v>
      </c>
      <c r="C51" s="54">
        <f>(C49+C50)/2</f>
        <v>105.79469955092591</v>
      </c>
      <c r="D51" s="54"/>
      <c r="E51" s="45">
        <f>(E49+E50)/2</f>
        <v>151.59121804117598</v>
      </c>
    </row>
    <row r="52" spans="1:5" x14ac:dyDescent="0.25">
      <c r="A52" s="45"/>
      <c r="B52" s="45"/>
      <c r="C52" s="45"/>
      <c r="D52" s="45"/>
      <c r="E52" s="45"/>
    </row>
    <row r="53" spans="1:5" x14ac:dyDescent="0.25">
      <c r="A53" s="45" t="s">
        <v>103</v>
      </c>
      <c r="B53" s="45"/>
      <c r="C53" s="45"/>
      <c r="D53" s="45"/>
      <c r="E53" s="45"/>
    </row>
    <row r="54" spans="1:5" x14ac:dyDescent="0.25">
      <c r="A54" s="45" t="s">
        <v>32</v>
      </c>
      <c r="B54" s="45">
        <f>B20/B18*100</f>
        <v>100</v>
      </c>
      <c r="C54" s="54">
        <f>C20/C18*100</f>
        <v>100</v>
      </c>
      <c r="D54" s="54"/>
      <c r="E54" s="45">
        <f>E20/E18*100</f>
        <v>100</v>
      </c>
    </row>
    <row r="55" spans="1:5" x14ac:dyDescent="0.25">
      <c r="A55" s="45"/>
      <c r="B55" s="45"/>
      <c r="C55" s="45"/>
      <c r="D55" s="45"/>
      <c r="E55" s="45"/>
    </row>
    <row r="56" spans="1:5" x14ac:dyDescent="0.25">
      <c r="A56" s="45" t="s">
        <v>33</v>
      </c>
      <c r="B56" s="45"/>
      <c r="C56" s="45"/>
      <c r="D56" s="45"/>
      <c r="E56" s="45"/>
    </row>
    <row r="57" spans="1:5" x14ac:dyDescent="0.25">
      <c r="A57" s="45" t="s">
        <v>34</v>
      </c>
      <c r="B57" s="13">
        <f>((B12/B10)-1)*100</f>
        <v>-17.360061579476017</v>
      </c>
      <c r="C57" s="33">
        <f>((D12/D10)-1)*100</f>
        <v>5.399159890719929E-2</v>
      </c>
      <c r="D57" s="33"/>
      <c r="E57" s="13">
        <f>((E12/E10)-1)*100</f>
        <v>-29.024824832871133</v>
      </c>
    </row>
    <row r="58" spans="1:5" x14ac:dyDescent="0.25">
      <c r="A58" s="45" t="s">
        <v>35</v>
      </c>
      <c r="B58" s="13">
        <f>((B33/B32)-1)*100</f>
        <v>-15.981263131461244</v>
      </c>
      <c r="C58" s="33">
        <f>((C33/C32)-1)*100</f>
        <v>-8.4462429426717556</v>
      </c>
      <c r="D58" s="33"/>
      <c r="E58" s="13">
        <f>((E33/E32)-1)*100</f>
        <v>-26.390028784687935</v>
      </c>
    </row>
    <row r="59" spans="1:5" x14ac:dyDescent="0.25">
      <c r="A59" s="45" t="s">
        <v>36</v>
      </c>
      <c r="B59" s="13">
        <f>((B35/B34)-1)*100</f>
        <v>1.6684407979572491</v>
      </c>
      <c r="C59" s="33">
        <f>((C35/C34)-1)*100</f>
        <v>-8.4956476055991779</v>
      </c>
      <c r="D59" s="33"/>
      <c r="E59" s="13">
        <f>((E35/E34)-1)*100</f>
        <v>3.712278331090979</v>
      </c>
    </row>
    <row r="60" spans="1:5" x14ac:dyDescent="0.25">
      <c r="A60" s="45"/>
      <c r="B60" s="45"/>
      <c r="C60" s="45"/>
      <c r="D60" s="45"/>
      <c r="E60" s="45"/>
    </row>
    <row r="61" spans="1:5" x14ac:dyDescent="0.25">
      <c r="A61" s="45" t="s">
        <v>37</v>
      </c>
      <c r="B61" s="45"/>
      <c r="C61" s="45"/>
      <c r="D61" s="45"/>
      <c r="E61" s="45"/>
    </row>
    <row r="62" spans="1:5" x14ac:dyDescent="0.25">
      <c r="A62" s="45" t="s">
        <v>115</v>
      </c>
      <c r="B62" s="45">
        <f>B17/B11</f>
        <v>451682.39341112651</v>
      </c>
      <c r="C62" s="54">
        <f>C17/D11</f>
        <v>360000</v>
      </c>
      <c r="D62" s="54"/>
      <c r="E62" s="45">
        <f t="shared" ref="E62:E63" si="0">E17/E11</f>
        <v>961690.14463193028</v>
      </c>
    </row>
    <row r="63" spans="1:5" x14ac:dyDescent="0.25">
      <c r="A63" s="45" t="s">
        <v>116</v>
      </c>
      <c r="B63" s="45">
        <f>B18/B12</f>
        <v>427202.70688529056</v>
      </c>
      <c r="C63" s="54">
        <f>C18/D12</f>
        <v>256565.80460731516</v>
      </c>
      <c r="D63" s="54"/>
      <c r="E63" s="45">
        <f t="shared" si="0"/>
        <v>522344.60132507834</v>
      </c>
    </row>
    <row r="64" spans="1:5" x14ac:dyDescent="0.25">
      <c r="A64" s="45" t="s">
        <v>38</v>
      </c>
      <c r="B64" s="45">
        <f>(B62/B63)*B46</f>
        <v>102.3454549402249</v>
      </c>
      <c r="C64" s="54">
        <f>(C62/C63)*C46</f>
        <v>148.44570536835843</v>
      </c>
      <c r="D64" s="54"/>
      <c r="E64" s="45">
        <f>E62/E63*E46</f>
        <v>279.09502660336915</v>
      </c>
    </row>
    <row r="65" spans="1:5" x14ac:dyDescent="0.25">
      <c r="A65" s="45" t="s">
        <v>109</v>
      </c>
      <c r="B65" s="45">
        <f>B17/(B11*12)</f>
        <v>37640.199450927204</v>
      </c>
      <c r="C65" s="54">
        <f>C17/(D11*12)</f>
        <v>30000</v>
      </c>
      <c r="D65" s="54"/>
      <c r="E65" s="45">
        <f t="shared" ref="E65:E66" si="1">E17/(E11*12)</f>
        <v>80140.845385994195</v>
      </c>
    </row>
    <row r="66" spans="1:5" x14ac:dyDescent="0.25">
      <c r="A66" s="45" t="s">
        <v>110</v>
      </c>
      <c r="B66" s="45">
        <f>B18/(B12*12)</f>
        <v>35600.225573774216</v>
      </c>
      <c r="C66" s="54">
        <f>C18/(D12*12)</f>
        <v>21380.483717276264</v>
      </c>
      <c r="D66" s="54"/>
      <c r="E66" s="45">
        <f t="shared" si="1"/>
        <v>43528.71677708986</v>
      </c>
    </row>
    <row r="67" spans="1:5" x14ac:dyDescent="0.25">
      <c r="A67" s="45"/>
      <c r="B67" s="45"/>
      <c r="C67" s="45"/>
      <c r="D67" s="45"/>
      <c r="E67" s="45"/>
    </row>
    <row r="68" spans="1:5" x14ac:dyDescent="0.25">
      <c r="A68" s="45" t="s">
        <v>39</v>
      </c>
      <c r="B68" s="45"/>
      <c r="C68" s="45"/>
      <c r="D68" s="45"/>
      <c r="E68" s="45"/>
    </row>
    <row r="69" spans="1:5" x14ac:dyDescent="0.25">
      <c r="A69" s="45" t="s">
        <v>40</v>
      </c>
      <c r="B69" s="45">
        <f>(B24/B23)*100</f>
        <v>97.220752803933451</v>
      </c>
      <c r="C69" s="45"/>
      <c r="D69" s="45"/>
      <c r="E69" s="45"/>
    </row>
    <row r="70" spans="1:5" x14ac:dyDescent="0.25">
      <c r="A70" s="45" t="s">
        <v>41</v>
      </c>
      <c r="B70" s="45">
        <f>(B18/B24)*100</f>
        <v>96.792633146444672</v>
      </c>
      <c r="C70" s="45"/>
      <c r="D70" s="45"/>
      <c r="E70" s="45"/>
    </row>
    <row r="71" spans="1:5" ht="15.75" thickBot="1" x14ac:dyDescent="0.3">
      <c r="A71" s="55"/>
      <c r="B71" s="55"/>
      <c r="C71" s="55"/>
      <c r="D71" s="55"/>
      <c r="E71" s="55"/>
    </row>
    <row r="72" spans="1:5" ht="15.75" thickTop="1" x14ac:dyDescent="0.25"/>
    <row r="74" spans="1:5" x14ac:dyDescent="0.25">
      <c r="A74" s="6" t="s">
        <v>42</v>
      </c>
    </row>
    <row r="75" spans="1:5" x14ac:dyDescent="0.25">
      <c r="A75" s="6" t="s">
        <v>104</v>
      </c>
    </row>
    <row r="76" spans="1:5" x14ac:dyDescent="0.25">
      <c r="A76" s="56" t="s">
        <v>105</v>
      </c>
    </row>
    <row r="77" spans="1:5" x14ac:dyDescent="0.25">
      <c r="A77" s="56" t="s">
        <v>106</v>
      </c>
    </row>
    <row r="79" spans="1:5" x14ac:dyDescent="0.25">
      <c r="A79" s="6" t="s">
        <v>121</v>
      </c>
    </row>
    <row r="80" spans="1:5" x14ac:dyDescent="0.25">
      <c r="A80" s="6" t="s">
        <v>122</v>
      </c>
    </row>
    <row r="81" spans="1:1" x14ac:dyDescent="0.25">
      <c r="A81" s="6" t="s">
        <v>130</v>
      </c>
    </row>
    <row r="82" spans="1:1" x14ac:dyDescent="0.25">
      <c r="A82" s="57" t="s">
        <v>131</v>
      </c>
    </row>
    <row r="83" spans="1:1" x14ac:dyDescent="0.25">
      <c r="A83" s="57" t="s">
        <v>132</v>
      </c>
    </row>
    <row r="84" spans="1:1" x14ac:dyDescent="0.25">
      <c r="A84" s="57" t="s">
        <v>133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9" sqref="K9"/>
    </sheetView>
  </sheetViews>
  <sheetFormatPr baseColWidth="10" defaultRowHeight="15" x14ac:dyDescent="0.25"/>
  <cols>
    <col min="1" max="16384" width="11.42578125" style="1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2012-11-21T16:57:56Z</cp:lastPrinted>
  <dcterms:created xsi:type="dcterms:W3CDTF">2012-04-24T21:09:42Z</dcterms:created>
  <dcterms:modified xsi:type="dcterms:W3CDTF">2013-10-29T20:38:24Z</dcterms:modified>
</cp:coreProperties>
</file>