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ocuments\Hermes Cliente\files\"/>
    </mc:Choice>
  </mc:AlternateContent>
  <bookViews>
    <workbookView xWindow="120" yWindow="135" windowWidth="17400" windowHeight="10005" tabRatio="712" firstSheet="6" activeTab="6"/>
  </bookViews>
  <sheets>
    <sheet name="I Trimestre" sheetId="3" state="hidden" r:id="rId1"/>
    <sheet name="II Trimestre" sheetId="5" state="hidden" r:id="rId2"/>
    <sheet name="III Trimestre" sheetId="4" state="hidden" r:id="rId3"/>
    <sheet name="IV Trimestre" sheetId="6" state="hidden" r:id="rId4"/>
    <sheet name="Semestral" sheetId="9" state="hidden" r:id="rId5"/>
    <sheet name="Tercer Trimestre Acumulado" sheetId="8" state="hidden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E70" i="7" l="1"/>
  <c r="C69" i="7"/>
  <c r="D69" i="7"/>
  <c r="E69" i="7"/>
  <c r="E45" i="7"/>
  <c r="E49" i="7"/>
  <c r="E53" i="7"/>
  <c r="E54" i="7"/>
  <c r="E55" i="7" s="1"/>
  <c r="E58" i="7"/>
  <c r="E61" i="7"/>
  <c r="E67" i="7"/>
  <c r="E36" i="7"/>
  <c r="E62" i="7" s="1"/>
  <c r="E37" i="7"/>
  <c r="E38" i="7"/>
  <c r="E63" i="7" s="1"/>
  <c r="E39" i="7"/>
  <c r="E13" i="7"/>
  <c r="E48" i="7" s="1"/>
  <c r="E50" i="7" s="1"/>
  <c r="E12" i="7"/>
  <c r="E44" i="7" l="1"/>
  <c r="E66" i="7"/>
  <c r="E68" i="7" s="1"/>
  <c r="C66" i="7"/>
  <c r="D66" i="7"/>
  <c r="G66" i="7"/>
  <c r="C61" i="7"/>
  <c r="D61" i="7"/>
  <c r="F61" i="7"/>
  <c r="G61" i="7"/>
  <c r="B11" i="7"/>
  <c r="C53" i="7" l="1"/>
  <c r="D53" i="7"/>
  <c r="G53" i="7"/>
  <c r="C48" i="7"/>
  <c r="D48" i="7"/>
  <c r="G48" i="7"/>
  <c r="C44" i="7"/>
  <c r="D44" i="7"/>
  <c r="G44" i="7"/>
  <c r="C45" i="7"/>
  <c r="D45" i="7"/>
  <c r="F45" i="7"/>
  <c r="G45" i="7"/>
  <c r="B15" i="7" l="1"/>
  <c r="B13" i="7"/>
  <c r="F17" i="7"/>
  <c r="F53" i="7" s="1"/>
  <c r="F16" i="7"/>
  <c r="F13" i="7"/>
  <c r="F12" i="7"/>
  <c r="F66" i="7" l="1"/>
  <c r="F48" i="7"/>
  <c r="F44" i="7"/>
  <c r="B17" i="7"/>
  <c r="B53" i="7" s="1"/>
  <c r="B61" i="7"/>
  <c r="B48" i="7"/>
  <c r="C29" i="8"/>
  <c r="C29" i="9"/>
  <c r="C29" i="6"/>
  <c r="C29" i="4"/>
  <c r="C29" i="5"/>
  <c r="C29" i="3"/>
  <c r="B33" i="7"/>
  <c r="B45" i="7" l="1"/>
  <c r="B44" i="7"/>
  <c r="C11" i="6"/>
  <c r="C13" i="6"/>
  <c r="C13" i="4"/>
  <c r="C11" i="4"/>
  <c r="C10" i="5" l="1"/>
  <c r="C11" i="5"/>
  <c r="E16" i="9" l="1"/>
  <c r="F16" i="9"/>
  <c r="G16" i="9"/>
  <c r="G32" i="9" s="1"/>
  <c r="E17" i="9"/>
  <c r="F17" i="9"/>
  <c r="G17" i="9"/>
  <c r="E18" i="9"/>
  <c r="F18" i="9"/>
  <c r="F54" i="9" s="1"/>
  <c r="G18" i="9"/>
  <c r="D18" i="9"/>
  <c r="D54" i="9" s="1"/>
  <c r="D17" i="9"/>
  <c r="D16" i="9"/>
  <c r="D32" i="9" s="1"/>
  <c r="D34" i="9" s="1"/>
  <c r="E10" i="9"/>
  <c r="F10" i="9"/>
  <c r="G10" i="9"/>
  <c r="E62" i="9"/>
  <c r="G11" i="9"/>
  <c r="E12" i="9"/>
  <c r="F12" i="9"/>
  <c r="G12" i="9"/>
  <c r="D12" i="9"/>
  <c r="D10" i="9"/>
  <c r="F50" i="9"/>
  <c r="F32" i="9"/>
  <c r="F34" i="9" s="1"/>
  <c r="C24" i="9"/>
  <c r="C67" i="9" s="1"/>
  <c r="C19" i="9"/>
  <c r="G33" i="9"/>
  <c r="G62" i="9"/>
  <c r="E32" i="9"/>
  <c r="C13" i="9"/>
  <c r="F57" i="9"/>
  <c r="G40" i="9"/>
  <c r="G12" i="7"/>
  <c r="B10" i="7"/>
  <c r="G20" i="7"/>
  <c r="B20" i="7" s="1"/>
  <c r="B21" i="7"/>
  <c r="C24" i="8"/>
  <c r="G16" i="8"/>
  <c r="G17" i="8"/>
  <c r="F16" i="8"/>
  <c r="F32" i="8" s="1"/>
  <c r="F34" i="8" s="1"/>
  <c r="F17" i="8"/>
  <c r="E16" i="8"/>
  <c r="E17" i="8"/>
  <c r="E62" i="8" s="1"/>
  <c r="D16" i="8"/>
  <c r="D32" i="8" s="1"/>
  <c r="D34" i="8" s="1"/>
  <c r="D17" i="8"/>
  <c r="C17" i="8"/>
  <c r="G10" i="8"/>
  <c r="G11" i="8"/>
  <c r="F10" i="8"/>
  <c r="F62" i="8"/>
  <c r="E10" i="8"/>
  <c r="D10" i="8"/>
  <c r="D62" i="8"/>
  <c r="C10" i="8"/>
  <c r="C67" i="8"/>
  <c r="E18" i="8"/>
  <c r="F18" i="8"/>
  <c r="C18" i="8" s="1"/>
  <c r="C68" i="8" s="1"/>
  <c r="G18" i="8"/>
  <c r="G54" i="8" s="1"/>
  <c r="D18" i="8"/>
  <c r="C13" i="8"/>
  <c r="E12" i="8"/>
  <c r="C12" i="8" s="1"/>
  <c r="F12" i="8"/>
  <c r="G12" i="8"/>
  <c r="D12" i="8"/>
  <c r="G62" i="8"/>
  <c r="G40" i="8"/>
  <c r="D40" i="8"/>
  <c r="G32" i="8"/>
  <c r="E32" i="8"/>
  <c r="E34" i="8" s="1"/>
  <c r="C19" i="8"/>
  <c r="F63" i="8"/>
  <c r="E54" i="8"/>
  <c r="G44" i="8"/>
  <c r="G46" i="8" s="1"/>
  <c r="F57" i="8"/>
  <c r="D57" i="8"/>
  <c r="B28" i="7"/>
  <c r="B23" i="7"/>
  <c r="B16" i="7"/>
  <c r="C68" i="5"/>
  <c r="C67" i="5"/>
  <c r="G63" i="5"/>
  <c r="F63" i="5"/>
  <c r="E63" i="5"/>
  <c r="D63" i="5"/>
  <c r="C63" i="5"/>
  <c r="G62" i="5"/>
  <c r="F62" i="5"/>
  <c r="E62" i="5"/>
  <c r="D62" i="5"/>
  <c r="C62" i="5"/>
  <c r="G57" i="5"/>
  <c r="F57" i="5"/>
  <c r="E57" i="5"/>
  <c r="D57" i="5"/>
  <c r="G54" i="5"/>
  <c r="F54" i="5"/>
  <c r="E54" i="5"/>
  <c r="D54" i="5"/>
  <c r="C54" i="5"/>
  <c r="G50" i="5"/>
  <c r="F50" i="5"/>
  <c r="E50" i="5"/>
  <c r="D50" i="5"/>
  <c r="G49" i="5"/>
  <c r="F49" i="5"/>
  <c r="F51" i="5" s="1"/>
  <c r="E49" i="5"/>
  <c r="E51" i="5" s="1"/>
  <c r="D49" i="5"/>
  <c r="D51" i="5" s="1"/>
  <c r="G45" i="5"/>
  <c r="F45" i="5"/>
  <c r="E45" i="5"/>
  <c r="D45" i="5"/>
  <c r="C45" i="5"/>
  <c r="G44" i="5"/>
  <c r="G46" i="5" s="1"/>
  <c r="F44" i="5"/>
  <c r="F46" i="5" s="1"/>
  <c r="E44" i="5"/>
  <c r="E46" i="5" s="1"/>
  <c r="D44" i="5"/>
  <c r="G41" i="5"/>
  <c r="F41" i="5"/>
  <c r="E41" i="5"/>
  <c r="D41" i="5"/>
  <c r="G40" i="5"/>
  <c r="F40" i="5"/>
  <c r="E40" i="5"/>
  <c r="D40" i="5"/>
  <c r="C40" i="5"/>
  <c r="G33" i="5"/>
  <c r="F33" i="5"/>
  <c r="F35" i="5" s="1"/>
  <c r="E33" i="5"/>
  <c r="D33" i="5"/>
  <c r="D35" i="5" s="1"/>
  <c r="C33" i="5"/>
  <c r="G32" i="5"/>
  <c r="G34" i="5" s="1"/>
  <c r="F32" i="5"/>
  <c r="F58" i="5" s="1"/>
  <c r="E32" i="5"/>
  <c r="E34" i="5" s="1"/>
  <c r="D32" i="5"/>
  <c r="C32" i="5"/>
  <c r="C34" i="5" s="1"/>
  <c r="C12" i="5"/>
  <c r="C41" i="5" s="1"/>
  <c r="F49" i="4"/>
  <c r="E58" i="5" l="1"/>
  <c r="C44" i="5"/>
  <c r="C46" i="5" s="1"/>
  <c r="C57" i="5"/>
  <c r="G34" i="8"/>
  <c r="C16" i="8"/>
  <c r="C32" i="8" s="1"/>
  <c r="F63" i="9"/>
  <c r="C18" i="9"/>
  <c r="C33" i="9" s="1"/>
  <c r="C35" i="9" s="1"/>
  <c r="D58" i="5"/>
  <c r="C58" i="5"/>
  <c r="G58" i="5"/>
  <c r="D46" i="5"/>
  <c r="D64" i="5" s="1"/>
  <c r="G51" i="5"/>
  <c r="C12" i="9"/>
  <c r="B27" i="7"/>
  <c r="B66" i="7"/>
  <c r="F40" i="8"/>
  <c r="E40" i="9"/>
  <c r="B12" i="7"/>
  <c r="B69" i="7" s="1"/>
  <c r="E40" i="8"/>
  <c r="C16" i="9"/>
  <c r="C32" i="9" s="1"/>
  <c r="C10" i="9"/>
  <c r="C57" i="9" s="1"/>
  <c r="C11" i="8"/>
  <c r="C44" i="8" s="1"/>
  <c r="C34" i="8"/>
  <c r="D63" i="9"/>
  <c r="D50" i="9"/>
  <c r="D57" i="9"/>
  <c r="C58" i="9"/>
  <c r="G58" i="9"/>
  <c r="G35" i="9"/>
  <c r="C11" i="9"/>
  <c r="C40" i="9" s="1"/>
  <c r="D44" i="9"/>
  <c r="D40" i="9"/>
  <c r="F44" i="9"/>
  <c r="F40" i="9"/>
  <c r="C49" i="9"/>
  <c r="C41" i="9"/>
  <c r="E44" i="9"/>
  <c r="E57" i="9"/>
  <c r="E49" i="9"/>
  <c r="E41" i="9"/>
  <c r="G44" i="9"/>
  <c r="G46" i="9" s="1"/>
  <c r="G57" i="9"/>
  <c r="G49" i="9"/>
  <c r="G41" i="9"/>
  <c r="C34" i="9"/>
  <c r="E34" i="9"/>
  <c r="G34" i="9"/>
  <c r="C17" i="9"/>
  <c r="D62" i="9"/>
  <c r="F62" i="9"/>
  <c r="C63" i="9"/>
  <c r="E54" i="9"/>
  <c r="E50" i="9"/>
  <c r="E63" i="9"/>
  <c r="E45" i="9"/>
  <c r="G54" i="9"/>
  <c r="G50" i="9"/>
  <c r="G63" i="9"/>
  <c r="G64" i="9" s="1"/>
  <c r="G45" i="9"/>
  <c r="E33" i="9"/>
  <c r="D33" i="9"/>
  <c r="F33" i="9"/>
  <c r="D41" i="9"/>
  <c r="F41" i="9"/>
  <c r="D45" i="9"/>
  <c r="F45" i="9"/>
  <c r="D49" i="9"/>
  <c r="F49" i="9"/>
  <c r="F51" i="9" s="1"/>
  <c r="E44" i="8"/>
  <c r="D63" i="8"/>
  <c r="C33" i="8"/>
  <c r="E33" i="8"/>
  <c r="G33" i="8"/>
  <c r="C41" i="8"/>
  <c r="E41" i="8"/>
  <c r="G41" i="8"/>
  <c r="D44" i="8"/>
  <c r="F44" i="8"/>
  <c r="F46" i="8" s="1"/>
  <c r="F64" i="8" s="1"/>
  <c r="C45" i="8"/>
  <c r="E45" i="8"/>
  <c r="G45" i="8"/>
  <c r="C49" i="8"/>
  <c r="E49" i="8"/>
  <c r="G49" i="8"/>
  <c r="D50" i="8"/>
  <c r="F50" i="8"/>
  <c r="D54" i="8"/>
  <c r="F54" i="8"/>
  <c r="C57" i="8"/>
  <c r="E57" i="8"/>
  <c r="G57" i="8"/>
  <c r="C63" i="8"/>
  <c r="E63" i="8"/>
  <c r="G63" i="8"/>
  <c r="G64" i="8" s="1"/>
  <c r="D33" i="8"/>
  <c r="F33" i="8"/>
  <c r="D41" i="8"/>
  <c r="F41" i="8"/>
  <c r="D45" i="8"/>
  <c r="F45" i="8"/>
  <c r="D49" i="8"/>
  <c r="F49" i="8"/>
  <c r="F51" i="8" s="1"/>
  <c r="C50" i="8"/>
  <c r="E50" i="8"/>
  <c r="G50" i="8"/>
  <c r="C54" i="8"/>
  <c r="C64" i="5"/>
  <c r="E64" i="5"/>
  <c r="G64" i="5"/>
  <c r="F64" i="5"/>
  <c r="D34" i="5"/>
  <c r="D59" i="5" s="1"/>
  <c r="F34" i="5"/>
  <c r="F59" i="5" s="1"/>
  <c r="C35" i="5"/>
  <c r="C59" i="5" s="1"/>
  <c r="E35" i="5"/>
  <c r="E59" i="5" s="1"/>
  <c r="G35" i="5"/>
  <c r="G59" i="5" s="1"/>
  <c r="E46" i="9" l="1"/>
  <c r="E64" i="9" s="1"/>
  <c r="E64" i="8"/>
  <c r="D46" i="8"/>
  <c r="D64" i="8" s="1"/>
  <c r="E46" i="8"/>
  <c r="C54" i="9"/>
  <c r="C50" i="9"/>
  <c r="C51" i="9" s="1"/>
  <c r="F46" i="9"/>
  <c r="F64" i="9" s="1"/>
  <c r="C46" i="8"/>
  <c r="C68" i="9"/>
  <c r="D46" i="9"/>
  <c r="D64" i="9" s="1"/>
  <c r="D51" i="8"/>
  <c r="D51" i="9"/>
  <c r="C62" i="9"/>
  <c r="C62" i="8"/>
  <c r="C40" i="8"/>
  <c r="E58" i="9"/>
  <c r="E35" i="9"/>
  <c r="E59" i="9" s="1"/>
  <c r="D35" i="9"/>
  <c r="D59" i="9" s="1"/>
  <c r="D58" i="9"/>
  <c r="C45" i="9"/>
  <c r="G51" i="9"/>
  <c r="E51" i="9"/>
  <c r="C44" i="9"/>
  <c r="C46" i="9" s="1"/>
  <c r="C64" i="9" s="1"/>
  <c r="G59" i="9"/>
  <c r="C59" i="9"/>
  <c r="F35" i="9"/>
  <c r="F59" i="9" s="1"/>
  <c r="F58" i="9"/>
  <c r="C64" i="8"/>
  <c r="D35" i="8"/>
  <c r="D59" i="8" s="1"/>
  <c r="D58" i="8"/>
  <c r="E51" i="8"/>
  <c r="G58" i="8"/>
  <c r="G35" i="8"/>
  <c r="G59" i="8" s="1"/>
  <c r="C58" i="8"/>
  <c r="C35" i="8"/>
  <c r="C59" i="8" s="1"/>
  <c r="F35" i="8"/>
  <c r="F59" i="8" s="1"/>
  <c r="F58" i="8"/>
  <c r="G51" i="8"/>
  <c r="C51" i="8"/>
  <c r="E58" i="8"/>
  <c r="E35" i="8"/>
  <c r="E59" i="8" s="1"/>
  <c r="C10" i="3"/>
  <c r="C11" i="3"/>
  <c r="C16" i="3"/>
  <c r="C17" i="3"/>
  <c r="C18" i="3"/>
  <c r="C13" i="3"/>
  <c r="C12" i="3"/>
  <c r="C49" i="3" s="1"/>
  <c r="D22" i="7" l="1"/>
  <c r="F22" i="7"/>
  <c r="G22" i="7"/>
  <c r="G67" i="7" s="1"/>
  <c r="C22" i="7"/>
  <c r="D14" i="7"/>
  <c r="F14" i="7"/>
  <c r="G14" i="7"/>
  <c r="C14" i="7"/>
  <c r="C18" i="6"/>
  <c r="C12" i="6"/>
  <c r="B73" i="7"/>
  <c r="F58" i="7"/>
  <c r="D58" i="7"/>
  <c r="C58" i="7"/>
  <c r="F54" i="7"/>
  <c r="D54" i="7"/>
  <c r="G49" i="7"/>
  <c r="F49" i="7"/>
  <c r="D49" i="7"/>
  <c r="G50" i="7"/>
  <c r="D50" i="7"/>
  <c r="D37" i="7"/>
  <c r="D39" i="7" s="1"/>
  <c r="G36" i="7"/>
  <c r="G38" i="7" s="1"/>
  <c r="F36" i="7"/>
  <c r="F38" i="7" s="1"/>
  <c r="D36" i="7"/>
  <c r="D38" i="7" s="1"/>
  <c r="C36" i="7"/>
  <c r="C38" i="7" s="1"/>
  <c r="B36" i="7"/>
  <c r="B38" i="7" s="1"/>
  <c r="C67" i="6"/>
  <c r="G63" i="6"/>
  <c r="F63" i="6"/>
  <c r="E63" i="6"/>
  <c r="D63" i="6"/>
  <c r="G62" i="6"/>
  <c r="F62" i="6"/>
  <c r="E62" i="6"/>
  <c r="D62" i="6"/>
  <c r="C62" i="6"/>
  <c r="G57" i="6"/>
  <c r="F57" i="6"/>
  <c r="E57" i="6"/>
  <c r="D57" i="6"/>
  <c r="G54" i="6"/>
  <c r="F54" i="6"/>
  <c r="E54" i="6"/>
  <c r="D54" i="6"/>
  <c r="G50" i="6"/>
  <c r="F50" i="6"/>
  <c r="E50" i="6"/>
  <c r="D50" i="6"/>
  <c r="G49" i="6"/>
  <c r="F49" i="6"/>
  <c r="E49" i="6"/>
  <c r="D49" i="6"/>
  <c r="G45" i="6"/>
  <c r="F45" i="6"/>
  <c r="E45" i="6"/>
  <c r="D45" i="6"/>
  <c r="G44" i="6"/>
  <c r="G46" i="6" s="1"/>
  <c r="F44" i="6"/>
  <c r="F46" i="6" s="1"/>
  <c r="E44" i="6"/>
  <c r="E46" i="6" s="1"/>
  <c r="D44" i="6"/>
  <c r="D46" i="6" s="1"/>
  <c r="G41" i="6"/>
  <c r="F41" i="6"/>
  <c r="E41" i="6"/>
  <c r="D41" i="6"/>
  <c r="G40" i="6"/>
  <c r="F40" i="6"/>
  <c r="E40" i="6"/>
  <c r="D40" i="6"/>
  <c r="C40" i="6"/>
  <c r="G33" i="6"/>
  <c r="F33" i="6"/>
  <c r="F35" i="6" s="1"/>
  <c r="E33" i="6"/>
  <c r="D33" i="6"/>
  <c r="D35" i="6" s="1"/>
  <c r="G32" i="6"/>
  <c r="G34" i="6" s="1"/>
  <c r="F32" i="6"/>
  <c r="F34" i="6" s="1"/>
  <c r="E32" i="6"/>
  <c r="E34" i="6" s="1"/>
  <c r="D32" i="6"/>
  <c r="D34" i="6" s="1"/>
  <c r="C32" i="6"/>
  <c r="C34" i="6" s="1"/>
  <c r="C68" i="6"/>
  <c r="C44" i="6"/>
  <c r="C19" i="5"/>
  <c r="C50" i="5" s="1"/>
  <c r="C13" i="5"/>
  <c r="C49" i="5" s="1"/>
  <c r="G37" i="7" l="1"/>
  <c r="G39" i="7" s="1"/>
  <c r="G54" i="7"/>
  <c r="G55" i="7" s="1"/>
  <c r="G58" i="7"/>
  <c r="C67" i="7"/>
  <c r="C70" i="7"/>
  <c r="C51" i="5"/>
  <c r="D67" i="7"/>
  <c r="D70" i="7"/>
  <c r="F37" i="7"/>
  <c r="F39" i="7" s="1"/>
  <c r="F67" i="7"/>
  <c r="F50" i="7"/>
  <c r="F55" i="7"/>
  <c r="D55" i="7"/>
  <c r="F51" i="6"/>
  <c r="E51" i="6"/>
  <c r="D51" i="6"/>
  <c r="B14" i="7"/>
  <c r="B22" i="7"/>
  <c r="D62" i="7"/>
  <c r="G62" i="7"/>
  <c r="C37" i="7"/>
  <c r="C49" i="7"/>
  <c r="C54" i="7"/>
  <c r="C55" i="7" s="1"/>
  <c r="G51" i="6"/>
  <c r="F63" i="7"/>
  <c r="D68" i="7"/>
  <c r="G68" i="7"/>
  <c r="G63" i="7"/>
  <c r="F62" i="7"/>
  <c r="D63" i="7"/>
  <c r="E58" i="6"/>
  <c r="G58" i="6"/>
  <c r="E64" i="6"/>
  <c r="G64" i="6"/>
  <c r="D59" i="6"/>
  <c r="F59" i="6"/>
  <c r="D64" i="6"/>
  <c r="F64" i="6"/>
  <c r="C33" i="6"/>
  <c r="E35" i="6"/>
  <c r="E59" i="6" s="1"/>
  <c r="G35" i="6"/>
  <c r="G59" i="6" s="1"/>
  <c r="C41" i="6"/>
  <c r="C45" i="6"/>
  <c r="C46" i="6" s="1"/>
  <c r="C49" i="6"/>
  <c r="C57" i="6"/>
  <c r="D58" i="6"/>
  <c r="F58" i="6"/>
  <c r="C63" i="6"/>
  <c r="C50" i="6"/>
  <c r="C54" i="6"/>
  <c r="C67" i="4"/>
  <c r="G63" i="4"/>
  <c r="F63" i="4"/>
  <c r="E63" i="4"/>
  <c r="D63" i="4"/>
  <c r="G62" i="4"/>
  <c r="F62" i="4"/>
  <c r="E62" i="4"/>
  <c r="D62" i="4"/>
  <c r="C62" i="4"/>
  <c r="G57" i="4"/>
  <c r="F57" i="4"/>
  <c r="E57" i="4"/>
  <c r="D57" i="4"/>
  <c r="G54" i="4"/>
  <c r="F54" i="4"/>
  <c r="E54" i="4"/>
  <c r="D54" i="4"/>
  <c r="G50" i="4"/>
  <c r="F50" i="4"/>
  <c r="F51" i="4" s="1"/>
  <c r="E50" i="4"/>
  <c r="D50" i="4"/>
  <c r="C50" i="4"/>
  <c r="G49" i="4"/>
  <c r="E49" i="4"/>
  <c r="D49" i="4"/>
  <c r="G46" i="4"/>
  <c r="G45" i="4"/>
  <c r="F45" i="4"/>
  <c r="E45" i="4"/>
  <c r="D45" i="4"/>
  <c r="G44" i="4"/>
  <c r="F44" i="4"/>
  <c r="F46" i="4" s="1"/>
  <c r="E44" i="4"/>
  <c r="E46" i="4" s="1"/>
  <c r="D44" i="4"/>
  <c r="D46" i="4" s="1"/>
  <c r="G41" i="4"/>
  <c r="F41" i="4"/>
  <c r="E41" i="4"/>
  <c r="D41" i="4"/>
  <c r="G40" i="4"/>
  <c r="F40" i="4"/>
  <c r="E40" i="4"/>
  <c r="D40" i="4"/>
  <c r="C40" i="4"/>
  <c r="G33" i="4"/>
  <c r="G35" i="4" s="1"/>
  <c r="F33" i="4"/>
  <c r="E33" i="4"/>
  <c r="E35" i="4" s="1"/>
  <c r="D33" i="4"/>
  <c r="G32" i="4"/>
  <c r="G58" i="4" s="1"/>
  <c r="F32" i="4"/>
  <c r="F34" i="4" s="1"/>
  <c r="E32" i="4"/>
  <c r="E58" i="4" s="1"/>
  <c r="D32" i="4"/>
  <c r="D34" i="4" s="1"/>
  <c r="C32" i="4"/>
  <c r="C34" i="4" s="1"/>
  <c r="C18" i="4"/>
  <c r="C68" i="4" s="1"/>
  <c r="C12" i="4"/>
  <c r="C57" i="4" s="1"/>
  <c r="C68" i="3"/>
  <c r="C67" i="3"/>
  <c r="G63" i="3"/>
  <c r="F63" i="3"/>
  <c r="E63" i="3"/>
  <c r="D63" i="3"/>
  <c r="G62" i="3"/>
  <c r="F62" i="3"/>
  <c r="E62" i="3"/>
  <c r="D62" i="3"/>
  <c r="C62" i="3"/>
  <c r="G57" i="3"/>
  <c r="F57" i="3"/>
  <c r="E57" i="3"/>
  <c r="D57" i="3"/>
  <c r="G54" i="3"/>
  <c r="F54" i="3"/>
  <c r="E54" i="3"/>
  <c r="D54" i="3"/>
  <c r="C54" i="3"/>
  <c r="G50" i="3"/>
  <c r="F50" i="3"/>
  <c r="E50" i="3"/>
  <c r="D50" i="3"/>
  <c r="C50" i="3"/>
  <c r="G49" i="3"/>
  <c r="G51" i="3" s="1"/>
  <c r="F49" i="3"/>
  <c r="E49" i="3"/>
  <c r="E51" i="3" s="1"/>
  <c r="D49" i="3"/>
  <c r="G45" i="3"/>
  <c r="F45" i="3"/>
  <c r="E45" i="3"/>
  <c r="D45" i="3"/>
  <c r="G44" i="3"/>
  <c r="G46" i="3" s="1"/>
  <c r="F44" i="3"/>
  <c r="F46" i="3" s="1"/>
  <c r="E44" i="3"/>
  <c r="E46" i="3" s="1"/>
  <c r="D44" i="3"/>
  <c r="D46" i="3" s="1"/>
  <c r="G41" i="3"/>
  <c r="F41" i="3"/>
  <c r="E41" i="3"/>
  <c r="D41" i="3"/>
  <c r="G40" i="3"/>
  <c r="F40" i="3"/>
  <c r="E40" i="3"/>
  <c r="D40" i="3"/>
  <c r="C40" i="3"/>
  <c r="G33" i="3"/>
  <c r="G35" i="3" s="1"/>
  <c r="F33" i="3"/>
  <c r="E33" i="3"/>
  <c r="E35" i="3" s="1"/>
  <c r="D33" i="3"/>
  <c r="G32" i="3"/>
  <c r="G58" i="3" s="1"/>
  <c r="F32" i="3"/>
  <c r="F34" i="3" s="1"/>
  <c r="E32" i="3"/>
  <c r="E58" i="3" s="1"/>
  <c r="D32" i="3"/>
  <c r="D34" i="3" s="1"/>
  <c r="C32" i="3"/>
  <c r="C34" i="3" s="1"/>
  <c r="C63" i="3"/>
  <c r="C57" i="3"/>
  <c r="F58" i="4" l="1"/>
  <c r="C54" i="4"/>
  <c r="C64" i="6"/>
  <c r="B67" i="7"/>
  <c r="B70" i="7"/>
  <c r="D58" i="4"/>
  <c r="G51" i="4"/>
  <c r="F68" i="7"/>
  <c r="C39" i="7"/>
  <c r="C63" i="7" s="1"/>
  <c r="C50" i="7"/>
  <c r="C68" i="7" s="1"/>
  <c r="E51" i="4"/>
  <c r="D51" i="4"/>
  <c r="B74" i="7"/>
  <c r="B58" i="7"/>
  <c r="B54" i="7"/>
  <c r="B55" i="7" s="1"/>
  <c r="B37" i="7"/>
  <c r="B39" i="7" s="1"/>
  <c r="B49" i="7"/>
  <c r="B50" i="7" s="1"/>
  <c r="G64" i="4"/>
  <c r="C62" i="7"/>
  <c r="C51" i="6"/>
  <c r="C58" i="6"/>
  <c r="C35" i="6"/>
  <c r="C59" i="6" s="1"/>
  <c r="E64" i="4"/>
  <c r="D64" i="4"/>
  <c r="F64" i="4"/>
  <c r="E34" i="4"/>
  <c r="E59" i="4" s="1"/>
  <c r="G34" i="4"/>
  <c r="G59" i="4" s="1"/>
  <c r="D35" i="4"/>
  <c r="D59" i="4" s="1"/>
  <c r="F35" i="4"/>
  <c r="F59" i="4" s="1"/>
  <c r="C44" i="4"/>
  <c r="C46" i="4" s="1"/>
  <c r="C33" i="4"/>
  <c r="C41" i="4"/>
  <c r="C45" i="4"/>
  <c r="C49" i="4"/>
  <c r="C51" i="4" s="1"/>
  <c r="C63" i="4"/>
  <c r="D58" i="3"/>
  <c r="F58" i="3"/>
  <c r="D51" i="3"/>
  <c r="F51" i="3"/>
  <c r="D64" i="3"/>
  <c r="F64" i="3"/>
  <c r="E64" i="3"/>
  <c r="G64" i="3"/>
  <c r="E34" i="3"/>
  <c r="E59" i="3" s="1"/>
  <c r="G34" i="3"/>
  <c r="G59" i="3" s="1"/>
  <c r="D35" i="3"/>
  <c r="D59" i="3" s="1"/>
  <c r="F35" i="3"/>
  <c r="F59" i="3" s="1"/>
  <c r="C44" i="3"/>
  <c r="C46" i="3" s="1"/>
  <c r="C64" i="3" s="1"/>
  <c r="C33" i="3"/>
  <c r="C41" i="3"/>
  <c r="C45" i="3"/>
  <c r="C51" i="3"/>
  <c r="B68" i="7" l="1"/>
  <c r="B62" i="7"/>
  <c r="B63" i="7"/>
  <c r="C64" i="4"/>
  <c r="C58" i="4"/>
  <c r="C35" i="4"/>
  <c r="C59" i="4" s="1"/>
  <c r="C35" i="3"/>
  <c r="C59" i="3" s="1"/>
  <c r="C58" i="3"/>
</calcChain>
</file>

<file path=xl/comments1.xml><?xml version="1.0" encoding="utf-8"?>
<comments xmlns="http://schemas.openxmlformats.org/spreadsheetml/2006/main">
  <authors>
    <author>Diego Astorga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En el informe anual; el cuadro 1 del segundo trimestre aparece sin beneficiarios atendidos pero en el reporte previo aparecen estas cifras. 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
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</t>
        </r>
      </text>
    </comment>
  </commentList>
</comments>
</file>

<file path=xl/comments4.xml><?xml version="1.0" encoding="utf-8"?>
<comments xmlns="http://schemas.openxmlformats.org/spreadsheetml/2006/main">
  <authors>
    <author>Catherine</author>
  </authors>
  <commentList>
    <comment ref="F10" authorId="0" shapeId="0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10 comunidades, 11 equipos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343 comunidades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343 comunidades</t>
        </r>
      </text>
    </comment>
  </commentList>
</comments>
</file>

<file path=xl/sharedStrings.xml><?xml version="1.0" encoding="utf-8"?>
<sst xmlns="http://schemas.openxmlformats.org/spreadsheetml/2006/main" count="496" uniqueCount="122">
  <si>
    <t>Indicador</t>
  </si>
  <si>
    <t>Total Programa</t>
  </si>
  <si>
    <t>Productos</t>
  </si>
  <si>
    <t>Construcción AR</t>
  </si>
  <si>
    <t>Ampliación o mejoras</t>
  </si>
  <si>
    <t>Instalación Equipo Desinfección</t>
  </si>
  <si>
    <t>Instalación equipos cloración</t>
  </si>
  <si>
    <t>Insumos</t>
  </si>
  <si>
    <t>Unidad</t>
  </si>
  <si>
    <t xml:space="preserve">Beneficiarios </t>
  </si>
  <si>
    <t>Obras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</si>
  <si>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</si>
  <si>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</si>
  <si>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</si>
  <si>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</si>
  <si>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</si>
  <si>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</si>
  <si>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</si>
  <si>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</si>
  <si>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</si>
  <si>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</si>
  <si>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</si>
  <si>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</si>
  <si>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</si>
  <si>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</si>
  <si>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</si>
  <si>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</si>
  <si>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</si>
  <si>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</si>
  <si>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</si>
  <si>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</si>
  <si>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</si>
  <si>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</si>
  <si>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</si>
  <si>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</si>
  <si>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</si>
  <si>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</si>
  <si>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</si>
  <si>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</si>
  <si>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</si>
  <si>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</si>
  <si>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</si>
  <si>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</si>
  <si>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</si>
  <si>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</si>
  <si>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</si>
  <si>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</si>
  <si>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</si>
  <si>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</si>
  <si>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</si>
  <si>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Fuentes: </t>
  </si>
  <si>
    <t>Gasto efectivo real por beneficiario 2T 2011</t>
  </si>
  <si>
    <t>Gasto efectivo real por beneficiario 2T 2010</t>
  </si>
  <si>
    <t>Gasto efectivo real 2T 2011</t>
  </si>
  <si>
    <t>Gasto efectivo real 2T 2010</t>
  </si>
  <si>
    <t>IPC (2T 2011)</t>
  </si>
  <si>
    <t>IPC (2T 2010)</t>
  </si>
  <si>
    <t>Efectivos 2T 2011</t>
  </si>
  <si>
    <t>Programados 2T 2011</t>
  </si>
  <si>
    <t>En transferencias 2T 2011</t>
  </si>
  <si>
    <t>Efectivos 2T 2010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</si>
  <si>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</si>
  <si>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</si>
  <si>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</si>
  <si>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</si>
  <si>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</si>
  <si>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</si>
  <si>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</si>
  <si>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</si>
  <si>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</si>
  <si>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</si>
  <si>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</si>
  <si>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</si>
  <si>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</si>
  <si>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</si>
  <si>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</si>
  <si>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</si>
  <si>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</si>
  <si>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</si>
  <si>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</si>
  <si>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</si>
  <si>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</si>
  <si>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</si>
  <si>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</si>
  <si>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</si>
  <si>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</si>
  <si>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</si>
  <si>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</si>
  <si>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</si>
  <si>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</si>
  <si>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</si>
  <si>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De composición</t>
  </si>
  <si>
    <t>De Composición</t>
  </si>
  <si>
    <t>Informe de Liquidación 2010, FODESAF.</t>
  </si>
  <si>
    <t>Notas:</t>
  </si>
  <si>
    <t>En el caso de beneficiarios (obras) 2010 sólo se tiene el dato anual del informe de liquidación de FODESAF.</t>
  </si>
  <si>
    <t>Informes Trimestrales, ICAA, 2011.</t>
  </si>
  <si>
    <t>Los beneficiarios se miden a través de la cantidad de obras ejecutadas, no de las personas que se ven beneficiadas.</t>
  </si>
  <si>
    <t>No se toman en cuenta obras en proceso, sólo las efectivamente terminadas.</t>
  </si>
  <si>
    <t xml:space="preserve">Sólo se aplica la Modificación N°2-2011 con fecha 16/06/2011; no así las de fechas 31/05/2011 y 19/12/2011; para efectos de evaluación </t>
  </si>
  <si>
    <t>Población objetivo (personas)</t>
  </si>
  <si>
    <t>Indicadores aplicados a ICAA. Primer Trimestre 2011</t>
  </si>
  <si>
    <t>Indicadores aplicados a ICAA. Segundo Trimestre 2011</t>
  </si>
  <si>
    <t>Indicadores aplicados a ICAA. Tercer Trimestre 2011</t>
  </si>
  <si>
    <t>Indicadores aplicados a ICAA. Cuarto Trimestre 2011</t>
  </si>
  <si>
    <t>Indicadores aplicados a ICAA.  2011</t>
  </si>
  <si>
    <t>Población objetivo:</t>
  </si>
  <si>
    <t>Construcción: población rural pobre sin agua domiciliar</t>
  </si>
  <si>
    <t>Mejoramiento: población rural pobre servida con acueducto rural</t>
  </si>
  <si>
    <t>Primer Trimestre</t>
  </si>
  <si>
    <t>Segundo Trimestre</t>
  </si>
  <si>
    <t>Tercer Trimestre</t>
  </si>
  <si>
    <t>Cuarto Trimestre</t>
  </si>
  <si>
    <t>Beneficiarios (obras y personas)</t>
  </si>
  <si>
    <t>Los beneficiarios se miden a través de la cantidad de obras ejecutadas y de las personas que se ven beneficiadas.</t>
  </si>
  <si>
    <t>personas</t>
  </si>
  <si>
    <t>Índice de crecimiento beneficiarios (ICB)</t>
  </si>
  <si>
    <t>Gasto programado por beneficiario (GPB)</t>
  </si>
  <si>
    <t>Gasto efectivo por beneficiario (GEB)</t>
  </si>
  <si>
    <t>Equipos Desinfección</t>
  </si>
  <si>
    <t>Gasto programado por obra</t>
  </si>
  <si>
    <t>Gasto efectivo por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</si>
</sst>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2" xfId="0" applyBorder="1"/>
    <xf numFmtId="0" fontId="3" fillId="0" borderId="0" xfId="0" applyFont="1" applyBorder="1"/>
    <xf numFmtId="0" fontId="2" fillId="0" borderId="0" xfId="0" applyFont="1"/>
    <xf numFmtId="43" fontId="0" fillId="0" borderId="0" xfId="1" applyFont="1"/>
    <xf numFmtId="0" fontId="3" fillId="0" borderId="2" xfId="0" applyFont="1" applyBorder="1"/>
    <xf numFmtId="43" fontId="0" fillId="0" borderId="0" xfId="0" applyNumberFormat="1"/>
    <xf numFmtId="2" fontId="0" fillId="0" borderId="0" xfId="0" applyNumberFormat="1"/>
    <xf numFmtId="0" fontId="7" fillId="0" borderId="0" xfId="0" applyFont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4" xfId="0" applyBorder="1"/>
    <xf numFmtId="164" fontId="0" fillId="2" borderId="0" xfId="1" applyNumberFormat="1" applyFont="1" applyFill="1"/>
    <xf numFmtId="43" fontId="0" fillId="0" borderId="0" xfId="1" applyFont="1" applyAlignment="1">
      <alignment horizontal="right"/>
    </xf>
    <xf numFmtId="164" fontId="0" fillId="0" borderId="0" xfId="1" applyNumberFormat="1" applyFont="1" applyAlignment="1"/>
    <xf numFmtId="43" fontId="0" fillId="3" borderId="0" xfId="1" applyFont="1" applyFill="1"/>
    <xf numFmtId="164" fontId="0" fillId="3" borderId="0" xfId="1" applyNumberFormat="1" applyFont="1" applyFill="1"/>
    <xf numFmtId="0" fontId="8" fillId="0" borderId="0" xfId="0" applyFont="1" applyFill="1"/>
    <xf numFmtId="43" fontId="8" fillId="0" borderId="0" xfId="1" applyFont="1" applyFill="1"/>
    <xf numFmtId="0" fontId="0" fillId="0" borderId="0" xfId="0" applyAlignment="1">
      <alignment horizontal="left" indent="3"/>
    </xf>
    <xf numFmtId="164" fontId="8" fillId="0" borderId="0" xfId="0" applyNumberFormat="1" applyFont="1" applyFill="1"/>
    <xf numFmtId="164" fontId="8" fillId="0" borderId="0" xfId="1" applyNumberFormat="1" applyFont="1" applyFill="1"/>
    <xf numFmtId="164" fontId="3" fillId="0" borderId="2" xfId="1" applyNumberFormat="1" applyFont="1" applyBorder="1"/>
    <xf numFmtId="164" fontId="0" fillId="0" borderId="0" xfId="1" applyNumberFormat="1" applyFont="1" applyFill="1"/>
    <xf numFmtId="164" fontId="7" fillId="0" borderId="0" xfId="1" applyNumberFormat="1" applyFont="1" applyFill="1"/>
    <xf numFmtId="164" fontId="0" fillId="0" borderId="4" xfId="1" applyNumberFormat="1" applyFont="1" applyBorder="1"/>
    <xf numFmtId="164" fontId="0" fillId="0" borderId="0" xfId="1" applyNumberFormat="1" applyFont="1" applyAlignment="1">
      <alignment horizontal="left" indent="3"/>
    </xf>
    <xf numFmtId="164" fontId="0" fillId="0" borderId="1" xfId="1" applyNumberFormat="1" applyFont="1" applyBorder="1"/>
    <xf numFmtId="164" fontId="0" fillId="0" borderId="2" xfId="1" applyNumberFormat="1" applyFont="1" applyBorder="1"/>
    <xf numFmtId="164" fontId="2" fillId="0" borderId="0" xfId="1" applyNumberFormat="1" applyFont="1"/>
    <xf numFmtId="164" fontId="0" fillId="0" borderId="0" xfId="1" applyNumberFormat="1" applyFont="1" applyBorder="1" applyAlignment="1"/>
    <xf numFmtId="164" fontId="3" fillId="0" borderId="2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/>
    <xf numFmtId="164" fontId="0" fillId="3" borderId="0" xfId="1" applyNumberFormat="1" applyFont="1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Fill="1" applyBorder="1"/>
    <xf numFmtId="43" fontId="0" fillId="0" borderId="0" xfId="1" applyNumberFormat="1" applyFont="1"/>
    <xf numFmtId="1" fontId="0" fillId="0" borderId="0" xfId="1" applyNumberFormat="1" applyFont="1"/>
    <xf numFmtId="1" fontId="0" fillId="0" borderId="0" xfId="1" applyNumberFormat="1" applyFont="1" applyFill="1"/>
    <xf numFmtId="164" fontId="11" fillId="0" borderId="0" xfId="1" applyNumberFormat="1" applyFont="1" applyAlignment="1">
      <alignment horizontal="left" indent="5"/>
    </xf>
    <xf numFmtId="164" fontId="0" fillId="0" borderId="3" xfId="1" applyNumberFormat="1" applyFont="1" applyBorder="1" applyAlignment="1"/>
    <xf numFmtId="164" fontId="2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left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Excel Built-in Normal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Programada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02405949256378E-2"/>
          <c:y val="0.25130796150481194"/>
          <c:w val="0.6183864829396325"/>
          <c:h val="0.47435549722951303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Trimestre'!$C$40:$E$40</c:f>
              <c:numCache>
                <c:formatCode>_(* #,##0_);_(* \(#,##0\);_(*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Trimestre'!$C$40:$E$40</c:f>
              <c:numCache>
                <c:formatCode>_(* #,##0.00_);_(* \(#,##0.00\);_(*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87728"/>
        <c:axId val="115588120"/>
      </c:barChart>
      <c:catAx>
        <c:axId val="11558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5588120"/>
        <c:crosses val="autoZero"/>
        <c:auto val="1"/>
        <c:lblAlgn val="ctr"/>
        <c:lblOffset val="100"/>
        <c:noMultiLvlLbl val="0"/>
      </c:catAx>
      <c:valAx>
        <c:axId val="115588120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1558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Resultado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543963254593221E-2"/>
          <c:y val="0.19480351414406533"/>
          <c:w val="0.87934492563429589"/>
          <c:h val="0.4286242344706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Anual!$B$48:$F$48</c:f>
              <c:numCache>
                <c:formatCode>_(* #,##0.00_);_(* \(#,##0.00\);_(* "-"??_);_(@_)</c:formatCode>
                <c:ptCount val="4"/>
                <c:pt idx="0">
                  <c:v>19.36378861183476</c:v>
                </c:pt>
                <c:pt idx="1">
                  <c:v>33.616085453974236</c:v>
                </c:pt>
                <c:pt idx="2">
                  <c:v>5.2624752764177556</c:v>
                </c:pt>
                <c:pt idx="3">
                  <c:v>24.026570429264581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Anual!$B$49:$F$49</c:f>
              <c:numCache>
                <c:formatCode>_(* #,##0.00_);_(* \(#,##0.00\);_(* "-"??_);_(@_)</c:formatCode>
                <c:ptCount val="4"/>
                <c:pt idx="0">
                  <c:v>26.874880382231858</c:v>
                </c:pt>
                <c:pt idx="1">
                  <c:v>39.471816519583911</c:v>
                </c:pt>
                <c:pt idx="2">
                  <c:v>15.868268003790789</c:v>
                </c:pt>
                <c:pt idx="3">
                  <c:v>25.039335087412589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Anual!$B$50:$F$50</c:f>
              <c:numCache>
                <c:formatCode>_(* #,##0.00_);_(* \(#,##0.00\);_(* "-"??_);_(@_)</c:formatCode>
                <c:ptCount val="4"/>
                <c:pt idx="0">
                  <c:v>23.119334497033307</c:v>
                </c:pt>
                <c:pt idx="1">
                  <c:v>36.543950986779073</c:v>
                </c:pt>
                <c:pt idx="2">
                  <c:v>10.565371640104273</c:v>
                </c:pt>
                <c:pt idx="3">
                  <c:v>24.532952758338585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91256"/>
        <c:axId val="199078312"/>
      </c:barChart>
      <c:catAx>
        <c:axId val="115591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078312"/>
        <c:crosses val="autoZero"/>
        <c:auto val="1"/>
        <c:lblAlgn val="ctr"/>
        <c:lblOffset val="100"/>
        <c:noMultiLvlLbl val="0"/>
      </c:catAx>
      <c:valAx>
        <c:axId val="199078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115591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861578056427842E-2"/>
          <c:y val="0.77833650312129254"/>
          <c:w val="0.90826646186299109"/>
          <c:h val="0.124995631954922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713339756086104E-2"/>
          <c:y val="0.16714030671607621"/>
          <c:w val="0.5671441374460946"/>
          <c:h val="0.36045800982352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Anual!$B$53:$F$53</c:f>
              <c:numCache>
                <c:formatCode>_(* #,##0.00_);_(* \(#,##0.00\);_(* "-"??_);_(@_)</c:formatCode>
                <c:ptCount val="4"/>
                <c:pt idx="0">
                  <c:v>19.36378861183476</c:v>
                </c:pt>
                <c:pt idx="1">
                  <c:v>33.616085453974236</c:v>
                </c:pt>
                <c:pt idx="2">
                  <c:v>5.2624752764177556</c:v>
                </c:pt>
                <c:pt idx="3">
                  <c:v>24.026570429264581</c:v>
                </c:pt>
              </c:numCache>
            </c:numRef>
          </c:val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Anual!$B$54:$F$54</c:f>
              <c:numCache>
                <c:formatCode>_(* #,##0.00_);_(* \(#,##0.00\);_(* "-"??_);_(@_)</c:formatCode>
                <c:ptCount val="4"/>
                <c:pt idx="0">
                  <c:v>26.874880382231858</c:v>
                </c:pt>
                <c:pt idx="1">
                  <c:v>39.471816519583911</c:v>
                </c:pt>
                <c:pt idx="2">
                  <c:v>15.868268003790789</c:v>
                </c:pt>
                <c:pt idx="3">
                  <c:v>25.039335087412589</c:v>
                </c:pt>
              </c:numCache>
            </c:numRef>
          </c:val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Anual!$B$55:$F$55</c:f>
              <c:numCache>
                <c:formatCode>_(* #,##0.00_);_(* \(#,##0.00\);_(* "-"??_);_(@_)</c:formatCode>
                <c:ptCount val="4"/>
                <c:pt idx="0">
                  <c:v>23.119334497033307</c:v>
                </c:pt>
                <c:pt idx="1">
                  <c:v>36.543950986779073</c:v>
                </c:pt>
                <c:pt idx="2">
                  <c:v>10.565371640104273</c:v>
                </c:pt>
                <c:pt idx="3">
                  <c:v>24.532952758338585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72824"/>
        <c:axId val="199079096"/>
      </c:barChart>
      <c:catAx>
        <c:axId val="199072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9079096"/>
        <c:crosses val="autoZero"/>
        <c:auto val="1"/>
        <c:lblAlgn val="ctr"/>
        <c:lblOffset val="100"/>
        <c:noMultiLvlLbl val="0"/>
      </c:catAx>
      <c:valAx>
        <c:axId val="19907909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199072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571741032370968E-2"/>
          <c:y val="0.19480351414406533"/>
          <c:w val="0.54709492563429574"/>
          <c:h val="0.61957184124315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Anual!$B$61:$F$61</c:f>
              <c:numCache>
                <c:formatCode>_(* #,##0.00_);_(* \(#,##0.00\);_(* "-"??_);_(@_)</c:formatCode>
                <c:ptCount val="4"/>
                <c:pt idx="0">
                  <c:v>146.6484949040057</c:v>
                </c:pt>
                <c:pt idx="1">
                  <c:v>287.08010335917311</c:v>
                </c:pt>
                <c:pt idx="2">
                  <c:v>0</c:v>
                </c:pt>
                <c:pt idx="3">
                  <c:v>170.33402922755744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Anual!$B$62:$F$62</c:f>
              <c:numCache>
                <c:formatCode>_(* #,##0.00_);_(* \(#,##0.00\);_(* "-"??_);_(@_)</c:formatCode>
                <c:ptCount val="4"/>
                <c:pt idx="0">
                  <c:v>-48.687460744961975</c:v>
                </c:pt>
                <c:pt idx="1">
                  <c:v>1.0327823508123668</c:v>
                </c:pt>
                <c:pt idx="2">
                  <c:v>-79.599955950586903</c:v>
                </c:pt>
                <c:pt idx="3">
                  <c:v>-15.787955498413542</c:v>
                </c:pt>
              </c:numCache>
            </c:numRef>
          </c:val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Anual!$B$63:$F$63</c:f>
              <c:numCache>
                <c:formatCode>_(* #,##0.00_);_(* \(#,##0.00\);_(* "-"??_);_(@_)</c:formatCode>
                <c:ptCount val="4"/>
                <c:pt idx="0">
                  <c:v>-79.196086611025706</c:v>
                </c:pt>
                <c:pt idx="1">
                  <c:v>-73.898740474122576</c:v>
                </c:pt>
                <c:pt idx="2">
                  <c:v>0</c:v>
                </c:pt>
                <c:pt idx="3">
                  <c:v>-68.84889233434248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34408"/>
        <c:axId val="199834800"/>
      </c:barChart>
      <c:catAx>
        <c:axId val="199834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9834800"/>
        <c:crosses val="autoZero"/>
        <c:auto val="1"/>
        <c:lblAlgn val="ctr"/>
        <c:lblOffset val="100"/>
        <c:noMultiLvlLbl val="0"/>
      </c:catAx>
      <c:valAx>
        <c:axId val="1998348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99834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Gasto Medio por Beneficiario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489949765584985"/>
          <c:y val="0.18556800195574166"/>
          <c:w val="0.76391057396273288"/>
          <c:h val="0.41952741337196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Gasto programado por beneficiario (GPB)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Anual!$B$66:$F$66</c:f>
              <c:numCache>
                <c:formatCode>_(* #,##0_);_(* \(#,##0\);_(* "-"??_);_(@_)</c:formatCode>
                <c:ptCount val="4"/>
                <c:pt idx="0">
                  <c:v>5731.1669929289174</c:v>
                </c:pt>
                <c:pt idx="1">
                  <c:v>26244.538889636911</c:v>
                </c:pt>
                <c:pt idx="2">
                  <c:v>19844.038779546707</c:v>
                </c:pt>
                <c:pt idx="3">
                  <c:v>1591.9991835901624</c:v>
                </c:pt>
              </c:numCache>
            </c:numRef>
          </c:val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Gasto efectivo por beneficiario (GEB)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Anual!$B$67:$F$67</c:f>
              <c:numCache>
                <c:formatCode>_(* #,##0_);_(* \(#,##0\);_(* "-"??_);_(@_)</c:formatCode>
                <c:ptCount val="4"/>
                <c:pt idx="0">
                  <c:v>7954.2506104112008</c:v>
                </c:pt>
                <c:pt idx="1">
                  <c:v>30816.188431909213</c:v>
                </c:pt>
                <c:pt idx="2">
                  <c:v>59836.960573012941</c:v>
                </c:pt>
                <c:pt idx="3">
                  <c:v>1659.104911962314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35584"/>
        <c:axId val="199835976"/>
      </c:barChart>
      <c:catAx>
        <c:axId val="199835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835976"/>
        <c:crosses val="autoZero"/>
        <c:auto val="1"/>
        <c:lblAlgn val="ctr"/>
        <c:lblOffset val="100"/>
        <c:noMultiLvlLbl val="0"/>
      </c:catAx>
      <c:valAx>
        <c:axId val="1998359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99835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225209879442179E-2"/>
          <c:y val="0.78353739209910944"/>
          <c:w val="0.96145617315943188"/>
          <c:h val="0.1528812116152717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3E-2"/>
          <c:y val="0.19480351414406533"/>
          <c:w val="0.82359492563429582"/>
          <c:h val="0.46198089822105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Anual!$B$73</c:f>
              <c:numCache>
                <c:formatCode>_(* #,##0.00_);_(* \(#,##0.00\);_(* "-"??_);_(@_)</c:formatCode>
                <c:ptCount val="1"/>
                <c:pt idx="0">
                  <c:v>28.041195942552633</c:v>
                </c:pt>
              </c:numCache>
            </c:numRef>
          </c:val>
        </c:ser>
        <c:ser>
          <c:idx val="1"/>
          <c:order val="1"/>
          <c:tx>
            <c:strRef>
              <c:f>Anual!$A$74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_(* #,##0.00_);_(* \(#,##0.00\);_(* "-"??_);_(@_)</c:formatCode>
                <c:ptCount val="1"/>
                <c:pt idx="0">
                  <c:v>95.840706784724247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36760"/>
        <c:axId val="199837152"/>
      </c:barChart>
      <c:catAx>
        <c:axId val="199836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837152"/>
        <c:crosses val="autoZero"/>
        <c:auto val="1"/>
        <c:lblAlgn val="ctr"/>
        <c:lblOffset val="100"/>
        <c:noMultiLvlLbl val="0"/>
      </c:catAx>
      <c:valAx>
        <c:axId val="19983715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199836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75147823503194"/>
          <c:y val="0.78127178193430447"/>
          <c:w val="0.73154177602799664"/>
          <c:h val="8.371719160104988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460732443595524E-2"/>
          <c:y val="0.16769538834151698"/>
          <c:w val="0.61799379306265334"/>
          <c:h val="0.58418755046458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Anual!$A$68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Anual!$B$68:$E$68</c:f>
              <c:numCache>
                <c:formatCode>_(* #,##0.00_);_(* \(#,##0.00\);_(* "-"??_);_(@_)</c:formatCode>
                <c:ptCount val="4"/>
                <c:pt idx="0">
                  <c:v>16.657856692929926</c:v>
                </c:pt>
                <c:pt idx="1">
                  <c:v>31.122575232581703</c:v>
                </c:pt>
                <c:pt idx="2">
                  <c:v>3.5038484999706139</c:v>
                </c:pt>
                <c:pt idx="3">
                  <c:v>23.540669719395179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37936"/>
        <c:axId val="199838328"/>
      </c:barChart>
      <c:catAx>
        <c:axId val="199837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838328"/>
        <c:crosses val="autoZero"/>
        <c:auto val="1"/>
        <c:lblAlgn val="ctr"/>
        <c:lblOffset val="100"/>
        <c:noMultiLvlLbl val="0"/>
      </c:catAx>
      <c:valAx>
        <c:axId val="19983832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199837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 por Obra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237918815834439"/>
          <c:y val="0.15491495739670588"/>
          <c:w val="0.61770872830993384"/>
          <c:h val="0.4809803774452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Gasto programado por obra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Anual!$B$69:$E$69</c:f>
              <c:numCache>
                <c:formatCode>_(* #,##0_);_(* \(#,##0\);_(* "-"??_);_(@_)</c:formatCode>
                <c:ptCount val="4"/>
                <c:pt idx="0">
                  <c:v>4201813.2905866299</c:v>
                </c:pt>
                <c:pt idx="1">
                  <c:v>46780365.68</c:v>
                </c:pt>
                <c:pt idx="2">
                  <c:v>87430000</c:v>
                </c:pt>
                <c:pt idx="3">
                  <c:v>977777.77777777775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Gasto efectivo por obra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Anual!$B$70:$E$70</c:f>
              <c:numCache>
                <c:formatCode>_(* #,##0_);_(* \(#,##0\);_(* "-"??_);_(@_)</c:formatCode>
                <c:ptCount val="4"/>
                <c:pt idx="0">
                  <c:v>8446196.660918368</c:v>
                </c:pt>
                <c:pt idx="1">
                  <c:v>28851656.419375002</c:v>
                </c:pt>
                <c:pt idx="2">
                  <c:v>97115387.010000005</c:v>
                </c:pt>
                <c:pt idx="3">
                  <c:v>1953068.136818182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39112"/>
        <c:axId val="199839504"/>
      </c:barChart>
      <c:catAx>
        <c:axId val="199839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99839504"/>
        <c:crosses val="autoZero"/>
        <c:auto val="1"/>
        <c:lblAlgn val="ctr"/>
        <c:lblOffset val="100"/>
        <c:noMultiLvlLbl val="0"/>
      </c:catAx>
      <c:valAx>
        <c:axId val="19983950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99839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034222566190278"/>
          <c:y val="0.78034997055510258"/>
          <c:w val="0.61709315536427722"/>
          <c:h val="6.198083463734736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Efectiva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5796150481188"/>
          <c:y val="0.25130796150481194"/>
          <c:w val="0.60305314960629919"/>
          <c:h val="0.46509623797025385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Trimestre'!$C$41:$E$41</c:f>
              <c:numCache>
                <c:formatCode>_(* #,##0_);_(* \(#,##0\);_(* "-"??_);_(@_)</c:formatCode>
                <c:ptCount val="3"/>
                <c:pt idx="0">
                  <c:v>1.0294208478310103E-3</c:v>
                </c:pt>
                <c:pt idx="1">
                  <c:v>2.7402515550927573E-3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Trimestre'!$C$41:$E$41</c:f>
              <c:numCache>
                <c:formatCode>_(* #,##0.00_);_(* \(#,##0.00\);_(* "-"??_);_(@_)</c:formatCode>
                <c:ptCount val="3"/>
                <c:pt idx="0">
                  <c:v>2.2647258652282225E-2</c:v>
                </c:pt>
                <c:pt idx="1">
                  <c:v>1.6441509330556544E-2</c:v>
                </c:pt>
                <c:pt idx="2">
                  <c:v>1.6488318026678097E-3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Trimestre'!$C$41:$E$41</c:f>
              <c:numCache>
                <c:formatCode>_(* #,##0_);_(* \(#,##0\);_(* "-"??_);_(@_)</c:formatCode>
                <c:ptCount val="3"/>
                <c:pt idx="0">
                  <c:v>9.2647876304790926E-3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Trimestre'!$C$41:$E$41</c:f>
              <c:numCache>
                <c:formatCode>_(* #,##0_);_(* \(#,##0\);_(* "-"??_);_(@_)</c:formatCode>
                <c:ptCount val="3"/>
                <c:pt idx="0">
                  <c:v>2.2647258652282225E-2</c:v>
                </c:pt>
                <c:pt idx="1">
                  <c:v>2.4662263995834821E-2</c:v>
                </c:pt>
                <c:pt idx="2">
                  <c:v>1.6488318026678097E-3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88904"/>
        <c:axId val="115589296"/>
      </c:barChart>
      <c:catAx>
        <c:axId val="115588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589296"/>
        <c:crosses val="autoZero"/>
        <c:auto val="1"/>
        <c:lblAlgn val="ctr"/>
        <c:lblOffset val="100"/>
        <c:noMultiLvlLbl val="0"/>
      </c:catAx>
      <c:valAx>
        <c:axId val="115589296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15588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Resultado: Índice de Efectividad en Beneficiarios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221E-2"/>
          <c:y val="0.25130796150481194"/>
          <c:w val="0.63795603674540691"/>
          <c:h val="0.43636920384951894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Trimestre'!$C$44:$F$44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 Trimestre'!$C$44:$F$44</c:f>
              <c:numCache>
                <c:formatCode>_(* #,##0.00_);_(* \(#,##0.00\);_(* "-"??_);_(@_)</c:formatCode>
                <c:ptCount val="4"/>
                <c:pt idx="0">
                  <c:v>30.555555555555557</c:v>
                </c:pt>
                <c:pt idx="1">
                  <c:v>35.294117647058826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'III Trimestre'!$C$44:$F$44</c:f>
              <c:numCache>
                <c:formatCode>_(* #,##0_);_(* \(#,##0\);_(* "-"??_);_(@_)</c:formatCode>
                <c:ptCount val="4"/>
                <c:pt idx="0">
                  <c:v>10.588235294117647</c:v>
                </c:pt>
                <c:pt idx="1">
                  <c:v>0</c:v>
                </c:pt>
                <c:pt idx="2">
                  <c:v>0</c:v>
                </c:pt>
                <c:pt idx="3">
                  <c:v>15.217391304347828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'IV Trimestre'!$C$44:$F$44</c:f>
              <c:numCache>
                <c:formatCode>_(* #,##0_);_(* \(#,##0\);_(* "-"??_);_(@_)</c:formatCode>
                <c:ptCount val="4"/>
                <c:pt idx="0">
                  <c:v>25.882352941176475</c:v>
                </c:pt>
                <c:pt idx="1">
                  <c:v>36</c:v>
                </c:pt>
                <c:pt idx="2">
                  <c:v>7.1428571428571423</c:v>
                </c:pt>
                <c:pt idx="3">
                  <c:v>6.5217391304347823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90080"/>
        <c:axId val="115590472"/>
      </c:barChart>
      <c:catAx>
        <c:axId val="11559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590472"/>
        <c:crosses val="autoZero"/>
        <c:auto val="1"/>
        <c:lblAlgn val="ctr"/>
        <c:lblOffset val="100"/>
        <c:noMultiLvlLbl val="0"/>
      </c:catAx>
      <c:valAx>
        <c:axId val="1155904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15590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Beneficiarios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768318461559174E-2"/>
          <c:y val="0.2993605119867262"/>
          <c:w val="0.6355530397236091"/>
          <c:h val="0.37993309534590253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Trimestre'!$C$49:$F$49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Semestral!$C$49:$F$49</c:f>
              <c:numCache>
                <c:formatCode>_(* #,##0.00_);_(* \(#,##0.00\);_(* "-"??_);_(@_)</c:formatCode>
                <c:ptCount val="4"/>
                <c:pt idx="0">
                  <c:v>31.944444444444443</c:v>
                </c:pt>
                <c:pt idx="1">
                  <c:v>41.17647058823529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Acumulado'!$C$49:$F$49</c:f>
              <c:numCache>
                <c:formatCode>_(* #,##0.00_);_(* \(#,##0.00\);_(* "-"??_);_(@_)</c:formatCode>
                <c:ptCount val="4"/>
                <c:pt idx="0">
                  <c:v>37.647058823529413</c:v>
                </c:pt>
                <c:pt idx="1">
                  <c:v>28.000000000000004</c:v>
                </c:pt>
                <c:pt idx="2">
                  <c:v>7.1428571428571423</c:v>
                </c:pt>
                <c:pt idx="3">
                  <c:v>32.608695652173914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Anual!$B$53:$F$53</c:f>
              <c:numCache>
                <c:formatCode>_(* #,##0.00_);_(* \(#,##0.00\);_(* "-"??_);_(@_)</c:formatCode>
                <c:ptCount val="4"/>
                <c:pt idx="0">
                  <c:v>19.36378861183476</c:v>
                </c:pt>
                <c:pt idx="1">
                  <c:v>33.616085453974236</c:v>
                </c:pt>
                <c:pt idx="2">
                  <c:v>5.2624752764177556</c:v>
                </c:pt>
                <c:pt idx="3">
                  <c:v>24.026570429264581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92824"/>
        <c:axId val="199072040"/>
      </c:barChart>
      <c:catAx>
        <c:axId val="115592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072040"/>
        <c:crosses val="autoZero"/>
        <c:auto val="1"/>
        <c:lblAlgn val="ctr"/>
        <c:lblOffset val="100"/>
        <c:noMultiLvlLbl val="0"/>
      </c:catAx>
      <c:valAx>
        <c:axId val="1990720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15592824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Gasto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221E-2"/>
          <c:y val="0.25130796150481194"/>
          <c:w val="0.63773403324584454"/>
          <c:h val="0.47435549722951303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Trimestre'!$C$50:$E$50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Semestral!$C$50:$E$50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'Tercer Trimestre Acumulado'!$C$50:$E$50</c:f>
              <c:numCache>
                <c:formatCode>_(* #,##0.00_);_(* \(#,##0.00\);_(* "-"??_);_(@_)</c:formatCode>
                <c:ptCount val="3"/>
                <c:pt idx="0">
                  <c:v>5.3656788896794669</c:v>
                </c:pt>
                <c:pt idx="1">
                  <c:v>2.8934388586421158</c:v>
                </c:pt>
                <c:pt idx="2">
                  <c:v>3.2607222896684696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Anual!$B$54:$D$54</c:f>
              <c:numCache>
                <c:formatCode>_(* #,##0.00_);_(* \(#,##0.00\);_(* "-"??_);_(@_)</c:formatCode>
                <c:ptCount val="3"/>
                <c:pt idx="0">
                  <c:v>26.874880382231858</c:v>
                </c:pt>
                <c:pt idx="1">
                  <c:v>39.471816519583911</c:v>
                </c:pt>
                <c:pt idx="2">
                  <c:v>15.868268003790789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73216"/>
        <c:axId val="199073608"/>
      </c:barChart>
      <c:catAx>
        <c:axId val="199073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073608"/>
        <c:crosses val="autoZero"/>
        <c:auto val="1"/>
        <c:lblAlgn val="ctr"/>
        <c:lblOffset val="100"/>
        <c:noMultiLvlLbl val="0"/>
      </c:catAx>
      <c:valAx>
        <c:axId val="1990736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9073216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Avance: Índice de Avance Total por Trimestre(Acumulado)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154353630077047E-2"/>
          <c:y val="0.21778342902723924"/>
          <c:w val="0.64216846459098931"/>
          <c:h val="0.49952155679637339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Trimestre'!$C$51:$F$51</c:f>
              <c:numCache>
                <c:formatCode>_(* #,##0_);_(* \(#,##0\);_(* "-"??_);_(@_)</c:formatCode>
                <c:ptCount val="4"/>
                <c:pt idx="0">
                  <c:v>0.69444444444444442</c:v>
                </c:pt>
                <c:pt idx="1">
                  <c:v>2.9411764705882351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Semestral!$C$51:$F$51</c:f>
              <c:numCache>
                <c:formatCode>_(* #,##0.00_);_(* \(#,##0.00\);_(* "-"??_);_(@_)</c:formatCode>
                <c:ptCount val="4"/>
                <c:pt idx="0">
                  <c:v>15.972222222222221</c:v>
                </c:pt>
                <c:pt idx="1">
                  <c:v>20.588235294117645</c:v>
                </c:pt>
                <c:pt idx="2">
                  <c:v>7.1428571428571423</c:v>
                </c:pt>
                <c:pt idx="3">
                  <c:v>8.3333333333333321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Acumulado'!$C$51:$F$51</c:f>
              <c:numCache>
                <c:formatCode>_(* #,##0.00_);_(* \(#,##0.00\);_(* "-"??_);_(@_)</c:formatCode>
                <c:ptCount val="4"/>
                <c:pt idx="0">
                  <c:v>21.506368856604439</c:v>
                </c:pt>
                <c:pt idx="1">
                  <c:v>15.44671942932106</c:v>
                </c:pt>
                <c:pt idx="2">
                  <c:v>5.2017897162628062</c:v>
                </c:pt>
                <c:pt idx="3">
                  <c:v>16.304347826086957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Anual!$B$55:$F$55</c:f>
              <c:numCache>
                <c:formatCode>_(* #,##0.00_);_(* \(#,##0.00\);_(* "-"??_);_(@_)</c:formatCode>
                <c:ptCount val="4"/>
                <c:pt idx="0">
                  <c:v>23.119334497033307</c:v>
                </c:pt>
                <c:pt idx="1">
                  <c:v>36.543950986779073</c:v>
                </c:pt>
                <c:pt idx="2">
                  <c:v>10.565371640104273</c:v>
                </c:pt>
                <c:pt idx="3">
                  <c:v>24.532952758338585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74392"/>
        <c:axId val="199074784"/>
      </c:barChart>
      <c:catAx>
        <c:axId val="199074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074784"/>
        <c:crosses val="autoZero"/>
        <c:auto val="1"/>
        <c:lblAlgn val="ctr"/>
        <c:lblOffset val="100"/>
        <c:noMultiLvlLbl val="0"/>
      </c:catAx>
      <c:valAx>
        <c:axId val="1990747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9074392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Medio: Gasto Efectivo por Beneficiario por Trimestre y Producto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57780580583534"/>
          <c:y val="0.1991409118351383"/>
          <c:w val="0.71137301037472711"/>
          <c:h val="0.30153272421074534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 Trimestre'!$C$63:$E$63,'I Trimestre'!$G$63)</c:f>
              <c:numCache>
                <c:formatCode>_(* #,##0_);_(* \(#,##0\);_(*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 Trimestre'!$C$63:$E$63,'II Trimestre'!$G$63)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('III Trimestre'!$C$63:$E$63,'III Trimestre'!$G$63)</c:f>
              <c:numCache>
                <c:formatCode>_(* #,##0_);_(* \(#,##0\);_(* "-"??_);_(@_)</c:formatCode>
                <c:ptCount val="4"/>
                <c:pt idx="0">
                  <c:v>16316010.871111112</c:v>
                </c:pt>
                <c:pt idx="1">
                  <c:v>0</c:v>
                </c:pt>
                <c:pt idx="2">
                  <c:v>0</c:v>
                </c:pt>
                <c:pt idx="3">
                  <c:v>36546586.450000003</c:v>
                </c:pt>
              </c:numCache>
            </c:numRef>
          </c:val>
        </c:ser>
        <c:ser>
          <c:idx val="3"/>
          <c:order val="3"/>
          <c:tx>
            <c:v>Cuarto Trimestre 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('IV Trimestre'!$C$63:$E$63,'IV Trimestre'!$G$63)</c:f>
              <c:numCache>
                <c:formatCode>_(* #,##0_);_(* \(#,##0\);_(* "-"??_);_(@_)</c:formatCode>
                <c:ptCount val="4"/>
                <c:pt idx="0">
                  <c:v>27043098.950454544</c:v>
                </c:pt>
                <c:pt idx="1">
                  <c:v>47531941.193333335</c:v>
                </c:pt>
                <c:pt idx="2">
                  <c:v>154318881.05000001</c:v>
                </c:pt>
                <c:pt idx="3">
                  <c:v>1426869.4577777777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75568"/>
        <c:axId val="199075960"/>
      </c:barChart>
      <c:catAx>
        <c:axId val="199075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075960"/>
        <c:crosses val="autoZero"/>
        <c:auto val="1"/>
        <c:lblAlgn val="ctr"/>
        <c:lblOffset val="100"/>
        <c:noMultiLvlLbl val="0"/>
      </c:catAx>
      <c:valAx>
        <c:axId val="199075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99075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862729658792653E-2"/>
          <c:y val="0.19480351414406533"/>
          <c:w val="0.80626137357830274"/>
          <c:h val="0.45215624088655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Trimestre'!$D$104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Trimestre'!$E$103:$H$103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 Trimestre'!$E$104:$H$104</c:f>
              <c:numCache>
                <c:formatCode>_(* #,##0_);_(* \(#,##0\);_(* "-"??_);_(@_)</c:formatCode>
                <c:ptCount val="4"/>
                <c:pt idx="2">
                  <c:v>52.962044359662578</c:v>
                </c:pt>
                <c:pt idx="3">
                  <c:v>101.460148441485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77136"/>
        <c:axId val="199077528"/>
      </c:barChart>
      <c:catAx>
        <c:axId val="19907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077528"/>
        <c:crosses val="autoZero"/>
        <c:auto val="1"/>
        <c:lblAlgn val="ctr"/>
        <c:lblOffset val="100"/>
        <c:noMultiLvlLbl val="0"/>
      </c:catAx>
      <c:valAx>
        <c:axId val="1990775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99077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401377952755912"/>
          <c:y val="0.7635050306211727"/>
          <c:w val="0.463083552055993"/>
          <c:h val="8.371719160104988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519458434126136E-2"/>
          <c:y val="0.16106466455844251"/>
          <c:w val="0.8756787168890442"/>
          <c:h val="0.5424232258345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Anual!$B$44:$D$44</c:f>
              <c:numCache>
                <c:formatCode>_(* #,##0.00_);_(* \(#,##0.00\);_(* "-"??_);_(@_)</c:formatCode>
                <c:ptCount val="3"/>
                <c:pt idx="0">
                  <c:v>109.36978855695784</c:v>
                </c:pt>
                <c:pt idx="1">
                  <c:v>122.11108979804347</c:v>
                </c:pt>
                <c:pt idx="2">
                  <c:v>101.70324325215586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Anual!$B$45:$D$45</c:f>
              <c:numCache>
                <c:formatCode>_(* #,##0.00_);_(* \(#,##0.00\);_(* "-"??_);_(@_)</c:formatCode>
                <c:ptCount val="3"/>
                <c:pt idx="0">
                  <c:v>18.762224372567992</c:v>
                </c:pt>
                <c:pt idx="1">
                  <c:v>41.048968295289505</c:v>
                </c:pt>
                <c:pt idx="2">
                  <c:v>5.3521080314597107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92432"/>
        <c:axId val="115592040"/>
      </c:barChart>
      <c:catAx>
        <c:axId val="115592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592040"/>
        <c:crosses val="autoZero"/>
        <c:auto val="1"/>
        <c:lblAlgn val="ctr"/>
        <c:lblOffset val="100"/>
        <c:noMultiLvlLbl val="0"/>
      </c:catAx>
      <c:valAx>
        <c:axId val="11559204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15592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721835145863738"/>
          <c:y val="0.8183920232610995"/>
          <c:w val="0.62556308184765508"/>
          <c:h val="7.830925152132445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370417</xdr:colOff>
      <xdr:row>4</xdr:row>
      <xdr:rowOff>30691</xdr:rowOff>
    </xdr:from>
    <xdr:to>
      <xdr:col>13</xdr:col>
      <xdr:colOff>370417</xdr:colOff>
      <xdr:row>18</xdr:row>
      <xdr:rowOff>85724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18</xdr:row>
      <xdr:rowOff>157692</xdr:rowOff>
    </xdr:from>
    <xdr:to>
      <xdr:col>13</xdr:col>
      <xdr:colOff>666750</xdr:colOff>
      <xdr:row>34</xdr:row>
      <xdr:rowOff>84666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465667</xdr:colOff>
      <xdr:row>35</xdr:row>
      <xdr:rowOff>62440</xdr:rowOff>
    </xdr:from>
    <xdr:to>
      <xdr:col>13</xdr:col>
      <xdr:colOff>465667</xdr:colOff>
      <xdr:row>49</xdr:row>
      <xdr:rowOff>138640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455083</xdr:colOff>
      <xdr:row>50</xdr:row>
      <xdr:rowOff>104774</xdr:rowOff>
    </xdr:from>
    <xdr:to>
      <xdr:col>13</xdr:col>
      <xdr:colOff>497417</xdr:colOff>
      <xdr:row>66</xdr:row>
      <xdr:rowOff>84665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539750</xdr:colOff>
      <xdr:row>67</xdr:row>
      <xdr:rowOff>73024</xdr:rowOff>
    </xdr:from>
    <xdr:to>
      <xdr:col>13</xdr:col>
      <xdr:colOff>539750</xdr:colOff>
      <xdr:row>81</xdr:row>
      <xdr:rowOff>128058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105832</xdr:colOff>
      <xdr:row>82</xdr:row>
      <xdr:rowOff>94191</xdr:rowOff>
    </xdr:from>
    <xdr:to>
      <xdr:col>2</xdr:col>
      <xdr:colOff>211666</xdr:colOff>
      <xdr:row>99</xdr:row>
      <xdr:rowOff>21166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381001</xdr:colOff>
      <xdr:row>82</xdr:row>
      <xdr:rowOff>104774</xdr:rowOff>
    </xdr:from>
    <xdr:to>
      <xdr:col>6</xdr:col>
      <xdr:colOff>84667</xdr:colOff>
      <xdr:row>100</xdr:row>
      <xdr:rowOff>137584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100</xdr:row>
      <xdr:rowOff>104775</xdr:rowOff>
    </xdr:from>
    <xdr:to>
      <xdr:col>2</xdr:col>
      <xdr:colOff>254000</xdr:colOff>
      <xdr:row>114</xdr:row>
      <xdr:rowOff>180975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52916</xdr:colOff>
      <xdr:row>0</xdr:row>
      <xdr:rowOff>104775</xdr:rowOff>
    </xdr:from>
    <xdr:to>
      <xdr:col>14</xdr:col>
      <xdr:colOff>126999</xdr:colOff>
      <xdr:row>18</xdr:row>
      <xdr:rowOff>148166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105833</xdr:colOff>
      <xdr:row>19</xdr:row>
      <xdr:rowOff>178856</xdr:rowOff>
    </xdr:from>
    <xdr:to>
      <xdr:col>15</xdr:col>
      <xdr:colOff>52917</xdr:colOff>
      <xdr:row>35</xdr:row>
      <xdr:rowOff>21165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84667</xdr:colOff>
      <xdr:row>36</xdr:row>
      <xdr:rowOff>41275</xdr:rowOff>
    </xdr:from>
    <xdr:to>
      <xdr:col>14</xdr:col>
      <xdr:colOff>423334</xdr:colOff>
      <xdr:row>52</xdr:row>
      <xdr:rowOff>190499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391583</xdr:colOff>
      <xdr:row>54</xdr:row>
      <xdr:rowOff>73023</xdr:rowOff>
    </xdr:from>
    <xdr:to>
      <xdr:col>15</xdr:col>
      <xdr:colOff>169333</xdr:colOff>
      <xdr:row>75</xdr:row>
      <xdr:rowOff>31749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105831</xdr:colOff>
      <xdr:row>78</xdr:row>
      <xdr:rowOff>83608</xdr:rowOff>
    </xdr:from>
    <xdr:to>
      <xdr:col>15</xdr:col>
      <xdr:colOff>158748</xdr:colOff>
      <xdr:row>93</xdr:row>
      <xdr:rowOff>105834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751417</xdr:colOff>
      <xdr:row>86</xdr:row>
      <xdr:rowOff>115358</xdr:rowOff>
    </xdr:from>
    <xdr:to>
      <xdr:col>8</xdr:col>
      <xdr:colOff>222251</xdr:colOff>
      <xdr:row>102</xdr:row>
      <xdr:rowOff>52917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306916</xdr:colOff>
      <xdr:row>89</xdr:row>
      <xdr:rowOff>51858</xdr:rowOff>
    </xdr:from>
    <xdr:to>
      <xdr:col>2</xdr:col>
      <xdr:colOff>317499</xdr:colOff>
      <xdr:row>105</xdr:row>
      <xdr:rowOff>190499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10582</xdr:colOff>
      <xdr:row>94</xdr:row>
      <xdr:rowOff>51858</xdr:rowOff>
    </xdr:from>
    <xdr:to>
      <xdr:col>16</xdr:col>
      <xdr:colOff>391583</xdr:colOff>
      <xdr:row>113</xdr:row>
      <xdr:rowOff>137584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0.00781</cdr:x>
      <cdr:y>0.90072</cdr:y>
    </cdr:from>
    <cdr:to>
      <cdr:x>0.99089</cdr:x>
      <cdr:y>0.99287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6279" y="3146709"/>
          <a:ext cx="4567471" cy="321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0.01242</cdr:x>
      <cdr:y>0.92311</cdr:y>
    </cdr:from>
    <cdr:to>
      <cdr:x>1</cdr:x>
      <cdr:y>0.98621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441" y="2668060"/>
          <a:ext cx="4567476" cy="182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0.0319</cdr:x>
      <cdr:y>0.91547</cdr:y>
    </cdr:from>
    <cdr:to>
      <cdr:x>0.96201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6633" y="292697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0.04222</cdr:x>
      <cdr:y>0.92145</cdr:y>
    </cdr:from>
    <cdr:to>
      <cdr:x>0.96241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9550" y="3170392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0.90615</cdr:y>
    </cdr:from>
    <cdr:to>
      <cdr:x>0.98758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60947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</a:t>
          </a:r>
          <a:r>
            <a:rPr lang="es-CR" sz="900"/>
            <a:t> DESAF.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0.03471</cdr:x>
      <cdr:y>0.87533</cdr:y>
    </cdr:from>
    <cdr:to>
      <cdr:x>0.85518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7800" y="2789351"/>
          <a:ext cx="4202711" cy="397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0.01111</cdr:x>
      <cdr:y>0.89278</cdr:y>
    </cdr:from>
    <cdr:to>
      <cdr:x>0.74649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4916" y="2722127"/>
          <a:ext cx="3634566" cy="326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0.87886</cdr:y>
    </cdr:from>
    <cdr:to>
      <cdr:x>1</cdr:x>
      <cdr:y>0.97737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1088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0.00099</cdr:x>
      <cdr:y>0.90148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729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0.01016</cdr:x>
      <cdr:y>0.86963</cdr:y>
    </cdr:from>
    <cdr:to>
      <cdr:x>1</cdr:x>
      <cdr:y>0.95888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861" y="263313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0.89429</cdr:y>
    </cdr:from>
    <cdr:to>
      <cdr:x>0.99901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5321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0.00559</cdr:x>
      <cdr:y>0.88867</cdr:y>
    </cdr:from>
    <cdr:to>
      <cdr:x>1</cdr:x>
      <cdr:y>0.97404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694" y="28130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0.04467</cdr:x>
      <cdr:y>0.91654</cdr:y>
    </cdr:from>
    <cdr:to>
      <cdr:x>0.92904</cdr:x>
      <cdr:y>0.9946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716" y="317288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0.87114</cdr:y>
    </cdr:from>
    <cdr:to>
      <cdr:x>1</cdr:x>
      <cdr:y>0.96966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27" y="23897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60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44" t="s">
        <v>101</v>
      </c>
      <c r="B2" s="44"/>
      <c r="C2" s="44"/>
      <c r="D2" s="44"/>
      <c r="E2" s="44"/>
      <c r="F2" s="44"/>
      <c r="G2" s="44"/>
    </row>
    <row r="4" spans="1:7" x14ac:dyDescent="0.25">
      <c r="A4" s="45" t="s">
        <v>0</v>
      </c>
      <c r="B4" s="30"/>
      <c r="C4" s="45" t="s">
        <v>1</v>
      </c>
      <c r="D4" s="47" t="s">
        <v>2</v>
      </c>
      <c r="E4" s="47"/>
      <c r="F4" s="47"/>
      <c r="G4" s="47"/>
    </row>
    <row r="5" spans="1:7" ht="15.75" thickBot="1" x14ac:dyDescent="0.3">
      <c r="A5" s="46"/>
      <c r="B5" s="31"/>
      <c r="C5" s="46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32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</row>
    <row r="10" spans="1:7" x14ac:dyDescent="0.25">
      <c r="A10" s="11" t="s">
        <v>61</v>
      </c>
      <c r="C10" s="19">
        <f>SUM(D10:G10)</f>
        <v>0</v>
      </c>
      <c r="D10" s="19"/>
      <c r="E10" s="19"/>
      <c r="F10" s="19"/>
      <c r="G10" s="19"/>
    </row>
    <row r="11" spans="1:7" x14ac:dyDescent="0.25">
      <c r="A11" s="11" t="s">
        <v>62</v>
      </c>
      <c r="C11" s="15">
        <f>SUM(D11:G11)</f>
        <v>72</v>
      </c>
      <c r="D11" s="15">
        <v>17</v>
      </c>
      <c r="E11" s="15">
        <v>7</v>
      </c>
      <c r="F11" s="15">
        <v>48</v>
      </c>
      <c r="G11" s="15"/>
    </row>
    <row r="12" spans="1:7" x14ac:dyDescent="0.25">
      <c r="A12" s="11" t="s">
        <v>63</v>
      </c>
      <c r="C12" s="11">
        <f>SUM(D12:G12)</f>
        <v>1</v>
      </c>
      <c r="D12" s="11">
        <v>1</v>
      </c>
    </row>
    <row r="13" spans="1:7" x14ac:dyDescent="0.25">
      <c r="A13" s="11" t="s">
        <v>14</v>
      </c>
      <c r="C13" s="11">
        <f>SUM(D13:G13)</f>
        <v>72</v>
      </c>
      <c r="D13" s="11">
        <v>17</v>
      </c>
      <c r="E13" s="11">
        <v>7</v>
      </c>
      <c r="F13" s="11">
        <v>48</v>
      </c>
    </row>
    <row r="15" spans="1:7" x14ac:dyDescent="0.25">
      <c r="A15" s="11" t="s">
        <v>15</v>
      </c>
    </row>
    <row r="16" spans="1:7" x14ac:dyDescent="0.25">
      <c r="A16" s="11" t="s">
        <v>61</v>
      </c>
      <c r="C16" s="19">
        <f t="shared" ref="C16:C17" si="0">SUM(D16:G16)</f>
        <v>0</v>
      </c>
      <c r="D16" s="19"/>
      <c r="E16" s="19"/>
      <c r="F16" s="19"/>
      <c r="G16" s="19"/>
    </row>
    <row r="17" spans="1:7" x14ac:dyDescent="0.25">
      <c r="A17" s="11" t="s">
        <v>62</v>
      </c>
      <c r="C17" s="19">
        <f t="shared" si="0"/>
        <v>0</v>
      </c>
      <c r="D17" s="19"/>
      <c r="E17" s="19"/>
      <c r="F17" s="19"/>
      <c r="G17" s="19"/>
    </row>
    <row r="18" spans="1:7" x14ac:dyDescent="0.25">
      <c r="A18" s="11" t="s">
        <v>63</v>
      </c>
      <c r="C18" s="11">
        <f>SUM(D18:G18)</f>
        <v>0</v>
      </c>
    </row>
    <row r="19" spans="1:7" x14ac:dyDescent="0.25">
      <c r="A19" s="11" t="s">
        <v>14</v>
      </c>
      <c r="C19" s="11">
        <v>1736729142</v>
      </c>
      <c r="D19" s="11">
        <v>1143619142</v>
      </c>
      <c r="E19" s="11">
        <v>513110000</v>
      </c>
      <c r="F19" s="11">
        <v>80000000</v>
      </c>
    </row>
    <row r="20" spans="1:7" x14ac:dyDescent="0.25">
      <c r="A20" s="11" t="s">
        <v>64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62</v>
      </c>
      <c r="C23" s="19"/>
    </row>
    <row r="24" spans="1:7" x14ac:dyDescent="0.25">
      <c r="A24" s="11" t="s">
        <v>63</v>
      </c>
      <c r="C24" s="19">
        <v>0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2" t="s">
        <v>18</v>
      </c>
    </row>
    <row r="27" spans="1:7" x14ac:dyDescent="0.25">
      <c r="A27" s="11" t="s">
        <v>65</v>
      </c>
      <c r="C27" s="11">
        <v>1.3815129375000001</v>
      </c>
      <c r="D27" s="11">
        <v>1.3815129375000001</v>
      </c>
      <c r="E27" s="11">
        <v>1.3815129375000001</v>
      </c>
      <c r="F27" s="11">
        <v>1.3815129375000001</v>
      </c>
      <c r="G27" s="11">
        <v>1.3815129375000001</v>
      </c>
    </row>
    <row r="28" spans="1:7" x14ac:dyDescent="0.25">
      <c r="A28" s="11" t="s">
        <v>66</v>
      </c>
      <c r="C28" s="11">
        <v>1.4459435845999999</v>
      </c>
      <c r="D28" s="11">
        <v>1.4459435845999999</v>
      </c>
      <c r="E28" s="11">
        <v>1.4459435845999999</v>
      </c>
      <c r="F28" s="11">
        <v>1.4459435845999999</v>
      </c>
      <c r="G28" s="11">
        <v>1.4459435845999999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32" t="s">
        <v>21</v>
      </c>
    </row>
    <row r="32" spans="1:7" x14ac:dyDescent="0.25">
      <c r="A32" s="11" t="s">
        <v>67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68</v>
      </c>
      <c r="C33" s="11">
        <f>C18/C28</f>
        <v>0</v>
      </c>
      <c r="D33" s="11">
        <f>D18/D28</f>
        <v>0</v>
      </c>
      <c r="E33" s="11">
        <f>E18/E28</f>
        <v>0</v>
      </c>
      <c r="F33" s="11">
        <f>F18/F28</f>
        <v>0</v>
      </c>
      <c r="G33" s="11">
        <f>G18/G28</f>
        <v>0</v>
      </c>
    </row>
    <row r="34" spans="1:7" x14ac:dyDescent="0.25">
      <c r="A34" s="11" t="s">
        <v>69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70</v>
      </c>
      <c r="C35" s="11">
        <f>C33/C12</f>
        <v>0</v>
      </c>
      <c r="D35" s="11">
        <f>D33/D12</f>
        <v>0</v>
      </c>
      <c r="E35" s="11" t="e">
        <f>E33/E12</f>
        <v>#DIV/0!</v>
      </c>
      <c r="F35" s="11" t="e">
        <f>F33/F12</f>
        <v>#DIV/0!</v>
      </c>
      <c r="G35" s="11" t="e">
        <f>G33/G12</f>
        <v>#DIV/0!</v>
      </c>
    </row>
    <row r="37" spans="1:7" x14ac:dyDescent="0.25">
      <c r="A37" s="32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7.4118301043832741E-2</v>
      </c>
      <c r="D40" s="11">
        <f>D11/D29*100</f>
        <v>4.658427643657688E-2</v>
      </c>
      <c r="E40" s="11">
        <f>E11/E29*100</f>
        <v>1.1541822618674669E-2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1.0294208478310103E-3</v>
      </c>
      <c r="D41" s="11">
        <f>D12/D29*100</f>
        <v>2.7402515550927573E-3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1.3888888888888888</v>
      </c>
      <c r="D44" s="11">
        <f>D12/D11*100</f>
        <v>5.8823529411764701</v>
      </c>
      <c r="E44" s="11">
        <f>E12/E11*100</f>
        <v>0</v>
      </c>
      <c r="F44" s="11">
        <f>F12/F11*100</f>
        <v>0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1.3888888888888888</v>
      </c>
      <c r="D49" s="11">
        <f>D12/D13*100</f>
        <v>5.8823529411764701</v>
      </c>
      <c r="E49" s="11">
        <f>E12/E13*100</f>
        <v>0</v>
      </c>
      <c r="F49" s="11">
        <f>F12/F13*100</f>
        <v>0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0</v>
      </c>
      <c r="D50" s="11">
        <f>D18/D19*100</f>
        <v>0</v>
      </c>
      <c r="E50" s="11">
        <f>E18/E19*100</f>
        <v>0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0.69444444444444442</v>
      </c>
      <c r="D51" s="11">
        <f>(D49+D50)/2</f>
        <v>2.9411764705882351</v>
      </c>
      <c r="E51" s="11">
        <f>(E49+E50)/2</f>
        <v>0</v>
      </c>
      <c r="F51" s="11">
        <f>(F49+F50)/2</f>
        <v>0</v>
      </c>
      <c r="G51" s="11" t="e">
        <f>(G49+G50)/2</f>
        <v>#DIV/0!</v>
      </c>
    </row>
    <row r="53" spans="1:7" x14ac:dyDescent="0.25">
      <c r="A53" s="11" t="s">
        <v>91</v>
      </c>
    </row>
    <row r="54" spans="1:7" x14ac:dyDescent="0.25">
      <c r="A54" s="11" t="s">
        <v>38</v>
      </c>
      <c r="C54" s="11" t="e">
        <f>C20/C18*100</f>
        <v>#DIV/0!</v>
      </c>
      <c r="D54" s="11" t="e">
        <f>D20/D18*100</f>
        <v>#DIV/0!</v>
      </c>
      <c r="E54" s="11" t="e">
        <f>E20/E18*100</f>
        <v>#DIV/0!</v>
      </c>
      <c r="F54" s="11" t="e">
        <f>F20/F18*100</f>
        <v>#DIV/0!</v>
      </c>
      <c r="G54" s="11" t="e">
        <f>G20/G18*100</f>
        <v>#DIV/0!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1">((D33/D32)-1)*100</f>
        <v>#DIV/0!</v>
      </c>
      <c r="E58" s="11" t="e">
        <f t="shared" si="1"/>
        <v>#DIV/0!</v>
      </c>
      <c r="F58" s="11" t="e">
        <f t="shared" si="1"/>
        <v>#DIV/0!</v>
      </c>
      <c r="G58" s="11" t="e">
        <f t="shared" si="1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2">C17/C11</f>
        <v>0</v>
      </c>
      <c r="D62" s="11">
        <f t="shared" si="2"/>
        <v>0</v>
      </c>
      <c r="E62" s="11">
        <f t="shared" si="2"/>
        <v>0</v>
      </c>
      <c r="F62" s="11">
        <f t="shared" si="2"/>
        <v>0</v>
      </c>
      <c r="G62" s="11" t="e">
        <f t="shared" si="2"/>
        <v>#DIV/0!</v>
      </c>
    </row>
    <row r="63" spans="1:7" x14ac:dyDescent="0.25">
      <c r="A63" s="11" t="s">
        <v>45</v>
      </c>
      <c r="C63" s="11">
        <f t="shared" si="2"/>
        <v>0</v>
      </c>
      <c r="D63" s="11">
        <f t="shared" si="2"/>
        <v>0</v>
      </c>
      <c r="E63" s="11" t="e">
        <f>E18/E12</f>
        <v>#DIV/0!</v>
      </c>
      <c r="F63" s="11" t="e">
        <f>F18/F12</f>
        <v>#DIV/0!</v>
      </c>
      <c r="G63" s="11" t="e">
        <f t="shared" si="2"/>
        <v>#DIV/0!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 t="e">
        <f>(C18/C24)*100</f>
        <v>#DIV/0!</v>
      </c>
    </row>
    <row r="70" spans="1:7" ht="15.75" thickBot="1" x14ac:dyDescent="0.3">
      <c r="A70" s="28"/>
      <c r="B70" s="28"/>
      <c r="C70" s="28"/>
      <c r="D70" s="28"/>
      <c r="E70" s="28"/>
      <c r="F70" s="28"/>
      <c r="G70" s="28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106</v>
      </c>
    </row>
    <row r="81" spans="1:1" x14ac:dyDescent="0.25">
      <c r="A81" s="29" t="s">
        <v>107</v>
      </c>
    </row>
    <row r="82" spans="1:1" x14ac:dyDescent="0.25">
      <c r="A82" s="29" t="s">
        <v>108</v>
      </c>
    </row>
    <row r="103" spans="4:8" x14ac:dyDescent="0.25">
      <c r="E103" s="11" t="s">
        <v>109</v>
      </c>
      <c r="F103" s="11" t="s">
        <v>110</v>
      </c>
      <c r="G103" s="11" t="s">
        <v>111</v>
      </c>
      <c r="H103" s="11" t="s">
        <v>112</v>
      </c>
    </row>
    <row r="104" spans="4:8" x14ac:dyDescent="0.25">
      <c r="D104" s="11" t="s">
        <v>49</v>
      </c>
      <c r="G104" s="11">
        <v>52.962044359662578</v>
      </c>
      <c r="H104" s="11">
        <v>101.460148441485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2"/>
  <sheetViews>
    <sheetView topLeftCell="A34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0.7109375" customWidth="1"/>
    <col min="3" max="4" width="18.5703125" customWidth="1"/>
    <col min="5" max="5" width="18.140625" bestFit="1" customWidth="1"/>
    <col min="6" max="6" width="26.140625" customWidth="1"/>
    <col min="7" max="7" width="24.28515625" customWidth="1"/>
  </cols>
  <sheetData>
    <row r="2" spans="1:8" x14ac:dyDescent="0.25">
      <c r="A2" s="48" t="s">
        <v>102</v>
      </c>
      <c r="B2" s="48"/>
      <c r="C2" s="48"/>
      <c r="D2" s="48"/>
      <c r="E2" s="48"/>
      <c r="F2" s="48"/>
      <c r="G2" s="48"/>
    </row>
    <row r="4" spans="1:8" x14ac:dyDescent="0.25">
      <c r="A4" s="50" t="s">
        <v>0</v>
      </c>
      <c r="B4" s="1"/>
      <c r="C4" s="50" t="s">
        <v>1</v>
      </c>
      <c r="D4" s="52" t="s">
        <v>2</v>
      </c>
      <c r="E4" s="52"/>
      <c r="F4" s="52"/>
      <c r="G4" s="52"/>
      <c r="H4" s="2"/>
    </row>
    <row r="5" spans="1:8" ht="15.75" thickBot="1" x14ac:dyDescent="0.3">
      <c r="A5" s="51"/>
      <c r="B5" s="3"/>
      <c r="C5" s="51"/>
      <c r="D5" s="7" t="s">
        <v>3</v>
      </c>
      <c r="E5" s="7" t="s">
        <v>4</v>
      </c>
      <c r="F5" s="7" t="s">
        <v>5</v>
      </c>
      <c r="G5" s="7" t="s">
        <v>6</v>
      </c>
      <c r="H5" s="4"/>
    </row>
    <row r="6" spans="1:8" ht="15.75" thickTop="1" x14ac:dyDescent="0.25"/>
    <row r="7" spans="1:8" x14ac:dyDescent="0.25">
      <c r="A7" s="5" t="s">
        <v>7</v>
      </c>
    </row>
    <row r="8" spans="1:8" x14ac:dyDescent="0.25">
      <c r="B8" t="s">
        <v>8</v>
      </c>
    </row>
    <row r="9" spans="1:8" x14ac:dyDescent="0.25">
      <c r="A9" t="s">
        <v>9</v>
      </c>
      <c r="B9" t="s">
        <v>10</v>
      </c>
      <c r="C9" s="6"/>
      <c r="D9" s="6"/>
      <c r="E9" s="6"/>
      <c r="F9" s="6"/>
      <c r="G9" s="6"/>
    </row>
    <row r="10" spans="1:8" x14ac:dyDescent="0.25">
      <c r="A10" t="s">
        <v>60</v>
      </c>
      <c r="C10" s="19">
        <f t="shared" ref="C10:C11" si="0">SUM(D10:G10)</f>
        <v>0</v>
      </c>
      <c r="D10" s="18"/>
      <c r="E10" s="18"/>
      <c r="F10" s="18"/>
      <c r="G10" s="18"/>
    </row>
    <row r="11" spans="1:8" x14ac:dyDescent="0.25">
      <c r="A11" t="s">
        <v>58</v>
      </c>
      <c r="C11" s="11">
        <f t="shared" si="0"/>
        <v>72</v>
      </c>
      <c r="D11" s="11">
        <v>17</v>
      </c>
      <c r="E11" s="11">
        <v>7</v>
      </c>
      <c r="F11" s="11">
        <v>48</v>
      </c>
      <c r="G11" s="6"/>
    </row>
    <row r="12" spans="1:8" x14ac:dyDescent="0.25">
      <c r="A12" t="s">
        <v>57</v>
      </c>
      <c r="B12" s="10"/>
      <c r="C12" s="11">
        <f>SUM(D12:G12)</f>
        <v>22</v>
      </c>
      <c r="D12" s="11">
        <v>6</v>
      </c>
      <c r="E12" s="11">
        <v>1</v>
      </c>
      <c r="F12" s="13">
        <v>8</v>
      </c>
      <c r="G12" s="11">
        <v>7</v>
      </c>
    </row>
    <row r="13" spans="1:8" x14ac:dyDescent="0.25">
      <c r="A13" t="s">
        <v>14</v>
      </c>
      <c r="C13" s="11">
        <f>+D13+E13+F13</f>
        <v>72</v>
      </c>
      <c r="D13" s="11">
        <v>17</v>
      </c>
      <c r="E13" s="11">
        <v>7</v>
      </c>
      <c r="F13" s="17">
        <v>48</v>
      </c>
      <c r="G13" s="17"/>
    </row>
    <row r="14" spans="1:8" x14ac:dyDescent="0.25">
      <c r="C14" s="6"/>
      <c r="D14" s="6"/>
      <c r="E14" s="6"/>
      <c r="F14" s="6"/>
      <c r="G14" s="6"/>
    </row>
    <row r="15" spans="1:8" x14ac:dyDescent="0.25">
      <c r="A15" t="s">
        <v>15</v>
      </c>
      <c r="C15" s="6"/>
      <c r="D15" s="6"/>
      <c r="E15" s="6"/>
      <c r="F15" s="6"/>
      <c r="G15" s="6"/>
    </row>
    <row r="16" spans="1:8" x14ac:dyDescent="0.25">
      <c r="A16" t="s">
        <v>60</v>
      </c>
      <c r="C16" s="18"/>
      <c r="D16" s="18"/>
      <c r="E16" s="18"/>
      <c r="F16" s="18"/>
      <c r="G16" s="18"/>
    </row>
    <row r="17" spans="1:7" x14ac:dyDescent="0.25">
      <c r="A17" t="s">
        <v>58</v>
      </c>
      <c r="C17" s="18"/>
      <c r="D17" s="18"/>
      <c r="E17" s="18"/>
      <c r="F17" s="18"/>
      <c r="G17" s="18"/>
    </row>
    <row r="18" spans="1:7" x14ac:dyDescent="0.25">
      <c r="A18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53">
        <v>80000000</v>
      </c>
      <c r="G19" s="53"/>
    </row>
    <row r="20" spans="1:7" x14ac:dyDescent="0.25">
      <c r="A20" t="s">
        <v>59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  <c r="D22" s="6"/>
      <c r="E22" s="6"/>
      <c r="F22" s="6"/>
      <c r="G22" s="6"/>
    </row>
    <row r="23" spans="1:7" x14ac:dyDescent="0.25">
      <c r="A23" t="s">
        <v>58</v>
      </c>
      <c r="C23" s="18"/>
      <c r="D23" s="6"/>
      <c r="E23" s="6"/>
      <c r="F23" s="49"/>
      <c r="G23" s="49"/>
    </row>
    <row r="24" spans="1:7" x14ac:dyDescent="0.25">
      <c r="A24" t="s">
        <v>57</v>
      </c>
      <c r="C24" s="18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C25" s="6"/>
      <c r="D25" s="6"/>
      <c r="E25" s="6"/>
      <c r="F25" s="6"/>
      <c r="G25" s="6"/>
    </row>
    <row r="26" spans="1:7" x14ac:dyDescent="0.25">
      <c r="A26" s="5" t="s">
        <v>18</v>
      </c>
      <c r="C26" s="6"/>
      <c r="D26" s="6"/>
      <c r="E26" s="6"/>
      <c r="F26" s="6"/>
      <c r="G26" s="6"/>
    </row>
    <row r="27" spans="1:7" x14ac:dyDescent="0.25">
      <c r="A27" t="s">
        <v>56</v>
      </c>
      <c r="C27" s="6">
        <v>1.3936338904333334</v>
      </c>
      <c r="D27" s="6">
        <v>1.3936338904333334</v>
      </c>
      <c r="E27" s="6">
        <v>1.3936338904333334</v>
      </c>
      <c r="F27" s="16">
        <v>1.3936338904333334</v>
      </c>
      <c r="G27" s="6">
        <v>1.3936338904333334</v>
      </c>
    </row>
    <row r="28" spans="1:7" x14ac:dyDescent="0.25">
      <c r="A28" t="s">
        <v>55</v>
      </c>
      <c r="C28" s="6">
        <v>1.4619442416999999</v>
      </c>
      <c r="D28" s="6">
        <v>1.4619442416999999</v>
      </c>
      <c r="E28" s="6">
        <v>1.4619442416999999</v>
      </c>
      <c r="F28" s="6">
        <v>1.4619442416999999</v>
      </c>
      <c r="G28" s="6">
        <v>1.4619442416999999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0" spans="1:7" x14ac:dyDescent="0.25">
      <c r="C30" s="6"/>
      <c r="D30" s="6"/>
      <c r="E30" s="6"/>
      <c r="F30" s="6"/>
      <c r="G30" s="6"/>
    </row>
    <row r="31" spans="1:7" x14ac:dyDescent="0.25">
      <c r="A31" t="s">
        <v>21</v>
      </c>
      <c r="C31" s="6"/>
      <c r="D31" s="6"/>
      <c r="E31" s="6"/>
      <c r="F31" s="6"/>
      <c r="G31" s="6"/>
    </row>
    <row r="32" spans="1:7" x14ac:dyDescent="0.25">
      <c r="A32" t="s">
        <v>54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53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52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51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s="5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2.2647258652282225E-2</v>
      </c>
      <c r="D41" s="8">
        <f>D12/D29*100</f>
        <v>1.6441509330556544E-2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30.555555555555557</v>
      </c>
      <c r="D44" s="8">
        <f>D12/D11*100</f>
        <v>35.294117647058826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30.555555555555557</v>
      </c>
      <c r="D49" s="8">
        <f>D12/D13*100</f>
        <v>35.294117647058826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15.277777777777779</v>
      </c>
      <c r="D51" s="8">
        <f>(D49+D50)/2</f>
        <v>17.647058823529413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1">((D33/D32)-1)*100</f>
        <v>#DIV/0!</v>
      </c>
      <c r="E58" s="8" t="e">
        <f t="shared" si="1"/>
        <v>#DIV/0!</v>
      </c>
      <c r="F58" s="8" t="e">
        <f t="shared" si="1"/>
        <v>#DIV/0!</v>
      </c>
      <c r="G58" s="8" t="e">
        <f t="shared" si="1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2">C17/C11</f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 t="e">
        <f t="shared" si="2"/>
        <v>#DIV/0!</v>
      </c>
    </row>
    <row r="63" spans="1:7" x14ac:dyDescent="0.25">
      <c r="A63" t="s">
        <v>45</v>
      </c>
      <c r="C63" s="8">
        <f t="shared" si="2"/>
        <v>0</v>
      </c>
      <c r="D63" s="8">
        <f t="shared" si="2"/>
        <v>0</v>
      </c>
      <c r="E63" s="8">
        <f>E18/E12</f>
        <v>0</v>
      </c>
      <c r="F63" s="8">
        <f>F18/F12</f>
        <v>0</v>
      </c>
      <c r="G63" s="8">
        <f t="shared" si="2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 t="e">
        <f>(C18/C24)*100</f>
        <v>#DIV/0!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6">
    <mergeCell ref="A2:G2"/>
    <mergeCell ref="F23:G23"/>
    <mergeCell ref="A4:A5"/>
    <mergeCell ref="C4:C5"/>
    <mergeCell ref="D4:G4"/>
    <mergeCell ref="F19:G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3"/>
  <sheetViews>
    <sheetView topLeftCell="A31" zoomScale="90" zoomScaleNormal="90" workbookViewId="0">
      <selection activeCell="J14" sqref="J14"/>
    </sheetView>
  </sheetViews>
  <sheetFormatPr baseColWidth="10" defaultColWidth="11.42578125" defaultRowHeight="15" x14ac:dyDescent="0.25"/>
  <cols>
    <col min="1" max="1" width="34.5703125" style="11" customWidth="1"/>
    <col min="2" max="2" width="11.42578125" style="11"/>
    <col min="3" max="4" width="18.5703125" style="11" bestFit="1" customWidth="1"/>
    <col min="5" max="5" width="18.140625" style="11" customWidth="1"/>
    <col min="6" max="6" width="16.140625" style="11" customWidth="1"/>
    <col min="7" max="7" width="15.42578125" style="11" customWidth="1"/>
    <col min="8" max="16384" width="11.42578125" style="11"/>
  </cols>
  <sheetData>
    <row r="2" spans="1:8" x14ac:dyDescent="0.25">
      <c r="A2" s="44" t="s">
        <v>103</v>
      </c>
      <c r="B2" s="44"/>
      <c r="C2" s="44"/>
      <c r="D2" s="44"/>
      <c r="E2" s="44"/>
      <c r="F2" s="44"/>
      <c r="G2" s="44"/>
    </row>
    <row r="4" spans="1:8" x14ac:dyDescent="0.25">
      <c r="A4" s="45" t="s">
        <v>0</v>
      </c>
      <c r="B4" s="30"/>
      <c r="C4" s="45" t="s">
        <v>1</v>
      </c>
      <c r="D4" s="55" t="s">
        <v>2</v>
      </c>
      <c r="E4" s="55"/>
      <c r="F4" s="55"/>
      <c r="G4" s="55"/>
      <c r="H4" s="33"/>
    </row>
    <row r="5" spans="1:8" ht="33.75" customHeight="1" thickBot="1" x14ac:dyDescent="0.3">
      <c r="A5" s="46"/>
      <c r="B5" s="31"/>
      <c r="C5" s="46"/>
      <c r="D5" s="34" t="s">
        <v>3</v>
      </c>
      <c r="E5" s="34" t="s">
        <v>4</v>
      </c>
      <c r="F5" s="34" t="s">
        <v>5</v>
      </c>
      <c r="G5" s="34" t="s">
        <v>6</v>
      </c>
      <c r="H5" s="35"/>
    </row>
    <row r="6" spans="1:8" ht="15.75" thickTop="1" x14ac:dyDescent="0.25"/>
    <row r="7" spans="1:8" x14ac:dyDescent="0.25">
      <c r="A7" s="32" t="s">
        <v>7</v>
      </c>
    </row>
    <row r="8" spans="1:8" x14ac:dyDescent="0.25">
      <c r="B8" s="11" t="s">
        <v>8</v>
      </c>
    </row>
    <row r="9" spans="1:8" x14ac:dyDescent="0.25">
      <c r="A9" s="11" t="s">
        <v>9</v>
      </c>
      <c r="B9" s="11" t="s">
        <v>10</v>
      </c>
    </row>
    <row r="10" spans="1:8" x14ac:dyDescent="0.25">
      <c r="A10" s="11" t="s">
        <v>11</v>
      </c>
      <c r="C10" s="19"/>
      <c r="D10" s="19"/>
      <c r="E10" s="19"/>
      <c r="F10" s="19"/>
      <c r="G10" s="19"/>
    </row>
    <row r="11" spans="1:8" x14ac:dyDescent="0.25">
      <c r="A11" s="11" t="s">
        <v>12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8" x14ac:dyDescent="0.25">
      <c r="A12" s="11" t="s">
        <v>13</v>
      </c>
      <c r="C12" s="11">
        <f>SUM(D12:G12)</f>
        <v>9</v>
      </c>
      <c r="D12" s="11">
        <v>0</v>
      </c>
      <c r="E12" s="11">
        <v>0</v>
      </c>
      <c r="F12" s="11">
        <v>7</v>
      </c>
      <c r="G12" s="11">
        <v>2</v>
      </c>
    </row>
    <row r="13" spans="1:8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7">
        <v>46</v>
      </c>
      <c r="G13" s="17"/>
    </row>
    <row r="15" spans="1:8" x14ac:dyDescent="0.25">
      <c r="A15" s="11" t="s">
        <v>15</v>
      </c>
    </row>
    <row r="16" spans="1:8" x14ac:dyDescent="0.25">
      <c r="A16" s="11" t="s">
        <v>11</v>
      </c>
      <c r="C16" s="19"/>
      <c r="D16" s="19"/>
      <c r="E16" s="19"/>
      <c r="F16" s="19"/>
      <c r="G16" s="19"/>
    </row>
    <row r="17" spans="1:7" x14ac:dyDescent="0.25">
      <c r="A17" s="11" t="s">
        <v>12</v>
      </c>
      <c r="C17" s="19"/>
      <c r="D17" s="19"/>
      <c r="E17" s="19"/>
      <c r="F17" s="19"/>
      <c r="G17" s="19"/>
    </row>
    <row r="18" spans="1:7" x14ac:dyDescent="0.25">
      <c r="A18" s="11" t="s">
        <v>13</v>
      </c>
      <c r="C18" s="11">
        <f>SUM(D18:G18)</f>
        <v>146844097.84</v>
      </c>
      <c r="D18" s="11">
        <v>33839031.969999999</v>
      </c>
      <c r="E18" s="11">
        <v>39911892.969999999</v>
      </c>
      <c r="F18" s="11">
        <v>0</v>
      </c>
      <c r="G18" s="11">
        <v>73093172.900000006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36">
        <v>343200000</v>
      </c>
      <c r="G19" s="37"/>
    </row>
    <row r="20" spans="1:7" x14ac:dyDescent="0.25">
      <c r="A20" s="11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12</v>
      </c>
      <c r="C23" s="19"/>
      <c r="F23" s="54"/>
      <c r="G23" s="54"/>
    </row>
    <row r="24" spans="1:7" x14ac:dyDescent="0.25">
      <c r="A24" s="11" t="s">
        <v>13</v>
      </c>
      <c r="C24" s="11">
        <v>277262895.75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2" t="s">
        <v>18</v>
      </c>
    </row>
    <row r="27" spans="1:7" x14ac:dyDescent="0.25">
      <c r="A27" s="11" t="s">
        <v>19</v>
      </c>
      <c r="C27" s="11">
        <v>140.41999999999999</v>
      </c>
      <c r="D27" s="11">
        <v>140.41999999999999</v>
      </c>
      <c r="E27" s="11">
        <v>140.41999999999999</v>
      </c>
      <c r="F27" s="11">
        <v>140.41999999999999</v>
      </c>
      <c r="G27" s="11">
        <v>140.41999999999999</v>
      </c>
    </row>
    <row r="28" spans="1:7" x14ac:dyDescent="0.25">
      <c r="A28" s="11" t="s">
        <v>20</v>
      </c>
      <c r="C28" s="11">
        <v>147.74</v>
      </c>
      <c r="D28" s="11">
        <v>147.74</v>
      </c>
      <c r="E28" s="11">
        <v>147.74</v>
      </c>
      <c r="F28" s="11">
        <v>147.74</v>
      </c>
      <c r="G28" s="11">
        <v>147.74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22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8" x14ac:dyDescent="0.25">
      <c r="A33" s="11" t="s">
        <v>23</v>
      </c>
      <c r="C33" s="11">
        <f>C18/C28</f>
        <v>993935.9539731961</v>
      </c>
      <c r="D33" s="11">
        <f>D18/D28</f>
        <v>229044.48334912682</v>
      </c>
      <c r="E33" s="11">
        <f>E18/E28</f>
        <v>270149.5395289021</v>
      </c>
      <c r="F33" s="11">
        <f>F18/F28</f>
        <v>0</v>
      </c>
      <c r="G33" s="11">
        <f>G18/G28</f>
        <v>494741.93109516718</v>
      </c>
    </row>
    <row r="34" spans="1:8" x14ac:dyDescent="0.25">
      <c r="A34" s="11" t="s">
        <v>24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8" x14ac:dyDescent="0.25">
      <c r="A35" s="11" t="s">
        <v>25</v>
      </c>
      <c r="C35" s="11">
        <f>C33/C12</f>
        <v>110437.32821924401</v>
      </c>
      <c r="D35" s="11" t="e">
        <f>D33/D12</f>
        <v>#DIV/0!</v>
      </c>
      <c r="E35" s="11" t="e">
        <f>E33/E12</f>
        <v>#DIV/0!</v>
      </c>
      <c r="F35" s="11">
        <f>F33/F12</f>
        <v>0</v>
      </c>
      <c r="G35" s="11">
        <f>G33/G12</f>
        <v>247370.96554758359</v>
      </c>
    </row>
    <row r="37" spans="1:8" x14ac:dyDescent="0.25">
      <c r="A37" s="32" t="s">
        <v>26</v>
      </c>
    </row>
    <row r="39" spans="1:8" x14ac:dyDescent="0.25">
      <c r="A39" s="11" t="s">
        <v>27</v>
      </c>
    </row>
    <row r="40" spans="1:8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  <c r="H40" s="26"/>
    </row>
    <row r="41" spans="1:8" x14ac:dyDescent="0.25">
      <c r="A41" s="11" t="s">
        <v>29</v>
      </c>
      <c r="C41" s="11">
        <f>C12/C29*100</f>
        <v>9.2647876304790926E-3</v>
      </c>
      <c r="D41" s="11">
        <f>D12/D29*100</f>
        <v>0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  <c r="H41" s="26"/>
    </row>
    <row r="42" spans="1:8" x14ac:dyDescent="0.25">
      <c r="H42" s="26"/>
    </row>
    <row r="43" spans="1:8" x14ac:dyDescent="0.25">
      <c r="A43" s="11" t="s">
        <v>30</v>
      </c>
      <c r="H43" s="26"/>
    </row>
    <row r="44" spans="1:8" x14ac:dyDescent="0.25">
      <c r="A44" s="11" t="s">
        <v>31</v>
      </c>
      <c r="C44" s="11">
        <f>C12/C11*100</f>
        <v>10.588235294117647</v>
      </c>
      <c r="D44" s="11">
        <f>D12/D11*100</f>
        <v>0</v>
      </c>
      <c r="E44" s="11">
        <f>E12/E11*100</f>
        <v>0</v>
      </c>
      <c r="F44" s="11">
        <f>F12/F11*100</f>
        <v>15.217391304347828</v>
      </c>
      <c r="G44" s="11" t="e">
        <f>G12/G11*100</f>
        <v>#DIV/0!</v>
      </c>
      <c r="H44" s="26"/>
    </row>
    <row r="45" spans="1:8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  <c r="H45" s="26"/>
    </row>
    <row r="46" spans="1:8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  <c r="H46" s="26"/>
    </row>
    <row r="47" spans="1:8" x14ac:dyDescent="0.25">
      <c r="H47" s="26"/>
    </row>
    <row r="48" spans="1:8" x14ac:dyDescent="0.25">
      <c r="A48" s="11" t="s">
        <v>34</v>
      </c>
      <c r="H48" s="26"/>
    </row>
    <row r="49" spans="1:8" x14ac:dyDescent="0.25">
      <c r="A49" s="11" t="s">
        <v>35</v>
      </c>
      <c r="C49" s="11">
        <f>C12/C13*100</f>
        <v>10.588235294117647</v>
      </c>
      <c r="D49" s="11">
        <f>D12/D13*100</f>
        <v>0</v>
      </c>
      <c r="E49" s="11">
        <f>E12/E13*100</f>
        <v>0</v>
      </c>
      <c r="F49" s="11">
        <f>F12/F13*100</f>
        <v>15.217391304347828</v>
      </c>
      <c r="G49" s="11" t="e">
        <f>G12/G13*100</f>
        <v>#DIV/0!</v>
      </c>
      <c r="H49" s="26"/>
    </row>
    <row r="50" spans="1:8" x14ac:dyDescent="0.25">
      <c r="A50" s="11" t="s">
        <v>36</v>
      </c>
      <c r="C50" s="11">
        <f>C18/C19*100</f>
        <v>8.4552101009196985</v>
      </c>
      <c r="D50" s="11">
        <f>D18/D19*100</f>
        <v>2.8934388586421158</v>
      </c>
      <c r="E50" s="11">
        <f>E18/E19*100</f>
        <v>3.2607222896684696</v>
      </c>
      <c r="F50" s="11">
        <f>F18/F19*100</f>
        <v>0</v>
      </c>
      <c r="G50" s="11" t="e">
        <f>G18/G19*100</f>
        <v>#DIV/0!</v>
      </c>
      <c r="H50" s="26"/>
    </row>
    <row r="51" spans="1:8" x14ac:dyDescent="0.25">
      <c r="A51" s="11" t="s">
        <v>37</v>
      </c>
      <c r="C51" s="11">
        <f>(C49+C50)/2</f>
        <v>9.5217226975186726</v>
      </c>
      <c r="D51" s="11">
        <f>(D49+D50)/2</f>
        <v>1.4467194293210579</v>
      </c>
      <c r="E51" s="11">
        <f>(E49+E50)/2</f>
        <v>1.6303611448342348</v>
      </c>
      <c r="F51" s="11">
        <f>(F49+F50)/2</f>
        <v>7.608695652173914</v>
      </c>
      <c r="G51" s="11" t="e">
        <f>(G49+G50)/2</f>
        <v>#DIV/0!</v>
      </c>
      <c r="H51" s="26"/>
    </row>
    <row r="52" spans="1:8" x14ac:dyDescent="0.25">
      <c r="H52" s="26"/>
    </row>
    <row r="53" spans="1:8" x14ac:dyDescent="0.25">
      <c r="A53" s="11" t="s">
        <v>92</v>
      </c>
      <c r="H53" s="26"/>
    </row>
    <row r="54" spans="1:8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  <c r="H54" s="26"/>
    </row>
    <row r="55" spans="1:8" x14ac:dyDescent="0.25">
      <c r="H55" s="26"/>
    </row>
    <row r="56" spans="1:8" x14ac:dyDescent="0.25">
      <c r="A56" s="11" t="s">
        <v>39</v>
      </c>
      <c r="H56" s="26"/>
    </row>
    <row r="57" spans="1:8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  <c r="H57" s="26"/>
    </row>
    <row r="58" spans="1:8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  <c r="H58" s="26"/>
    </row>
    <row r="59" spans="1:8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  <c r="H59" s="26"/>
    </row>
    <row r="60" spans="1:8" x14ac:dyDescent="0.25">
      <c r="H60" s="26"/>
    </row>
    <row r="61" spans="1:8" x14ac:dyDescent="0.25">
      <c r="A61" s="11" t="s">
        <v>43</v>
      </c>
      <c r="H61" s="26"/>
    </row>
    <row r="62" spans="1:8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  <c r="H62" s="26"/>
    </row>
    <row r="63" spans="1:8" x14ac:dyDescent="0.25">
      <c r="A63" s="11" t="s">
        <v>45</v>
      </c>
      <c r="C63" s="11">
        <f t="shared" si="1"/>
        <v>16316010.871111112</v>
      </c>
      <c r="D63" s="11" t="e">
        <f t="shared" si="1"/>
        <v>#DIV/0!</v>
      </c>
      <c r="E63" s="11" t="e">
        <f>E18/E12</f>
        <v>#DIV/0!</v>
      </c>
      <c r="F63" s="11">
        <f>F18/F12</f>
        <v>0</v>
      </c>
      <c r="G63" s="11">
        <f t="shared" si="1"/>
        <v>36546586.450000003</v>
      </c>
      <c r="H63" s="26"/>
    </row>
    <row r="64" spans="1:8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  <c r="H64" s="26"/>
    </row>
    <row r="65" spans="1:8" x14ac:dyDescent="0.25">
      <c r="H65" s="26"/>
    </row>
    <row r="66" spans="1:8" x14ac:dyDescent="0.25">
      <c r="A66" s="11" t="s">
        <v>47</v>
      </c>
      <c r="H66" s="26"/>
    </row>
    <row r="67" spans="1:8" x14ac:dyDescent="0.25">
      <c r="A67" s="11" t="s">
        <v>48</v>
      </c>
      <c r="C67" s="11" t="e">
        <f>(C24/C23)*100</f>
        <v>#DIV/0!</v>
      </c>
      <c r="H67" s="26"/>
    </row>
    <row r="68" spans="1:8" x14ac:dyDescent="0.25">
      <c r="A68" s="11" t="s">
        <v>49</v>
      </c>
      <c r="C68" s="11">
        <f>(C18/C24)*100</f>
        <v>52.962044359662578</v>
      </c>
      <c r="H68" s="26"/>
    </row>
    <row r="69" spans="1:8" x14ac:dyDescent="0.25">
      <c r="C69" s="38"/>
      <c r="D69" s="38"/>
      <c r="E69" s="38"/>
      <c r="F69" s="38"/>
      <c r="G69" s="38"/>
    </row>
    <row r="70" spans="1:8" ht="15.75" thickBot="1" x14ac:dyDescent="0.3">
      <c r="A70" s="28"/>
      <c r="B70" s="28"/>
      <c r="C70" s="28"/>
      <c r="D70" s="28"/>
      <c r="E70" s="28"/>
      <c r="F70" s="28"/>
      <c r="G70" s="28"/>
    </row>
    <row r="71" spans="1:8" ht="15.75" thickTop="1" x14ac:dyDescent="0.25"/>
    <row r="72" spans="1:8" x14ac:dyDescent="0.25">
      <c r="A72" s="11" t="s">
        <v>50</v>
      </c>
    </row>
    <row r="73" spans="1:8" x14ac:dyDescent="0.25">
      <c r="A73" s="11" t="s">
        <v>93</v>
      </c>
    </row>
    <row r="74" spans="1:8" x14ac:dyDescent="0.25">
      <c r="A74" s="11" t="s">
        <v>96</v>
      </c>
    </row>
    <row r="76" spans="1:8" x14ac:dyDescent="0.25">
      <c r="A76" s="11" t="s">
        <v>94</v>
      </c>
    </row>
    <row r="77" spans="1:8" x14ac:dyDescent="0.25">
      <c r="A77" s="11" t="s">
        <v>95</v>
      </c>
    </row>
    <row r="78" spans="1:8" x14ac:dyDescent="0.25">
      <c r="A78" s="11" t="s">
        <v>97</v>
      </c>
    </row>
    <row r="79" spans="1:8" x14ac:dyDescent="0.25">
      <c r="A79" s="11" t="s">
        <v>98</v>
      </c>
    </row>
    <row r="80" spans="1:8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9" t="s">
        <v>107</v>
      </c>
    </row>
    <row r="83" spans="1:1" x14ac:dyDescent="0.25">
      <c r="A83" s="29" t="s">
        <v>108</v>
      </c>
    </row>
  </sheetData>
  <mergeCells count="5">
    <mergeCell ref="A2:G2"/>
    <mergeCell ref="F23:G23"/>
    <mergeCell ref="A4:A5"/>
    <mergeCell ref="C4:C5"/>
    <mergeCell ref="D4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topLeftCell="A49" zoomScale="90" zoomScaleNormal="90" workbookViewId="0">
      <selection activeCell="F78" sqref="F78"/>
    </sheetView>
  </sheetViews>
  <sheetFormatPr baseColWidth="10" defaultColWidth="11.42578125" defaultRowHeight="15" x14ac:dyDescent="0.25"/>
  <cols>
    <col min="1" max="1" width="57.85546875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44" t="s">
        <v>104</v>
      </c>
      <c r="B2" s="44"/>
      <c r="C2" s="44"/>
      <c r="D2" s="44"/>
      <c r="E2" s="44"/>
      <c r="F2" s="44"/>
      <c r="G2" s="44"/>
    </row>
    <row r="4" spans="1:7" x14ac:dyDescent="0.25">
      <c r="A4" s="45" t="s">
        <v>0</v>
      </c>
      <c r="B4" s="30"/>
      <c r="C4" s="45" t="s">
        <v>1</v>
      </c>
      <c r="D4" s="47" t="s">
        <v>2</v>
      </c>
      <c r="E4" s="47"/>
      <c r="F4" s="47"/>
      <c r="G4" s="47"/>
    </row>
    <row r="5" spans="1:7" ht="15.75" thickBot="1" x14ac:dyDescent="0.3">
      <c r="A5" s="46"/>
      <c r="B5" s="31"/>
      <c r="C5" s="46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1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  <c r="C9" s="19"/>
      <c r="D9" s="19"/>
      <c r="E9" s="19"/>
      <c r="F9" s="19"/>
      <c r="G9" s="19"/>
    </row>
    <row r="10" spans="1:7" x14ac:dyDescent="0.25">
      <c r="A10" s="11" t="s">
        <v>71</v>
      </c>
      <c r="C10" s="19"/>
      <c r="D10" s="19"/>
      <c r="E10" s="19"/>
      <c r="F10" s="19"/>
      <c r="G10" s="19"/>
    </row>
    <row r="11" spans="1:7" x14ac:dyDescent="0.25">
      <c r="A11" s="11" t="s">
        <v>72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7" x14ac:dyDescent="0.25">
      <c r="A12" s="11" t="s">
        <v>73</v>
      </c>
      <c r="C12" s="11">
        <f>SUM(D12:G12)</f>
        <v>22</v>
      </c>
      <c r="D12" s="11">
        <v>9</v>
      </c>
      <c r="E12" s="11">
        <v>1</v>
      </c>
      <c r="F12" s="11">
        <v>3</v>
      </c>
      <c r="G12" s="11">
        <v>9</v>
      </c>
    </row>
    <row r="13" spans="1:7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1">
        <v>46</v>
      </c>
    </row>
    <row r="15" spans="1:7" x14ac:dyDescent="0.25">
      <c r="A15" s="11" t="s">
        <v>15</v>
      </c>
    </row>
    <row r="16" spans="1:7" x14ac:dyDescent="0.25">
      <c r="A16" s="11" t="s">
        <v>71</v>
      </c>
      <c r="C16" s="19"/>
      <c r="D16" s="19"/>
      <c r="E16" s="19"/>
      <c r="F16" s="19"/>
      <c r="G16" s="19"/>
    </row>
    <row r="17" spans="1:7" x14ac:dyDescent="0.25">
      <c r="A17" s="11" t="s">
        <v>72</v>
      </c>
      <c r="C17" s="19"/>
      <c r="D17" s="19"/>
      <c r="E17" s="19"/>
      <c r="F17" s="19"/>
      <c r="G17" s="19"/>
    </row>
    <row r="18" spans="1:7" x14ac:dyDescent="0.25">
      <c r="A18" s="11" t="s">
        <v>73</v>
      </c>
      <c r="C18" s="11">
        <f>SUM(D18:G18)</f>
        <v>594948176.90999997</v>
      </c>
      <c r="D18" s="11">
        <v>427787470.74000001</v>
      </c>
      <c r="E18" s="11">
        <v>154318881.05000001</v>
      </c>
      <c r="G18" s="11">
        <v>12841825.119999999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19">
        <v>343200000</v>
      </c>
    </row>
    <row r="20" spans="1:7" x14ac:dyDescent="0.25">
      <c r="A20" s="11" t="s">
        <v>74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72</v>
      </c>
      <c r="C23" s="19"/>
    </row>
    <row r="24" spans="1:7" x14ac:dyDescent="0.25">
      <c r="A24" s="11" t="s">
        <v>73</v>
      </c>
      <c r="C24" s="11">
        <v>586386069.85000002</v>
      </c>
    </row>
    <row r="26" spans="1:7" x14ac:dyDescent="0.25">
      <c r="A26" s="11" t="s">
        <v>18</v>
      </c>
    </row>
    <row r="27" spans="1:7" x14ac:dyDescent="0.25">
      <c r="A27" s="11" t="s">
        <v>75</v>
      </c>
      <c r="C27" s="11">
        <v>1.4207485692333333</v>
      </c>
      <c r="D27" s="11">
        <v>1.4207485692333333</v>
      </c>
      <c r="E27" s="11">
        <v>1.4207485692333333</v>
      </c>
      <c r="F27" s="11">
        <v>1.4207485692333333</v>
      </c>
      <c r="G27" s="11">
        <v>1.4207485692333333</v>
      </c>
    </row>
    <row r="28" spans="1:7" x14ac:dyDescent="0.25">
      <c r="A28" s="11" t="s">
        <v>76</v>
      </c>
      <c r="C28" s="11">
        <v>1.4880743485666665</v>
      </c>
      <c r="D28" s="11">
        <v>1.4880743485666665</v>
      </c>
      <c r="E28" s="11">
        <v>1.4880743485666665</v>
      </c>
      <c r="F28" s="11">
        <v>1.4880743485666665</v>
      </c>
      <c r="G28" s="11">
        <v>1.4880743485666665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77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78</v>
      </c>
      <c r="C33" s="11">
        <f>C18/C28</f>
        <v>399810787.33267736</v>
      </c>
      <c r="D33" s="11">
        <f>D18/D28</f>
        <v>287477215.87436187</v>
      </c>
      <c r="E33" s="11">
        <f>E18/E28</f>
        <v>103703743.83419892</v>
      </c>
      <c r="F33" s="11">
        <f>F18/F28</f>
        <v>0</v>
      </c>
      <c r="G33" s="11">
        <f>G18/G28</f>
        <v>8629827.6241166443</v>
      </c>
    </row>
    <row r="34" spans="1:7" x14ac:dyDescent="0.25">
      <c r="A34" s="11" t="s">
        <v>79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80</v>
      </c>
      <c r="C35" s="11">
        <f>C33/C12</f>
        <v>18173217.606030788</v>
      </c>
      <c r="D35" s="11">
        <f>D33/D12</f>
        <v>31941912.874929097</v>
      </c>
      <c r="E35" s="11">
        <f>E33/E12</f>
        <v>103703743.83419892</v>
      </c>
      <c r="F35" s="11">
        <f>F33/F12</f>
        <v>0</v>
      </c>
      <c r="G35" s="11">
        <f>G33/G12</f>
        <v>958869.73601296043</v>
      </c>
    </row>
    <row r="37" spans="1:7" x14ac:dyDescent="0.25">
      <c r="A37" s="1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2.2647258652282225E-2</v>
      </c>
      <c r="D41" s="11">
        <f>D12/D29*100</f>
        <v>2.4662263995834821E-2</v>
      </c>
      <c r="E41" s="11">
        <f>E12/E29*100</f>
        <v>1.6488318026678097E-3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25.882352941176475</v>
      </c>
      <c r="D44" s="11">
        <f>D12/D11*100</f>
        <v>36</v>
      </c>
      <c r="E44" s="11">
        <f>E12/E11*100</f>
        <v>7.1428571428571423</v>
      </c>
      <c r="F44" s="11">
        <f>F12/F11*100</f>
        <v>6.5217391304347823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25.882352941176475</v>
      </c>
      <c r="D49" s="11">
        <f>D12/D13*100</f>
        <v>36</v>
      </c>
      <c r="E49" s="11">
        <f>E12/E13*100</f>
        <v>7.1428571428571423</v>
      </c>
      <c r="F49" s="11">
        <f>F12/F13*100</f>
        <v>6.5217391304347823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34.256820048799526</v>
      </c>
      <c r="D50" s="11">
        <f>D18/D19*100</f>
        <v>36.57837766094179</v>
      </c>
      <c r="E50" s="11">
        <f>E18/E19*100</f>
        <v>12.60754571412232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30.069586494988002</v>
      </c>
      <c r="D51" s="11">
        <f>(D49+D50)/2</f>
        <v>36.289188830470891</v>
      </c>
      <c r="E51" s="11">
        <f>(E49+E50)/2</f>
        <v>9.8752014284897314</v>
      </c>
      <c r="F51" s="11">
        <f>(F49+F50)/2</f>
        <v>3.2608695652173911</v>
      </c>
      <c r="G51" s="11" t="e">
        <f>(G49+G50)/2</f>
        <v>#DIV/0!</v>
      </c>
    </row>
    <row r="53" spans="1:7" x14ac:dyDescent="0.25">
      <c r="A53" s="11" t="s">
        <v>92</v>
      </c>
    </row>
    <row r="54" spans="1:7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</row>
    <row r="63" spans="1:7" x14ac:dyDescent="0.25">
      <c r="A63" s="11" t="s">
        <v>45</v>
      </c>
      <c r="C63" s="11">
        <f t="shared" si="1"/>
        <v>27043098.950454544</v>
      </c>
      <c r="D63" s="11">
        <f t="shared" si="1"/>
        <v>47531941.193333335</v>
      </c>
      <c r="E63" s="11">
        <f>E18/E12</f>
        <v>154318881.05000001</v>
      </c>
      <c r="F63" s="11">
        <f>F18/F12</f>
        <v>0</v>
      </c>
      <c r="G63" s="11">
        <f t="shared" si="1"/>
        <v>1426869.4577777777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>
        <f>(C18/C24)*100</f>
        <v>101.460148441485</v>
      </c>
    </row>
    <row r="70" spans="1:7" ht="15.75" thickBot="1" x14ac:dyDescent="0.3">
      <c r="A70" s="28"/>
      <c r="B70" s="28"/>
      <c r="C70" s="28"/>
      <c r="D70" s="28"/>
      <c r="E70" s="28"/>
      <c r="F70" s="28"/>
      <c r="G70" s="28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9" t="s">
        <v>107</v>
      </c>
    </row>
    <row r="83" spans="1:1" x14ac:dyDescent="0.25">
      <c r="A83" s="29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A37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48" t="s">
        <v>105</v>
      </c>
      <c r="B2" s="48"/>
      <c r="C2" s="48"/>
      <c r="D2" s="48"/>
      <c r="E2" s="48"/>
      <c r="F2" s="48"/>
      <c r="G2" s="48"/>
    </row>
    <row r="4" spans="1:7" x14ac:dyDescent="0.25">
      <c r="A4" s="50" t="s">
        <v>0</v>
      </c>
      <c r="B4" s="1"/>
      <c r="C4" s="50" t="s">
        <v>1</v>
      </c>
      <c r="D4" s="56" t="s">
        <v>2</v>
      </c>
      <c r="E4" s="56"/>
      <c r="F4" s="56"/>
      <c r="G4" s="56"/>
    </row>
    <row r="5" spans="1:7" ht="15.75" thickBot="1" x14ac:dyDescent="0.3">
      <c r="A5" s="51"/>
      <c r="B5" s="3"/>
      <c r="C5" s="51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>SUM(D10:G10)</f>
        <v>0</v>
      </c>
      <c r="D10" s="12">
        <f>+'I Trimestre'!D10+'II Trimestre'!D10</f>
        <v>0</v>
      </c>
      <c r="E10" s="12">
        <f>+'I Trimestre'!E10+'II Trimestre'!E10</f>
        <v>0</v>
      </c>
      <c r="F10" s="12">
        <f>+'I Trimestre'!F10+'II Trimestre'!F10</f>
        <v>0</v>
      </c>
      <c r="G10" s="12">
        <f>+'I Trimestre'!G10+'II Trimestre'!G10</f>
        <v>0</v>
      </c>
    </row>
    <row r="11" spans="1:7" x14ac:dyDescent="0.25">
      <c r="A11" t="s">
        <v>82</v>
      </c>
      <c r="C11" s="12">
        <f t="shared" ref="C11" si="0">SUM(D11:G11)</f>
        <v>72</v>
      </c>
      <c r="D11" s="12">
        <v>17</v>
      </c>
      <c r="E11" s="12">
        <v>7</v>
      </c>
      <c r="F11" s="12">
        <v>48</v>
      </c>
      <c r="G11" s="12">
        <f>+'I Trimestre'!G11+'II Trimestre'!G11</f>
        <v>0</v>
      </c>
    </row>
    <row r="12" spans="1:7" x14ac:dyDescent="0.25">
      <c r="A12" t="s">
        <v>83</v>
      </c>
      <c r="C12" s="12">
        <f>SUM(D12:G12)</f>
        <v>23</v>
      </c>
      <c r="D12" s="12">
        <f>+'I Trimestre'!D12+'II Trimestre'!D12</f>
        <v>7</v>
      </c>
      <c r="E12" s="12">
        <f>+'I Trimestre'!E12+'II Trimestre'!E12</f>
        <v>1</v>
      </c>
      <c r="F12" s="12">
        <f>+'I Trimestre'!F12+'II Trimestre'!F12</f>
        <v>8</v>
      </c>
      <c r="G12" s="12">
        <f>+'I Trimestre'!G12+'II Trimestre'!G12</f>
        <v>7</v>
      </c>
    </row>
    <row r="13" spans="1:7" x14ac:dyDescent="0.25">
      <c r="A13" t="s">
        <v>14</v>
      </c>
      <c r="C13" s="12">
        <f>SUM(D13:G13)</f>
        <v>72</v>
      </c>
      <c r="D13" s="12">
        <v>17</v>
      </c>
      <c r="E13" s="12">
        <v>7</v>
      </c>
      <c r="F13" s="12">
        <v>48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</f>
        <v>0</v>
      </c>
      <c r="E16" s="12">
        <f>+'I Trimestre'!E16+'II Trimestre'!E16</f>
        <v>0</v>
      </c>
      <c r="F16" s="12">
        <f>+'I Trimestre'!F16+'II Trimestre'!F16</f>
        <v>0</v>
      </c>
      <c r="G16" s="12">
        <f>+'I Trimestre'!G16+'II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</f>
        <v>0</v>
      </c>
      <c r="E17" s="12">
        <f>+'I Trimestre'!E17+'II Trimestre'!E17</f>
        <v>0</v>
      </c>
      <c r="F17" s="12">
        <f>+'I Trimestre'!F17+'II Trimestre'!F17</f>
        <v>0</v>
      </c>
      <c r="G17" s="12">
        <f>+'I Trimestre'!G17+'II Trimestre'!G17</f>
        <v>0</v>
      </c>
    </row>
    <row r="18" spans="1:7" x14ac:dyDescent="0.25">
      <c r="A18" t="s">
        <v>83</v>
      </c>
      <c r="C18" s="6">
        <f>SUM(D18:G18)</f>
        <v>0</v>
      </c>
      <c r="D18" s="12">
        <f>+'I Trimestre'!D18+'II Trimestre'!D18</f>
        <v>0</v>
      </c>
      <c r="E18" s="12">
        <f>+'I Trimestre'!E18+'II Trimestre'!E18</f>
        <v>0</v>
      </c>
      <c r="F18" s="12">
        <f>+'I Trimestre'!F18+'II Trimestre'!F18</f>
        <v>0</v>
      </c>
      <c r="G18" s="12">
        <f>+'I Trimestre'!G18+'II Trimestre'!G18</f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6">
        <v>80000000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1.3875734139666667</v>
      </c>
      <c r="D27" s="9">
        <v>1.3875734139666667</v>
      </c>
      <c r="E27" s="9">
        <v>1.3875734139666667</v>
      </c>
      <c r="F27" s="9">
        <v>1.3875734139666667</v>
      </c>
      <c r="G27" s="9">
        <v>1.3875734139666667</v>
      </c>
    </row>
    <row r="28" spans="1:7" x14ac:dyDescent="0.25">
      <c r="A28" t="s">
        <v>86</v>
      </c>
      <c r="C28" s="9">
        <v>1.45394391315</v>
      </c>
      <c r="D28" s="9">
        <v>1.45394391315</v>
      </c>
      <c r="E28" s="9">
        <v>1.45394391315</v>
      </c>
      <c r="F28" s="9">
        <v>1.45394391315</v>
      </c>
      <c r="G28" s="9">
        <v>1.45394391315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2.3676679500113235E-2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31.944444444444443</v>
      </c>
      <c r="D44" s="8">
        <f>D12/D11*100</f>
        <v>41.17647058823529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31.944444444444443</v>
      </c>
      <c r="D49" s="8">
        <f>D12/D13*100</f>
        <v>41.17647058823529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15.972222222222221</v>
      </c>
      <c r="D51" s="8">
        <f>(D49+D50)/2</f>
        <v>20.588235294117645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0</v>
      </c>
      <c r="D63" s="8">
        <f t="shared" si="3"/>
        <v>0</v>
      </c>
      <c r="E63" s="8">
        <f>E18/E12</f>
        <v>0</v>
      </c>
      <c r="F63" s="8">
        <f>F18/F12</f>
        <v>0</v>
      </c>
      <c r="G63" s="8">
        <f t="shared" si="3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0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opLeftCell="A34" zoomScale="90" zoomScaleNormal="90" workbookViewId="0">
      <selection activeCell="A81" sqref="A81:A83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48" t="s">
        <v>105</v>
      </c>
      <c r="B2" s="48"/>
      <c r="C2" s="48"/>
      <c r="D2" s="48"/>
      <c r="E2" s="48"/>
      <c r="F2" s="48"/>
      <c r="G2" s="48"/>
    </row>
    <row r="4" spans="1:7" x14ac:dyDescent="0.25">
      <c r="A4" s="50" t="s">
        <v>0</v>
      </c>
      <c r="B4" s="1"/>
      <c r="C4" s="50" t="s">
        <v>1</v>
      </c>
      <c r="D4" s="56" t="s">
        <v>2</v>
      </c>
      <c r="E4" s="56"/>
      <c r="F4" s="56"/>
      <c r="G4" s="56"/>
    </row>
    <row r="5" spans="1:7" ht="15.75" thickBot="1" x14ac:dyDescent="0.3">
      <c r="A5" s="51"/>
      <c r="B5" s="3"/>
      <c r="C5" s="51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 t="shared" ref="C10:C11" si="0">SUM(D10:G10)</f>
        <v>0</v>
      </c>
      <c r="D10" s="12">
        <f>+'I Trimestre'!D10+'II Trimestre'!D10+'III Trimestre'!D10</f>
        <v>0</v>
      </c>
      <c r="E10" s="12">
        <f>+'I Trimestre'!E10+'II Trimestre'!E10+'III Trimestre'!E10</f>
        <v>0</v>
      </c>
      <c r="F10" s="12">
        <f>+'I Trimestre'!F10+'II Trimestre'!F10+'III Trimestre'!F10</f>
        <v>0</v>
      </c>
      <c r="G10" s="12">
        <f>+'I Trimestre'!G10+'II Trimestre'!G10+'III Trimestre'!G10</f>
        <v>0</v>
      </c>
    </row>
    <row r="11" spans="1:7" x14ac:dyDescent="0.25">
      <c r="A11" t="s">
        <v>82</v>
      </c>
      <c r="C11" s="12">
        <f t="shared" si="0"/>
        <v>85</v>
      </c>
      <c r="D11" s="12">
        <v>25</v>
      </c>
      <c r="E11" s="12">
        <v>14</v>
      </c>
      <c r="F11" s="12">
        <v>46</v>
      </c>
      <c r="G11" s="12">
        <f>+'I Trimestre'!G11+'II Trimestre'!G11+'III Trimestre'!G11</f>
        <v>0</v>
      </c>
    </row>
    <row r="12" spans="1:7" x14ac:dyDescent="0.25">
      <c r="A12" t="s">
        <v>83</v>
      </c>
      <c r="C12" s="12">
        <f>SUM(D12:G12)</f>
        <v>32</v>
      </c>
      <c r="D12" s="12">
        <f>+'I Trimestre'!D12+'II Trimestre'!D12+'III Trimestre'!D12</f>
        <v>7</v>
      </c>
      <c r="E12" s="12">
        <f>+'I Trimestre'!E12+'II Trimestre'!E12+'III Trimestre'!E12</f>
        <v>1</v>
      </c>
      <c r="F12" s="12">
        <f>+'I Trimestre'!F12+'II Trimestre'!F12+'III Trimestre'!F12</f>
        <v>15</v>
      </c>
      <c r="G12" s="12">
        <f>+'I Trimestre'!G12+'II Trimestre'!G12+'III Trimestre'!G12</f>
        <v>9</v>
      </c>
    </row>
    <row r="13" spans="1:7" x14ac:dyDescent="0.25">
      <c r="A13" t="s">
        <v>14</v>
      </c>
      <c r="C13" s="12">
        <f>SUM(D13:G13)</f>
        <v>85</v>
      </c>
      <c r="D13" s="12">
        <v>25</v>
      </c>
      <c r="E13" s="12">
        <v>14</v>
      </c>
      <c r="F13" s="12">
        <v>46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Trimestre'!D16+'III Trimestre'!D16</f>
        <v>0</v>
      </c>
      <c r="E16" s="12">
        <f>+'I Trimestre'!E16+'II Trimestre'!E16+'III Trimestre'!E16</f>
        <v>0</v>
      </c>
      <c r="F16" s="12">
        <f>+'I Trimestre'!F16+'II Trimestre'!F16+'III Trimestre'!F16</f>
        <v>0</v>
      </c>
      <c r="G16" s="12">
        <f>+'I Trimestre'!G16+'II Trimestre'!G16+'III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Trimestre'!D17+'III Trimestre'!D17</f>
        <v>0</v>
      </c>
      <c r="E17" s="12">
        <f>+'I Trimestre'!E17+'II Trimestre'!E17+'III Trimestre'!E17</f>
        <v>0</v>
      </c>
      <c r="F17" s="12">
        <f>+'I Trimestre'!F17+'II Trimestre'!F17+'III Trimestre'!F17</f>
        <v>0</v>
      </c>
      <c r="G17" s="12">
        <f>+'I Trimestre'!G17+'II Trimestre'!G17+'III Trimestre'!G17</f>
        <v>0</v>
      </c>
    </row>
    <row r="18" spans="1:7" x14ac:dyDescent="0.25">
      <c r="A18" t="s">
        <v>83</v>
      </c>
      <c r="C18" s="6">
        <f>SUM(D18:G18)</f>
        <v>146844097.84</v>
      </c>
      <c r="D18" s="12">
        <f>+'I Trimestre'!D18+'II Trimestre'!D18+'III Trimestre'!D18</f>
        <v>33839031.969999999</v>
      </c>
      <c r="E18" s="12">
        <f>+'I Trimestre'!E18+'II Trimestre'!E18+'III Trimestre'!E18</f>
        <v>39911892.969999999</v>
      </c>
      <c r="F18" s="12">
        <f>+'I Trimestre'!F18+'II Trimestre'!F18+'III Trimestre'!F18</f>
        <v>0</v>
      </c>
      <c r="G18" s="12">
        <f>+'I Trimestre'!G18+'II Trimestre'!G18+'III Trimestre'!G18</f>
        <v>73093172.900000006</v>
      </c>
    </row>
    <row r="19" spans="1:7" x14ac:dyDescent="0.25">
      <c r="A19" t="s">
        <v>14</v>
      </c>
      <c r="C19" s="18">
        <f>SUM(D19:G19)</f>
        <v>2736729142</v>
      </c>
      <c r="D19" s="18">
        <v>1169509142</v>
      </c>
      <c r="E19" s="18">
        <v>1224020000</v>
      </c>
      <c r="F19" s="18">
        <v>343200000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1.3931300646666669</v>
      </c>
      <c r="D27" s="9">
        <v>1.3931300646666669</v>
      </c>
      <c r="E27" s="9">
        <v>1.3931300646666669</v>
      </c>
      <c r="F27" s="9">
        <v>1.3931300646666669</v>
      </c>
      <c r="G27" s="9">
        <v>1.3931300646666669</v>
      </c>
    </row>
    <row r="28" spans="1:7" x14ac:dyDescent="0.25">
      <c r="A28" t="s">
        <v>86</v>
      </c>
      <c r="C28" s="9">
        <v>1.4617491794222224</v>
      </c>
      <c r="D28" s="9">
        <v>1.4617491794222224</v>
      </c>
      <c r="E28" s="9">
        <v>1.4617491794222224</v>
      </c>
      <c r="F28" s="9">
        <v>1.4617491794222224</v>
      </c>
      <c r="G28" s="9">
        <v>1.4617491794222224</v>
      </c>
    </row>
    <row r="29" spans="1:7" x14ac:dyDescent="0.25">
      <c r="A29" s="20" t="s">
        <v>100</v>
      </c>
      <c r="B29" s="20"/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100457793.92743854</v>
      </c>
      <c r="D33" s="8">
        <f>D18/D28</f>
        <v>23149684.259357933</v>
      </c>
      <c r="E33" s="8">
        <f>E18/E28</f>
        <v>27304200.701365028</v>
      </c>
      <c r="F33" s="8">
        <f>F18/F28</f>
        <v>0</v>
      </c>
      <c r="G33" s="8">
        <f>G18/G28</f>
        <v>50003908.966715582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3139306.0602324544</v>
      </c>
      <c r="D35" s="8">
        <f>D33/D12</f>
        <v>3307097.7513368474</v>
      </c>
      <c r="E35" s="8">
        <f>E33/E12</f>
        <v>27304200.701365028</v>
      </c>
      <c r="F35" s="8">
        <f>F33/F12</f>
        <v>0</v>
      </c>
      <c r="G35" s="8">
        <f>G33/G12</f>
        <v>5555989.8851906201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8.7500772065635876E-2</v>
      </c>
      <c r="D40" s="8">
        <f>D11/D29*100</f>
        <v>6.8506288877318938E-2</v>
      </c>
      <c r="E40" s="8">
        <f>E11/E29*100</f>
        <v>2.3083645237349338E-2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3.2941467130592331E-2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37.647058823529413</v>
      </c>
      <c r="D44" s="8">
        <f>D12/D11*100</f>
        <v>28.000000000000004</v>
      </c>
      <c r="E44" s="8">
        <f>E12/E11*100</f>
        <v>7.1428571428571423</v>
      </c>
      <c r="F44" s="8">
        <f>F12/F11*100</f>
        <v>32.608695652173914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37.647058823529413</v>
      </c>
      <c r="D49" s="8">
        <f>D12/D13*100</f>
        <v>28.000000000000004</v>
      </c>
      <c r="E49" s="8">
        <f>E12/E13*100</f>
        <v>7.1428571428571423</v>
      </c>
      <c r="F49" s="8">
        <f>F12/F13*100</f>
        <v>32.608695652173914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5.3656788896794669</v>
      </c>
      <c r="D50" s="8">
        <f>D18/D19*100</f>
        <v>2.8934388586421158</v>
      </c>
      <c r="E50" s="8">
        <f>E18/E19*100</f>
        <v>3.2607222896684696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21.506368856604439</v>
      </c>
      <c r="D51" s="8">
        <f>(D49+D50)/2</f>
        <v>15.44671942932106</v>
      </c>
      <c r="E51" s="8">
        <f>(E49+E50)/2</f>
        <v>5.2017897162628062</v>
      </c>
      <c r="F51" s="8">
        <f>(F49+F50)/2</f>
        <v>16.304347826086957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>
        <f>C20/C18*100</f>
        <v>0</v>
      </c>
      <c r="D54" s="8">
        <f>D20/D18*100</f>
        <v>0</v>
      </c>
      <c r="E54" s="8">
        <f>E20/E18*100</f>
        <v>0</v>
      </c>
      <c r="F54" s="8" t="e">
        <f>F20/F18*100</f>
        <v>#DIV/0!</v>
      </c>
      <c r="G54" s="8">
        <f>G20/G18*100</f>
        <v>0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4588878.0575000001</v>
      </c>
      <c r="D63" s="8">
        <f t="shared" si="3"/>
        <v>4834147.4242857145</v>
      </c>
      <c r="E63" s="8">
        <f>E18/E12</f>
        <v>39911892.969999999</v>
      </c>
      <c r="F63" s="8">
        <f>F18/F12</f>
        <v>0</v>
      </c>
      <c r="G63" s="8">
        <f t="shared" si="3"/>
        <v>8121463.6555555565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52.962044359662578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99</v>
      </c>
    </row>
    <row r="81" spans="1:1" x14ac:dyDescent="0.25">
      <c r="A81" t="s">
        <v>106</v>
      </c>
    </row>
    <row r="82" spans="1:1" x14ac:dyDescent="0.25">
      <c r="A82" s="22" t="s">
        <v>107</v>
      </c>
    </row>
    <row r="83" spans="1:1" x14ac:dyDescent="0.25">
      <c r="A83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8"/>
  <sheetViews>
    <sheetView tabSelected="1" zoomScale="90" zoomScaleNormal="90" workbookViewId="0">
      <selection activeCell="H106" sqref="H106"/>
    </sheetView>
  </sheetViews>
  <sheetFormatPr baseColWidth="10" defaultColWidth="11.42578125" defaultRowHeight="15" x14ac:dyDescent="0.25"/>
  <cols>
    <col min="1" max="1" width="58.140625" style="11" bestFit="1" customWidth="1"/>
    <col min="2" max="3" width="18.5703125" style="11" bestFit="1" customWidth="1"/>
    <col min="4" max="4" width="18.140625" style="11" bestFit="1" customWidth="1"/>
    <col min="5" max="5" width="18.140625" style="11" customWidth="1"/>
    <col min="6" max="6" width="26.7109375" style="11" hidden="1" customWidth="1"/>
    <col min="7" max="7" width="24.5703125" style="11" hidden="1" customWidth="1"/>
    <col min="8" max="16384" width="11.42578125" style="11"/>
  </cols>
  <sheetData>
    <row r="2" spans="1:7" x14ac:dyDescent="0.25">
      <c r="A2" s="44" t="s">
        <v>105</v>
      </c>
      <c r="B2" s="44"/>
      <c r="C2" s="44"/>
      <c r="D2" s="44"/>
      <c r="E2" s="44"/>
      <c r="F2" s="44"/>
      <c r="G2" s="44"/>
    </row>
    <row r="4" spans="1:7" x14ac:dyDescent="0.25">
      <c r="A4" s="45" t="s">
        <v>0</v>
      </c>
      <c r="B4" s="45" t="s">
        <v>1</v>
      </c>
      <c r="C4" s="47" t="s">
        <v>2</v>
      </c>
      <c r="D4" s="47"/>
      <c r="E4" s="47"/>
      <c r="F4" s="43"/>
      <c r="G4" s="43"/>
    </row>
    <row r="5" spans="1:7" ht="15.75" thickBot="1" x14ac:dyDescent="0.3">
      <c r="A5" s="46"/>
      <c r="B5" s="46"/>
      <c r="C5" s="25" t="s">
        <v>3</v>
      </c>
      <c r="D5" s="25" t="s">
        <v>4</v>
      </c>
      <c r="E5" s="25" t="s">
        <v>119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11" t="s">
        <v>7</v>
      </c>
    </row>
    <row r="9" spans="1:7" x14ac:dyDescent="0.25">
      <c r="A9" s="11" t="s">
        <v>113</v>
      </c>
    </row>
    <row r="10" spans="1:7" x14ac:dyDescent="0.25">
      <c r="A10" s="11" t="s">
        <v>81</v>
      </c>
      <c r="B10" s="11">
        <f t="shared" ref="B10:B13" si="0">SUM(C10:G10)</f>
        <v>28</v>
      </c>
      <c r="C10" s="11">
        <v>8</v>
      </c>
      <c r="D10" s="40">
        <v>0</v>
      </c>
      <c r="E10" s="40">
        <v>10</v>
      </c>
      <c r="F10" s="11">
        <v>10</v>
      </c>
      <c r="G10" s="11">
        <v>0</v>
      </c>
    </row>
    <row r="11" spans="1:7" x14ac:dyDescent="0.25">
      <c r="A11" s="42" t="s">
        <v>115</v>
      </c>
      <c r="B11" s="11">
        <f t="shared" si="0"/>
        <v>42190</v>
      </c>
      <c r="C11" s="11">
        <v>3870</v>
      </c>
      <c r="D11" s="40">
        <v>0</v>
      </c>
      <c r="E11" s="11">
        <v>19160</v>
      </c>
      <c r="F11" s="11">
        <v>19160</v>
      </c>
    </row>
    <row r="12" spans="1:7" x14ac:dyDescent="0.25">
      <c r="A12" s="11" t="s">
        <v>82</v>
      </c>
      <c r="B12" s="11">
        <f t="shared" si="0"/>
        <v>733</v>
      </c>
      <c r="C12" s="11">
        <v>25</v>
      </c>
      <c r="D12" s="11">
        <v>14</v>
      </c>
      <c r="E12" s="11">
        <f>305+46</f>
        <v>351</v>
      </c>
      <c r="F12" s="11">
        <f>38+305</f>
        <v>343</v>
      </c>
      <c r="G12" s="11">
        <f>+'I Trimestre'!G11+'II Trimestre'!G11+'III Trimestre'!G11+'IV Trimestre'!G11</f>
        <v>0</v>
      </c>
    </row>
    <row r="13" spans="1:7" x14ac:dyDescent="0.25">
      <c r="A13" s="42" t="s">
        <v>115</v>
      </c>
      <c r="B13" s="11">
        <f t="shared" si="0"/>
        <v>537400</v>
      </c>
      <c r="C13" s="11">
        <v>44562</v>
      </c>
      <c r="D13" s="11">
        <v>61682</v>
      </c>
      <c r="E13" s="11">
        <f>159658+55920</f>
        <v>215578</v>
      </c>
      <c r="F13" s="11">
        <f>159658+55920</f>
        <v>215578</v>
      </c>
    </row>
    <row r="14" spans="1:7" x14ac:dyDescent="0.25">
      <c r="A14" s="11" t="s">
        <v>83</v>
      </c>
      <c r="B14" s="11">
        <f>SUM(C14:G14)</f>
        <v>98</v>
      </c>
      <c r="C14" s="11">
        <f>+'I Trimestre'!D12+'II Trimestre'!D12+'III Trimestre'!D12+'IV Trimestre'!D12</f>
        <v>16</v>
      </c>
      <c r="D14" s="11">
        <f>+'I Trimestre'!E12+'II Trimestre'!E12+'III Trimestre'!E12+'IV Trimestre'!E12</f>
        <v>2</v>
      </c>
      <c r="E14" s="11">
        <v>44</v>
      </c>
      <c r="F14" s="11">
        <f>+'I Trimestre'!F12+'II Trimestre'!F12+'III Trimestre'!F12+'IV Trimestre'!F12</f>
        <v>18</v>
      </c>
      <c r="G14" s="11">
        <f>+'I Trimestre'!G12+'II Trimestre'!G12+'III Trimestre'!G12+'IV Trimestre'!G12</f>
        <v>18</v>
      </c>
    </row>
    <row r="15" spans="1:7" x14ac:dyDescent="0.25">
      <c r="A15" s="42" t="s">
        <v>115</v>
      </c>
      <c r="B15" s="11">
        <f>SUM(C15:G15)</f>
        <v>104061</v>
      </c>
      <c r="C15" s="11">
        <v>14980</v>
      </c>
      <c r="D15" s="11">
        <v>3246</v>
      </c>
      <c r="E15" s="11">
        <v>51796</v>
      </c>
      <c r="F15" s="11">
        <v>21892</v>
      </c>
      <c r="G15" s="11">
        <v>12147</v>
      </c>
    </row>
    <row r="16" spans="1:7" x14ac:dyDescent="0.25">
      <c r="A16" s="11" t="s">
        <v>14</v>
      </c>
      <c r="B16" s="11">
        <f>SUM(C16:G16)</f>
        <v>733</v>
      </c>
      <c r="C16" s="11">
        <v>25</v>
      </c>
      <c r="D16" s="11">
        <v>14</v>
      </c>
      <c r="E16" s="11">
        <v>351</v>
      </c>
      <c r="F16" s="11">
        <f>38+305</f>
        <v>343</v>
      </c>
    </row>
    <row r="17" spans="1:7" x14ac:dyDescent="0.25">
      <c r="A17" s="42" t="s">
        <v>115</v>
      </c>
      <c r="B17" s="11">
        <f>SUM(C17:G17)</f>
        <v>537400</v>
      </c>
      <c r="C17" s="11">
        <v>44562</v>
      </c>
      <c r="D17" s="11">
        <v>61682</v>
      </c>
      <c r="E17" s="11">
        <v>215578</v>
      </c>
      <c r="F17" s="11">
        <f>159658+55920</f>
        <v>215578</v>
      </c>
    </row>
    <row r="19" spans="1:7" x14ac:dyDescent="0.25">
      <c r="A19" s="11" t="s">
        <v>15</v>
      </c>
    </row>
    <row r="20" spans="1:7" x14ac:dyDescent="0.25">
      <c r="A20" s="11" t="s">
        <v>81</v>
      </c>
      <c r="B20" s="26">
        <f t="shared" ref="B20:B21" si="1">SUM(C20:G20)</f>
        <v>1538079357.8399999</v>
      </c>
      <c r="C20" s="26">
        <v>435655705.94999999</v>
      </c>
      <c r="D20" s="26">
        <v>907824545.76999998</v>
      </c>
      <c r="E20" s="26">
        <v>97299553.060000002</v>
      </c>
      <c r="F20" s="26">
        <v>97299553.060000002</v>
      </c>
      <c r="G20" s="26">
        <f>+'I Trimestre'!G16+'II Trimestre'!G16+'III Trimestre'!G16+'IV Trimestre'!G16</f>
        <v>0</v>
      </c>
    </row>
    <row r="21" spans="1:7" x14ac:dyDescent="0.25">
      <c r="A21" s="11" t="s">
        <v>82</v>
      </c>
      <c r="B21" s="26">
        <f t="shared" si="1"/>
        <v>3079929142</v>
      </c>
      <c r="C21" s="26">
        <v>1169509142</v>
      </c>
      <c r="D21" s="26">
        <v>1224020000</v>
      </c>
      <c r="E21" s="26">
        <v>343200000</v>
      </c>
      <c r="F21" s="26">
        <v>343200000</v>
      </c>
      <c r="G21" s="26"/>
    </row>
    <row r="22" spans="1:7" x14ac:dyDescent="0.25">
      <c r="A22" s="11" t="s">
        <v>83</v>
      </c>
      <c r="B22" s="26">
        <f>SUM(C22:G22)</f>
        <v>827727272.76999998</v>
      </c>
      <c r="C22" s="26">
        <f>+'I Trimestre'!D18+'II Trimestre'!D18+'III Trimestre'!D18+'IV Trimestre'!D18</f>
        <v>461626502.71000004</v>
      </c>
      <c r="D22" s="26">
        <f>+'I Trimestre'!E18+'II Trimestre'!E18+'III Trimestre'!E18+'IV Trimestre'!E18</f>
        <v>194230774.02000001</v>
      </c>
      <c r="E22" s="26">
        <v>85934998.020000011</v>
      </c>
      <c r="F22" s="41">
        <f>+'I Trimestre'!F18+'II Trimestre'!F18+'III Trimestre'!F18+'IV Trimestre'!F18</f>
        <v>0</v>
      </c>
      <c r="G22" s="26">
        <f>+'I Trimestre'!G18+'II Trimestre'!G18+'III Trimestre'!G18+'IV Trimestre'!G18</f>
        <v>85934998.020000011</v>
      </c>
    </row>
    <row r="23" spans="1:7" x14ac:dyDescent="0.25">
      <c r="A23" s="11" t="s">
        <v>14</v>
      </c>
      <c r="B23" s="26">
        <f>SUM(C23:G23)</f>
        <v>3079929142</v>
      </c>
      <c r="C23" s="26">
        <v>1169509142</v>
      </c>
      <c r="D23" s="26">
        <v>1224020000</v>
      </c>
      <c r="E23" s="26">
        <v>343200000</v>
      </c>
      <c r="F23" s="26">
        <v>343200000</v>
      </c>
      <c r="G23" s="26"/>
    </row>
    <row r="24" spans="1:7" x14ac:dyDescent="0.25">
      <c r="A24" s="11" t="s">
        <v>84</v>
      </c>
    </row>
    <row r="26" spans="1:7" x14ac:dyDescent="0.25">
      <c r="A26" s="11" t="s">
        <v>17</v>
      </c>
    </row>
    <row r="27" spans="1:7" x14ac:dyDescent="0.25">
      <c r="A27" s="11" t="s">
        <v>82</v>
      </c>
      <c r="B27" s="11">
        <f>B21</f>
        <v>3079929142</v>
      </c>
    </row>
    <row r="28" spans="1:7" x14ac:dyDescent="0.25">
      <c r="A28" s="11" t="s">
        <v>83</v>
      </c>
      <c r="B28" s="11">
        <f>+'I Trimestre'!C24+'II Trimestre'!C24+'III Trimestre'!C24+'IV Trimestre'!C24</f>
        <v>863648965.60000002</v>
      </c>
    </row>
    <row r="30" spans="1:7" x14ac:dyDescent="0.25">
      <c r="A30" s="11" t="s">
        <v>18</v>
      </c>
    </row>
    <row r="31" spans="1:7" x14ac:dyDescent="0.25">
      <c r="A31" s="11" t="s">
        <v>85</v>
      </c>
      <c r="B31" s="39">
        <v>1.4000346908083336</v>
      </c>
      <c r="C31" s="39">
        <v>1.4000346908083336</v>
      </c>
      <c r="D31" s="39">
        <v>1.4000346908083336</v>
      </c>
      <c r="E31" s="39">
        <v>1.4000346908083336</v>
      </c>
      <c r="F31" s="39">
        <v>1.4000346908083336</v>
      </c>
      <c r="G31" s="39">
        <v>1.4000346908083336</v>
      </c>
    </row>
    <row r="32" spans="1:7" x14ac:dyDescent="0.25">
      <c r="A32" s="11" t="s">
        <v>86</v>
      </c>
      <c r="B32" s="39">
        <v>1.4683304717083334</v>
      </c>
      <c r="C32" s="39">
        <v>1.4683304717083334</v>
      </c>
      <c r="D32" s="39">
        <v>1.4683304717083334</v>
      </c>
      <c r="E32" s="39">
        <v>1.4683304717083334</v>
      </c>
      <c r="F32" s="39">
        <v>1.4683304717083334</v>
      </c>
      <c r="G32" s="39">
        <v>1.4683304717083334</v>
      </c>
    </row>
    <row r="33" spans="1:8" x14ac:dyDescent="0.25">
      <c r="A33" s="24" t="s">
        <v>100</v>
      </c>
      <c r="B33" s="24">
        <f>+C33+D33</f>
        <v>97142</v>
      </c>
      <c r="C33" s="24">
        <v>36493</v>
      </c>
      <c r="D33" s="24">
        <v>60649</v>
      </c>
      <c r="E33" s="24"/>
      <c r="F33" s="24"/>
      <c r="G33" s="24"/>
      <c r="H33" s="27"/>
    </row>
    <row r="35" spans="1:8" x14ac:dyDescent="0.25">
      <c r="A35" s="11" t="s">
        <v>21</v>
      </c>
    </row>
    <row r="36" spans="1:8" x14ac:dyDescent="0.25">
      <c r="A36" s="11" t="s">
        <v>87</v>
      </c>
      <c r="B36" s="11">
        <f t="shared" ref="B36:G36" si="2">B20/B31</f>
        <v>1098600890.3479125</v>
      </c>
      <c r="C36" s="11">
        <f t="shared" si="2"/>
        <v>311174936.4570865</v>
      </c>
      <c r="D36" s="11">
        <f t="shared" si="2"/>
        <v>648430036.57705951</v>
      </c>
      <c r="E36" s="11">
        <f t="shared" si="2"/>
        <v>69497958.656883329</v>
      </c>
      <c r="F36" s="11">
        <f t="shared" si="2"/>
        <v>69497958.656883329</v>
      </c>
      <c r="G36" s="11">
        <f t="shared" si="2"/>
        <v>0</v>
      </c>
    </row>
    <row r="37" spans="1:8" x14ac:dyDescent="0.25">
      <c r="A37" s="11" t="s">
        <v>88</v>
      </c>
      <c r="B37" s="11">
        <f t="shared" ref="B37:G37" si="3">B22/B32</f>
        <v>563720013.1159699</v>
      </c>
      <c r="C37" s="11">
        <f t="shared" si="3"/>
        <v>314388696.28096688</v>
      </c>
      <c r="D37" s="11">
        <f t="shared" si="3"/>
        <v>132280013.09134561</v>
      </c>
      <c r="E37" s="11">
        <f t="shared" si="3"/>
        <v>58525651.87182875</v>
      </c>
      <c r="F37" s="11">
        <f t="shared" si="3"/>
        <v>0</v>
      </c>
      <c r="G37" s="11">
        <f t="shared" si="3"/>
        <v>58525651.87182875</v>
      </c>
    </row>
    <row r="38" spans="1:8" x14ac:dyDescent="0.25">
      <c r="A38" s="26" t="s">
        <v>89</v>
      </c>
      <c r="B38" s="26">
        <f>B36/B11</f>
        <v>26039.366919836753</v>
      </c>
      <c r="C38" s="26">
        <f t="shared" ref="C38:G38" si="4">C36/C11</f>
        <v>80406.960324828557</v>
      </c>
      <c r="D38" s="26" t="e">
        <f t="shared" si="4"/>
        <v>#DIV/0!</v>
      </c>
      <c r="E38" s="26">
        <f t="shared" ref="E38" si="5">E36/E11</f>
        <v>3627.2421010899443</v>
      </c>
      <c r="F38" s="26">
        <f t="shared" si="4"/>
        <v>3627.2421010899443</v>
      </c>
      <c r="G38" s="26" t="e">
        <f t="shared" si="4"/>
        <v>#DIV/0!</v>
      </c>
    </row>
    <row r="39" spans="1:8" x14ac:dyDescent="0.25">
      <c r="A39" s="26" t="s">
        <v>90</v>
      </c>
      <c r="B39" s="26">
        <f>B37/B15</f>
        <v>5417.2073410400617</v>
      </c>
      <c r="C39" s="26">
        <f t="shared" ref="C39:G39" si="6">C37/C15</f>
        <v>20987.229391252797</v>
      </c>
      <c r="D39" s="26">
        <f t="shared" si="6"/>
        <v>40751.698426169321</v>
      </c>
      <c r="E39" s="26">
        <f t="shared" ref="E39" si="7">E37/E15</f>
        <v>1129.9260922045862</v>
      </c>
      <c r="F39" s="26">
        <f t="shared" si="6"/>
        <v>0</v>
      </c>
      <c r="G39" s="26">
        <f t="shared" si="6"/>
        <v>4818.115738192867</v>
      </c>
    </row>
    <row r="41" spans="1:8" x14ac:dyDescent="0.25">
      <c r="A41" s="11" t="s">
        <v>26</v>
      </c>
    </row>
    <row r="43" spans="1:8" x14ac:dyDescent="0.25">
      <c r="A43" s="11" t="s">
        <v>27</v>
      </c>
    </row>
    <row r="44" spans="1:8" x14ac:dyDescent="0.25">
      <c r="A44" s="11" t="s">
        <v>28</v>
      </c>
      <c r="B44" s="39">
        <f>(C13+D13)/B33*100</f>
        <v>109.36978855695784</v>
      </c>
      <c r="C44" s="39">
        <f t="shared" ref="C44:G44" si="8">C13/C33*100</f>
        <v>122.11108979804347</v>
      </c>
      <c r="D44" s="39">
        <f t="shared" si="8"/>
        <v>101.70324325215586</v>
      </c>
      <c r="E44" s="39" t="e">
        <f t="shared" ref="E44" si="9">E13/E33*100</f>
        <v>#DIV/0!</v>
      </c>
      <c r="F44" s="39" t="e">
        <f t="shared" si="8"/>
        <v>#DIV/0!</v>
      </c>
      <c r="G44" s="39" t="e">
        <f t="shared" si="8"/>
        <v>#DIV/0!</v>
      </c>
    </row>
    <row r="45" spans="1:8" x14ac:dyDescent="0.25">
      <c r="A45" s="11" t="s">
        <v>29</v>
      </c>
      <c r="B45" s="39">
        <f>(C15+D15)/B33*100</f>
        <v>18.762224372567992</v>
      </c>
      <c r="C45" s="39">
        <f t="shared" ref="C45:G45" si="10">C15/C33*100</f>
        <v>41.048968295289505</v>
      </c>
      <c r="D45" s="39">
        <f t="shared" si="10"/>
        <v>5.3521080314597107</v>
      </c>
      <c r="E45" s="39" t="e">
        <f t="shared" ref="E45" si="11">E15/E33*100</f>
        <v>#DIV/0!</v>
      </c>
      <c r="F45" s="39" t="e">
        <f t="shared" si="10"/>
        <v>#DIV/0!</v>
      </c>
      <c r="G45" s="39" t="e">
        <f t="shared" si="10"/>
        <v>#DIV/0!</v>
      </c>
    </row>
    <row r="46" spans="1:8" x14ac:dyDescent="0.25">
      <c r="B46" s="39"/>
      <c r="C46" s="39"/>
      <c r="D46" s="39"/>
      <c r="E46" s="39"/>
      <c r="F46" s="39"/>
      <c r="G46" s="39"/>
    </row>
    <row r="47" spans="1:8" x14ac:dyDescent="0.25">
      <c r="A47" s="11" t="s">
        <v>30</v>
      </c>
      <c r="B47" s="39"/>
      <c r="C47" s="39"/>
      <c r="D47" s="39"/>
      <c r="E47" s="39"/>
      <c r="F47" s="39"/>
      <c r="G47" s="39"/>
    </row>
    <row r="48" spans="1:8" x14ac:dyDescent="0.25">
      <c r="A48" s="11" t="s">
        <v>31</v>
      </c>
      <c r="B48" s="39">
        <f>B15/B13*100</f>
        <v>19.36378861183476</v>
      </c>
      <c r="C48" s="39">
        <f t="shared" ref="C48:G48" si="12">C15/C13*100</f>
        <v>33.616085453974236</v>
      </c>
      <c r="D48" s="39">
        <f t="shared" si="12"/>
        <v>5.2624752764177556</v>
      </c>
      <c r="E48" s="39">
        <f t="shared" ref="E48" si="13">E15/E13*100</f>
        <v>24.026570429264581</v>
      </c>
      <c r="F48" s="39">
        <f t="shared" si="12"/>
        <v>10.155025095325126</v>
      </c>
      <c r="G48" s="39" t="e">
        <f t="shared" si="12"/>
        <v>#DIV/0!</v>
      </c>
    </row>
    <row r="49" spans="1:7" x14ac:dyDescent="0.25">
      <c r="A49" s="11" t="s">
        <v>32</v>
      </c>
      <c r="B49" s="39">
        <f t="shared" ref="B49:G49" si="14">B22/B21*100</f>
        <v>26.874880382231858</v>
      </c>
      <c r="C49" s="39">
        <f t="shared" si="14"/>
        <v>39.471816519583911</v>
      </c>
      <c r="D49" s="39">
        <f t="shared" si="14"/>
        <v>15.868268003790789</v>
      </c>
      <c r="E49" s="39">
        <f t="shared" si="14"/>
        <v>25.039335087412589</v>
      </c>
      <c r="F49" s="39">
        <f t="shared" si="14"/>
        <v>0</v>
      </c>
      <c r="G49" s="39" t="e">
        <f t="shared" si="14"/>
        <v>#DIV/0!</v>
      </c>
    </row>
    <row r="50" spans="1:7" x14ac:dyDescent="0.25">
      <c r="A50" s="11" t="s">
        <v>33</v>
      </c>
      <c r="B50" s="39">
        <f t="shared" ref="B50:G50" si="15">AVERAGE(B48:B49)</f>
        <v>23.119334497033307</v>
      </c>
      <c r="C50" s="39">
        <f t="shared" si="15"/>
        <v>36.543950986779073</v>
      </c>
      <c r="D50" s="39">
        <f t="shared" si="15"/>
        <v>10.565371640104273</v>
      </c>
      <c r="E50" s="39">
        <f t="shared" si="15"/>
        <v>24.532952758338585</v>
      </c>
      <c r="F50" s="39">
        <f t="shared" si="15"/>
        <v>5.0775125476625629</v>
      </c>
      <c r="G50" s="39" t="e">
        <f t="shared" si="15"/>
        <v>#DIV/0!</v>
      </c>
    </row>
    <row r="51" spans="1:7" x14ac:dyDescent="0.25">
      <c r="B51" s="39"/>
      <c r="C51" s="39"/>
      <c r="D51" s="39"/>
      <c r="E51" s="39"/>
      <c r="F51" s="39"/>
      <c r="G51" s="39"/>
    </row>
    <row r="52" spans="1:7" x14ac:dyDescent="0.25">
      <c r="A52" s="11" t="s">
        <v>34</v>
      </c>
      <c r="B52" s="39"/>
      <c r="C52" s="39"/>
      <c r="D52" s="39"/>
      <c r="E52" s="39"/>
      <c r="F52" s="39"/>
      <c r="G52" s="39"/>
    </row>
    <row r="53" spans="1:7" x14ac:dyDescent="0.25">
      <c r="A53" s="11" t="s">
        <v>35</v>
      </c>
      <c r="B53" s="39">
        <f>B15/B17*100</f>
        <v>19.36378861183476</v>
      </c>
      <c r="C53" s="39">
        <f t="shared" ref="C53:G53" si="16">C15/C17*100</f>
        <v>33.616085453974236</v>
      </c>
      <c r="D53" s="39">
        <f t="shared" si="16"/>
        <v>5.2624752764177556</v>
      </c>
      <c r="E53" s="39">
        <f t="shared" ref="E53" si="17">E15/E17*100</f>
        <v>24.026570429264581</v>
      </c>
      <c r="F53" s="39">
        <f t="shared" si="16"/>
        <v>10.155025095325126</v>
      </c>
      <c r="G53" s="39" t="e">
        <f t="shared" si="16"/>
        <v>#DIV/0!</v>
      </c>
    </row>
    <row r="54" spans="1:7" x14ac:dyDescent="0.25">
      <c r="A54" s="11" t="s">
        <v>36</v>
      </c>
      <c r="B54" s="39">
        <f t="shared" ref="B54:G54" si="18">B22/B23*100</f>
        <v>26.874880382231858</v>
      </c>
      <c r="C54" s="39">
        <f t="shared" si="18"/>
        <v>39.471816519583911</v>
      </c>
      <c r="D54" s="39">
        <f t="shared" si="18"/>
        <v>15.868268003790789</v>
      </c>
      <c r="E54" s="39">
        <f t="shared" si="18"/>
        <v>25.039335087412589</v>
      </c>
      <c r="F54" s="39">
        <f t="shared" si="18"/>
        <v>0</v>
      </c>
      <c r="G54" s="39" t="e">
        <f t="shared" si="18"/>
        <v>#DIV/0!</v>
      </c>
    </row>
    <row r="55" spans="1:7" x14ac:dyDescent="0.25">
      <c r="A55" s="11" t="s">
        <v>37</v>
      </c>
      <c r="B55" s="39">
        <f t="shared" ref="B55:G55" si="19">(B53+B54)/2</f>
        <v>23.119334497033307</v>
      </c>
      <c r="C55" s="39">
        <f t="shared" si="19"/>
        <v>36.543950986779073</v>
      </c>
      <c r="D55" s="39">
        <f t="shared" si="19"/>
        <v>10.565371640104273</v>
      </c>
      <c r="E55" s="39">
        <f t="shared" si="19"/>
        <v>24.532952758338585</v>
      </c>
      <c r="F55" s="39">
        <f t="shared" si="19"/>
        <v>5.0775125476625629</v>
      </c>
      <c r="G55" s="39" t="e">
        <f t="shared" si="19"/>
        <v>#DIV/0!</v>
      </c>
    </row>
    <row r="56" spans="1:7" x14ac:dyDescent="0.25">
      <c r="B56" s="39"/>
      <c r="C56" s="39"/>
      <c r="D56" s="39"/>
      <c r="E56" s="39"/>
      <c r="F56" s="39"/>
      <c r="G56" s="39"/>
    </row>
    <row r="57" spans="1:7" x14ac:dyDescent="0.25">
      <c r="A57" s="11" t="s">
        <v>92</v>
      </c>
      <c r="B57" s="39"/>
      <c r="C57" s="39"/>
      <c r="D57" s="39"/>
      <c r="E57" s="39"/>
      <c r="F57" s="39"/>
      <c r="G57" s="39"/>
    </row>
    <row r="58" spans="1:7" x14ac:dyDescent="0.25">
      <c r="A58" s="11" t="s">
        <v>38</v>
      </c>
      <c r="B58" s="39">
        <f t="shared" ref="B58:G58" si="20">B24/B22*100</f>
        <v>0</v>
      </c>
      <c r="C58" s="39">
        <f t="shared" si="20"/>
        <v>0</v>
      </c>
      <c r="D58" s="39">
        <f t="shared" si="20"/>
        <v>0</v>
      </c>
      <c r="E58" s="39">
        <f t="shared" si="20"/>
        <v>0</v>
      </c>
      <c r="F58" s="39" t="e">
        <f t="shared" si="20"/>
        <v>#DIV/0!</v>
      </c>
      <c r="G58" s="39">
        <f t="shared" si="20"/>
        <v>0</v>
      </c>
    </row>
    <row r="59" spans="1:7" x14ac:dyDescent="0.25">
      <c r="B59" s="39"/>
      <c r="C59" s="39"/>
      <c r="D59" s="39"/>
      <c r="E59" s="39"/>
      <c r="F59" s="39"/>
      <c r="G59" s="39"/>
    </row>
    <row r="60" spans="1:7" x14ac:dyDescent="0.25">
      <c r="A60" s="11" t="s">
        <v>39</v>
      </c>
      <c r="B60" s="39"/>
      <c r="C60" s="39"/>
      <c r="D60" s="39"/>
      <c r="E60" s="39"/>
      <c r="F60" s="39"/>
      <c r="G60" s="39"/>
    </row>
    <row r="61" spans="1:7" x14ac:dyDescent="0.25">
      <c r="A61" s="11" t="s">
        <v>116</v>
      </c>
      <c r="B61" s="39">
        <f>((B15/B11)-1)*100</f>
        <v>146.6484949040057</v>
      </c>
      <c r="C61" s="39">
        <f t="shared" ref="C61:G61" si="21">((C15/C11)-1)*100</f>
        <v>287.08010335917311</v>
      </c>
      <c r="D61" s="39" t="e">
        <f t="shared" si="21"/>
        <v>#DIV/0!</v>
      </c>
      <c r="E61" s="39">
        <f t="shared" ref="E61" si="22">((E15/E11)-1)*100</f>
        <v>170.33402922755744</v>
      </c>
      <c r="F61" s="39">
        <f t="shared" si="21"/>
        <v>14.258872651356992</v>
      </c>
      <c r="G61" s="39" t="e">
        <f t="shared" si="21"/>
        <v>#DIV/0!</v>
      </c>
    </row>
    <row r="62" spans="1:7" x14ac:dyDescent="0.25">
      <c r="A62" s="11" t="s">
        <v>41</v>
      </c>
      <c r="B62" s="39">
        <f>((B37/B36)-1)*100</f>
        <v>-48.687460744961975</v>
      </c>
      <c r="C62" s="39">
        <f t="shared" ref="C62:G62" si="23">((C37/C36)-1)*100</f>
        <v>1.0327823508123668</v>
      </c>
      <c r="D62" s="39">
        <f t="shared" si="23"/>
        <v>-79.599955950586903</v>
      </c>
      <c r="E62" s="39">
        <f t="shared" ref="E62" si="24">((E37/E36)-1)*100</f>
        <v>-15.787955498413542</v>
      </c>
      <c r="F62" s="39">
        <f t="shared" si="23"/>
        <v>-100</v>
      </c>
      <c r="G62" s="39" t="e">
        <f t="shared" si="23"/>
        <v>#DIV/0!</v>
      </c>
    </row>
    <row r="63" spans="1:7" x14ac:dyDescent="0.25">
      <c r="A63" s="11" t="s">
        <v>42</v>
      </c>
      <c r="B63" s="39">
        <f t="shared" ref="B63:G63" si="25">((B39/B38)-1)*100</f>
        <v>-79.196086611025706</v>
      </c>
      <c r="C63" s="39">
        <f t="shared" si="25"/>
        <v>-73.898740474122576</v>
      </c>
      <c r="D63" s="39" t="e">
        <f t="shared" si="25"/>
        <v>#DIV/0!</v>
      </c>
      <c r="E63" s="39">
        <f t="shared" si="25"/>
        <v>-68.84889233434248</v>
      </c>
      <c r="F63" s="39">
        <f t="shared" si="25"/>
        <v>-100</v>
      </c>
      <c r="G63" s="39" t="e">
        <f t="shared" si="25"/>
        <v>#DIV/0!</v>
      </c>
    </row>
    <row r="65" spans="1:7" x14ac:dyDescent="0.25">
      <c r="A65" s="11" t="s">
        <v>43</v>
      </c>
    </row>
    <row r="66" spans="1:7" x14ac:dyDescent="0.25">
      <c r="A66" s="11" t="s">
        <v>117</v>
      </c>
      <c r="B66" s="11">
        <f>B21/B13</f>
        <v>5731.1669929289174</v>
      </c>
      <c r="C66" s="11">
        <f t="shared" ref="C66:G66" si="26">C21/C13</f>
        <v>26244.538889636911</v>
      </c>
      <c r="D66" s="11">
        <f t="shared" si="26"/>
        <v>19844.038779546707</v>
      </c>
      <c r="E66" s="11">
        <f t="shared" ref="E66" si="27">E21/E13</f>
        <v>1591.9991835901624</v>
      </c>
      <c r="F66" s="11">
        <f t="shared" si="26"/>
        <v>1591.9991835901624</v>
      </c>
      <c r="G66" s="11" t="e">
        <f t="shared" si="26"/>
        <v>#DIV/0!</v>
      </c>
    </row>
    <row r="67" spans="1:7" x14ac:dyDescent="0.25">
      <c r="A67" s="11" t="s">
        <v>118</v>
      </c>
      <c r="B67" s="11">
        <f>B22/B15</f>
        <v>7954.2506104112008</v>
      </c>
      <c r="C67" s="11">
        <f t="shared" ref="C67:G67" si="28">C22/C15</f>
        <v>30816.188431909213</v>
      </c>
      <c r="D67" s="11">
        <f t="shared" si="28"/>
        <v>59836.960573012941</v>
      </c>
      <c r="E67" s="11">
        <f t="shared" ref="E67" si="29">E22/E15</f>
        <v>1659.104911962314</v>
      </c>
      <c r="F67" s="11">
        <f t="shared" si="28"/>
        <v>0</v>
      </c>
      <c r="G67" s="11">
        <f t="shared" si="28"/>
        <v>7074.5861546060769</v>
      </c>
    </row>
    <row r="68" spans="1:7" x14ac:dyDescent="0.25">
      <c r="A68" s="11" t="s">
        <v>46</v>
      </c>
      <c r="B68" s="39">
        <f>(B66/B67)*B50</f>
        <v>16.657856692929926</v>
      </c>
      <c r="C68" s="39">
        <f>(C66/C67)*C50</f>
        <v>31.122575232581703</v>
      </c>
      <c r="D68" s="39">
        <f>(D66/D67)*D50</f>
        <v>3.5038484999706139</v>
      </c>
      <c r="E68" s="39">
        <f>(E66/E67)*E50</f>
        <v>23.540669719395179</v>
      </c>
      <c r="F68" s="39" t="e">
        <f>F66/F67*F50</f>
        <v>#DIV/0!</v>
      </c>
      <c r="G68" s="39" t="e">
        <f>G66/G67*G50</f>
        <v>#DIV/0!</v>
      </c>
    </row>
    <row r="69" spans="1:7" x14ac:dyDescent="0.25">
      <c r="A69" s="11" t="s">
        <v>120</v>
      </c>
      <c r="B69" s="11">
        <f>B21/B12</f>
        <v>4201813.2905866299</v>
      </c>
      <c r="C69" s="11">
        <f t="shared" ref="C69:E69" si="30">C21/C12</f>
        <v>46780365.68</v>
      </c>
      <c r="D69" s="11">
        <f t="shared" si="30"/>
        <v>87430000</v>
      </c>
      <c r="E69" s="11">
        <f t="shared" si="30"/>
        <v>977777.77777777775</v>
      </c>
      <c r="F69" s="39"/>
      <c r="G69" s="39"/>
    </row>
    <row r="70" spans="1:7" x14ac:dyDescent="0.25">
      <c r="A70" s="11" t="s">
        <v>121</v>
      </c>
      <c r="B70" s="11">
        <f>B22/B14</f>
        <v>8446196.660918368</v>
      </c>
      <c r="C70" s="11">
        <f t="shared" ref="C70:E70" si="31">C22/C14</f>
        <v>28851656.419375002</v>
      </c>
      <c r="D70" s="11">
        <f t="shared" si="31"/>
        <v>97115387.010000005</v>
      </c>
      <c r="E70" s="11">
        <f t="shared" si="31"/>
        <v>1953068.136818182</v>
      </c>
      <c r="F70" s="39"/>
      <c r="G70" s="39"/>
    </row>
    <row r="71" spans="1:7" x14ac:dyDescent="0.25">
      <c r="B71" s="39"/>
      <c r="C71" s="39"/>
      <c r="D71" s="39"/>
      <c r="E71" s="39"/>
      <c r="F71" s="39"/>
      <c r="G71" s="39"/>
    </row>
    <row r="72" spans="1:7" x14ac:dyDescent="0.25">
      <c r="A72" s="11" t="s">
        <v>47</v>
      </c>
      <c r="B72" s="39"/>
      <c r="C72" s="39"/>
      <c r="D72" s="39"/>
      <c r="E72" s="39"/>
      <c r="F72" s="39"/>
      <c r="G72" s="39"/>
    </row>
    <row r="73" spans="1:7" x14ac:dyDescent="0.25">
      <c r="A73" s="11" t="s">
        <v>48</v>
      </c>
      <c r="B73" s="39">
        <f>(B28/B27)*100</f>
        <v>28.041195942552633</v>
      </c>
      <c r="C73" s="39"/>
      <c r="D73" s="39"/>
      <c r="E73" s="39"/>
      <c r="F73" s="39"/>
      <c r="G73" s="39"/>
    </row>
    <row r="74" spans="1:7" x14ac:dyDescent="0.25">
      <c r="A74" s="11" t="s">
        <v>49</v>
      </c>
      <c r="B74" s="39">
        <f>(B22/B28)*100</f>
        <v>95.840706784724247</v>
      </c>
      <c r="C74" s="39"/>
      <c r="D74" s="39"/>
      <c r="E74" s="39"/>
      <c r="F74" s="39"/>
      <c r="G74" s="39"/>
    </row>
    <row r="75" spans="1:7" ht="15.75" thickBot="1" x14ac:dyDescent="0.3">
      <c r="A75" s="28"/>
      <c r="B75" s="28"/>
      <c r="C75" s="28"/>
      <c r="D75" s="28"/>
      <c r="E75" s="28"/>
      <c r="F75" s="28"/>
      <c r="G75" s="28"/>
    </row>
    <row r="76" spans="1:7" ht="15.75" thickTop="1" x14ac:dyDescent="0.25"/>
    <row r="77" spans="1:7" x14ac:dyDescent="0.25">
      <c r="A77" s="11" t="s">
        <v>50</v>
      </c>
    </row>
    <row r="78" spans="1:7" x14ac:dyDescent="0.25">
      <c r="A78" s="11" t="s">
        <v>93</v>
      </c>
    </row>
    <row r="79" spans="1:7" x14ac:dyDescent="0.25">
      <c r="A79" s="11" t="s">
        <v>96</v>
      </c>
    </row>
    <row r="81" spans="1:1" x14ac:dyDescent="0.25">
      <c r="A81" s="11" t="s">
        <v>94</v>
      </c>
    </row>
    <row r="82" spans="1:1" x14ac:dyDescent="0.25">
      <c r="A82" s="11" t="s">
        <v>95</v>
      </c>
    </row>
    <row r="83" spans="1:1" x14ac:dyDescent="0.25">
      <c r="A83" s="11" t="s">
        <v>114</v>
      </c>
    </row>
    <row r="84" spans="1:1" x14ac:dyDescent="0.25">
      <c r="A84" s="11" t="s">
        <v>98</v>
      </c>
    </row>
    <row r="86" spans="1:1" x14ac:dyDescent="0.25">
      <c r="A86" s="11" t="s">
        <v>106</v>
      </c>
    </row>
    <row r="87" spans="1:1" x14ac:dyDescent="0.25">
      <c r="A87" s="29" t="s">
        <v>107</v>
      </c>
    </row>
    <row r="88" spans="1:1" x14ac:dyDescent="0.25">
      <c r="A88" s="29" t="s">
        <v>108</v>
      </c>
    </row>
  </sheetData>
  <mergeCells count="4">
    <mergeCell ref="A2:G2"/>
    <mergeCell ref="A4:A5"/>
    <mergeCell ref="B4:B5"/>
    <mergeCell ref="C4:E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dcterms:created xsi:type="dcterms:W3CDTF">2012-02-13T20:20:09Z</dcterms:created>
  <dcterms:modified xsi:type="dcterms:W3CDTF">2013-10-29T20:37:00Z</dcterms:modified>
</cp:coreProperties>
</file>