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odriguez\Documents\Hermes Cliente\files\"/>
    </mc:Choice>
  </mc:AlternateContent>
  <bookViews>
    <workbookView xWindow="360" yWindow="120" windowWidth="16515" windowHeight="9495" tabRatio="708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</sheets>
  <calcPr calcId="152511"/>
</workbook>
</file>

<file path=xl/calcChain.xml><?xml version="1.0" encoding="utf-8"?>
<calcChain xmlns="http://schemas.openxmlformats.org/spreadsheetml/2006/main">
  <c r="B28" i="7" l="1"/>
  <c r="B28" i="6"/>
  <c r="B28" i="5"/>
  <c r="B28" i="4"/>
  <c r="B28" i="1"/>
  <c r="B28" i="3"/>
  <c r="B28" i="2" l="1"/>
  <c r="G53" i="3"/>
  <c r="G53" i="1"/>
  <c r="G53" i="4"/>
  <c r="G53" i="2"/>
  <c r="G49" i="3"/>
  <c r="G49" i="1"/>
  <c r="G49" i="4"/>
  <c r="G49" i="2"/>
  <c r="G44" i="3"/>
  <c r="G44" i="1"/>
  <c r="G44" i="4"/>
  <c r="G44" i="2"/>
  <c r="C39" i="3"/>
  <c r="C39" i="1"/>
  <c r="C39" i="4"/>
  <c r="C39" i="2"/>
  <c r="G31" i="1"/>
  <c r="G32" i="1"/>
  <c r="G31" i="4"/>
  <c r="G32" i="4"/>
  <c r="G31" i="2"/>
  <c r="G32" i="2"/>
  <c r="G26" i="3"/>
  <c r="G31" i="3" s="1"/>
  <c r="G27" i="3"/>
  <c r="G32" i="3" s="1"/>
  <c r="B23" i="6" l="1"/>
  <c r="B23" i="5"/>
  <c r="D19" i="4" l="1"/>
  <c r="E19" i="4"/>
  <c r="F19" i="4"/>
  <c r="C19" i="4"/>
  <c r="D19" i="1"/>
  <c r="E19" i="1"/>
  <c r="F19" i="1"/>
  <c r="C19" i="1"/>
  <c r="B19" i="1" s="1"/>
  <c r="D19" i="3"/>
  <c r="E19" i="3"/>
  <c r="F19" i="3"/>
  <c r="C19" i="3"/>
  <c r="B19" i="3" s="1"/>
  <c r="D19" i="2"/>
  <c r="E19" i="2"/>
  <c r="F19" i="2"/>
  <c r="C19" i="2"/>
  <c r="B19" i="2" s="1"/>
  <c r="B19" i="4" l="1"/>
  <c r="C16" i="5" l="1"/>
  <c r="D16" i="5"/>
  <c r="E16" i="5"/>
  <c r="E22" i="5" s="1"/>
  <c r="F16" i="5"/>
  <c r="G16" i="5"/>
  <c r="C17" i="5"/>
  <c r="C19" i="5" s="1"/>
  <c r="D17" i="5"/>
  <c r="D19" i="5" s="1"/>
  <c r="D53" i="5" s="1"/>
  <c r="E17" i="5"/>
  <c r="E19" i="5" s="1"/>
  <c r="F17" i="5"/>
  <c r="F19" i="5" s="1"/>
  <c r="G17" i="5"/>
  <c r="D15" i="5"/>
  <c r="D31" i="5" s="1"/>
  <c r="E15" i="5"/>
  <c r="F15" i="5"/>
  <c r="F31" i="5" s="1"/>
  <c r="G15" i="5"/>
  <c r="G31" i="5" s="1"/>
  <c r="C15" i="5"/>
  <c r="C10" i="5"/>
  <c r="C39" i="5" s="1"/>
  <c r="D10" i="5"/>
  <c r="D39" i="5" s="1"/>
  <c r="E10" i="5"/>
  <c r="F10" i="5"/>
  <c r="F39" i="5" s="1"/>
  <c r="C11" i="5"/>
  <c r="D11" i="5"/>
  <c r="D43" i="5" s="1"/>
  <c r="E11" i="5"/>
  <c r="F11" i="5"/>
  <c r="F43" i="5" s="1"/>
  <c r="B18" i="5"/>
  <c r="F53" i="5"/>
  <c r="G22" i="5"/>
  <c r="C22" i="5"/>
  <c r="E31" i="5"/>
  <c r="B12" i="5"/>
  <c r="E39" i="5"/>
  <c r="C16" i="6"/>
  <c r="C22" i="6" s="1"/>
  <c r="D16" i="6"/>
  <c r="D61" i="6" s="1"/>
  <c r="E16" i="6"/>
  <c r="E22" i="6" s="1"/>
  <c r="F16" i="6"/>
  <c r="G16" i="6"/>
  <c r="G22" i="6" s="1"/>
  <c r="C17" i="6"/>
  <c r="C19" i="6" s="1"/>
  <c r="D17" i="6"/>
  <c r="E17" i="6"/>
  <c r="E19" i="6" s="1"/>
  <c r="F17" i="6"/>
  <c r="G17" i="6"/>
  <c r="D15" i="6"/>
  <c r="D31" i="6" s="1"/>
  <c r="E15" i="6"/>
  <c r="F15" i="6"/>
  <c r="G15" i="6"/>
  <c r="G31" i="6" s="1"/>
  <c r="C15" i="6"/>
  <c r="D10" i="6"/>
  <c r="E10" i="6"/>
  <c r="E39" i="6" s="1"/>
  <c r="F10" i="6"/>
  <c r="D11" i="6"/>
  <c r="D43" i="6" s="1"/>
  <c r="E11" i="6"/>
  <c r="F11" i="6"/>
  <c r="C10" i="6"/>
  <c r="C39" i="6" s="1"/>
  <c r="C11" i="6"/>
  <c r="B18" i="6"/>
  <c r="F31" i="6"/>
  <c r="E31" i="6"/>
  <c r="B12" i="6"/>
  <c r="F39" i="6"/>
  <c r="D39" i="6"/>
  <c r="G49" i="6" l="1"/>
  <c r="G32" i="6"/>
  <c r="G53" i="6"/>
  <c r="G44" i="6"/>
  <c r="G53" i="5"/>
  <c r="G44" i="5"/>
  <c r="G32" i="5"/>
  <c r="G49" i="5"/>
  <c r="F19" i="6"/>
  <c r="F53" i="6" s="1"/>
  <c r="D19" i="6"/>
  <c r="D53" i="6" s="1"/>
  <c r="B10" i="6"/>
  <c r="B39" i="6" s="1"/>
  <c r="C62" i="6"/>
  <c r="F61" i="6"/>
  <c r="B15" i="6"/>
  <c r="B31" i="6" s="1"/>
  <c r="B19" i="5"/>
  <c r="F43" i="6"/>
  <c r="F61" i="5"/>
  <c r="B10" i="5"/>
  <c r="B39" i="5" s="1"/>
  <c r="E62" i="5"/>
  <c r="C62" i="5"/>
  <c r="D61" i="5"/>
  <c r="E62" i="6"/>
  <c r="B15" i="5"/>
  <c r="B31" i="5" s="1"/>
  <c r="D22" i="5"/>
  <c r="F22" i="5"/>
  <c r="C31" i="5"/>
  <c r="D32" i="5"/>
  <c r="D57" i="5" s="1"/>
  <c r="F32" i="5"/>
  <c r="F57" i="5" s="1"/>
  <c r="D40" i="5"/>
  <c r="F40" i="5"/>
  <c r="C43" i="5"/>
  <c r="E43" i="5"/>
  <c r="D44" i="5"/>
  <c r="D45" i="5" s="1"/>
  <c r="F44" i="5"/>
  <c r="F45" i="5" s="1"/>
  <c r="D48" i="5"/>
  <c r="F48" i="5"/>
  <c r="C49" i="5"/>
  <c r="E49" i="5"/>
  <c r="C53" i="5"/>
  <c r="E53" i="5"/>
  <c r="C61" i="5"/>
  <c r="E61" i="5"/>
  <c r="D62" i="5"/>
  <c r="F62" i="5"/>
  <c r="B11" i="5"/>
  <c r="B16" i="5"/>
  <c r="B17" i="5"/>
  <c r="C32" i="5"/>
  <c r="E32" i="5"/>
  <c r="E57" i="5" s="1"/>
  <c r="C40" i="5"/>
  <c r="E40" i="5"/>
  <c r="C44" i="5"/>
  <c r="E44" i="5"/>
  <c r="C48" i="5"/>
  <c r="E48" i="5"/>
  <c r="D49" i="5"/>
  <c r="F49" i="5"/>
  <c r="D22" i="6"/>
  <c r="F22" i="6"/>
  <c r="C31" i="6"/>
  <c r="D32" i="6"/>
  <c r="D57" i="6" s="1"/>
  <c r="F32" i="6"/>
  <c r="F57" i="6" s="1"/>
  <c r="D40" i="6"/>
  <c r="F40" i="6"/>
  <c r="C43" i="6"/>
  <c r="E43" i="6"/>
  <c r="D44" i="6"/>
  <c r="D45" i="6" s="1"/>
  <c r="F44" i="6"/>
  <c r="F45" i="6" s="1"/>
  <c r="D48" i="6"/>
  <c r="F48" i="6"/>
  <c r="C49" i="6"/>
  <c r="E49" i="6"/>
  <c r="C53" i="6"/>
  <c r="E53" i="6"/>
  <c r="C61" i="6"/>
  <c r="E61" i="6"/>
  <c r="D62" i="6"/>
  <c r="D63" i="6" s="1"/>
  <c r="F62" i="6"/>
  <c r="B11" i="6"/>
  <c r="B16" i="6"/>
  <c r="B17" i="6"/>
  <c r="C32" i="6"/>
  <c r="C57" i="6" s="1"/>
  <c r="E32" i="6"/>
  <c r="E57" i="6" s="1"/>
  <c r="C40" i="6"/>
  <c r="E40" i="6"/>
  <c r="C44" i="6"/>
  <c r="E44" i="6"/>
  <c r="C48" i="6"/>
  <c r="E48" i="6"/>
  <c r="D49" i="6"/>
  <c r="F49" i="6"/>
  <c r="C57" i="5" l="1"/>
  <c r="F63" i="5"/>
  <c r="B19" i="6"/>
  <c r="C50" i="5"/>
  <c r="D63" i="5"/>
  <c r="C50" i="6"/>
  <c r="E50" i="5"/>
  <c r="E34" i="5"/>
  <c r="B67" i="5"/>
  <c r="B53" i="5"/>
  <c r="B49" i="5"/>
  <c r="B62" i="5"/>
  <c r="B44" i="5"/>
  <c r="B32" i="5"/>
  <c r="B57" i="5" s="1"/>
  <c r="B43" i="5"/>
  <c r="B45" i="5" s="1"/>
  <c r="B48" i="5"/>
  <c r="B40" i="5"/>
  <c r="D50" i="5"/>
  <c r="C45" i="5"/>
  <c r="C63" i="5" s="1"/>
  <c r="D34" i="5"/>
  <c r="C34" i="5"/>
  <c r="B61" i="5"/>
  <c r="B63" i="5" s="1"/>
  <c r="B22" i="5"/>
  <c r="B66" i="5" s="1"/>
  <c r="F50" i="5"/>
  <c r="E45" i="5"/>
  <c r="E63" i="5" s="1"/>
  <c r="F34" i="5"/>
  <c r="F63" i="6"/>
  <c r="E50" i="6"/>
  <c r="E34" i="6"/>
  <c r="B67" i="6"/>
  <c r="B53" i="6"/>
  <c r="B49" i="6"/>
  <c r="B62" i="6"/>
  <c r="B44" i="6"/>
  <c r="B32" i="6"/>
  <c r="B57" i="6" s="1"/>
  <c r="B43" i="6"/>
  <c r="B45" i="6" s="1"/>
  <c r="B48" i="6"/>
  <c r="B40" i="6"/>
  <c r="D50" i="6"/>
  <c r="C45" i="6"/>
  <c r="C63" i="6" s="1"/>
  <c r="D34" i="6"/>
  <c r="C34" i="6"/>
  <c r="B61" i="6"/>
  <c r="B22" i="6"/>
  <c r="B66" i="6" s="1"/>
  <c r="F50" i="6"/>
  <c r="E45" i="6"/>
  <c r="E63" i="6" s="1"/>
  <c r="F34" i="6"/>
  <c r="B63" i="6" l="1"/>
  <c r="B50" i="6"/>
  <c r="B50" i="5"/>
  <c r="B34" i="5"/>
  <c r="B34" i="6"/>
  <c r="B23" i="7" l="1"/>
  <c r="G15" i="7"/>
  <c r="G31" i="7" s="1"/>
  <c r="G16" i="7"/>
  <c r="G17" i="7"/>
  <c r="C16" i="7"/>
  <c r="D16" i="7"/>
  <c r="B16" i="7" s="1"/>
  <c r="E16" i="7"/>
  <c r="F16" i="7"/>
  <c r="C17" i="7"/>
  <c r="D17" i="7"/>
  <c r="D19" i="7" s="1"/>
  <c r="D53" i="7" s="1"/>
  <c r="E17" i="7"/>
  <c r="E19" i="7" s="1"/>
  <c r="F17" i="7"/>
  <c r="F19" i="7" s="1"/>
  <c r="F53" i="7" s="1"/>
  <c r="D15" i="7"/>
  <c r="E15" i="7"/>
  <c r="E31" i="7" s="1"/>
  <c r="F15" i="7"/>
  <c r="D31" i="7"/>
  <c r="C15" i="7"/>
  <c r="C31" i="7" s="1"/>
  <c r="D10" i="7"/>
  <c r="D43" i="7" s="1"/>
  <c r="E10" i="7"/>
  <c r="F10" i="7"/>
  <c r="D11" i="7"/>
  <c r="E11" i="7"/>
  <c r="E48" i="7" s="1"/>
  <c r="F11" i="7"/>
  <c r="C10" i="7"/>
  <c r="C39" i="7" s="1"/>
  <c r="C11" i="7"/>
  <c r="C62" i="7" s="1"/>
  <c r="E61" i="7"/>
  <c r="C61" i="7"/>
  <c r="E53" i="7"/>
  <c r="F49" i="7"/>
  <c r="E49" i="7"/>
  <c r="D49" i="7"/>
  <c r="C49" i="7"/>
  <c r="F48" i="7"/>
  <c r="F50" i="7" s="1"/>
  <c r="D48" i="7"/>
  <c r="C48" i="7"/>
  <c r="E44" i="7"/>
  <c r="C44" i="7"/>
  <c r="F40" i="7"/>
  <c r="D40" i="7"/>
  <c r="C40" i="7"/>
  <c r="E39" i="7"/>
  <c r="F32" i="7"/>
  <c r="E32" i="7"/>
  <c r="D32" i="7"/>
  <c r="D57" i="7" s="1"/>
  <c r="C32" i="7"/>
  <c r="F31" i="7"/>
  <c r="G22" i="7"/>
  <c r="E22" i="7"/>
  <c r="C22" i="7"/>
  <c r="B18" i="7"/>
  <c r="B12" i="7"/>
  <c r="E43" i="7" l="1"/>
  <c r="F44" i="7"/>
  <c r="E57" i="7"/>
  <c r="D44" i="7"/>
  <c r="C34" i="7"/>
  <c r="C57" i="7"/>
  <c r="G53" i="7"/>
  <c r="G44" i="7"/>
  <c r="G32" i="7"/>
  <c r="G49" i="7"/>
  <c r="F57" i="7"/>
  <c r="C19" i="7"/>
  <c r="C53" i="7" s="1"/>
  <c r="B17" i="7"/>
  <c r="B44" i="7" s="1"/>
  <c r="C50" i="7"/>
  <c r="F43" i="7"/>
  <c r="F45" i="7" s="1"/>
  <c r="F63" i="7" s="1"/>
  <c r="E50" i="7"/>
  <c r="F62" i="7"/>
  <c r="D62" i="7"/>
  <c r="F61" i="7"/>
  <c r="D61" i="7"/>
  <c r="E45" i="7"/>
  <c r="D50" i="7"/>
  <c r="E62" i="7"/>
  <c r="E63" i="7" s="1"/>
  <c r="C43" i="7"/>
  <c r="C45" i="7" s="1"/>
  <c r="B32" i="7"/>
  <c r="B11" i="7"/>
  <c r="B40" i="7" s="1"/>
  <c r="D22" i="7"/>
  <c r="F22" i="7"/>
  <c r="E34" i="7"/>
  <c r="E40" i="7"/>
  <c r="B15" i="7"/>
  <c r="B31" i="7" s="1"/>
  <c r="B67" i="7"/>
  <c r="D45" i="7"/>
  <c r="D63" i="7" s="1"/>
  <c r="B48" i="7"/>
  <c r="B10" i="7"/>
  <c r="B39" i="7" s="1"/>
  <c r="D39" i="7"/>
  <c r="F39" i="7"/>
  <c r="C63" i="7"/>
  <c r="D34" i="7"/>
  <c r="F34" i="7"/>
  <c r="B22" i="7"/>
  <c r="B66" i="7" s="1"/>
  <c r="B19" i="7" l="1"/>
  <c r="B53" i="7" s="1"/>
  <c r="B57" i="7"/>
  <c r="B62" i="7"/>
  <c r="B34" i="7"/>
  <c r="B49" i="7"/>
  <c r="B50" i="7" s="1"/>
  <c r="B61" i="7"/>
  <c r="B43" i="7"/>
  <c r="B45" i="7" s="1"/>
  <c r="B63" i="7" l="1"/>
  <c r="F62" i="4"/>
  <c r="E62" i="4"/>
  <c r="D62" i="4"/>
  <c r="C62" i="4"/>
  <c r="F61" i="4"/>
  <c r="E61" i="4"/>
  <c r="D61" i="4"/>
  <c r="C61" i="4"/>
  <c r="F56" i="4"/>
  <c r="E56" i="4"/>
  <c r="D56" i="4"/>
  <c r="C56" i="4"/>
  <c r="F53" i="4"/>
  <c r="E53" i="4"/>
  <c r="D53" i="4"/>
  <c r="C53" i="4"/>
  <c r="F49" i="4"/>
  <c r="E49" i="4"/>
  <c r="D49" i="4"/>
  <c r="C49" i="4"/>
  <c r="F48" i="4"/>
  <c r="F50" i="4" s="1"/>
  <c r="E48" i="4"/>
  <c r="E50" i="4" s="1"/>
  <c r="D48" i="4"/>
  <c r="D50" i="4" s="1"/>
  <c r="C48" i="4"/>
  <c r="C50" i="4" s="1"/>
  <c r="F44" i="4"/>
  <c r="E44" i="4"/>
  <c r="D44" i="4"/>
  <c r="C44" i="4"/>
  <c r="F43" i="4"/>
  <c r="F45" i="4" s="1"/>
  <c r="E43" i="4"/>
  <c r="E45" i="4" s="1"/>
  <c r="D43" i="4"/>
  <c r="D45" i="4" s="1"/>
  <c r="C43" i="4"/>
  <c r="C45" i="4" s="1"/>
  <c r="F40" i="4"/>
  <c r="E40" i="4"/>
  <c r="D40" i="4"/>
  <c r="C40" i="4"/>
  <c r="F39" i="4"/>
  <c r="E39" i="4"/>
  <c r="D39" i="4"/>
  <c r="F32" i="4"/>
  <c r="E32" i="4"/>
  <c r="D32" i="4"/>
  <c r="C32" i="4"/>
  <c r="F31" i="4"/>
  <c r="F33" i="4" s="1"/>
  <c r="E31" i="4"/>
  <c r="E33" i="4" s="1"/>
  <c r="D31" i="4"/>
  <c r="D33" i="4" s="1"/>
  <c r="C31" i="4"/>
  <c r="C33" i="4" s="1"/>
  <c r="G22" i="4"/>
  <c r="F22" i="4"/>
  <c r="E22" i="4"/>
  <c r="D22" i="4"/>
  <c r="C22" i="4"/>
  <c r="B18" i="4"/>
  <c r="B17" i="4"/>
  <c r="B67" i="4" s="1"/>
  <c r="B16" i="4"/>
  <c r="B15" i="4"/>
  <c r="B31" i="4" s="1"/>
  <c r="B12" i="4"/>
  <c r="B11" i="4"/>
  <c r="B10" i="4"/>
  <c r="B39" i="4" s="1"/>
  <c r="B9" i="4"/>
  <c r="B18" i="1"/>
  <c r="B17" i="1"/>
  <c r="B16" i="1"/>
  <c r="B15" i="1"/>
  <c r="B18" i="3"/>
  <c r="B49" i="3" s="1"/>
  <c r="B17" i="3"/>
  <c r="B16" i="3"/>
  <c r="B22" i="3" s="1"/>
  <c r="B66" i="3" s="1"/>
  <c r="B15" i="3"/>
  <c r="B17" i="2"/>
  <c r="B18" i="2"/>
  <c r="B15" i="2"/>
  <c r="B16" i="2"/>
  <c r="B9" i="1"/>
  <c r="B67" i="3"/>
  <c r="F62" i="3"/>
  <c r="E62" i="3"/>
  <c r="D62" i="3"/>
  <c r="C62" i="3"/>
  <c r="F61" i="3"/>
  <c r="E61" i="3"/>
  <c r="D61" i="3"/>
  <c r="C61" i="3"/>
  <c r="F56" i="3"/>
  <c r="E56" i="3"/>
  <c r="D56" i="3"/>
  <c r="C56" i="3"/>
  <c r="F53" i="3"/>
  <c r="E53" i="3"/>
  <c r="D53" i="3"/>
  <c r="C53" i="3"/>
  <c r="B53" i="3"/>
  <c r="F49" i="3"/>
  <c r="E49" i="3"/>
  <c r="D49" i="3"/>
  <c r="C49" i="3"/>
  <c r="F48" i="3"/>
  <c r="E48" i="3"/>
  <c r="D48" i="3"/>
  <c r="C48" i="3"/>
  <c r="F44" i="3"/>
  <c r="E44" i="3"/>
  <c r="D44" i="3"/>
  <c r="C44" i="3"/>
  <c r="F43" i="3"/>
  <c r="E43" i="3"/>
  <c r="D43" i="3"/>
  <c r="C43" i="3"/>
  <c r="F40" i="3"/>
  <c r="E40" i="3"/>
  <c r="D40" i="3"/>
  <c r="C40" i="3"/>
  <c r="F39" i="3"/>
  <c r="E39" i="3"/>
  <c r="D39" i="3"/>
  <c r="B10" i="3"/>
  <c r="B39" i="3" s="1"/>
  <c r="B11" i="3"/>
  <c r="B62" i="3" s="1"/>
  <c r="B12" i="3"/>
  <c r="B9" i="3"/>
  <c r="C22" i="3"/>
  <c r="D22" i="3"/>
  <c r="E22" i="3"/>
  <c r="F22" i="3"/>
  <c r="B22" i="2"/>
  <c r="B44" i="3" l="1"/>
  <c r="C34" i="4"/>
  <c r="C57" i="4"/>
  <c r="E34" i="4"/>
  <c r="E58" i="4" s="1"/>
  <c r="E57" i="4"/>
  <c r="C50" i="3"/>
  <c r="E50" i="3"/>
  <c r="D57" i="4"/>
  <c r="F57" i="4"/>
  <c r="C45" i="3"/>
  <c r="C63" i="3" s="1"/>
  <c r="E45" i="3"/>
  <c r="B61" i="3"/>
  <c r="B63" i="3" s="1"/>
  <c r="B40" i="3"/>
  <c r="B56" i="3"/>
  <c r="B43" i="3"/>
  <c r="B45" i="3" s="1"/>
  <c r="D45" i="3"/>
  <c r="D63" i="3" s="1"/>
  <c r="F45" i="3"/>
  <c r="B48" i="3"/>
  <c r="B50" i="3" s="1"/>
  <c r="D50" i="3"/>
  <c r="F50" i="3"/>
  <c r="B61" i="4"/>
  <c r="B43" i="4"/>
  <c r="B33" i="4"/>
  <c r="C58" i="4"/>
  <c r="C63" i="4"/>
  <c r="E63" i="4"/>
  <c r="D63" i="4"/>
  <c r="F63" i="4"/>
  <c r="B32" i="4"/>
  <c r="B57" i="4" s="1"/>
  <c r="D34" i="4"/>
  <c r="D58" i="4" s="1"/>
  <c r="F34" i="4"/>
  <c r="F58" i="4" s="1"/>
  <c r="B40" i="4"/>
  <c r="B44" i="4"/>
  <c r="B48" i="4"/>
  <c r="B56" i="4"/>
  <c r="B62" i="4"/>
  <c r="B22" i="4"/>
  <c r="B66" i="4" s="1"/>
  <c r="B49" i="4"/>
  <c r="B53" i="4"/>
  <c r="F63" i="3"/>
  <c r="E63" i="3"/>
  <c r="B45" i="4" l="1"/>
  <c r="B63" i="4"/>
  <c r="B50" i="4"/>
  <c r="B34" i="4"/>
  <c r="B58" i="4" s="1"/>
  <c r="B12" i="2" l="1"/>
  <c r="B10" i="2"/>
  <c r="B11" i="2"/>
  <c r="F9" i="2"/>
  <c r="E9" i="2"/>
  <c r="D9" i="2"/>
  <c r="C9" i="2"/>
  <c r="C9" i="6" l="1"/>
  <c r="C9" i="5"/>
  <c r="C9" i="7"/>
  <c r="D9" i="5"/>
  <c r="D9" i="6"/>
  <c r="D9" i="7"/>
  <c r="F9" i="5"/>
  <c r="F9" i="6"/>
  <c r="F9" i="7"/>
  <c r="B9" i="2"/>
  <c r="B56" i="2" s="1"/>
  <c r="E9" i="6"/>
  <c r="E9" i="5"/>
  <c r="E9" i="7"/>
  <c r="B53" i="2"/>
  <c r="B67" i="2"/>
  <c r="B66" i="2"/>
  <c r="F62" i="2"/>
  <c r="E62" i="2"/>
  <c r="D62" i="2"/>
  <c r="C62" i="2"/>
  <c r="B62" i="2"/>
  <c r="F61" i="2"/>
  <c r="E61" i="2"/>
  <c r="D61" i="2"/>
  <c r="C61" i="2"/>
  <c r="B61" i="2"/>
  <c r="F56" i="2"/>
  <c r="E56" i="2"/>
  <c r="D56" i="2"/>
  <c r="C56" i="2"/>
  <c r="F53" i="2"/>
  <c r="E53" i="2"/>
  <c r="D53" i="2"/>
  <c r="C53" i="2"/>
  <c r="F49" i="2"/>
  <c r="E49" i="2"/>
  <c r="D49" i="2"/>
  <c r="C49" i="2"/>
  <c r="B49" i="2"/>
  <c r="F48" i="2"/>
  <c r="E48" i="2"/>
  <c r="D48" i="2"/>
  <c r="C48" i="2"/>
  <c r="C50" i="2" s="1"/>
  <c r="B48" i="2"/>
  <c r="F44" i="2"/>
  <c r="E44" i="2"/>
  <c r="D44" i="2"/>
  <c r="C44" i="2"/>
  <c r="B44" i="2"/>
  <c r="F43" i="2"/>
  <c r="E43" i="2"/>
  <c r="E45" i="2" s="1"/>
  <c r="D43" i="2"/>
  <c r="C43" i="2"/>
  <c r="B43" i="2"/>
  <c r="F40" i="2"/>
  <c r="E40" i="2"/>
  <c r="D40" i="2"/>
  <c r="C40" i="2"/>
  <c r="B40" i="2"/>
  <c r="F39" i="2"/>
  <c r="E39" i="2"/>
  <c r="D39" i="2"/>
  <c r="B39" i="2"/>
  <c r="F32" i="2"/>
  <c r="E32" i="2"/>
  <c r="D32" i="2"/>
  <c r="C32" i="2"/>
  <c r="B32" i="2"/>
  <c r="F31" i="2"/>
  <c r="F33" i="2" s="1"/>
  <c r="E31" i="2"/>
  <c r="E33" i="2" s="1"/>
  <c r="D31" i="2"/>
  <c r="D33" i="2" s="1"/>
  <c r="C31" i="2"/>
  <c r="C33" i="2" s="1"/>
  <c r="C45" i="2" l="1"/>
  <c r="E50" i="2"/>
  <c r="C34" i="2"/>
  <c r="C57" i="2"/>
  <c r="E34" i="2"/>
  <c r="E58" i="2" s="1"/>
  <c r="E57" i="2"/>
  <c r="B34" i="2"/>
  <c r="B58" i="2" s="1"/>
  <c r="D34" i="2"/>
  <c r="D58" i="2" s="1"/>
  <c r="D57" i="2"/>
  <c r="F34" i="2"/>
  <c r="F58" i="2" s="1"/>
  <c r="F57" i="2"/>
  <c r="E56" i="7"/>
  <c r="E33" i="7"/>
  <c r="E58" i="7" s="1"/>
  <c r="E56" i="6"/>
  <c r="E33" i="6"/>
  <c r="E58" i="6" s="1"/>
  <c r="F56" i="7"/>
  <c r="F33" i="7"/>
  <c r="F58" i="7" s="1"/>
  <c r="F56" i="5"/>
  <c r="F33" i="5"/>
  <c r="F58" i="5" s="1"/>
  <c r="D33" i="6"/>
  <c r="D58" i="6" s="1"/>
  <c r="D56" i="6"/>
  <c r="C56" i="7"/>
  <c r="B9" i="7"/>
  <c r="C33" i="7"/>
  <c r="C58" i="7" s="1"/>
  <c r="C56" i="6"/>
  <c r="B9" i="6"/>
  <c r="C33" i="6"/>
  <c r="C58" i="6" s="1"/>
  <c r="D45" i="2"/>
  <c r="D63" i="2" s="1"/>
  <c r="F45" i="2"/>
  <c r="F63" i="2" s="1"/>
  <c r="E56" i="5"/>
  <c r="E33" i="5"/>
  <c r="E58" i="5" s="1"/>
  <c r="F33" i="6"/>
  <c r="F58" i="6" s="1"/>
  <c r="F56" i="6"/>
  <c r="D56" i="7"/>
  <c r="D33" i="7"/>
  <c r="D58" i="7" s="1"/>
  <c r="D33" i="5"/>
  <c r="D58" i="5" s="1"/>
  <c r="D56" i="5"/>
  <c r="C56" i="5"/>
  <c r="B9" i="5"/>
  <c r="C33" i="5"/>
  <c r="C58" i="5" s="1"/>
  <c r="B45" i="2"/>
  <c r="B63" i="2" s="1"/>
  <c r="B50" i="2"/>
  <c r="D50" i="2"/>
  <c r="F50" i="2"/>
  <c r="C63" i="2"/>
  <c r="E63" i="2"/>
  <c r="C58" i="2"/>
  <c r="B31" i="2"/>
  <c r="B33" i="2" s="1"/>
  <c r="B57" i="2" l="1"/>
  <c r="B56" i="6"/>
  <c r="B33" i="6"/>
  <c r="B58" i="6" s="1"/>
  <c r="B33" i="5"/>
  <c r="B58" i="5" s="1"/>
  <c r="B56" i="5"/>
  <c r="B33" i="7"/>
  <c r="B58" i="7" s="1"/>
  <c r="B56" i="7"/>
  <c r="F27" i="3"/>
  <c r="F32" i="3" s="1"/>
  <c r="E27" i="3"/>
  <c r="E32" i="3" s="1"/>
  <c r="D27" i="3"/>
  <c r="D32" i="3" s="1"/>
  <c r="C27" i="3"/>
  <c r="C32" i="3" s="1"/>
  <c r="B27" i="3"/>
  <c r="F26" i="3"/>
  <c r="E26" i="3"/>
  <c r="D26" i="3"/>
  <c r="C26" i="3"/>
  <c r="B26" i="3"/>
  <c r="D34" i="3" l="1"/>
  <c r="F34" i="3"/>
  <c r="C34" i="3"/>
  <c r="C58" i="3" s="1"/>
  <c r="E34" i="3"/>
  <c r="D31" i="3"/>
  <c r="D33" i="3" s="1"/>
  <c r="F31" i="3"/>
  <c r="F33" i="3" s="1"/>
  <c r="C31" i="3"/>
  <c r="C33" i="3" s="1"/>
  <c r="E31" i="3"/>
  <c r="E33" i="3" s="1"/>
  <c r="E58" i="3" s="1"/>
  <c r="B31" i="3"/>
  <c r="B33" i="3" s="1"/>
  <c r="D58" i="3"/>
  <c r="F58" i="3"/>
  <c r="B32" i="3"/>
  <c r="E57" i="3" l="1"/>
  <c r="C57" i="3"/>
  <c r="F57" i="3"/>
  <c r="D57" i="3"/>
  <c r="B34" i="3"/>
  <c r="B58" i="3" s="1"/>
  <c r="B57" i="3"/>
  <c r="F62" i="1"/>
  <c r="E62" i="1"/>
  <c r="D62" i="1"/>
  <c r="C62" i="1"/>
  <c r="F61" i="1"/>
  <c r="E61" i="1"/>
  <c r="D61" i="1"/>
  <c r="C61" i="1"/>
  <c r="F56" i="1"/>
  <c r="E56" i="1"/>
  <c r="D56" i="1"/>
  <c r="C56" i="1"/>
  <c r="F53" i="1"/>
  <c r="E53" i="1"/>
  <c r="D53" i="1"/>
  <c r="C53" i="1"/>
  <c r="F49" i="1"/>
  <c r="E49" i="1"/>
  <c r="D49" i="1"/>
  <c r="C49" i="1"/>
  <c r="F48" i="1"/>
  <c r="F50" i="1" s="1"/>
  <c r="E48" i="1"/>
  <c r="E50" i="1" s="1"/>
  <c r="D48" i="1"/>
  <c r="D50" i="1" s="1"/>
  <c r="C48" i="1"/>
  <c r="C50" i="1" s="1"/>
  <c r="F44" i="1"/>
  <c r="E44" i="1"/>
  <c r="D44" i="1"/>
  <c r="C44" i="1"/>
  <c r="F43" i="1"/>
  <c r="F45" i="1" s="1"/>
  <c r="E43" i="1"/>
  <c r="E45" i="1" s="1"/>
  <c r="D43" i="1"/>
  <c r="D45" i="1" s="1"/>
  <c r="C43" i="1"/>
  <c r="C45" i="1" s="1"/>
  <c r="F40" i="1"/>
  <c r="E40" i="1"/>
  <c r="D40" i="1"/>
  <c r="C40" i="1"/>
  <c r="F39" i="1"/>
  <c r="E39" i="1"/>
  <c r="D39" i="1"/>
  <c r="F32" i="1"/>
  <c r="E32" i="1"/>
  <c r="D32" i="1"/>
  <c r="C32" i="1"/>
  <c r="F31" i="1"/>
  <c r="F33" i="1" s="1"/>
  <c r="E31" i="1"/>
  <c r="E33" i="1" s="1"/>
  <c r="D31" i="1"/>
  <c r="D33" i="1" s="1"/>
  <c r="C31" i="1"/>
  <c r="C33" i="1" s="1"/>
  <c r="G22" i="1"/>
  <c r="F22" i="1"/>
  <c r="E22" i="1"/>
  <c r="D22" i="1"/>
  <c r="C22" i="1"/>
  <c r="B67" i="1"/>
  <c r="B31" i="1"/>
  <c r="B33" i="1" s="1"/>
  <c r="B12" i="1"/>
  <c r="B11" i="1"/>
  <c r="B10" i="1"/>
  <c r="B39" i="1" s="1"/>
  <c r="D57" i="1" l="1"/>
  <c r="F57" i="1"/>
  <c r="C34" i="1"/>
  <c r="C57" i="1"/>
  <c r="E34" i="1"/>
  <c r="E57" i="1"/>
  <c r="B43" i="1"/>
  <c r="B61" i="1"/>
  <c r="C58" i="1"/>
  <c r="E58" i="1"/>
  <c r="C63" i="1"/>
  <c r="E63" i="1"/>
  <c r="D63" i="1"/>
  <c r="F63" i="1"/>
  <c r="B32" i="1"/>
  <c r="B57" i="1" s="1"/>
  <c r="D34" i="1"/>
  <c r="D58" i="1" s="1"/>
  <c r="F34" i="1"/>
  <c r="F58" i="1" s="1"/>
  <c r="B40" i="1"/>
  <c r="B44" i="1"/>
  <c r="B45" i="1" s="1"/>
  <c r="B48" i="1"/>
  <c r="B56" i="1"/>
  <c r="B62" i="1"/>
  <c r="B22" i="1"/>
  <c r="B66" i="1" s="1"/>
  <c r="B49" i="1"/>
  <c r="B53" i="1"/>
  <c r="B63" i="1" l="1"/>
  <c r="B50" i="1"/>
  <c r="B34" i="1"/>
  <c r="B58" i="1" s="1"/>
</calcChain>
</file>

<file path=xl/comments1.xml><?xml version="1.0" encoding="utf-8"?>
<comments xmlns="http://schemas.openxmlformats.org/spreadsheetml/2006/main">
  <authors>
    <author>catherine.mata</author>
  </authors>
  <commentList>
    <comment ref="G15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gastos administrativos + transferencias correintes</t>
        </r>
      </text>
    </comment>
  </commentList>
</comments>
</file>

<file path=xl/comments2.xml><?xml version="1.0" encoding="utf-8"?>
<comments xmlns="http://schemas.openxmlformats.org/spreadsheetml/2006/main">
  <authors>
    <author>catherine.mata</author>
  </authors>
  <commentList>
    <comment ref="G15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gastos administrativos + transferencias correintes</t>
        </r>
      </text>
    </comment>
  </commentList>
</comments>
</file>

<file path=xl/comments3.xml><?xml version="1.0" encoding="utf-8"?>
<comments xmlns="http://schemas.openxmlformats.org/spreadsheetml/2006/main">
  <authors>
    <author>catherine.mata</author>
  </authors>
  <commentList>
    <comment ref="G15" authorId="0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gastos administrativos + transferencias correintes</t>
        </r>
      </text>
    </comment>
  </commentList>
</comments>
</file>

<file path=xl/sharedStrings.xml><?xml version="1.0" encoding="utf-8"?>
<sst xmlns="http://schemas.openxmlformats.org/spreadsheetml/2006/main" count="504" uniqueCount="129">
  <si>
    <t>Programa</t>
  </si>
  <si>
    <t>CLP</t>
  </si>
  <si>
    <t>LyC</t>
  </si>
  <si>
    <t>CVE</t>
  </si>
  <si>
    <t>RAMTE</t>
  </si>
  <si>
    <t>Otros Gastos</t>
  </si>
  <si>
    <t>Insumos</t>
  </si>
  <si>
    <t>Efectivos 3T 2010</t>
  </si>
  <si>
    <t>Programados 3T 2011</t>
  </si>
  <si>
    <t>Efectivos 3T 2011</t>
  </si>
  <si>
    <t>Programados año 2011</t>
  </si>
  <si>
    <t>Gasto FODESAF</t>
  </si>
  <si>
    <t>En transferencias 3T 2011</t>
  </si>
  <si>
    <t>Ingresos FODESAF</t>
  </si>
  <si>
    <t>Otros insumos</t>
  </si>
  <si>
    <t>IPC (3T 2010)</t>
  </si>
  <si>
    <t>IPC (3T 2011)</t>
  </si>
  <si>
    <t>Población objetivo</t>
  </si>
  <si>
    <t>Cálculos intermedios</t>
  </si>
  <si>
    <t>Gasto efectivo real 3T 2010</t>
  </si>
  <si>
    <t>Gasto efectivo real 3T 2011</t>
  </si>
  <si>
    <t>Gasto efectivo real por beneficiario 3T 2010</t>
  </si>
  <si>
    <t>Gasto efectivo real por beneficiario 3T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</si>
  <si>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</si>
  <si>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</si>
  <si>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</si>
  <si>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</si>
  <si>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</si>
  <si>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</si>
  <si>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</si>
  <si>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</si>
  <si>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</si>
  <si>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</si>
  <si>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</si>
  <si>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</si>
  <si>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</si>
  <si>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</si>
  <si>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</si>
  <si>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</si>
  <si>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</si>
  <si>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</si>
  <si>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</si>
  <si>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</si>
  <si>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</si>
  <si>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</si>
  <si>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</si>
  <si>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</si>
  <si>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Efectivos 2T 2010</t>
  </si>
  <si>
    <t>Programados 2T 2011</t>
  </si>
  <si>
    <t>Efectivos 2T 2011</t>
  </si>
  <si>
    <t>En transferencias 2T 2011</t>
  </si>
  <si>
    <t>IPC (2T 2010)</t>
  </si>
  <si>
    <t>IPC (2T 2011)</t>
  </si>
  <si>
    <t>Gasto efectivo real 1T 2010</t>
  </si>
  <si>
    <t>Gasto efectivo real 1T 2011</t>
  </si>
  <si>
    <t>Gasto efectivo real por beneficiario 1T 2010</t>
  </si>
  <si>
    <t>Gasto efectivo real por beneficiario 1T 2011</t>
  </si>
  <si>
    <t>Efectivos 1T 2010</t>
  </si>
  <si>
    <t>Programados 1T 2011</t>
  </si>
  <si>
    <t>Efectivos 1T 2011</t>
  </si>
  <si>
    <t>En transferencias 1T 2011</t>
  </si>
  <si>
    <t>IPC (1T 2010)</t>
  </si>
  <si>
    <t>IPC (1T 2011)</t>
  </si>
  <si>
    <t>Efectivos 4T 2010</t>
  </si>
  <si>
    <t>Programados 4T 2011</t>
  </si>
  <si>
    <t>Efectivos 4T 2011</t>
  </si>
  <si>
    <t>En transferencias 4T 2011</t>
  </si>
  <si>
    <t>IPC (4T 2010)</t>
  </si>
  <si>
    <t>IPC (4T 2011)</t>
  </si>
  <si>
    <t>Gasto efectivo real 4T 2010</t>
  </si>
  <si>
    <t>Gasto efectivo real 4T 2011</t>
  </si>
  <si>
    <t>Gasto efectivo real por beneficiario 4T 2010</t>
  </si>
  <si>
    <t>Gasto efectivo real por beneficiario 4T 2011</t>
  </si>
  <si>
    <t>Efectivos  2010</t>
  </si>
  <si>
    <t>Programados  2011</t>
  </si>
  <si>
    <t>Efectivos  2011</t>
  </si>
  <si>
    <t>En transferencias  2011</t>
  </si>
  <si>
    <t>IPC ( 2010)</t>
  </si>
  <si>
    <t>IPC ( 2011)</t>
  </si>
  <si>
    <t>Gasto efectivo real  2010</t>
  </si>
  <si>
    <t>Gasto efectivo real  2011</t>
  </si>
  <si>
    <t>Gasto efectivo real por beneficiario  2010</t>
  </si>
  <si>
    <t>Gasto efectivo real por beneficiario  2011</t>
  </si>
  <si>
    <t>Efectivos 3TA 2010</t>
  </si>
  <si>
    <t>Programados 3TA 2011</t>
  </si>
  <si>
    <t>Efectivos 3TA 2011</t>
  </si>
  <si>
    <t>En transferencias 3TA 2011</t>
  </si>
  <si>
    <t>IPC (3TA 2010)</t>
  </si>
  <si>
    <t>IPC (3TA 2011)</t>
  </si>
  <si>
    <t>Gasto efectivo real 3TA 2010</t>
  </si>
  <si>
    <t>Gasto efectivo real 3TA 2011</t>
  </si>
  <si>
    <t>Gasto efectivo real por beneficiario 3TA 2010</t>
  </si>
  <si>
    <t>Gasto efectivo real por beneficiario 3TA 2011</t>
  </si>
  <si>
    <t>De composición</t>
  </si>
  <si>
    <t>Liquidación Fosuvi 2010</t>
  </si>
  <si>
    <t xml:space="preserve">Solicitud Información 2011-FOSUVI </t>
  </si>
  <si>
    <t>Informes Trimestrales Fosuvi 2011</t>
  </si>
  <si>
    <t>Notas:</t>
  </si>
  <si>
    <t>CLP= Subsidio para Construcción en Lote Propio</t>
  </si>
  <si>
    <t>LyC= Subsidio para Compra de Lote y Construcción de Vivienda</t>
  </si>
  <si>
    <t>CVE= Subsidio para Compra de Vivienda existente</t>
  </si>
  <si>
    <t>RAMTE= Subsidio para Reparación o Ampliación de Vivienda Propia</t>
  </si>
  <si>
    <t>Fuentes:</t>
  </si>
  <si>
    <t>Efectivos 2S 2010</t>
  </si>
  <si>
    <t>Programados 2S 2011</t>
  </si>
  <si>
    <t>Efectivos 2S 2011</t>
  </si>
  <si>
    <t>En transferencias 2S 2011</t>
  </si>
  <si>
    <t>IPC (2S 2010)</t>
  </si>
  <si>
    <t>IPC (2S 2011)</t>
  </si>
  <si>
    <t>Gasto efectivo real 2S 2010</t>
  </si>
  <si>
    <t>Gasto efectivo real 2S 2011</t>
  </si>
  <si>
    <t>Gasto efectivo real por beneficiario 2S 2010</t>
  </si>
  <si>
    <t>Gasto efectivo real por beneficiario 2S 2011</t>
  </si>
  <si>
    <t>Beneficiarios: familias</t>
  </si>
  <si>
    <t xml:space="preserve">Beneficiarios: familias </t>
  </si>
  <si>
    <t>Total</t>
  </si>
  <si>
    <t>Productos: bonos Formalizados</t>
  </si>
  <si>
    <t>Nota:</t>
  </si>
  <si>
    <t>No se incluye ninguna modificación presupuestaria o de metas***</t>
  </si>
  <si>
    <t>Población objetivo:</t>
  </si>
  <si>
    <t>Para hogares sin vivienda (CLP, LyC, CVE): hogares pobres por ingreso sin casa propia. Incluye a todos los hogares secundarios de la vivienda.</t>
  </si>
  <si>
    <t>Para hogares con casa propia (RAMTE): hogares pobres con casa propia en condiciones inadecuadas por tamaño relativo (hacinamiento) o calidad y estado de los materiales en piso, pared o techo.</t>
  </si>
  <si>
    <t>Indicadores aplicados a FOSUVI. Primer trimestre 2011</t>
  </si>
  <si>
    <t>Indicadores aplicados a FOSUVI. Segundo trimestre 2011</t>
  </si>
  <si>
    <t>Indicadores aplicados a FOSUVI. Tercer trimestre 2011</t>
  </si>
  <si>
    <t>Indicadores aplicados a FOSUVI. Cuarto trimestre 2011</t>
  </si>
  <si>
    <t>Indicadores aplicados a FOSUVI. Primer Semestre 2011</t>
  </si>
  <si>
    <t>Indicadores aplicados a FOSUVI. Tercer Trimestre Acumulado 2011</t>
  </si>
  <si>
    <t>Indicadores aplicados a FOSUVI. Anual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</si>
</sst>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0_);\(#,##0.0000\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39" fontId="0" fillId="0" borderId="0" xfId="1" applyNumberFormat="1" applyFont="1" applyFill="1"/>
    <xf numFmtId="0" fontId="0" fillId="0" borderId="3" xfId="0" applyFill="1" applyBorder="1"/>
    <xf numFmtId="0" fontId="0" fillId="0" borderId="3" xfId="0" applyFill="1" applyBorder="1" applyAlignment="1">
      <alignment horizontal="left" indent="1"/>
    </xf>
    <xf numFmtId="0" fontId="2" fillId="0" borderId="3" xfId="0" applyFont="1" applyFill="1" applyBorder="1"/>
    <xf numFmtId="39" fontId="0" fillId="0" borderId="0" xfId="1" applyNumberFormat="1" applyFont="1" applyFill="1" applyBorder="1"/>
    <xf numFmtId="0" fontId="0" fillId="0" borderId="3" xfId="0" applyFill="1" applyBorder="1" applyAlignment="1">
      <alignment horizontal="left"/>
    </xf>
    <xf numFmtId="2" fontId="0" fillId="0" borderId="0" xfId="1" applyNumberFormat="1" applyFont="1" applyFill="1"/>
    <xf numFmtId="0" fontId="0" fillId="0" borderId="0" xfId="0" applyFill="1"/>
    <xf numFmtId="0" fontId="0" fillId="0" borderId="0" xfId="0" applyFill="1" applyBorder="1" applyAlignment="1"/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2" fontId="0" fillId="0" borderId="0" xfId="1" applyNumberFormat="1" applyFont="1" applyFill="1" applyBorder="1"/>
    <xf numFmtId="4" fontId="0" fillId="0" borderId="0" xfId="1" applyNumberFormat="1" applyFont="1" applyFill="1" applyBorder="1"/>
    <xf numFmtId="4" fontId="0" fillId="0" borderId="0" xfId="1" applyNumberFormat="1" applyFont="1" applyFill="1"/>
    <xf numFmtId="39" fontId="1" fillId="0" borderId="0" xfId="1" applyNumberFormat="1" applyFont="1" applyFill="1" applyBorder="1"/>
    <xf numFmtId="0" fontId="0" fillId="0" borderId="4" xfId="0" applyFill="1" applyBorder="1"/>
    <xf numFmtId="39" fontId="0" fillId="0" borderId="5" xfId="1" applyNumberFormat="1" applyFont="1" applyFill="1" applyBorder="1"/>
    <xf numFmtId="37" fontId="0" fillId="0" borderId="0" xfId="1" applyNumberFormat="1" applyFont="1" applyFill="1" applyBorder="1"/>
    <xf numFmtId="37" fontId="0" fillId="0" borderId="0" xfId="1" applyNumberFormat="1" applyFont="1" applyFill="1"/>
    <xf numFmtId="0" fontId="0" fillId="0" borderId="6" xfId="0" applyFill="1" applyBorder="1" applyAlignment="1">
      <alignment horizontal="center"/>
    </xf>
    <xf numFmtId="164" fontId="0" fillId="0" borderId="0" xfId="1" applyNumberFormat="1" applyFont="1" applyFill="1" applyBorder="1"/>
    <xf numFmtId="0" fontId="0" fillId="0" borderId="0" xfId="0" applyFill="1" applyAlignment="1">
      <alignment horizontal="left" indent="3"/>
    </xf>
    <xf numFmtId="165" fontId="0" fillId="0" borderId="0" xfId="1" applyNumberFormat="1" applyFont="1" applyFill="1"/>
    <xf numFmtId="165" fontId="0" fillId="0" borderId="6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/>
    <xf numFmtId="165" fontId="0" fillId="0" borderId="5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1" applyNumberFormat="1" applyFont="1" applyFill="1" applyBorder="1"/>
    <xf numFmtId="165" fontId="0" fillId="0" borderId="3" xfId="1" applyNumberFormat="1" applyFont="1" applyFill="1" applyBorder="1"/>
    <xf numFmtId="165" fontId="0" fillId="0" borderId="3" xfId="1" applyNumberFormat="1" applyFont="1" applyFill="1" applyBorder="1" applyAlignment="1">
      <alignment horizontal="left" indent="1"/>
    </xf>
    <xf numFmtId="165" fontId="0" fillId="0" borderId="3" xfId="1" applyNumberFormat="1" applyFont="1" applyFill="1" applyBorder="1" applyAlignment="1">
      <alignment horizontal="left"/>
    </xf>
    <xf numFmtId="165" fontId="1" fillId="0" borderId="0" xfId="1" applyNumberFormat="1" applyFont="1" applyFill="1" applyBorder="1"/>
    <xf numFmtId="165" fontId="0" fillId="0" borderId="4" xfId="1" applyNumberFormat="1" applyFont="1" applyFill="1" applyBorder="1"/>
    <xf numFmtId="165" fontId="0" fillId="0" borderId="5" xfId="1" applyNumberFormat="1" applyFont="1" applyFill="1" applyBorder="1"/>
    <xf numFmtId="165" fontId="0" fillId="0" borderId="0" xfId="1" applyNumberFormat="1" applyFont="1" applyFill="1" applyAlignment="1">
      <alignment horizontal="left" indent="3"/>
    </xf>
    <xf numFmtId="165" fontId="6" fillId="0" borderId="0" xfId="1" applyNumberFormat="1" applyFont="1" applyFill="1"/>
    <xf numFmtId="165" fontId="0" fillId="0" borderId="1" xfId="1" applyNumberFormat="1" applyFont="1" applyFill="1" applyBorder="1" applyAlignment="1">
      <alignment horizontal="center" vertical="center"/>
    </xf>
    <xf numFmtId="165" fontId="0" fillId="0" borderId="4" xfId="1" applyNumberFormat="1" applyFont="1" applyFill="1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0" fillId="0" borderId="6" xfId="1" applyNumberFormat="1" applyFont="1" applyFill="1" applyBorder="1" applyAlignment="1">
      <alignment horizontal="center" vertical="center"/>
    </xf>
    <xf numFmtId="165" fontId="0" fillId="0" borderId="5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Indicadores de Cobertura Potencial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362771209569542E-2"/>
          <c:y val="0.15996782660231987"/>
          <c:w val="0.88792550628094136"/>
          <c:h val="0.58138887477774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RAMTE</c:v>
                </c:pt>
              </c:strCache>
            </c:strRef>
          </c:cat>
          <c:val>
            <c:numRef>
              <c:f>Anual!$B$39:$F$39</c:f>
              <c:numCache>
                <c:formatCode>_(* #,##0_);_(* \(#,##0\);_(* "-"??_);_(@_)</c:formatCode>
                <c:ptCount val="5"/>
                <c:pt idx="0">
                  <c:v>7.045063690711058</c:v>
                </c:pt>
                <c:pt idx="1">
                  <c:v>5.9732224259621587</c:v>
                </c:pt>
                <c:pt idx="2">
                  <c:v>0.91682971552669057</c:v>
                </c:pt>
                <c:pt idx="3">
                  <c:v>1.9422448498755365</c:v>
                </c:pt>
                <c:pt idx="4">
                  <c:v>2.2914282600403251</c:v>
                </c:pt>
              </c:numCache>
            </c:numRef>
          </c:val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RAMTE</c:v>
                </c:pt>
              </c:strCache>
            </c:strRef>
          </c:cat>
          <c:val>
            <c:numRef>
              <c:f>Anual!$B$40:$F$40</c:f>
              <c:numCache>
                <c:formatCode>_(* #,##0_);_(* \(#,##0\);_(* "-"??_);_(@_)</c:formatCode>
                <c:ptCount val="5"/>
                <c:pt idx="0">
                  <c:v>7.3830599831746335</c:v>
                </c:pt>
                <c:pt idx="1">
                  <c:v>6.6247349388950925</c:v>
                </c:pt>
                <c:pt idx="2">
                  <c:v>1.1073663938372653</c:v>
                </c:pt>
                <c:pt idx="3">
                  <c:v>1.5703910099468341</c:v>
                </c:pt>
                <c:pt idx="4">
                  <c:v>2.2778050242493597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97439088"/>
        <c:axId val="197439480"/>
      </c:barChart>
      <c:catAx>
        <c:axId val="197439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7439480"/>
        <c:crosses val="autoZero"/>
        <c:auto val="1"/>
        <c:lblAlgn val="ctr"/>
        <c:lblOffset val="100"/>
        <c:noMultiLvlLbl val="0"/>
      </c:catAx>
      <c:valAx>
        <c:axId val="19743948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7439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435752209094887"/>
          <c:y val="0.81899822199644401"/>
          <c:w val="0.65975319336137672"/>
          <c:h val="7.77759715519431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Indicadores de Resultado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7669914484405684E-2"/>
          <c:y val="0.15454626359553636"/>
          <c:w val="0.58389851748463628"/>
          <c:h val="0.56065534722317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RAMTE</c:v>
                </c:pt>
              </c:strCache>
            </c:strRef>
          </c:cat>
          <c:val>
            <c:numRef>
              <c:f>Anual!$B$43:$F$43</c:f>
              <c:numCache>
                <c:formatCode>_(* #,##0_);_(* \(#,##0\);_(* "-"??_);_(@_)</c:formatCode>
                <c:ptCount val="5"/>
                <c:pt idx="0">
                  <c:v>104.79763288597697</c:v>
                </c:pt>
                <c:pt idx="1">
                  <c:v>110.90722003086948</c:v>
                </c:pt>
                <c:pt idx="2">
                  <c:v>120.78212290502792</c:v>
                </c:pt>
                <c:pt idx="3">
                  <c:v>80.85443037974683</c:v>
                </c:pt>
                <c:pt idx="4">
                  <c:v>99.405469678953622</c:v>
                </c:pt>
              </c:numCache>
            </c:numRef>
          </c:val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RAMTE</c:v>
                </c:pt>
              </c:strCache>
            </c:strRef>
          </c:cat>
          <c:val>
            <c:numRef>
              <c:f>Anual!$B$44:$F$44</c:f>
              <c:numCache>
                <c:formatCode>_(* #,##0_);_(* \(#,##0\);_(* "-"??_);_(@_)</c:formatCode>
                <c:ptCount val="5"/>
                <c:pt idx="0">
                  <c:v>98.111183252080892</c:v>
                </c:pt>
                <c:pt idx="1">
                  <c:v>102.55725633146923</c:v>
                </c:pt>
                <c:pt idx="2">
                  <c:v>132.33176760972691</c:v>
                </c:pt>
                <c:pt idx="3">
                  <c:v>78.569318032910701</c:v>
                </c:pt>
                <c:pt idx="4">
                  <c:v>92.928217065154072</c:v>
                </c:pt>
              </c:numCache>
            </c:numRef>
          </c:val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RAMTE</c:v>
                </c:pt>
              </c:strCache>
            </c:strRef>
          </c:cat>
          <c:val>
            <c:numRef>
              <c:f>Anual!$B$45:$F$45</c:f>
              <c:numCache>
                <c:formatCode>_(* #,##0_);_(* \(#,##0\);_(* "-"??_);_(@_)</c:formatCode>
                <c:ptCount val="5"/>
                <c:pt idx="0">
                  <c:v>101.45440806902893</c:v>
                </c:pt>
                <c:pt idx="1">
                  <c:v>106.73223818116935</c:v>
                </c:pt>
                <c:pt idx="2">
                  <c:v>126.55694525737741</c:v>
                </c:pt>
                <c:pt idx="3">
                  <c:v>79.711874206328758</c:v>
                </c:pt>
                <c:pt idx="4">
                  <c:v>96.166843372053847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440264"/>
        <c:axId val="197440656"/>
      </c:barChart>
      <c:catAx>
        <c:axId val="197440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7440656"/>
        <c:crosses val="autoZero"/>
        <c:auto val="1"/>
        <c:lblAlgn val="ctr"/>
        <c:lblOffset val="100"/>
        <c:noMultiLvlLbl val="0"/>
      </c:catAx>
      <c:valAx>
        <c:axId val="19744065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7440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Indicadores de Avance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071759858215191E-2"/>
          <c:y val="0.15436585306868905"/>
          <c:w val="0.57072015982505686"/>
          <c:h val="0.56946912748300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RAMTE</c:v>
                </c:pt>
              </c:strCache>
            </c:strRef>
          </c:cat>
          <c:val>
            <c:numRef>
              <c:f>Anual!$B$48:$F$48</c:f>
              <c:numCache>
                <c:formatCode>_(* #,##0_);_(* \(#,##0\);_(* "-"??_);_(@_)</c:formatCode>
                <c:ptCount val="5"/>
                <c:pt idx="0">
                  <c:v>104.79763288597697</c:v>
                </c:pt>
                <c:pt idx="1">
                  <c:v>110.90722003086948</c:v>
                </c:pt>
                <c:pt idx="2">
                  <c:v>120.78212290502792</c:v>
                </c:pt>
                <c:pt idx="3">
                  <c:v>80.85443037974683</c:v>
                </c:pt>
                <c:pt idx="4">
                  <c:v>99.405469678953622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RAMTE</c:v>
                </c:pt>
              </c:strCache>
            </c:strRef>
          </c:cat>
          <c:val>
            <c:numRef>
              <c:f>Anual!$B$49:$F$49</c:f>
              <c:numCache>
                <c:formatCode>_(* #,##0_);_(* \(#,##0\);_(* "-"??_);_(@_)</c:formatCode>
                <c:ptCount val="5"/>
                <c:pt idx="0">
                  <c:v>98.111183252080892</c:v>
                </c:pt>
                <c:pt idx="1">
                  <c:v>102.55725633146923</c:v>
                </c:pt>
                <c:pt idx="2">
                  <c:v>132.33176760972691</c:v>
                </c:pt>
                <c:pt idx="3">
                  <c:v>78.569318032910701</c:v>
                </c:pt>
                <c:pt idx="4">
                  <c:v>92.928217065154072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RAMTE</c:v>
                </c:pt>
              </c:strCache>
            </c:strRef>
          </c:cat>
          <c:val>
            <c:numRef>
              <c:f>Anual!$B$50:$F$50</c:f>
              <c:numCache>
                <c:formatCode>_(* #,##0_);_(* \(#,##0\);_(* "-"??_);_(@_)</c:formatCode>
                <c:ptCount val="5"/>
                <c:pt idx="0">
                  <c:v>101.45440806902893</c:v>
                </c:pt>
                <c:pt idx="1">
                  <c:v>106.73223818116935</c:v>
                </c:pt>
                <c:pt idx="2">
                  <c:v>126.55694525737741</c:v>
                </c:pt>
                <c:pt idx="3">
                  <c:v>79.711874206328758</c:v>
                </c:pt>
                <c:pt idx="4">
                  <c:v>96.166843372053847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441440"/>
        <c:axId val="197441832"/>
      </c:barChart>
      <c:catAx>
        <c:axId val="197441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7441832"/>
        <c:crosses val="autoZero"/>
        <c:auto val="1"/>
        <c:lblAlgn val="ctr"/>
        <c:lblOffset val="100"/>
        <c:noMultiLvlLbl val="0"/>
      </c:catAx>
      <c:valAx>
        <c:axId val="19744183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7441440"/>
        <c:crosses val="autoZero"/>
        <c:crossBetween val="between"/>
        <c:majorUnit val="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Indicadores de Expansión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071759858215191E-2"/>
          <c:y val="0.1608107247777105"/>
          <c:w val="0.53615059845813617"/>
          <c:h val="0.609489822702894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RAMTE</c:v>
                </c:pt>
              </c:strCache>
            </c:strRef>
          </c:cat>
          <c:val>
            <c:numRef>
              <c:f>Anual!$B$56:$F$56</c:f>
              <c:numCache>
                <c:formatCode>_(* #,##0_);_(* \(#,##0\);_(* "-"??_);_(@_)</c:formatCode>
                <c:ptCount val="5"/>
                <c:pt idx="0">
                  <c:v>12.898451730418948</c:v>
                </c:pt>
                <c:pt idx="1">
                  <c:v>-0.35439137134052334</c:v>
                </c:pt>
                <c:pt idx="2">
                  <c:v>109.49612403100777</c:v>
                </c:pt>
                <c:pt idx="3">
                  <c:v>35.066079295154196</c:v>
                </c:pt>
                <c:pt idx="4">
                  <c:v>30.015552099533437</c:v>
                </c:pt>
              </c:numCache>
            </c:numRef>
          </c:val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RAMTE</c:v>
                </c:pt>
              </c:strCache>
            </c:strRef>
          </c:cat>
          <c:val>
            <c:numRef>
              <c:f>Anual!$B$57:$F$57</c:f>
              <c:numCache>
                <c:formatCode>_(* #,##0_);_(* \(#,##0\);_(* "-"??_);_(@_)</c:formatCode>
                <c:ptCount val="5"/>
                <c:pt idx="0">
                  <c:v>26.554783195223528</c:v>
                </c:pt>
                <c:pt idx="1">
                  <c:v>3.5717671744281532</c:v>
                </c:pt>
                <c:pt idx="2">
                  <c:v>152.63246372063946</c:v>
                </c:pt>
                <c:pt idx="3">
                  <c:v>33.169451809833902</c:v>
                </c:pt>
                <c:pt idx="4">
                  <c:v>30.934761562227898</c:v>
                </c:pt>
              </c:numCache>
            </c:numRef>
          </c:val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RAMTE</c:v>
                </c:pt>
              </c:strCache>
            </c:strRef>
          </c:cat>
          <c:val>
            <c:numRef>
              <c:f>Anual!$B$58:$F$58</c:f>
              <c:numCache>
                <c:formatCode>_(* #,##0_);_(* \(#,##0\);_(* "-"??_);_(@_)</c:formatCode>
                <c:ptCount val="5"/>
                <c:pt idx="0">
                  <c:v>12.096119349283407</c:v>
                </c:pt>
                <c:pt idx="1">
                  <c:v>3.9401219981504143</c:v>
                </c:pt>
                <c:pt idx="2">
                  <c:v>20.590519222802929</c:v>
                </c:pt>
                <c:pt idx="3">
                  <c:v>-1.4042219150936175</c:v>
                </c:pt>
                <c:pt idx="4">
                  <c:v>0.70699962262266158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160640"/>
        <c:axId val="198161032"/>
      </c:barChart>
      <c:catAx>
        <c:axId val="198160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198161032"/>
        <c:crosses val="autoZero"/>
        <c:auto val="1"/>
        <c:lblAlgn val="ctr"/>
        <c:lblOffset val="100"/>
        <c:noMultiLvlLbl val="0"/>
      </c:catAx>
      <c:valAx>
        <c:axId val="19816103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98160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Indicadores de Gasto Medio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648844192660585"/>
          <c:y val="0.14764426217722501"/>
          <c:w val="0.77484509511047572"/>
          <c:h val="0.461184479918479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Gasto programado por beneficiario (GPB)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RAMTE</c:v>
                </c:pt>
              </c:strCache>
            </c:strRef>
          </c:cat>
          <c:val>
            <c:numRef>
              <c:f>Anual!$B$61:$F$61</c:f>
              <c:numCache>
                <c:formatCode>_(* #,##0_);_(* \(#,##0\);_(* "-"??_);_(@_)</c:formatCode>
                <c:ptCount val="5"/>
                <c:pt idx="0">
                  <c:v>7219765.7775589889</c:v>
                </c:pt>
                <c:pt idx="1">
                  <c:v>5915723.2077328078</c:v>
                </c:pt>
                <c:pt idx="2">
                  <c:v>8089995.731385475</c:v>
                </c:pt>
                <c:pt idx="3">
                  <c:v>10746748.356714137</c:v>
                </c:pt>
                <c:pt idx="4">
                  <c:v>5016625.5777170034</c:v>
                </c:pt>
              </c:numCache>
            </c:numRef>
          </c:val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Gasto efectivo por beneficiario (GEB)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RAMTE</c:v>
                </c:pt>
              </c:strCache>
            </c:strRef>
          </c:cat>
          <c:val>
            <c:numRef>
              <c:f>Anual!$B$62:$F$62</c:f>
              <c:numCache>
                <c:formatCode>_(* #,##0_);_(* \(#,##0\);_(* "-"??_);_(@_)</c:formatCode>
                <c:ptCount val="5"/>
                <c:pt idx="0">
                  <c:v>6759119.8744907491</c:v>
                </c:pt>
                <c:pt idx="1">
                  <c:v>5470341.2567063561</c:v>
                </c:pt>
                <c:pt idx="2">
                  <c:v>8863591.8076318223</c:v>
                </c:pt>
                <c:pt idx="3">
                  <c:v>10443023.16512068</c:v>
                </c:pt>
                <c:pt idx="4">
                  <c:v>4689742.6482296651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161816"/>
        <c:axId val="198162208"/>
      </c:barChart>
      <c:catAx>
        <c:axId val="198161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198162208"/>
        <c:crosses val="autoZero"/>
        <c:auto val="1"/>
        <c:lblAlgn val="ctr"/>
        <c:lblOffset val="100"/>
        <c:noMultiLvlLbl val="0"/>
      </c:catAx>
      <c:valAx>
        <c:axId val="19816220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8161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140229252018645"/>
          <c:y val="0.76314277587279356"/>
          <c:w val="0.50386209620780753"/>
          <c:h val="0.1376139734496953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Índice de Eficiencia e Indicadores de Giro de Recursos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5460163756532431E-2"/>
          <c:y val="0.15276096496405461"/>
          <c:w val="0.59824423574052765"/>
          <c:h val="0.61291058076947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RAMTE</c:v>
                </c:pt>
              </c:strCache>
            </c:strRef>
          </c:cat>
          <c:val>
            <c:numRef>
              <c:f>Anual!$B$63:$F$63</c:f>
              <c:numCache>
                <c:formatCode>_(* #,##0_);_(* \(#,##0\);_(* "-"??_);_(@_)</c:formatCode>
                <c:ptCount val="5"/>
                <c:pt idx="0">
                  <c:v>108.36870435212786</c:v>
                </c:pt>
                <c:pt idx="1">
                  <c:v>115.42211880246911</c:v>
                </c:pt>
                <c:pt idx="2">
                  <c:v>115.51131517900075</c:v>
                </c:pt>
                <c:pt idx="3">
                  <c:v>82.030216690376193</c:v>
                </c:pt>
                <c:pt idx="4">
                  <c:v>102.86983367214495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RAMTE</c:v>
                </c:pt>
              </c:strCache>
            </c:strRef>
          </c:cat>
          <c:val>
            <c:numRef>
              <c:f>Anual!$B$66</c:f>
              <c:numCache>
                <c:formatCode>_(* #,##0_);_(* \(#,##0\);_(* "-"??_);_(@_)</c:formatCode>
                <c:ptCount val="1"/>
                <c:pt idx="0">
                  <c:v>98.919021264594278</c:v>
                </c:pt>
              </c:numCache>
            </c:numRef>
          </c:val>
        </c:ser>
        <c:ser>
          <c:idx val="2"/>
          <c:order val="2"/>
          <c:tx>
            <c:strRef>
              <c:f>Anual!$A$67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RAMTE</c:v>
                </c:pt>
              </c:strCache>
            </c:strRef>
          </c:cat>
          <c:val>
            <c:numRef>
              <c:f>Anual!$B$67</c:f>
              <c:numCache>
                <c:formatCode>_(* #,##0_);_(* \(#,##0\);_(* "-"??_);_(@_)</c:formatCode>
                <c:ptCount val="1"/>
                <c:pt idx="0">
                  <c:v>99.183334001705774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162992"/>
        <c:axId val="198163384"/>
      </c:barChart>
      <c:catAx>
        <c:axId val="198162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8163384"/>
        <c:crosses val="autoZero"/>
        <c:auto val="1"/>
        <c:lblAlgn val="ctr"/>
        <c:lblOffset val="100"/>
        <c:noMultiLvlLbl val="0"/>
      </c:catAx>
      <c:valAx>
        <c:axId val="19816338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8162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261938</xdr:colOff>
      <xdr:row>1</xdr:row>
      <xdr:rowOff>2</xdr:rowOff>
    </xdr:from>
    <xdr:to>
      <xdr:col>12</xdr:col>
      <xdr:colOff>357187</xdr:colOff>
      <xdr:row>16</xdr:row>
      <xdr:rowOff>59533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190501</xdr:colOff>
      <xdr:row>16</xdr:row>
      <xdr:rowOff>166687</xdr:rowOff>
    </xdr:from>
    <xdr:to>
      <xdr:col>12</xdr:col>
      <xdr:colOff>369094</xdr:colOff>
      <xdr:row>32</xdr:row>
      <xdr:rowOff>175021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142875</xdr:colOff>
      <xdr:row>33</xdr:row>
      <xdr:rowOff>47625</xdr:rowOff>
    </xdr:from>
    <xdr:to>
      <xdr:col>12</xdr:col>
      <xdr:colOff>404812</xdr:colOff>
      <xdr:row>49</xdr:row>
      <xdr:rowOff>59531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166688</xdr:colOff>
      <xdr:row>50</xdr:row>
      <xdr:rowOff>27382</xdr:rowOff>
    </xdr:from>
    <xdr:to>
      <xdr:col>12</xdr:col>
      <xdr:colOff>428625</xdr:colOff>
      <xdr:row>65</xdr:row>
      <xdr:rowOff>107155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214313</xdr:colOff>
      <xdr:row>65</xdr:row>
      <xdr:rowOff>182164</xdr:rowOff>
    </xdr:from>
    <xdr:to>
      <xdr:col>12</xdr:col>
      <xdr:colOff>476250</xdr:colOff>
      <xdr:row>82</xdr:row>
      <xdr:rowOff>119062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47626</xdr:colOff>
      <xdr:row>88</xdr:row>
      <xdr:rowOff>134540</xdr:rowOff>
    </xdr:from>
    <xdr:to>
      <xdr:col>1</xdr:col>
      <xdr:colOff>1131094</xdr:colOff>
      <xdr:row>104</xdr:row>
      <xdr:rowOff>178593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0.90847</cdr:y>
    </cdr:from>
    <cdr:to>
      <cdr:x>1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0" y="2682485"/>
          <a:ext cx="4405311" cy="270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0.86586</cdr:y>
    </cdr:from>
    <cdr:to>
      <cdr:x>1</cdr:x>
      <cdr:y>0.95429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0" y="2646362"/>
          <a:ext cx="4488655" cy="270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 DESAF 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0.89598</cdr:y>
    </cdr:from>
    <cdr:to>
      <cdr:x>0.99901</cdr:x>
      <cdr:y>0.9843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0" y="2741612"/>
          <a:ext cx="4567473" cy="270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</a:t>
          </a:r>
          <a:r>
            <a:rPr lang="es-CR" sz="900"/>
            <a:t> DESAF 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0.00099</cdr:x>
      <cdr:y>0.90799</cdr:y>
    </cdr:from>
    <cdr:to>
      <cdr:x>1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511" y="2667002"/>
          <a:ext cx="4567488" cy="270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0.91552</cdr:y>
    </cdr:from>
    <cdr:to>
      <cdr:x>0.99901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0" y="2928952"/>
          <a:ext cx="4567473" cy="270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0.0691</cdr:x>
      <cdr:y>0.89822</cdr:y>
    </cdr:from>
    <cdr:to>
      <cdr:x>0.94495</cdr:x>
      <cdr:y>0.98562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60362" y="2777331"/>
          <a:ext cx="4567473" cy="270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8"/>
  <sheetViews>
    <sheetView topLeftCell="E132" zoomScale="80" zoomScaleNormal="80" workbookViewId="0">
      <selection activeCell="I157" sqref="I157"/>
    </sheetView>
  </sheetViews>
  <sheetFormatPr baseColWidth="10" defaultRowHeight="15" x14ac:dyDescent="0.25"/>
  <cols>
    <col min="1" max="1" width="62" style="24" customWidth="1"/>
    <col min="2" max="2" width="19" style="24" customWidth="1"/>
    <col min="3" max="3" width="18.140625" style="24" bestFit="1" customWidth="1"/>
    <col min="4" max="4" width="17.140625" style="24" bestFit="1" customWidth="1"/>
    <col min="5" max="5" width="18.140625" style="24" bestFit="1" customWidth="1"/>
    <col min="6" max="6" width="17.28515625" style="24" bestFit="1" customWidth="1"/>
    <col min="7" max="7" width="17.140625" style="24" bestFit="1" customWidth="1"/>
    <col min="8" max="8" width="11.42578125" style="24"/>
    <col min="9" max="10" width="15.140625" style="24" bestFit="1" customWidth="1"/>
    <col min="11" max="12" width="11.42578125" style="24"/>
    <col min="13" max="13" width="13.5703125" style="24" bestFit="1" customWidth="1"/>
    <col min="14" max="16384" width="11.42578125" style="24"/>
  </cols>
  <sheetData>
    <row r="2" spans="1:8" ht="15.75" x14ac:dyDescent="0.25">
      <c r="A2" s="42" t="s">
        <v>122</v>
      </c>
      <c r="B2" s="42"/>
      <c r="C2" s="42"/>
      <c r="D2" s="42"/>
      <c r="E2" s="42"/>
      <c r="F2" s="42"/>
      <c r="G2" s="42"/>
    </row>
    <row r="4" spans="1:8" x14ac:dyDescent="0.25">
      <c r="A4" s="39"/>
      <c r="B4" s="25" t="s">
        <v>115</v>
      </c>
      <c r="C4" s="41" t="s">
        <v>116</v>
      </c>
      <c r="D4" s="41"/>
      <c r="E4" s="41"/>
      <c r="F4" s="41"/>
      <c r="G4" s="43" t="s">
        <v>5</v>
      </c>
      <c r="H4" s="26"/>
    </row>
    <row r="5" spans="1:8" ht="15.75" thickBot="1" x14ac:dyDescent="0.3">
      <c r="A5" s="40"/>
      <c r="B5" s="27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44"/>
      <c r="H5" s="28"/>
    </row>
    <row r="6" spans="1:8" ht="15.75" thickTop="1" x14ac:dyDescent="0.25">
      <c r="A6" s="29" t="s">
        <v>6</v>
      </c>
      <c r="B6" s="30"/>
    </row>
    <row r="7" spans="1:8" x14ac:dyDescent="0.25">
      <c r="A7" s="31"/>
      <c r="B7" s="30"/>
    </row>
    <row r="8" spans="1:8" x14ac:dyDescent="0.25">
      <c r="A8" s="31" t="s">
        <v>113</v>
      </c>
      <c r="B8" s="30"/>
    </row>
    <row r="9" spans="1:8" x14ac:dyDescent="0.25">
      <c r="A9" s="32" t="s">
        <v>57</v>
      </c>
      <c r="B9" s="30">
        <f>SUM(C9:F9)</f>
        <v>999</v>
      </c>
      <c r="C9" s="24">
        <f>281+199+150</f>
        <v>630</v>
      </c>
      <c r="D9" s="24">
        <f>33+27+20</f>
        <v>80</v>
      </c>
      <c r="E9" s="24">
        <f>39+98+45</f>
        <v>182</v>
      </c>
      <c r="F9" s="30">
        <f>19+21+67</f>
        <v>107</v>
      </c>
    </row>
    <row r="10" spans="1:8" x14ac:dyDescent="0.25">
      <c r="A10" s="32" t="s">
        <v>58</v>
      </c>
      <c r="B10" s="30">
        <f t="shared" ref="B10:B12" si="0">SUM(C10:F10)</f>
        <v>1859</v>
      </c>
      <c r="C10" s="24">
        <v>1065</v>
      </c>
      <c r="D10" s="24">
        <v>164</v>
      </c>
      <c r="E10" s="24">
        <v>388</v>
      </c>
      <c r="F10" s="30">
        <v>242</v>
      </c>
    </row>
    <row r="11" spans="1:8" x14ac:dyDescent="0.25">
      <c r="A11" s="32" t="s">
        <v>59</v>
      </c>
      <c r="B11" s="30">
        <f t="shared" si="0"/>
        <v>2368</v>
      </c>
      <c r="C11" s="24">
        <v>1531</v>
      </c>
      <c r="D11" s="24">
        <v>321</v>
      </c>
      <c r="E11" s="24">
        <v>231</v>
      </c>
      <c r="F11" s="24">
        <v>285</v>
      </c>
    </row>
    <row r="12" spans="1:8" x14ac:dyDescent="0.25">
      <c r="A12" s="32" t="s">
        <v>10</v>
      </c>
      <c r="B12" s="30">
        <f t="shared" si="0"/>
        <v>9463</v>
      </c>
      <c r="C12" s="24">
        <v>5831</v>
      </c>
      <c r="D12" s="24">
        <v>895</v>
      </c>
      <c r="E12" s="24">
        <v>1896</v>
      </c>
      <c r="F12" s="30">
        <v>841</v>
      </c>
    </row>
    <row r="13" spans="1:8" x14ac:dyDescent="0.25">
      <c r="A13" s="31"/>
      <c r="B13" s="30"/>
    </row>
    <row r="14" spans="1:8" x14ac:dyDescent="0.25">
      <c r="A14" s="33" t="s">
        <v>11</v>
      </c>
      <c r="B14" s="30"/>
    </row>
    <row r="15" spans="1:8" x14ac:dyDescent="0.25">
      <c r="A15" s="32" t="s">
        <v>57</v>
      </c>
      <c r="B15" s="24">
        <f>SUM(C15:G15)</f>
        <v>5722493412.46</v>
      </c>
      <c r="C15" s="24">
        <v>3234815764</v>
      </c>
      <c r="D15" s="24">
        <v>495657467</v>
      </c>
      <c r="E15" s="24">
        <v>1523969181.46</v>
      </c>
      <c r="F15" s="30">
        <v>468051000</v>
      </c>
      <c r="G15" s="30"/>
    </row>
    <row r="16" spans="1:8" x14ac:dyDescent="0.25">
      <c r="A16" s="32" t="s">
        <v>58</v>
      </c>
      <c r="B16" s="24">
        <f>SUM(C16:G16)</f>
        <v>13480991138.041101</v>
      </c>
      <c r="C16" s="24">
        <v>6300245216.2299995</v>
      </c>
      <c r="D16" s="24">
        <v>1326759299.9400001</v>
      </c>
      <c r="E16" s="24">
        <v>4177924016.4099998</v>
      </c>
      <c r="F16" s="30">
        <v>1214023361.03</v>
      </c>
      <c r="G16" s="30">
        <v>462039244.43110001</v>
      </c>
    </row>
    <row r="17" spans="1:7" x14ac:dyDescent="0.25">
      <c r="A17" s="32" t="s">
        <v>59</v>
      </c>
      <c r="B17" s="24">
        <f t="shared" ref="B17:B18" si="1">SUM(C17:G17)</f>
        <v>14664864811.6572</v>
      </c>
      <c r="C17" s="30">
        <v>8154600776.8500004</v>
      </c>
      <c r="D17" s="30">
        <v>2733448812.4299998</v>
      </c>
      <c r="E17" s="30">
        <v>2055421198.2299998</v>
      </c>
      <c r="F17" s="30">
        <v>1327304000</v>
      </c>
      <c r="G17" s="30">
        <v>394090024.14720005</v>
      </c>
    </row>
    <row r="18" spans="1:7" x14ac:dyDescent="0.25">
      <c r="A18" s="32" t="s">
        <v>10</v>
      </c>
      <c r="B18" s="24">
        <f t="shared" si="1"/>
        <v>68320643553.04071</v>
      </c>
      <c r="C18" s="24">
        <v>34494582024.290001</v>
      </c>
      <c r="D18" s="24">
        <v>7240546179.5900002</v>
      </c>
      <c r="E18" s="24">
        <v>20375834884.330002</v>
      </c>
      <c r="F18" s="30">
        <v>4218982110.8600001</v>
      </c>
      <c r="G18" s="30">
        <v>1990698353.9707</v>
      </c>
    </row>
    <row r="19" spans="1:7" x14ac:dyDescent="0.25">
      <c r="A19" s="32" t="s">
        <v>60</v>
      </c>
      <c r="B19" s="24">
        <f>SUM(C19:F19)</f>
        <v>14270774787.51</v>
      </c>
      <c r="C19" s="24">
        <f>C17</f>
        <v>8154600776.8500004</v>
      </c>
      <c r="D19" s="24">
        <f t="shared" ref="D19:F19" si="2">D17</f>
        <v>2733448812.4299998</v>
      </c>
      <c r="E19" s="24">
        <f t="shared" si="2"/>
        <v>2055421198.2299998</v>
      </c>
      <c r="F19" s="24">
        <f t="shared" si="2"/>
        <v>1327304000</v>
      </c>
      <c r="G19" s="24">
        <v>0</v>
      </c>
    </row>
    <row r="20" spans="1:7" x14ac:dyDescent="0.25">
      <c r="A20" s="31"/>
      <c r="B20" s="30"/>
    </row>
    <row r="21" spans="1:7" x14ac:dyDescent="0.25">
      <c r="A21" s="33" t="s">
        <v>13</v>
      </c>
      <c r="B21" s="30"/>
    </row>
    <row r="22" spans="1:7" x14ac:dyDescent="0.25">
      <c r="A22" s="32" t="s">
        <v>58</v>
      </c>
      <c r="B22" s="24">
        <f>SUM(C22:F22)</f>
        <v>13018951893.610001</v>
      </c>
      <c r="C22" s="24">
        <v>6300245216.2299995</v>
      </c>
      <c r="D22" s="24">
        <v>1326759299.9400001</v>
      </c>
      <c r="E22" s="24">
        <v>4177924016.4099998</v>
      </c>
      <c r="F22" s="30">
        <v>1214023361.03</v>
      </c>
      <c r="G22" s="30"/>
    </row>
    <row r="23" spans="1:7" x14ac:dyDescent="0.25">
      <c r="A23" s="32" t="s">
        <v>59</v>
      </c>
      <c r="B23" s="24">
        <v>13898778389.08</v>
      </c>
      <c r="F23" s="30"/>
      <c r="G23" s="30"/>
    </row>
    <row r="24" spans="1:7" x14ac:dyDescent="0.25">
      <c r="A24" s="31"/>
      <c r="B24" s="30"/>
    </row>
    <row r="25" spans="1:7" x14ac:dyDescent="0.25">
      <c r="A25" s="31" t="s">
        <v>14</v>
      </c>
      <c r="B25" s="30"/>
    </row>
    <row r="26" spans="1:7" x14ac:dyDescent="0.25">
      <c r="A26" s="32" t="s">
        <v>61</v>
      </c>
      <c r="B26" s="30">
        <v>1.3815129375000001</v>
      </c>
      <c r="C26" s="30">
        <v>1.3815129375000001</v>
      </c>
      <c r="D26" s="30">
        <v>1.3815129375000001</v>
      </c>
      <c r="E26" s="30">
        <v>1.3815129375000001</v>
      </c>
      <c r="F26" s="30">
        <v>1.3815129375000001</v>
      </c>
      <c r="G26" s="30">
        <v>1.3815129375000001</v>
      </c>
    </row>
    <row r="27" spans="1:7" x14ac:dyDescent="0.25">
      <c r="A27" s="32" t="s">
        <v>62</v>
      </c>
      <c r="B27" s="30">
        <v>1.4459435845999999</v>
      </c>
      <c r="C27" s="30">
        <v>1.4459435845999999</v>
      </c>
      <c r="D27" s="30">
        <v>1.4459435845999999</v>
      </c>
      <c r="E27" s="30">
        <v>1.4459435845999999</v>
      </c>
      <c r="F27" s="30">
        <v>1.4459435845999999</v>
      </c>
      <c r="G27" s="30">
        <v>1.4459435845999999</v>
      </c>
    </row>
    <row r="28" spans="1:7" x14ac:dyDescent="0.25">
      <c r="A28" s="32" t="s">
        <v>17</v>
      </c>
      <c r="B28" s="30">
        <f>C28+F28</f>
        <v>134321</v>
      </c>
      <c r="C28" s="24">
        <v>97619</v>
      </c>
      <c r="D28" s="24">
        <v>97619</v>
      </c>
      <c r="E28" s="24">
        <v>97619</v>
      </c>
      <c r="F28" s="24">
        <v>36702</v>
      </c>
    </row>
    <row r="29" spans="1:7" x14ac:dyDescent="0.25">
      <c r="A29" s="31"/>
      <c r="B29" s="30"/>
    </row>
    <row r="30" spans="1:7" x14ac:dyDescent="0.25">
      <c r="A30" s="29" t="s">
        <v>18</v>
      </c>
      <c r="B30" s="30"/>
    </row>
    <row r="31" spans="1:7" x14ac:dyDescent="0.25">
      <c r="A31" s="31" t="s">
        <v>53</v>
      </c>
      <c r="B31" s="30">
        <f t="shared" ref="B31:F31" si="3">B15/B26</f>
        <v>4142193139.9466171</v>
      </c>
      <c r="C31" s="24">
        <f t="shared" si="3"/>
        <v>2341502331.3887711</v>
      </c>
      <c r="D31" s="24">
        <f t="shared" si="3"/>
        <v>358778737.09742218</v>
      </c>
      <c r="E31" s="24">
        <f t="shared" si="3"/>
        <v>1103116112.8449438</v>
      </c>
      <c r="F31" s="24">
        <f t="shared" si="3"/>
        <v>338795958.61547983</v>
      </c>
      <c r="G31" s="24">
        <f t="shared" ref="G31" si="4">G15/G26</f>
        <v>0</v>
      </c>
    </row>
    <row r="32" spans="1:7" x14ac:dyDescent="0.25">
      <c r="A32" s="31" t="s">
        <v>54</v>
      </c>
      <c r="B32" s="30">
        <f t="shared" ref="B32:F32" si="5">B17/B27</f>
        <v>10142072600.788246</v>
      </c>
      <c r="C32" s="24">
        <f t="shared" si="5"/>
        <v>5639639653.7876387</v>
      </c>
      <c r="D32" s="24">
        <f t="shared" si="5"/>
        <v>1890425630.3928831</v>
      </c>
      <c r="E32" s="24">
        <f t="shared" si="5"/>
        <v>1421508570.6809254</v>
      </c>
      <c r="F32" s="24">
        <f t="shared" si="5"/>
        <v>917950059.83389044</v>
      </c>
      <c r="G32" s="24">
        <f t="shared" ref="G32" si="6">G17/G27</f>
        <v>272548686.09290832</v>
      </c>
    </row>
    <row r="33" spans="1:7" x14ac:dyDescent="0.25">
      <c r="A33" s="31" t="s">
        <v>55</v>
      </c>
      <c r="B33" s="30">
        <f t="shared" ref="B33:F33" si="7">B31/B9</f>
        <v>4146339.4794260431</v>
      </c>
      <c r="C33" s="24">
        <f t="shared" si="7"/>
        <v>3716670.3672837634</v>
      </c>
      <c r="D33" s="24">
        <f t="shared" si="7"/>
        <v>4484734.2137177773</v>
      </c>
      <c r="E33" s="24">
        <f t="shared" si="7"/>
        <v>6061077.543104087</v>
      </c>
      <c r="F33" s="24">
        <f t="shared" si="7"/>
        <v>3166317.370238129</v>
      </c>
    </row>
    <row r="34" spans="1:7" x14ac:dyDescent="0.25">
      <c r="A34" s="31" t="s">
        <v>56</v>
      </c>
      <c r="B34" s="30">
        <f>B32/B11</f>
        <v>4282969.8483058475</v>
      </c>
      <c r="C34" s="24">
        <f t="shared" ref="C34:F34" si="8">C32/C11</f>
        <v>3683631.3871898358</v>
      </c>
      <c r="D34" s="24">
        <f t="shared" si="8"/>
        <v>5889176.4186694175</v>
      </c>
      <c r="E34" s="24">
        <f t="shared" si="8"/>
        <v>6153716.7561944826</v>
      </c>
      <c r="F34" s="24">
        <f t="shared" si="8"/>
        <v>3220877.4029259314</v>
      </c>
    </row>
    <row r="35" spans="1:7" x14ac:dyDescent="0.25">
      <c r="A35" s="31"/>
      <c r="B35" s="30"/>
    </row>
    <row r="36" spans="1:7" x14ac:dyDescent="0.25">
      <c r="A36" s="29" t="s">
        <v>23</v>
      </c>
      <c r="B36" s="30"/>
    </row>
    <row r="37" spans="1:7" x14ac:dyDescent="0.25">
      <c r="A37" s="31"/>
      <c r="B37" s="30"/>
    </row>
    <row r="38" spans="1:7" x14ac:dyDescent="0.25">
      <c r="A38" s="31" t="s">
        <v>24</v>
      </c>
      <c r="B38" s="30"/>
    </row>
    <row r="39" spans="1:7" x14ac:dyDescent="0.25">
      <c r="A39" s="31" t="s">
        <v>25</v>
      </c>
      <c r="B39" s="30">
        <f t="shared" ref="B39:F39" si="9">B10/B28*100</f>
        <v>1.3839980345590042</v>
      </c>
      <c r="C39" s="24">
        <f>C10/C28*100</f>
        <v>1.0909761419395814</v>
      </c>
      <c r="D39" s="24">
        <f t="shared" si="9"/>
        <v>0.16800008195125948</v>
      </c>
      <c r="E39" s="24">
        <f t="shared" si="9"/>
        <v>0.39746360851883339</v>
      </c>
      <c r="F39" s="24">
        <f t="shared" si="9"/>
        <v>0.65936461228270937</v>
      </c>
    </row>
    <row r="40" spans="1:7" x14ac:dyDescent="0.25">
      <c r="A40" s="31" t="s">
        <v>26</v>
      </c>
      <c r="B40" s="30">
        <f t="shared" ref="B40:F40" si="10">B11/B28*100</f>
        <v>1.7629410144355686</v>
      </c>
      <c r="C40" s="24">
        <f t="shared" si="10"/>
        <v>1.5683422284596238</v>
      </c>
      <c r="D40" s="24">
        <f t="shared" si="10"/>
        <v>0.32882942869728227</v>
      </c>
      <c r="E40" s="24">
        <f t="shared" si="10"/>
        <v>0.23663426177281061</v>
      </c>
      <c r="F40" s="24">
        <f t="shared" si="10"/>
        <v>0.77652444008500898</v>
      </c>
    </row>
    <row r="41" spans="1:7" x14ac:dyDescent="0.25">
      <c r="A41" s="31"/>
      <c r="B41" s="30"/>
    </row>
    <row r="42" spans="1:7" x14ac:dyDescent="0.25">
      <c r="A42" s="31" t="s">
        <v>27</v>
      </c>
      <c r="B42" s="30"/>
    </row>
    <row r="43" spans="1:7" x14ac:dyDescent="0.25">
      <c r="A43" s="31" t="s">
        <v>28</v>
      </c>
      <c r="B43" s="30">
        <f t="shared" ref="B43:F43" si="11">B11/B10*100</f>
        <v>127.38031199569662</v>
      </c>
      <c r="C43" s="24">
        <f t="shared" si="11"/>
        <v>143.75586854460093</v>
      </c>
      <c r="D43" s="24">
        <f t="shared" si="11"/>
        <v>195.73170731707316</v>
      </c>
      <c r="E43" s="24">
        <f t="shared" si="11"/>
        <v>59.536082474226802</v>
      </c>
      <c r="F43" s="24">
        <f t="shared" si="11"/>
        <v>117.76859504132231</v>
      </c>
    </row>
    <row r="44" spans="1:7" x14ac:dyDescent="0.25">
      <c r="A44" s="31" t="s">
        <v>29</v>
      </c>
      <c r="B44" s="30">
        <f t="shared" ref="B44:G44" si="12">B17/B16*100</f>
        <v>108.78179995442179</v>
      </c>
      <c r="C44" s="30">
        <f t="shared" si="12"/>
        <v>129.43306961835412</v>
      </c>
      <c r="D44" s="30">
        <f t="shared" si="12"/>
        <v>206.02446974018682</v>
      </c>
      <c r="E44" s="30">
        <f t="shared" si="12"/>
        <v>49.197189564882962</v>
      </c>
      <c r="F44" s="30">
        <f t="shared" si="12"/>
        <v>109.33100981466211</v>
      </c>
      <c r="G44" s="30">
        <f t="shared" si="12"/>
        <v>85.293625789825597</v>
      </c>
    </row>
    <row r="45" spans="1:7" x14ac:dyDescent="0.25">
      <c r="A45" s="31" t="s">
        <v>30</v>
      </c>
      <c r="B45" s="30">
        <f t="shared" ref="B45:F45" si="13">AVERAGE(B43:B44)</f>
        <v>118.0810559750592</v>
      </c>
      <c r="C45" s="24">
        <f t="shared" si="13"/>
        <v>136.59446908147754</v>
      </c>
      <c r="D45" s="24">
        <f t="shared" si="13"/>
        <v>200.87808852862997</v>
      </c>
      <c r="E45" s="24">
        <f t="shared" si="13"/>
        <v>54.366636019554882</v>
      </c>
      <c r="F45" s="24">
        <f t="shared" si="13"/>
        <v>113.5498024279922</v>
      </c>
    </row>
    <row r="46" spans="1:7" x14ac:dyDescent="0.25">
      <c r="A46" s="31"/>
      <c r="B46" s="30"/>
    </row>
    <row r="47" spans="1:7" x14ac:dyDescent="0.25">
      <c r="A47" s="31" t="s">
        <v>31</v>
      </c>
      <c r="B47" s="30"/>
    </row>
    <row r="48" spans="1:7" x14ac:dyDescent="0.25">
      <c r="A48" s="31" t="s">
        <v>32</v>
      </c>
      <c r="B48" s="30">
        <f t="shared" ref="B48:F48" si="14">B11/B12*100</f>
        <v>25.023776814963544</v>
      </c>
      <c r="C48" s="24">
        <f t="shared" si="14"/>
        <v>26.256216772423258</v>
      </c>
      <c r="D48" s="24">
        <f t="shared" si="14"/>
        <v>35.865921787709496</v>
      </c>
      <c r="E48" s="24">
        <f t="shared" si="14"/>
        <v>12.183544303797468</v>
      </c>
      <c r="F48" s="24">
        <f t="shared" si="14"/>
        <v>33.888228299643281</v>
      </c>
    </row>
    <row r="49" spans="1:7" x14ac:dyDescent="0.25">
      <c r="A49" s="31" t="s">
        <v>33</v>
      </c>
      <c r="B49" s="30">
        <f t="shared" ref="B49:G49" si="15">B17/B18*100</f>
        <v>21.464763867852234</v>
      </c>
      <c r="C49" s="30">
        <f t="shared" si="15"/>
        <v>23.640236519195355</v>
      </c>
      <c r="D49" s="30">
        <f t="shared" si="15"/>
        <v>37.751969873974105</v>
      </c>
      <c r="E49" s="30">
        <f t="shared" si="15"/>
        <v>10.087543454775037</v>
      </c>
      <c r="F49" s="30">
        <f t="shared" si="15"/>
        <v>31.460289831128048</v>
      </c>
      <c r="G49" s="30">
        <f t="shared" si="15"/>
        <v>19.796571557972989</v>
      </c>
    </row>
    <row r="50" spans="1:7" x14ac:dyDescent="0.25">
      <c r="A50" s="31" t="s">
        <v>34</v>
      </c>
      <c r="B50" s="30">
        <f t="shared" ref="B50:F50" si="16">(B48+B49)/2</f>
        <v>23.244270341407891</v>
      </c>
      <c r="C50" s="24">
        <f t="shared" si="16"/>
        <v>24.948226645809306</v>
      </c>
      <c r="D50" s="24">
        <f t="shared" si="16"/>
        <v>36.8089458308418</v>
      </c>
      <c r="E50" s="24">
        <f t="shared" si="16"/>
        <v>11.135543879286253</v>
      </c>
      <c r="F50" s="24">
        <f t="shared" si="16"/>
        <v>32.674259065385662</v>
      </c>
    </row>
    <row r="51" spans="1:7" x14ac:dyDescent="0.25">
      <c r="A51" s="31"/>
      <c r="B51" s="30"/>
    </row>
    <row r="52" spans="1:7" x14ac:dyDescent="0.25">
      <c r="A52" s="31" t="s">
        <v>93</v>
      </c>
      <c r="B52" s="30"/>
    </row>
    <row r="53" spans="1:7" x14ac:dyDescent="0.25">
      <c r="A53" s="31" t="s">
        <v>35</v>
      </c>
      <c r="B53" s="30">
        <f t="shared" ref="B53:G53" si="17">B19/B17*100</f>
        <v>97.312692416816986</v>
      </c>
      <c r="C53" s="30">
        <f t="shared" si="17"/>
        <v>100</v>
      </c>
      <c r="D53" s="30">
        <f t="shared" si="17"/>
        <v>100</v>
      </c>
      <c r="E53" s="30">
        <f t="shared" si="17"/>
        <v>100</v>
      </c>
      <c r="F53" s="30">
        <f t="shared" si="17"/>
        <v>100</v>
      </c>
      <c r="G53" s="30">
        <f t="shared" si="17"/>
        <v>0</v>
      </c>
    </row>
    <row r="54" spans="1:7" x14ac:dyDescent="0.25">
      <c r="A54" s="31"/>
      <c r="B54" s="30"/>
    </row>
    <row r="55" spans="1:7" x14ac:dyDescent="0.25">
      <c r="A55" s="31" t="s">
        <v>36</v>
      </c>
      <c r="B55" s="30"/>
    </row>
    <row r="56" spans="1:7" x14ac:dyDescent="0.25">
      <c r="A56" s="31" t="s">
        <v>37</v>
      </c>
      <c r="B56" s="30">
        <f t="shared" ref="B56:F56" si="18">((B11/B9)-1)*100</f>
        <v>137.03703703703701</v>
      </c>
      <c r="C56" s="24">
        <f t="shared" si="18"/>
        <v>143.01587301587298</v>
      </c>
      <c r="D56" s="24">
        <f t="shared" si="18"/>
        <v>301.25</v>
      </c>
      <c r="E56" s="24">
        <f t="shared" si="18"/>
        <v>26.923076923076916</v>
      </c>
      <c r="F56" s="24">
        <f t="shared" si="18"/>
        <v>166.35514018691589</v>
      </c>
    </row>
    <row r="57" spans="1:7" x14ac:dyDescent="0.25">
      <c r="A57" s="31" t="s">
        <v>38</v>
      </c>
      <c r="B57" s="30">
        <f>((B32/B31)-1)*100</f>
        <v>144.84789236358381</v>
      </c>
      <c r="C57" s="30">
        <f t="shared" ref="C57:F57" si="19">((C32/C31)-1)*100</f>
        <v>140.85560702571266</v>
      </c>
      <c r="D57" s="30">
        <f t="shared" si="19"/>
        <v>426.90570396861619</v>
      </c>
      <c r="E57" s="30">
        <f t="shared" si="19"/>
        <v>28.863004912043699</v>
      </c>
      <c r="F57" s="30">
        <f t="shared" si="19"/>
        <v>170.94480807420962</v>
      </c>
    </row>
    <row r="58" spans="1:7" x14ac:dyDescent="0.25">
      <c r="A58" s="31" t="s">
        <v>39</v>
      </c>
      <c r="B58" s="30">
        <f>((B34/B33)-1)*100</f>
        <v>3.2952045908869243</v>
      </c>
      <c r="C58" s="24">
        <f t="shared" ref="C58:F58" si="20">((C34/C33)-1)*100</f>
        <v>-0.88894028334488562</v>
      </c>
      <c r="D58" s="24">
        <f t="shared" si="20"/>
        <v>31.316063294359164</v>
      </c>
      <c r="E58" s="24">
        <f t="shared" si="20"/>
        <v>1.5284281125192756</v>
      </c>
      <c r="F58" s="24">
        <f t="shared" si="20"/>
        <v>1.7231384699664121</v>
      </c>
    </row>
    <row r="59" spans="1:7" x14ac:dyDescent="0.25">
      <c r="A59" s="31"/>
      <c r="B59" s="30"/>
    </row>
    <row r="60" spans="1:7" x14ac:dyDescent="0.25">
      <c r="A60" s="31" t="s">
        <v>40</v>
      </c>
      <c r="B60" s="30"/>
    </row>
    <row r="61" spans="1:7" x14ac:dyDescent="0.25">
      <c r="A61" s="31" t="s">
        <v>41</v>
      </c>
      <c r="B61" s="30">
        <f t="shared" ref="B61:F62" si="21">B16/B10</f>
        <v>7251743.4846912865</v>
      </c>
      <c r="C61" s="24">
        <f t="shared" si="21"/>
        <v>5915723.2077276995</v>
      </c>
      <c r="D61" s="24">
        <f t="shared" si="21"/>
        <v>8089995.7313414635</v>
      </c>
      <c r="E61" s="24">
        <f t="shared" si="21"/>
        <v>10767845.403118556</v>
      </c>
      <c r="F61" s="24">
        <f t="shared" si="21"/>
        <v>5016625.4588016532</v>
      </c>
    </row>
    <row r="62" spans="1:7" x14ac:dyDescent="0.25">
      <c r="A62" s="31" t="s">
        <v>42</v>
      </c>
      <c r="B62" s="30">
        <f t="shared" si="21"/>
        <v>6192932.7751930747</v>
      </c>
      <c r="C62" s="30">
        <f t="shared" si="21"/>
        <v>5326323.1723383414</v>
      </c>
      <c r="D62" s="30">
        <f t="shared" si="21"/>
        <v>8515416.8611526471</v>
      </c>
      <c r="E62" s="30">
        <f t="shared" si="21"/>
        <v>8897927.2650649343</v>
      </c>
      <c r="F62" s="30">
        <f t="shared" si="21"/>
        <v>4657207.0175438598</v>
      </c>
    </row>
    <row r="63" spans="1:7" x14ac:dyDescent="0.25">
      <c r="A63" s="31" t="s">
        <v>43</v>
      </c>
      <c r="B63" s="30">
        <f>(B61/B62)*B45</f>
        <v>138.26946931551447</v>
      </c>
      <c r="C63" s="24">
        <f>(C61/C62)*C45</f>
        <v>151.70973383460532</v>
      </c>
      <c r="D63" s="24">
        <f t="shared" ref="D63:E63" si="22">(D61/D62)*D45</f>
        <v>190.84243381323734</v>
      </c>
      <c r="E63" s="24">
        <f t="shared" si="22"/>
        <v>65.791898979060903</v>
      </c>
      <c r="F63" s="24">
        <f t="shared" ref="F63" si="23">F61/F62*F45</f>
        <v>122.31297160644176</v>
      </c>
    </row>
    <row r="64" spans="1:7" x14ac:dyDescent="0.25">
      <c r="A64" s="31"/>
      <c r="B64" s="30"/>
    </row>
    <row r="65" spans="1:7" x14ac:dyDescent="0.25">
      <c r="A65" s="31" t="s">
        <v>44</v>
      </c>
      <c r="B65" s="30"/>
    </row>
    <row r="66" spans="1:7" x14ac:dyDescent="0.25">
      <c r="A66" s="31" t="s">
        <v>45</v>
      </c>
      <c r="B66" s="34">
        <f t="shared" ref="B66" si="24">(B23/B22)*100</f>
        <v>106.75804398587445</v>
      </c>
    </row>
    <row r="67" spans="1:7" x14ac:dyDescent="0.25">
      <c r="A67" s="31" t="s">
        <v>46</v>
      </c>
      <c r="B67" s="34">
        <f t="shared" ref="B67" si="25">(B17/B23)*100</f>
        <v>105.51189752891592</v>
      </c>
    </row>
    <row r="68" spans="1:7" ht="15.75" thickBot="1" x14ac:dyDescent="0.3">
      <c r="A68" s="35"/>
      <c r="B68" s="36"/>
      <c r="C68" s="36"/>
      <c r="D68" s="36"/>
      <c r="E68" s="36"/>
      <c r="F68" s="36"/>
      <c r="G68" s="36"/>
    </row>
    <row r="69" spans="1:7" ht="15.75" thickTop="1" x14ac:dyDescent="0.25"/>
    <row r="70" spans="1:7" x14ac:dyDescent="0.25">
      <c r="A70" s="30" t="s">
        <v>102</v>
      </c>
    </row>
    <row r="71" spans="1:7" x14ac:dyDescent="0.25">
      <c r="A71" s="30" t="s">
        <v>96</v>
      </c>
    </row>
    <row r="72" spans="1:7" x14ac:dyDescent="0.25">
      <c r="A72" s="30" t="s">
        <v>94</v>
      </c>
    </row>
    <row r="73" spans="1:7" x14ac:dyDescent="0.25">
      <c r="A73" s="30" t="s">
        <v>95</v>
      </c>
    </row>
    <row r="75" spans="1:7" x14ac:dyDescent="0.25">
      <c r="A75" s="24" t="s">
        <v>97</v>
      </c>
    </row>
    <row r="76" spans="1:7" x14ac:dyDescent="0.25">
      <c r="A76" s="24" t="s">
        <v>98</v>
      </c>
    </row>
    <row r="77" spans="1:7" x14ac:dyDescent="0.25">
      <c r="A77" s="24" t="s">
        <v>99</v>
      </c>
    </row>
    <row r="78" spans="1:7" x14ac:dyDescent="0.25">
      <c r="A78" s="24" t="s">
        <v>100</v>
      </c>
    </row>
    <row r="79" spans="1:7" x14ac:dyDescent="0.25">
      <c r="A79" s="24" t="s">
        <v>101</v>
      </c>
    </row>
    <row r="81" spans="1:1" x14ac:dyDescent="0.25">
      <c r="A81" s="24" t="s">
        <v>117</v>
      </c>
    </row>
    <row r="82" spans="1:1" x14ac:dyDescent="0.25">
      <c r="A82" s="24" t="s">
        <v>118</v>
      </c>
    </row>
    <row r="83" spans="1:1" x14ac:dyDescent="0.25">
      <c r="A83" s="24" t="s">
        <v>119</v>
      </c>
    </row>
    <row r="84" spans="1:1" x14ac:dyDescent="0.25">
      <c r="A84" s="37" t="s">
        <v>120</v>
      </c>
    </row>
    <row r="85" spans="1:1" x14ac:dyDescent="0.25">
      <c r="A85" s="37" t="s">
        <v>121</v>
      </c>
    </row>
    <row r="167" spans="3:5" x14ac:dyDescent="0.25">
      <c r="C167" s="30"/>
      <c r="D167" s="30"/>
      <c r="E167" s="34"/>
    </row>
    <row r="168" spans="3:5" x14ac:dyDescent="0.25">
      <c r="C168" s="30"/>
      <c r="D168" s="30"/>
      <c r="E168" s="34"/>
    </row>
  </sheetData>
  <mergeCells count="4">
    <mergeCell ref="A4:A5"/>
    <mergeCell ref="C4:F4"/>
    <mergeCell ref="A2:G2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topLeftCell="B1" zoomScale="80" zoomScaleNormal="80" workbookViewId="0">
      <selection activeCell="K28" sqref="K28"/>
    </sheetView>
  </sheetViews>
  <sheetFormatPr baseColWidth="10" defaultRowHeight="15" x14ac:dyDescent="0.25"/>
  <cols>
    <col min="1" max="1" width="62" style="24" customWidth="1"/>
    <col min="2" max="2" width="19" style="24" customWidth="1"/>
    <col min="3" max="3" width="18.140625" style="24" bestFit="1" customWidth="1"/>
    <col min="4" max="4" width="17.140625" style="24" bestFit="1" customWidth="1"/>
    <col min="5" max="5" width="18.140625" style="24" bestFit="1" customWidth="1"/>
    <col min="6" max="6" width="17.28515625" style="24" bestFit="1" customWidth="1"/>
    <col min="7" max="7" width="17.140625" style="24" bestFit="1" customWidth="1"/>
    <col min="8" max="8" width="11.42578125" style="24"/>
    <col min="9" max="10" width="15.140625" style="24" bestFit="1" customWidth="1"/>
    <col min="11" max="12" width="11.42578125" style="24"/>
    <col min="13" max="13" width="13.5703125" style="24" bestFit="1" customWidth="1"/>
    <col min="14" max="16384" width="11.42578125" style="24"/>
  </cols>
  <sheetData>
    <row r="2" spans="1:8" ht="15.75" x14ac:dyDescent="0.25">
      <c r="A2" s="42" t="s">
        <v>123</v>
      </c>
      <c r="B2" s="42"/>
      <c r="C2" s="42"/>
      <c r="D2" s="42"/>
      <c r="E2" s="42"/>
      <c r="F2" s="42"/>
      <c r="G2" s="42"/>
    </row>
    <row r="4" spans="1:8" x14ac:dyDescent="0.25">
      <c r="A4" s="39"/>
      <c r="B4" s="25" t="s">
        <v>115</v>
      </c>
      <c r="C4" s="41" t="s">
        <v>116</v>
      </c>
      <c r="D4" s="41"/>
      <c r="E4" s="41"/>
      <c r="F4" s="41"/>
      <c r="G4" s="43" t="s">
        <v>5</v>
      </c>
      <c r="H4" s="26"/>
    </row>
    <row r="5" spans="1:8" ht="15.75" thickBot="1" x14ac:dyDescent="0.3">
      <c r="A5" s="40"/>
      <c r="B5" s="27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44"/>
      <c r="H5" s="28"/>
    </row>
    <row r="6" spans="1:8" ht="15.75" thickTop="1" x14ac:dyDescent="0.25">
      <c r="A6" s="29" t="s">
        <v>6</v>
      </c>
      <c r="B6" s="30"/>
    </row>
    <row r="7" spans="1:8" x14ac:dyDescent="0.25">
      <c r="A7" s="31"/>
      <c r="B7" s="30"/>
    </row>
    <row r="8" spans="1:8" x14ac:dyDescent="0.25">
      <c r="A8" s="31" t="s">
        <v>114</v>
      </c>
      <c r="B8" s="30"/>
    </row>
    <row r="9" spans="1:8" x14ac:dyDescent="0.25">
      <c r="A9" s="32" t="s">
        <v>47</v>
      </c>
      <c r="B9" s="30">
        <f>SUM(C9:F9)</f>
        <v>3333</v>
      </c>
      <c r="C9" s="24">
        <v>2668</v>
      </c>
      <c r="D9" s="24">
        <v>176</v>
      </c>
      <c r="E9" s="24">
        <v>294</v>
      </c>
      <c r="F9" s="30">
        <v>195</v>
      </c>
    </row>
    <row r="10" spans="1:8" x14ac:dyDescent="0.25">
      <c r="A10" s="32" t="s">
        <v>48</v>
      </c>
      <c r="B10" s="30">
        <f t="shared" ref="B10:B12" si="0">SUM(C10:F10)</f>
        <v>2898</v>
      </c>
      <c r="C10" s="24">
        <v>1930</v>
      </c>
      <c r="D10" s="24">
        <v>157</v>
      </c>
      <c r="E10" s="24">
        <v>509</v>
      </c>
      <c r="F10" s="30">
        <v>302</v>
      </c>
    </row>
    <row r="11" spans="1:8" x14ac:dyDescent="0.25">
      <c r="A11" s="32" t="s">
        <v>49</v>
      </c>
      <c r="B11" s="30">
        <f t="shared" si="0"/>
        <v>2716</v>
      </c>
      <c r="C11" s="24">
        <v>1711</v>
      </c>
      <c r="D11" s="24">
        <v>241</v>
      </c>
      <c r="E11" s="24">
        <v>581</v>
      </c>
      <c r="F11" s="24">
        <v>183</v>
      </c>
    </row>
    <row r="12" spans="1:8" x14ac:dyDescent="0.25">
      <c r="A12" s="32" t="s">
        <v>10</v>
      </c>
      <c r="B12" s="30">
        <f t="shared" si="0"/>
        <v>9463</v>
      </c>
      <c r="C12" s="24">
        <v>5831</v>
      </c>
      <c r="D12" s="24">
        <v>895</v>
      </c>
      <c r="E12" s="24">
        <v>1896</v>
      </c>
      <c r="F12" s="30">
        <v>841</v>
      </c>
    </row>
    <row r="13" spans="1:8" x14ac:dyDescent="0.25">
      <c r="A13" s="31"/>
      <c r="B13" s="30"/>
    </row>
    <row r="14" spans="1:8" x14ac:dyDescent="0.25">
      <c r="A14" s="33" t="s">
        <v>11</v>
      </c>
      <c r="B14" s="30"/>
    </row>
    <row r="15" spans="1:8" x14ac:dyDescent="0.25">
      <c r="A15" s="32" t="s">
        <v>47</v>
      </c>
      <c r="B15" s="24">
        <f>SUM(C15:G15)</f>
        <v>16826616839.990002</v>
      </c>
      <c r="C15" s="24">
        <v>12225969086</v>
      </c>
      <c r="D15" s="24">
        <v>1055342637.37</v>
      </c>
      <c r="E15" s="24">
        <v>2716035637.6199999</v>
      </c>
      <c r="F15" s="30">
        <v>829269479</v>
      </c>
      <c r="G15" s="30"/>
    </row>
    <row r="16" spans="1:8" x14ac:dyDescent="0.25">
      <c r="A16" s="32" t="s">
        <v>48</v>
      </c>
      <c r="B16" s="24">
        <f>SUM(C16:G16)</f>
        <v>20212012338.190002</v>
      </c>
      <c r="C16" s="24">
        <v>11417345790.92</v>
      </c>
      <c r="D16" s="24">
        <v>1270129329.8299999</v>
      </c>
      <c r="E16" s="24">
        <v>5480833310.1900005</v>
      </c>
      <c r="F16" s="30">
        <v>1515020888.5599999</v>
      </c>
      <c r="G16" s="30">
        <v>528683018.69</v>
      </c>
    </row>
    <row r="17" spans="1:7" x14ac:dyDescent="0.25">
      <c r="A17" s="32" t="s">
        <v>49</v>
      </c>
      <c r="B17" s="24">
        <f t="shared" ref="B17:B18" si="1">SUM(C17:G17)</f>
        <v>19712852419.009445</v>
      </c>
      <c r="C17" s="30">
        <v>9539656080.7000008</v>
      </c>
      <c r="D17" s="30">
        <v>2348781559.71</v>
      </c>
      <c r="E17" s="30">
        <v>6367055007.9799995</v>
      </c>
      <c r="F17" s="30">
        <v>857032000</v>
      </c>
      <c r="G17" s="30">
        <v>600327770.61944604</v>
      </c>
    </row>
    <row r="18" spans="1:7" x14ac:dyDescent="0.25">
      <c r="A18" s="32" t="s">
        <v>10</v>
      </c>
      <c r="B18" s="24">
        <f t="shared" si="1"/>
        <v>68320643553.04071</v>
      </c>
      <c r="C18" s="24">
        <v>34494582024.290001</v>
      </c>
      <c r="D18" s="24">
        <v>7240546179.5900002</v>
      </c>
      <c r="E18" s="24">
        <v>20375834884.330002</v>
      </c>
      <c r="F18" s="30">
        <v>4218982110.8600001</v>
      </c>
      <c r="G18" s="30">
        <v>1990698353.9707</v>
      </c>
    </row>
    <row r="19" spans="1:7" x14ac:dyDescent="0.25">
      <c r="A19" s="32" t="s">
        <v>50</v>
      </c>
      <c r="B19" s="24">
        <f>SUM(C19:F19)</f>
        <v>19112524648.389999</v>
      </c>
      <c r="C19" s="24">
        <f>C17</f>
        <v>9539656080.7000008</v>
      </c>
      <c r="D19" s="24">
        <f t="shared" ref="D19:F19" si="2">D17</f>
        <v>2348781559.71</v>
      </c>
      <c r="E19" s="24">
        <f t="shared" si="2"/>
        <v>6367055007.9799995</v>
      </c>
      <c r="F19" s="24">
        <f t="shared" si="2"/>
        <v>857032000</v>
      </c>
      <c r="G19" s="24">
        <v>0</v>
      </c>
    </row>
    <row r="20" spans="1:7" x14ac:dyDescent="0.25">
      <c r="A20" s="31"/>
      <c r="B20" s="30"/>
    </row>
    <row r="21" spans="1:7" x14ac:dyDescent="0.25">
      <c r="A21" s="33" t="s">
        <v>13</v>
      </c>
      <c r="B21" s="30"/>
    </row>
    <row r="22" spans="1:7" x14ac:dyDescent="0.25">
      <c r="A22" s="32" t="s">
        <v>48</v>
      </c>
      <c r="B22" s="24">
        <f>B16</f>
        <v>20212012338.190002</v>
      </c>
      <c r="C22" s="24">
        <f t="shared" ref="C22:F22" si="3">C16</f>
        <v>11417345790.92</v>
      </c>
      <c r="D22" s="24">
        <f t="shared" si="3"/>
        <v>1270129329.8299999</v>
      </c>
      <c r="E22" s="24">
        <f t="shared" si="3"/>
        <v>5480833310.1900005</v>
      </c>
      <c r="F22" s="30">
        <f t="shared" si="3"/>
        <v>1515020888.5599999</v>
      </c>
      <c r="G22" s="30"/>
    </row>
    <row r="23" spans="1:7" x14ac:dyDescent="0.25">
      <c r="A23" s="32" t="s">
        <v>49</v>
      </c>
      <c r="B23" s="24">
        <v>18502081153.060001</v>
      </c>
      <c r="F23" s="30"/>
      <c r="G23" s="30"/>
    </row>
    <row r="24" spans="1:7" x14ac:dyDescent="0.25">
      <c r="A24" s="31"/>
      <c r="B24" s="30"/>
    </row>
    <row r="25" spans="1:7" x14ac:dyDescent="0.25">
      <c r="A25" s="31" t="s">
        <v>14</v>
      </c>
      <c r="B25" s="30"/>
    </row>
    <row r="26" spans="1:7" x14ac:dyDescent="0.25">
      <c r="A26" s="32" t="s">
        <v>51</v>
      </c>
      <c r="B26" s="30">
        <f t="shared" ref="B26:G26" si="4">((138.77+139.49+139.83)/3)/100</f>
        <v>1.3936333333333335</v>
      </c>
      <c r="C26" s="30">
        <f t="shared" si="4"/>
        <v>1.3936333333333335</v>
      </c>
      <c r="D26" s="30">
        <f t="shared" si="4"/>
        <v>1.3936333333333335</v>
      </c>
      <c r="E26" s="30">
        <f t="shared" si="4"/>
        <v>1.3936333333333335</v>
      </c>
      <c r="F26" s="30">
        <f t="shared" si="4"/>
        <v>1.3936333333333335</v>
      </c>
      <c r="G26" s="30">
        <f t="shared" si="4"/>
        <v>1.3936333333333335</v>
      </c>
    </row>
    <row r="27" spans="1:7" x14ac:dyDescent="0.25">
      <c r="A27" s="32" t="s">
        <v>52</v>
      </c>
      <c r="B27" s="30">
        <f t="shared" ref="B27:G27" si="5">((145.27+146.25+147.07)/3)/100</f>
        <v>1.4619666666666666</v>
      </c>
      <c r="C27" s="30">
        <f t="shared" si="5"/>
        <v>1.4619666666666666</v>
      </c>
      <c r="D27" s="30">
        <f t="shared" si="5"/>
        <v>1.4619666666666666</v>
      </c>
      <c r="E27" s="30">
        <f t="shared" si="5"/>
        <v>1.4619666666666666</v>
      </c>
      <c r="F27" s="30">
        <f t="shared" si="5"/>
        <v>1.4619666666666666</v>
      </c>
      <c r="G27" s="30">
        <f t="shared" si="5"/>
        <v>1.4619666666666666</v>
      </c>
    </row>
    <row r="28" spans="1:7" x14ac:dyDescent="0.25">
      <c r="A28" s="32" t="s">
        <v>17</v>
      </c>
      <c r="B28" s="30">
        <f>C28+F28</f>
        <v>134321</v>
      </c>
      <c r="C28" s="24">
        <v>97619</v>
      </c>
      <c r="D28" s="24">
        <v>97619</v>
      </c>
      <c r="E28" s="24">
        <v>97619</v>
      </c>
      <c r="F28" s="24">
        <v>36702</v>
      </c>
    </row>
    <row r="29" spans="1:7" x14ac:dyDescent="0.25">
      <c r="A29" s="31"/>
      <c r="B29" s="30"/>
    </row>
    <row r="30" spans="1:7" x14ac:dyDescent="0.25">
      <c r="A30" s="29" t="s">
        <v>18</v>
      </c>
      <c r="B30" s="30"/>
    </row>
    <row r="31" spans="1:7" x14ac:dyDescent="0.25">
      <c r="A31" s="31" t="s">
        <v>53</v>
      </c>
      <c r="B31" s="30">
        <f t="shared" ref="B31:F31" si="6">B15/B26</f>
        <v>12073919615.386639</v>
      </c>
      <c r="C31" s="24">
        <f t="shared" si="6"/>
        <v>8772730095.9123631</v>
      </c>
      <c r="D31" s="24">
        <f t="shared" si="6"/>
        <v>757259899.09110475</v>
      </c>
      <c r="E31" s="24">
        <f t="shared" si="6"/>
        <v>1948888256.801167</v>
      </c>
      <c r="F31" s="24">
        <f t="shared" si="6"/>
        <v>595041363.58200383</v>
      </c>
      <c r="G31" s="24">
        <f t="shared" ref="G31" si="7">G15/G26</f>
        <v>0</v>
      </c>
    </row>
    <row r="32" spans="1:7" x14ac:dyDescent="0.25">
      <c r="A32" s="31" t="s">
        <v>54</v>
      </c>
      <c r="B32" s="30">
        <f t="shared" ref="B32:F32" si="8">B17/B27</f>
        <v>13483790614.703558</v>
      </c>
      <c r="C32" s="24">
        <f t="shared" si="8"/>
        <v>6525221332.4745216</v>
      </c>
      <c r="D32" s="24">
        <f t="shared" si="8"/>
        <v>1606590364.3790329</v>
      </c>
      <c r="E32" s="24">
        <f t="shared" si="8"/>
        <v>4355130081.3835239</v>
      </c>
      <c r="F32" s="24">
        <f t="shared" si="8"/>
        <v>586218564.03474772</v>
      </c>
      <c r="G32" s="24">
        <f t="shared" ref="G32" si="9">G17/G27</f>
        <v>410630272.43173307</v>
      </c>
    </row>
    <row r="33" spans="1:7" x14ac:dyDescent="0.25">
      <c r="A33" s="31" t="s">
        <v>55</v>
      </c>
      <c r="B33" s="30">
        <f>B31/B9</f>
        <v>3622538.1384298345</v>
      </c>
      <c r="C33" s="24">
        <f>C31/C9</f>
        <v>3288129.7211065828</v>
      </c>
      <c r="D33" s="24">
        <f>D31/D9</f>
        <v>4302613.0630176403</v>
      </c>
      <c r="E33" s="24">
        <f>E31/E9</f>
        <v>6628871.6217726767</v>
      </c>
      <c r="F33" s="24">
        <f>F31/F9</f>
        <v>3051494.1722154045</v>
      </c>
    </row>
    <row r="34" spans="1:7" x14ac:dyDescent="0.25">
      <c r="A34" s="31" t="s">
        <v>56</v>
      </c>
      <c r="B34" s="30">
        <f>B32/B11</f>
        <v>4964576.8095373921</v>
      </c>
      <c r="C34" s="24">
        <f t="shared" ref="C34:F34" si="10">C32/C11</f>
        <v>3813688.6805812516</v>
      </c>
      <c r="D34" s="24">
        <f t="shared" si="10"/>
        <v>6666350.0596640371</v>
      </c>
      <c r="E34" s="24">
        <f t="shared" si="10"/>
        <v>7495920.9662367022</v>
      </c>
      <c r="F34" s="24">
        <f t="shared" si="10"/>
        <v>3203380.1313374192</v>
      </c>
    </row>
    <row r="35" spans="1:7" x14ac:dyDescent="0.25">
      <c r="A35" s="31"/>
      <c r="B35" s="30"/>
    </row>
    <row r="36" spans="1:7" x14ac:dyDescent="0.25">
      <c r="A36" s="29" t="s">
        <v>23</v>
      </c>
      <c r="B36" s="30"/>
    </row>
    <row r="37" spans="1:7" x14ac:dyDescent="0.25">
      <c r="A37" s="31"/>
      <c r="B37" s="30"/>
    </row>
    <row r="38" spans="1:7" x14ac:dyDescent="0.25">
      <c r="A38" s="31" t="s">
        <v>24</v>
      </c>
      <c r="B38" s="30"/>
    </row>
    <row r="39" spans="1:7" x14ac:dyDescent="0.25">
      <c r="A39" s="31" t="s">
        <v>25</v>
      </c>
      <c r="B39" s="30">
        <f>B10/B28*100</f>
        <v>2.1575181840516375</v>
      </c>
      <c r="C39" s="24">
        <f>C10/C28*100</f>
        <v>1.9770741351581147</v>
      </c>
      <c r="D39" s="24">
        <f t="shared" ref="D39:F39" si="11">D10/D28*100</f>
        <v>0.16082934674602281</v>
      </c>
      <c r="E39" s="24">
        <f t="shared" si="11"/>
        <v>0.52141488849506756</v>
      </c>
      <c r="F39" s="24">
        <f t="shared" si="11"/>
        <v>0.82284344177429025</v>
      </c>
    </row>
    <row r="40" spans="1:7" x14ac:dyDescent="0.25">
      <c r="A40" s="31" t="s">
        <v>26</v>
      </c>
      <c r="B40" s="30">
        <f t="shared" ref="B40:F40" si="12">B11/B28*100</f>
        <v>2.0220218729759307</v>
      </c>
      <c r="C40" s="24">
        <f t="shared" si="12"/>
        <v>1.752732562308567</v>
      </c>
      <c r="D40" s="24">
        <f t="shared" si="12"/>
        <v>0.24687816920886302</v>
      </c>
      <c r="E40" s="24">
        <f t="shared" si="12"/>
        <v>0.59517102203464489</v>
      </c>
      <c r="F40" s="24">
        <f t="shared" si="12"/>
        <v>0.49861042994932159</v>
      </c>
    </row>
    <row r="41" spans="1:7" x14ac:dyDescent="0.25">
      <c r="A41" s="31"/>
      <c r="B41" s="30"/>
    </row>
    <row r="42" spans="1:7" x14ac:dyDescent="0.25">
      <c r="A42" s="31" t="s">
        <v>27</v>
      </c>
      <c r="B42" s="30"/>
    </row>
    <row r="43" spans="1:7" x14ac:dyDescent="0.25">
      <c r="A43" s="31" t="s">
        <v>28</v>
      </c>
      <c r="B43" s="30">
        <f t="shared" ref="B43:F43" si="13">B11/B10*100</f>
        <v>93.719806763285035</v>
      </c>
      <c r="C43" s="24">
        <f t="shared" si="13"/>
        <v>88.652849740932638</v>
      </c>
      <c r="D43" s="24">
        <f t="shared" si="13"/>
        <v>153.50318471337582</v>
      </c>
      <c r="E43" s="24">
        <f t="shared" si="13"/>
        <v>114.14538310412574</v>
      </c>
      <c r="F43" s="24">
        <f t="shared" si="13"/>
        <v>60.596026490066222</v>
      </c>
    </row>
    <row r="44" spans="1:7" x14ac:dyDescent="0.25">
      <c r="A44" s="31" t="s">
        <v>29</v>
      </c>
      <c r="B44" s="30">
        <f t="shared" ref="B44:G44" si="14">B17/B16*100</f>
        <v>97.530379900682078</v>
      </c>
      <c r="C44" s="30">
        <f t="shared" si="14"/>
        <v>83.554061122390721</v>
      </c>
      <c r="D44" s="30">
        <f t="shared" si="14"/>
        <v>184.92459819224644</v>
      </c>
      <c r="E44" s="30">
        <f t="shared" si="14"/>
        <v>116.16946999906619</v>
      </c>
      <c r="F44" s="30">
        <f t="shared" si="14"/>
        <v>56.568989013385384</v>
      </c>
      <c r="G44" s="30">
        <f t="shared" si="14"/>
        <v>113.55155157186083</v>
      </c>
    </row>
    <row r="45" spans="1:7" x14ac:dyDescent="0.25">
      <c r="A45" s="31" t="s">
        <v>30</v>
      </c>
      <c r="B45" s="30">
        <f t="shared" ref="B45:F45" si="15">AVERAGE(B43:B44)</f>
        <v>95.62509333198355</v>
      </c>
      <c r="C45" s="24">
        <f t="shared" si="15"/>
        <v>86.103455431661672</v>
      </c>
      <c r="D45" s="24">
        <f t="shared" si="15"/>
        <v>169.21389145281114</v>
      </c>
      <c r="E45" s="24">
        <f t="shared" si="15"/>
        <v>115.15742655159596</v>
      </c>
      <c r="F45" s="24">
        <f t="shared" si="15"/>
        <v>58.582507751725799</v>
      </c>
    </row>
    <row r="46" spans="1:7" x14ac:dyDescent="0.25">
      <c r="A46" s="31"/>
      <c r="B46" s="30"/>
    </row>
    <row r="47" spans="1:7" x14ac:dyDescent="0.25">
      <c r="A47" s="31" t="s">
        <v>31</v>
      </c>
      <c r="B47" s="30"/>
    </row>
    <row r="48" spans="1:7" x14ac:dyDescent="0.25">
      <c r="A48" s="31" t="s">
        <v>32</v>
      </c>
      <c r="B48" s="30">
        <f t="shared" ref="B48:F48" si="16">B11/B12*100</f>
        <v>28.701257529324735</v>
      </c>
      <c r="C48" s="24">
        <f t="shared" si="16"/>
        <v>29.343165837763678</v>
      </c>
      <c r="D48" s="24">
        <f t="shared" si="16"/>
        <v>26.927374301675975</v>
      </c>
      <c r="E48" s="24">
        <f t="shared" si="16"/>
        <v>30.643459915611814</v>
      </c>
      <c r="F48" s="24">
        <f t="shared" si="16"/>
        <v>21.759809750297265</v>
      </c>
    </row>
    <row r="49" spans="1:7" x14ac:dyDescent="0.25">
      <c r="A49" s="31" t="s">
        <v>33</v>
      </c>
      <c r="B49" s="30">
        <f t="shared" ref="B49:G49" si="17">B17/B18*100</f>
        <v>28.853434911960946</v>
      </c>
      <c r="C49" s="30">
        <f t="shared" si="17"/>
        <v>27.65552014511286</v>
      </c>
      <c r="D49" s="30">
        <f t="shared" si="17"/>
        <v>32.439287057250716</v>
      </c>
      <c r="E49" s="30">
        <f t="shared" si="17"/>
        <v>31.248069314090149</v>
      </c>
      <c r="F49" s="30">
        <f t="shared" si="17"/>
        <v>20.313714954939734</v>
      </c>
      <c r="G49" s="30">
        <f t="shared" si="17"/>
        <v>30.15664173439518</v>
      </c>
    </row>
    <row r="50" spans="1:7" x14ac:dyDescent="0.25">
      <c r="A50" s="31" t="s">
        <v>34</v>
      </c>
      <c r="B50" s="30">
        <f t="shared" ref="B50:F50" si="18">(B48+B49)/2</f>
        <v>28.777346220642841</v>
      </c>
      <c r="C50" s="24">
        <f t="shared" si="18"/>
        <v>28.499342991438269</v>
      </c>
      <c r="D50" s="24">
        <f t="shared" si="18"/>
        <v>29.683330679463346</v>
      </c>
      <c r="E50" s="24">
        <f t="shared" si="18"/>
        <v>30.94576461485098</v>
      </c>
      <c r="F50" s="24">
        <f t="shared" si="18"/>
        <v>21.036762352618499</v>
      </c>
    </row>
    <row r="51" spans="1:7" x14ac:dyDescent="0.25">
      <c r="A51" s="31"/>
      <c r="B51" s="30"/>
    </row>
    <row r="52" spans="1:7" x14ac:dyDescent="0.25">
      <c r="A52" s="31" t="s">
        <v>93</v>
      </c>
      <c r="B52" s="30"/>
    </row>
    <row r="53" spans="1:7" x14ac:dyDescent="0.25">
      <c r="A53" s="31" t="s">
        <v>35</v>
      </c>
      <c r="B53" s="30">
        <f t="shared" ref="B53:G53" si="19">B19/B17*100</f>
        <v>96.954637726397536</v>
      </c>
      <c r="C53" s="30">
        <f t="shared" si="19"/>
        <v>100</v>
      </c>
      <c r="D53" s="30">
        <f t="shared" si="19"/>
        <v>100</v>
      </c>
      <c r="E53" s="30">
        <f t="shared" si="19"/>
        <v>100</v>
      </c>
      <c r="F53" s="30">
        <f t="shared" si="19"/>
        <v>100</v>
      </c>
      <c r="G53" s="30">
        <f t="shared" si="19"/>
        <v>0</v>
      </c>
    </row>
    <row r="54" spans="1:7" x14ac:dyDescent="0.25">
      <c r="A54" s="31"/>
      <c r="B54" s="30"/>
    </row>
    <row r="55" spans="1:7" x14ac:dyDescent="0.25">
      <c r="A55" s="31" t="s">
        <v>36</v>
      </c>
      <c r="B55" s="30"/>
    </row>
    <row r="56" spans="1:7" x14ac:dyDescent="0.25">
      <c r="A56" s="31" t="s">
        <v>37</v>
      </c>
      <c r="B56" s="30">
        <f t="shared" ref="B56:F56" si="20">((B11/B9)-1)*100</f>
        <v>-18.511851185118509</v>
      </c>
      <c r="C56" s="24">
        <f t="shared" si="20"/>
        <v>-35.869565217391312</v>
      </c>
      <c r="D56" s="24">
        <f t="shared" si="20"/>
        <v>36.931818181818187</v>
      </c>
      <c r="E56" s="24">
        <f t="shared" si="20"/>
        <v>97.61904761904762</v>
      </c>
      <c r="F56" s="24">
        <f t="shared" si="20"/>
        <v>-6.1538461538461542</v>
      </c>
    </row>
    <row r="57" spans="1:7" x14ac:dyDescent="0.25">
      <c r="A57" s="31" t="s">
        <v>38</v>
      </c>
      <c r="B57" s="30">
        <f>((B32/B31)-1)*100</f>
        <v>11.676995078882445</v>
      </c>
      <c r="C57" s="30">
        <f t="shared" ref="C57:F57" si="21">((C32/C31)-1)*100</f>
        <v>-25.619262633932671</v>
      </c>
      <c r="D57" s="30">
        <f t="shared" si="21"/>
        <v>112.15838397191379</v>
      </c>
      <c r="E57" s="30">
        <f t="shared" si="21"/>
        <v>123.46740846660308</v>
      </c>
      <c r="F57" s="30">
        <f t="shared" si="21"/>
        <v>-1.4827203766381913</v>
      </c>
    </row>
    <row r="58" spans="1:7" x14ac:dyDescent="0.25">
      <c r="A58" s="31" t="s">
        <v>39</v>
      </c>
      <c r="B58" s="30">
        <f>((B34/B33)-1)*100</f>
        <v>37.046916273164634</v>
      </c>
      <c r="C58" s="24">
        <f t="shared" ref="C58:F58" si="22">((C34/C33)-1)*100</f>
        <v>15.983522672511775</v>
      </c>
      <c r="D58" s="24">
        <f t="shared" si="22"/>
        <v>54.937243066625861</v>
      </c>
      <c r="E58" s="24">
        <f t="shared" si="22"/>
        <v>13.079893440931677</v>
      </c>
      <c r="F58" s="24">
        <f t="shared" si="22"/>
        <v>4.9774291068609422</v>
      </c>
    </row>
    <row r="59" spans="1:7" x14ac:dyDescent="0.25">
      <c r="A59" s="31"/>
      <c r="B59" s="30"/>
    </row>
    <row r="60" spans="1:7" x14ac:dyDescent="0.25">
      <c r="A60" s="31" t="s">
        <v>40</v>
      </c>
      <c r="B60" s="30"/>
    </row>
    <row r="61" spans="1:7" x14ac:dyDescent="0.25">
      <c r="A61" s="31" t="s">
        <v>41</v>
      </c>
      <c r="B61" s="30">
        <f t="shared" ref="B61:F62" si="23">B16/B10</f>
        <v>6974469.4058626648</v>
      </c>
      <c r="C61" s="24">
        <f t="shared" si="23"/>
        <v>5915723.2077305699</v>
      </c>
      <c r="D61" s="24">
        <f t="shared" si="23"/>
        <v>8089995.731401273</v>
      </c>
      <c r="E61" s="24">
        <f t="shared" si="23"/>
        <v>10767845.403123774</v>
      </c>
      <c r="F61" s="24">
        <f t="shared" si="23"/>
        <v>5016625.4588079471</v>
      </c>
    </row>
    <row r="62" spans="1:7" x14ac:dyDescent="0.25">
      <c r="A62" s="31" t="s">
        <v>42</v>
      </c>
      <c r="B62" s="30">
        <f t="shared" si="23"/>
        <v>7258045.8096500169</v>
      </c>
      <c r="C62" s="30">
        <f t="shared" si="23"/>
        <v>5575485.72805377</v>
      </c>
      <c r="D62" s="30">
        <f t="shared" si="23"/>
        <v>9745981.5755601656</v>
      </c>
      <c r="E62" s="30">
        <f t="shared" si="23"/>
        <v>10958786.588605851</v>
      </c>
      <c r="F62" s="30">
        <f t="shared" si="23"/>
        <v>4683234.9726775959</v>
      </c>
    </row>
    <row r="63" spans="1:7" x14ac:dyDescent="0.25">
      <c r="A63" s="31" t="s">
        <v>43</v>
      </c>
      <c r="B63" s="30">
        <f>(B61/B62)*B45</f>
        <v>91.888960936282757</v>
      </c>
      <c r="C63" s="24">
        <f>(C61/C62)*C45</f>
        <v>91.357817848935483</v>
      </c>
      <c r="D63" s="24">
        <f t="shared" ref="D63:E63" si="24">(D61/D62)*D45</f>
        <v>140.46195849373527</v>
      </c>
      <c r="E63" s="24">
        <f t="shared" si="24"/>
        <v>113.15097306652774</v>
      </c>
      <c r="F63" s="24">
        <f t="shared" ref="F63" si="25">F61/F62*F45</f>
        <v>62.752883752935993</v>
      </c>
    </row>
    <row r="64" spans="1:7" x14ac:dyDescent="0.25">
      <c r="A64" s="31"/>
      <c r="B64" s="30"/>
    </row>
    <row r="65" spans="1:7" x14ac:dyDescent="0.25">
      <c r="A65" s="31" t="s">
        <v>44</v>
      </c>
      <c r="B65" s="30"/>
    </row>
    <row r="66" spans="1:7" x14ac:dyDescent="0.25">
      <c r="A66" s="31" t="s">
        <v>45</v>
      </c>
      <c r="B66" s="34">
        <f t="shared" ref="B66" si="26">(B23/B22)*100</f>
        <v>91.540025028091151</v>
      </c>
    </row>
    <row r="67" spans="1:7" x14ac:dyDescent="0.25">
      <c r="A67" s="31" t="s">
        <v>46</v>
      </c>
      <c r="B67" s="34">
        <f t="shared" ref="B67" si="27">(B17/B23)*100</f>
        <v>106.54397338295752</v>
      </c>
    </row>
    <row r="68" spans="1:7" ht="15.75" thickBot="1" x14ac:dyDescent="0.3">
      <c r="A68" s="35"/>
      <c r="B68" s="36"/>
      <c r="C68" s="36"/>
      <c r="D68" s="36"/>
      <c r="E68" s="36"/>
      <c r="F68" s="36"/>
      <c r="G68" s="36"/>
    </row>
    <row r="69" spans="1:7" ht="15.75" thickTop="1" x14ac:dyDescent="0.25"/>
    <row r="70" spans="1:7" x14ac:dyDescent="0.25">
      <c r="A70" s="30" t="s">
        <v>102</v>
      </c>
    </row>
    <row r="71" spans="1:7" x14ac:dyDescent="0.25">
      <c r="A71" s="30" t="s">
        <v>96</v>
      </c>
    </row>
    <row r="72" spans="1:7" x14ac:dyDescent="0.25">
      <c r="A72" s="30" t="s">
        <v>94</v>
      </c>
    </row>
    <row r="73" spans="1:7" x14ac:dyDescent="0.25">
      <c r="A73" s="30" t="s">
        <v>95</v>
      </c>
    </row>
    <row r="75" spans="1:7" x14ac:dyDescent="0.25">
      <c r="A75" s="24" t="s">
        <v>97</v>
      </c>
    </row>
    <row r="76" spans="1:7" x14ac:dyDescent="0.25">
      <c r="A76" s="24" t="s">
        <v>98</v>
      </c>
    </row>
    <row r="77" spans="1:7" x14ac:dyDescent="0.25">
      <c r="A77" s="24" t="s">
        <v>99</v>
      </c>
    </row>
    <row r="78" spans="1:7" x14ac:dyDescent="0.25">
      <c r="A78" s="24" t="s">
        <v>100</v>
      </c>
    </row>
    <row r="79" spans="1:7" x14ac:dyDescent="0.25">
      <c r="A79" s="24" t="s">
        <v>101</v>
      </c>
    </row>
    <row r="82" spans="1:1" x14ac:dyDescent="0.25">
      <c r="A82" s="24" t="s">
        <v>117</v>
      </c>
    </row>
    <row r="83" spans="1:1" x14ac:dyDescent="0.25">
      <c r="A83" s="24" t="s">
        <v>118</v>
      </c>
    </row>
    <row r="84" spans="1:1" x14ac:dyDescent="0.25">
      <c r="A84" s="24" t="s">
        <v>119</v>
      </c>
    </row>
    <row r="85" spans="1:1" x14ac:dyDescent="0.25">
      <c r="A85" s="37" t="s">
        <v>120</v>
      </c>
    </row>
    <row r="86" spans="1:1" x14ac:dyDescent="0.25">
      <c r="A86" s="37" t="s">
        <v>121</v>
      </c>
    </row>
  </sheetData>
  <mergeCells count="4">
    <mergeCell ref="A2:G2"/>
    <mergeCell ref="A4:A5"/>
    <mergeCell ref="C4:F4"/>
    <mergeCell ref="G4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topLeftCell="A94" zoomScale="80" zoomScaleNormal="80" workbookViewId="0">
      <selection activeCell="D97" sqref="D97"/>
    </sheetView>
  </sheetViews>
  <sheetFormatPr baseColWidth="10" defaultRowHeight="15" x14ac:dyDescent="0.25"/>
  <cols>
    <col min="1" max="1" width="62" style="24" customWidth="1"/>
    <col min="2" max="2" width="19" style="24" customWidth="1"/>
    <col min="3" max="3" width="18.140625" style="24" bestFit="1" customWidth="1"/>
    <col min="4" max="4" width="17.140625" style="24" bestFit="1" customWidth="1"/>
    <col min="5" max="5" width="18.140625" style="24" bestFit="1" customWidth="1"/>
    <col min="6" max="6" width="17.28515625" style="24" bestFit="1" customWidth="1"/>
    <col min="7" max="7" width="17.140625" style="24" bestFit="1" customWidth="1"/>
    <col min="8" max="8" width="18.85546875" style="24" bestFit="1" customWidth="1"/>
    <col min="9" max="11" width="17.85546875" style="24" bestFit="1" customWidth="1"/>
    <col min="12" max="12" width="16" style="24" bestFit="1" customWidth="1"/>
    <col min="13" max="13" width="18.85546875" style="24" bestFit="1" customWidth="1"/>
    <col min="14" max="16384" width="11.42578125" style="24"/>
  </cols>
  <sheetData>
    <row r="2" spans="1:8" ht="15.75" x14ac:dyDescent="0.25">
      <c r="A2" s="42" t="s">
        <v>124</v>
      </c>
      <c r="B2" s="42"/>
      <c r="C2" s="42"/>
      <c r="D2" s="42"/>
      <c r="E2" s="42"/>
      <c r="F2" s="42"/>
      <c r="G2" s="42"/>
    </row>
    <row r="4" spans="1:8" x14ac:dyDescent="0.25">
      <c r="A4" s="39"/>
      <c r="B4" s="25" t="s">
        <v>115</v>
      </c>
      <c r="C4" s="41" t="s">
        <v>116</v>
      </c>
      <c r="D4" s="41"/>
      <c r="E4" s="41"/>
      <c r="F4" s="41"/>
      <c r="G4" s="43" t="s">
        <v>5</v>
      </c>
      <c r="H4" s="26"/>
    </row>
    <row r="5" spans="1:8" ht="15.75" thickBot="1" x14ac:dyDescent="0.3">
      <c r="A5" s="40"/>
      <c r="B5" s="27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44"/>
      <c r="H5" s="28"/>
    </row>
    <row r="6" spans="1:8" ht="15.75" thickTop="1" x14ac:dyDescent="0.25">
      <c r="A6" s="29" t="s">
        <v>6</v>
      </c>
      <c r="B6" s="30"/>
    </row>
    <row r="7" spans="1:8" x14ac:dyDescent="0.25">
      <c r="A7" s="31"/>
      <c r="B7" s="30"/>
    </row>
    <row r="8" spans="1:8" x14ac:dyDescent="0.25">
      <c r="A8" s="31" t="s">
        <v>114</v>
      </c>
      <c r="B8" s="30"/>
    </row>
    <row r="9" spans="1:8" x14ac:dyDescent="0.25">
      <c r="A9" s="32" t="s">
        <v>7</v>
      </c>
      <c r="B9" s="30">
        <f>SUM(C9:F9)</f>
        <v>2375</v>
      </c>
      <c r="C9" s="24">
        <v>1788</v>
      </c>
      <c r="D9" s="24">
        <v>100</v>
      </c>
      <c r="E9" s="24">
        <v>265</v>
      </c>
      <c r="F9" s="30">
        <v>222</v>
      </c>
    </row>
    <row r="10" spans="1:8" x14ac:dyDescent="0.25">
      <c r="A10" s="32" t="s">
        <v>8</v>
      </c>
      <c r="B10" s="30">
        <f t="shared" ref="B10" si="0">SUM(C10:F10)</f>
        <v>2951</v>
      </c>
      <c r="C10" s="24">
        <v>1829</v>
      </c>
      <c r="D10" s="24">
        <v>335</v>
      </c>
      <c r="E10" s="24">
        <v>570</v>
      </c>
      <c r="F10" s="30">
        <v>217</v>
      </c>
    </row>
    <row r="11" spans="1:8" x14ac:dyDescent="0.25">
      <c r="A11" s="32" t="s">
        <v>9</v>
      </c>
      <c r="B11" s="30">
        <f>SUM(C11:F11)</f>
        <v>2796</v>
      </c>
      <c r="C11" s="24">
        <v>1946</v>
      </c>
      <c r="D11" s="24">
        <v>264</v>
      </c>
      <c r="E11" s="24">
        <v>373</v>
      </c>
      <c r="F11" s="24">
        <v>213</v>
      </c>
    </row>
    <row r="12" spans="1:8" x14ac:dyDescent="0.25">
      <c r="A12" s="32" t="s">
        <v>10</v>
      </c>
      <c r="B12" s="30">
        <f>SUM(C12:F12)</f>
        <v>9463</v>
      </c>
      <c r="C12" s="24">
        <v>5831</v>
      </c>
      <c r="D12" s="24">
        <v>895</v>
      </c>
      <c r="E12" s="24">
        <v>1896</v>
      </c>
      <c r="F12" s="30">
        <v>841</v>
      </c>
    </row>
    <row r="13" spans="1:8" x14ac:dyDescent="0.25">
      <c r="A13" s="31"/>
      <c r="B13" s="30"/>
    </row>
    <row r="14" spans="1:8" x14ac:dyDescent="0.25">
      <c r="A14" s="33" t="s">
        <v>11</v>
      </c>
      <c r="B14" s="30"/>
    </row>
    <row r="15" spans="1:8" x14ac:dyDescent="0.25">
      <c r="A15" s="32" t="s">
        <v>7</v>
      </c>
      <c r="B15" s="24">
        <f>SUM(C15:G15)</f>
        <v>13732061861.880001</v>
      </c>
      <c r="C15" s="24">
        <v>9509280406.7600002</v>
      </c>
      <c r="D15" s="24">
        <v>614604174.56999993</v>
      </c>
      <c r="E15" s="24">
        <v>2603096280.5500002</v>
      </c>
      <c r="F15" s="30">
        <v>1005081000</v>
      </c>
      <c r="G15" s="30"/>
    </row>
    <row r="16" spans="1:8" x14ac:dyDescent="0.25">
      <c r="A16" s="32" t="s">
        <v>8</v>
      </c>
      <c r="B16" s="24">
        <f>SUM(C16:G16)</f>
        <v>21295698506.018101</v>
      </c>
      <c r="C16" s="24">
        <v>10819857746.950001</v>
      </c>
      <c r="D16" s="24">
        <v>2710148570.02</v>
      </c>
      <c r="E16" s="24">
        <v>6137671879.7800007</v>
      </c>
      <c r="F16" s="30">
        <v>1088607724.5599999</v>
      </c>
      <c r="G16" s="30">
        <v>539412584.70810008</v>
      </c>
    </row>
    <row r="17" spans="1:8" x14ac:dyDescent="0.25">
      <c r="A17" s="32" t="s">
        <v>9</v>
      </c>
      <c r="B17" s="24">
        <f t="shared" ref="B17:B18" si="1">SUM(C17:G17)</f>
        <v>18986953815.862015</v>
      </c>
      <c r="C17" s="30">
        <v>10648248904.51</v>
      </c>
      <c r="D17" s="30">
        <v>2597551688.0700002</v>
      </c>
      <c r="E17" s="30">
        <v>4082775206.5400004</v>
      </c>
      <c r="F17" s="30">
        <v>1015741664.1600001</v>
      </c>
      <c r="G17" s="30">
        <v>642636352.58201718</v>
      </c>
      <c r="H17" s="38"/>
    </row>
    <row r="18" spans="1:8" x14ac:dyDescent="0.25">
      <c r="A18" s="32" t="s">
        <v>10</v>
      </c>
      <c r="B18" s="24">
        <f t="shared" si="1"/>
        <v>68320643553.04071</v>
      </c>
      <c r="C18" s="24">
        <v>34494582024.290001</v>
      </c>
      <c r="D18" s="24">
        <v>7240546179.5900002</v>
      </c>
      <c r="E18" s="24">
        <v>20375834884.330002</v>
      </c>
      <c r="F18" s="30">
        <v>4218982110.8600001</v>
      </c>
      <c r="G18" s="30">
        <v>1990698353.9707</v>
      </c>
    </row>
    <row r="19" spans="1:8" x14ac:dyDescent="0.25">
      <c r="A19" s="32" t="s">
        <v>12</v>
      </c>
      <c r="B19" s="24">
        <f>SUM(C19:F19)</f>
        <v>18344317463.279999</v>
      </c>
      <c r="C19" s="24">
        <f>C17</f>
        <v>10648248904.51</v>
      </c>
      <c r="D19" s="24">
        <f t="shared" ref="D19:F19" si="2">D17</f>
        <v>2597551688.0700002</v>
      </c>
      <c r="E19" s="24">
        <f t="shared" si="2"/>
        <v>4082775206.5400004</v>
      </c>
      <c r="F19" s="24">
        <f t="shared" si="2"/>
        <v>1015741664.1600001</v>
      </c>
      <c r="G19" s="24">
        <v>0</v>
      </c>
    </row>
    <row r="20" spans="1:8" x14ac:dyDescent="0.25">
      <c r="A20" s="31"/>
      <c r="B20" s="30"/>
    </row>
    <row r="21" spans="1:8" x14ac:dyDescent="0.25">
      <c r="A21" s="33" t="s">
        <v>13</v>
      </c>
      <c r="B21" s="30"/>
    </row>
    <row r="22" spans="1:8" x14ac:dyDescent="0.25">
      <c r="A22" s="32" t="s">
        <v>8</v>
      </c>
      <c r="B22" s="24">
        <f t="shared" ref="B22:G22" si="3">B16</f>
        <v>21295698506.018101</v>
      </c>
      <c r="C22" s="24">
        <f t="shared" si="3"/>
        <v>10819857746.950001</v>
      </c>
      <c r="D22" s="24">
        <f t="shared" si="3"/>
        <v>2710148570.02</v>
      </c>
      <c r="E22" s="24">
        <f t="shared" si="3"/>
        <v>6137671879.7800007</v>
      </c>
      <c r="F22" s="30">
        <f t="shared" si="3"/>
        <v>1088607724.5599999</v>
      </c>
      <c r="G22" s="30">
        <f t="shared" si="3"/>
        <v>539412584.70810008</v>
      </c>
    </row>
    <row r="23" spans="1:8" x14ac:dyDescent="0.25">
      <c r="A23" s="32" t="s">
        <v>9</v>
      </c>
      <c r="B23" s="24">
        <v>17184522078.739998</v>
      </c>
      <c r="F23" s="30"/>
      <c r="G23" s="30"/>
    </row>
    <row r="24" spans="1:8" x14ac:dyDescent="0.25">
      <c r="A24" s="31"/>
      <c r="B24" s="30"/>
    </row>
    <row r="25" spans="1:8" x14ac:dyDescent="0.25">
      <c r="A25" s="31" t="s">
        <v>14</v>
      </c>
      <c r="B25" s="30"/>
    </row>
    <row r="26" spans="1:8" x14ac:dyDescent="0.25">
      <c r="A26" s="32" t="s">
        <v>15</v>
      </c>
      <c r="B26" s="30">
        <v>1.4042433660666667</v>
      </c>
      <c r="C26" s="30">
        <v>1.4042433660666667</v>
      </c>
      <c r="D26" s="30">
        <v>1.4042433660666667</v>
      </c>
      <c r="E26" s="30">
        <v>1.4042433660666667</v>
      </c>
      <c r="F26" s="30">
        <v>1.4042433660666667</v>
      </c>
      <c r="G26" s="30">
        <v>1.4042433660666667</v>
      </c>
    </row>
    <row r="27" spans="1:8" x14ac:dyDescent="0.25">
      <c r="A27" s="32" t="s">
        <v>16</v>
      </c>
      <c r="B27" s="30">
        <v>1.4773597119666666</v>
      </c>
      <c r="C27" s="30">
        <v>1.4773597119666666</v>
      </c>
      <c r="D27" s="30">
        <v>1.4773597119666666</v>
      </c>
      <c r="E27" s="30">
        <v>1.4773597119666666</v>
      </c>
      <c r="F27" s="30">
        <v>1.4773597119666666</v>
      </c>
      <c r="G27" s="30">
        <v>1.4773597119666666</v>
      </c>
    </row>
    <row r="28" spans="1:8" x14ac:dyDescent="0.25">
      <c r="A28" s="32" t="s">
        <v>17</v>
      </c>
      <c r="B28" s="30">
        <f>C28+F28</f>
        <v>134321</v>
      </c>
      <c r="C28" s="24">
        <v>97619</v>
      </c>
      <c r="D28" s="24">
        <v>97619</v>
      </c>
      <c r="E28" s="24">
        <v>97619</v>
      </c>
      <c r="F28" s="24">
        <v>36702</v>
      </c>
    </row>
    <row r="29" spans="1:8" x14ac:dyDescent="0.25">
      <c r="A29" s="31"/>
      <c r="B29" s="30"/>
    </row>
    <row r="30" spans="1:8" x14ac:dyDescent="0.25">
      <c r="A30" s="29" t="s">
        <v>18</v>
      </c>
      <c r="B30" s="30"/>
    </row>
    <row r="31" spans="1:8" x14ac:dyDescent="0.25">
      <c r="A31" s="31" t="s">
        <v>19</v>
      </c>
      <c r="B31" s="30">
        <f t="shared" ref="B31:F31" si="4">B15/B26</f>
        <v>9778975777.0720139</v>
      </c>
      <c r="C31" s="24">
        <f t="shared" si="4"/>
        <v>6771817931.6707878</v>
      </c>
      <c r="D31" s="24">
        <f t="shared" si="4"/>
        <v>437676395.29003233</v>
      </c>
      <c r="E31" s="24">
        <f t="shared" si="4"/>
        <v>1853735857.6536212</v>
      </c>
      <c r="F31" s="24">
        <f t="shared" si="4"/>
        <v>715745592.45757091</v>
      </c>
      <c r="G31" s="24">
        <f t="shared" ref="G31" si="5">G15/G26</f>
        <v>0</v>
      </c>
    </row>
    <row r="32" spans="1:8" x14ac:dyDescent="0.25">
      <c r="A32" s="31" t="s">
        <v>20</v>
      </c>
      <c r="B32" s="30">
        <f t="shared" ref="B32" si="6">B17/B27</f>
        <v>12851950450.56868</v>
      </c>
      <c r="C32" s="24">
        <f>C17/C27</f>
        <v>7207621013.5275803</v>
      </c>
      <c r="D32" s="24">
        <f t="shared" ref="D32:F32" si="7">D17/D27</f>
        <v>1758239152.6110659</v>
      </c>
      <c r="E32" s="24">
        <f t="shared" si="7"/>
        <v>2763562031.2841721</v>
      </c>
      <c r="F32" s="24">
        <f t="shared" si="7"/>
        <v>687538489.05751002</v>
      </c>
      <c r="G32" s="24">
        <f t="shared" ref="G32" si="8">G17/G27</f>
        <v>434989764.0883528</v>
      </c>
    </row>
    <row r="33" spans="1:7" x14ac:dyDescent="0.25">
      <c r="A33" s="31" t="s">
        <v>21</v>
      </c>
      <c r="B33" s="30">
        <f t="shared" ref="B33:F33" si="9">B31/B9</f>
        <v>4117463.4850829532</v>
      </c>
      <c r="C33" s="24">
        <f t="shared" si="9"/>
        <v>3787370.2078695679</v>
      </c>
      <c r="D33" s="24">
        <f t="shared" si="9"/>
        <v>4376763.9529003231</v>
      </c>
      <c r="E33" s="24">
        <f t="shared" si="9"/>
        <v>6995229.6515230993</v>
      </c>
      <c r="F33" s="24">
        <f t="shared" si="9"/>
        <v>3224079.2453043736</v>
      </c>
    </row>
    <row r="34" spans="1:7" x14ac:dyDescent="0.25">
      <c r="A34" s="31" t="s">
        <v>22</v>
      </c>
      <c r="B34" s="30">
        <f t="shared" ref="B34:F34" si="10">B32/B11</f>
        <v>4596548.8020631904</v>
      </c>
      <c r="C34" s="24">
        <f t="shared" si="10"/>
        <v>3703813.4704663823</v>
      </c>
      <c r="D34" s="24">
        <f t="shared" si="10"/>
        <v>6659996.7901934311</v>
      </c>
      <c r="E34" s="24">
        <f t="shared" si="10"/>
        <v>7409013.4886975121</v>
      </c>
      <c r="F34" s="24">
        <f t="shared" si="10"/>
        <v>3227880.2303169486</v>
      </c>
    </row>
    <row r="35" spans="1:7" x14ac:dyDescent="0.25">
      <c r="A35" s="31"/>
      <c r="B35" s="30"/>
    </row>
    <row r="36" spans="1:7" x14ac:dyDescent="0.25">
      <c r="A36" s="29" t="s">
        <v>23</v>
      </c>
      <c r="B36" s="30"/>
    </row>
    <row r="37" spans="1:7" x14ac:dyDescent="0.25">
      <c r="A37" s="31"/>
      <c r="B37" s="30"/>
    </row>
    <row r="38" spans="1:7" x14ac:dyDescent="0.25">
      <c r="A38" s="31" t="s">
        <v>24</v>
      </c>
      <c r="B38" s="30"/>
    </row>
    <row r="39" spans="1:7" x14ac:dyDescent="0.25">
      <c r="A39" s="31" t="s">
        <v>25</v>
      </c>
      <c r="B39" s="30">
        <f t="shared" ref="B39:F39" si="11">B10/B28*100</f>
        <v>2.1969759010132446</v>
      </c>
      <c r="C39" s="24">
        <f>C10/C28*100</f>
        <v>1.8736106700539854</v>
      </c>
      <c r="D39" s="24">
        <f t="shared" si="11"/>
        <v>0.34317089910775567</v>
      </c>
      <c r="E39" s="24">
        <f t="shared" si="11"/>
        <v>0.58390272385498732</v>
      </c>
      <c r="F39" s="24">
        <f t="shared" si="11"/>
        <v>0.59124843332788402</v>
      </c>
    </row>
    <row r="40" spans="1:7" x14ac:dyDescent="0.25">
      <c r="A40" s="31" t="s">
        <v>26</v>
      </c>
      <c r="B40" s="30">
        <f t="shared" ref="B40:F40" si="12">B11/B28*100</f>
        <v>2.0815806910311863</v>
      </c>
      <c r="C40" s="24">
        <f t="shared" si="12"/>
        <v>1.9934643870557984</v>
      </c>
      <c r="D40" s="24">
        <f t="shared" si="12"/>
        <v>0.27043915631178356</v>
      </c>
      <c r="E40" s="24">
        <f t="shared" si="12"/>
        <v>0.38209774736475477</v>
      </c>
      <c r="F40" s="24">
        <f t="shared" si="12"/>
        <v>0.58034984469511197</v>
      </c>
    </row>
    <row r="41" spans="1:7" x14ac:dyDescent="0.25">
      <c r="A41" s="31"/>
      <c r="B41" s="30"/>
    </row>
    <row r="42" spans="1:7" x14ac:dyDescent="0.25">
      <c r="A42" s="31" t="s">
        <v>27</v>
      </c>
      <c r="B42" s="30"/>
    </row>
    <row r="43" spans="1:7" x14ac:dyDescent="0.25">
      <c r="A43" s="31" t="s">
        <v>28</v>
      </c>
      <c r="B43" s="30">
        <f t="shared" ref="B43:F43" si="13">B11/B10*100</f>
        <v>94.747543205692992</v>
      </c>
      <c r="C43" s="24">
        <f t="shared" si="13"/>
        <v>106.39693821760525</v>
      </c>
      <c r="D43" s="24">
        <f t="shared" si="13"/>
        <v>78.805970149253739</v>
      </c>
      <c r="E43" s="24">
        <f t="shared" si="13"/>
        <v>65.438596491228068</v>
      </c>
      <c r="F43" s="24">
        <f t="shared" si="13"/>
        <v>98.156682027649765</v>
      </c>
    </row>
    <row r="44" spans="1:7" x14ac:dyDescent="0.25">
      <c r="A44" s="31" t="s">
        <v>29</v>
      </c>
      <c r="B44" s="30">
        <f>B17/B16*100</f>
        <v>89.158633657855162</v>
      </c>
      <c r="C44" s="30">
        <f>C17/C16*100</f>
        <v>98.413945483817699</v>
      </c>
      <c r="D44" s="30">
        <f t="shared" ref="D44:G44" si="14">D17/D16*100</f>
        <v>95.845361276663553</v>
      </c>
      <c r="E44" s="30">
        <f t="shared" si="14"/>
        <v>66.519932745025528</v>
      </c>
      <c r="F44" s="30">
        <f t="shared" si="14"/>
        <v>93.306490597478415</v>
      </c>
      <c r="G44" s="30">
        <f t="shared" si="14"/>
        <v>119.13632918478831</v>
      </c>
    </row>
    <row r="45" spans="1:7" x14ac:dyDescent="0.25">
      <c r="A45" s="31" t="s">
        <v>30</v>
      </c>
      <c r="B45" s="30">
        <f t="shared" ref="B45:F45" si="15">AVERAGE(B43:B44)</f>
        <v>91.953088431774077</v>
      </c>
      <c r="C45" s="24">
        <f t="shared" si="15"/>
        <v>102.40544185071147</v>
      </c>
      <c r="D45" s="24">
        <f t="shared" si="15"/>
        <v>87.325665712958653</v>
      </c>
      <c r="E45" s="24">
        <f t="shared" si="15"/>
        <v>65.979264618126791</v>
      </c>
      <c r="F45" s="24">
        <f t="shared" si="15"/>
        <v>95.73158631256409</v>
      </c>
    </row>
    <row r="46" spans="1:7" x14ac:dyDescent="0.25">
      <c r="A46" s="31"/>
      <c r="B46" s="30"/>
    </row>
    <row r="47" spans="1:7" x14ac:dyDescent="0.25">
      <c r="A47" s="31" t="s">
        <v>31</v>
      </c>
      <c r="B47" s="30"/>
    </row>
    <row r="48" spans="1:7" x14ac:dyDescent="0.25">
      <c r="A48" s="31" t="s">
        <v>32</v>
      </c>
      <c r="B48" s="30">
        <f t="shared" ref="B48:F48" si="16">B11/B12*100</f>
        <v>29.546655394695126</v>
      </c>
      <c r="C48" s="24">
        <f t="shared" si="16"/>
        <v>33.373349339735896</v>
      </c>
      <c r="D48" s="24">
        <f t="shared" si="16"/>
        <v>29.497206703910617</v>
      </c>
      <c r="E48" s="24">
        <f t="shared" si="16"/>
        <v>19.672995780590718</v>
      </c>
      <c r="F48" s="24">
        <f t="shared" si="16"/>
        <v>25.326991676575506</v>
      </c>
    </row>
    <row r="49" spans="1:7" x14ac:dyDescent="0.25">
      <c r="A49" s="31" t="s">
        <v>33</v>
      </c>
      <c r="B49" s="30">
        <f>B17/B18*100</f>
        <v>27.790946964838671</v>
      </c>
      <c r="C49" s="30">
        <f t="shared" ref="C49:G49" si="17">C17/C18*100</f>
        <v>30.869337384670548</v>
      </c>
      <c r="D49" s="30">
        <f t="shared" si="17"/>
        <v>35.875079360616517</v>
      </c>
      <c r="E49" s="30">
        <f t="shared" si="17"/>
        <v>20.037339474515722</v>
      </c>
      <c r="F49" s="30">
        <f t="shared" si="17"/>
        <v>24.075514839121954</v>
      </c>
      <c r="G49" s="30">
        <f t="shared" si="17"/>
        <v>32.281955289720194</v>
      </c>
    </row>
    <row r="50" spans="1:7" x14ac:dyDescent="0.25">
      <c r="A50" s="31" t="s">
        <v>34</v>
      </c>
      <c r="B50" s="30">
        <f t="shared" ref="B50:F50" si="18">(B48+B49)/2</f>
        <v>28.668801179766898</v>
      </c>
      <c r="C50" s="24">
        <f t="shared" si="18"/>
        <v>32.12134336220322</v>
      </c>
      <c r="D50" s="24">
        <f t="shared" si="18"/>
        <v>32.686143032263566</v>
      </c>
      <c r="E50" s="24">
        <f t="shared" si="18"/>
        <v>19.855167627553222</v>
      </c>
      <c r="F50" s="24">
        <f t="shared" si="18"/>
        <v>24.70125325784873</v>
      </c>
    </row>
    <row r="51" spans="1:7" x14ac:dyDescent="0.25">
      <c r="A51" s="31"/>
      <c r="B51" s="30"/>
    </row>
    <row r="52" spans="1:7" x14ac:dyDescent="0.25">
      <c r="A52" s="31" t="s">
        <v>93</v>
      </c>
      <c r="B52" s="30"/>
    </row>
    <row r="53" spans="1:7" x14ac:dyDescent="0.25">
      <c r="A53" s="31" t="s">
        <v>35</v>
      </c>
      <c r="B53" s="30">
        <f>B19/B17*100</f>
        <v>96.615379387265648</v>
      </c>
      <c r="C53" s="30">
        <f t="shared" ref="C53:G53" si="19">C19/C17*100</f>
        <v>100</v>
      </c>
      <c r="D53" s="30">
        <f t="shared" si="19"/>
        <v>100</v>
      </c>
      <c r="E53" s="30">
        <f t="shared" si="19"/>
        <v>100</v>
      </c>
      <c r="F53" s="30">
        <f t="shared" si="19"/>
        <v>100</v>
      </c>
      <c r="G53" s="30">
        <f t="shared" si="19"/>
        <v>0</v>
      </c>
    </row>
    <row r="54" spans="1:7" x14ac:dyDescent="0.25">
      <c r="A54" s="31"/>
      <c r="B54" s="30"/>
    </row>
    <row r="55" spans="1:7" x14ac:dyDescent="0.25">
      <c r="A55" s="31" t="s">
        <v>36</v>
      </c>
      <c r="B55" s="30"/>
    </row>
    <row r="56" spans="1:7" x14ac:dyDescent="0.25">
      <c r="A56" s="31" t="s">
        <v>37</v>
      </c>
      <c r="B56" s="30">
        <f>((B11/B9)-1)*100</f>
        <v>17.726315789473681</v>
      </c>
      <c r="C56" s="24">
        <f t="shared" ref="C56:F56" si="20">((C11/C9)-1)*100</f>
        <v>8.8366890380313201</v>
      </c>
      <c r="D56" s="24">
        <f t="shared" si="20"/>
        <v>164</v>
      </c>
      <c r="E56" s="24">
        <f t="shared" si="20"/>
        <v>40.754716981132063</v>
      </c>
      <c r="F56" s="24">
        <f t="shared" si="20"/>
        <v>-4.0540540540540571</v>
      </c>
    </row>
    <row r="57" spans="1:7" x14ac:dyDescent="0.25">
      <c r="A57" s="31" t="s">
        <v>38</v>
      </c>
      <c r="B57" s="30">
        <f>((B32/B31)-1)*100</f>
        <v>31.424299881196394</v>
      </c>
      <c r="C57" s="30">
        <f t="shared" ref="C57:F57" si="21">((C32/C31)-1)*100</f>
        <v>6.4355404450348042</v>
      </c>
      <c r="D57" s="30">
        <f t="shared" si="21"/>
        <v>301.72126519319011</v>
      </c>
      <c r="E57" s="30">
        <f t="shared" si="21"/>
        <v>49.080680501167492</v>
      </c>
      <c r="F57" s="30">
        <f t="shared" si="21"/>
        <v>-3.9409398670845475</v>
      </c>
    </row>
    <row r="58" spans="1:7" x14ac:dyDescent="0.25">
      <c r="A58" s="31" t="s">
        <v>39</v>
      </c>
      <c r="B58" s="30">
        <f>((B34/B33)-1)*100</f>
        <v>11.635447860458314</v>
      </c>
      <c r="C58" s="24">
        <f t="shared" ref="C58:F58" si="22">((C34/C33)-1)*100</f>
        <v>-2.206194082362678</v>
      </c>
      <c r="D58" s="24">
        <f t="shared" si="22"/>
        <v>52.167145906511415</v>
      </c>
      <c r="E58" s="24">
        <f t="shared" si="22"/>
        <v>5.9152287742878951</v>
      </c>
      <c r="F58" s="24">
        <f t="shared" si="22"/>
        <v>0.11789365965835241</v>
      </c>
    </row>
    <row r="59" spans="1:7" x14ac:dyDescent="0.25">
      <c r="A59" s="31"/>
      <c r="B59" s="30"/>
    </row>
    <row r="60" spans="1:7" x14ac:dyDescent="0.25">
      <c r="A60" s="31" t="s">
        <v>40</v>
      </c>
      <c r="B60" s="30"/>
    </row>
    <row r="61" spans="1:7" x14ac:dyDescent="0.25">
      <c r="A61" s="31" t="s">
        <v>41</v>
      </c>
      <c r="B61" s="30">
        <f t="shared" ref="B61:F62" si="23">B16/B10</f>
        <v>7216434.600480549</v>
      </c>
      <c r="C61" s="24">
        <f t="shared" si="23"/>
        <v>5915723.2077364689</v>
      </c>
      <c r="D61" s="24">
        <f t="shared" si="23"/>
        <v>8089995.7314029848</v>
      </c>
      <c r="E61" s="24">
        <f t="shared" si="23"/>
        <v>10767845.403122809</v>
      </c>
      <c r="F61" s="24">
        <f t="shared" si="23"/>
        <v>5016625.4588018432</v>
      </c>
    </row>
    <row r="62" spans="1:7" x14ac:dyDescent="0.25">
      <c r="A62" s="31" t="s">
        <v>42</v>
      </c>
      <c r="B62" s="30">
        <f t="shared" si="23"/>
        <v>6790756.0142568005</v>
      </c>
      <c r="C62" s="30">
        <f t="shared" si="23"/>
        <v>5471864.8019064749</v>
      </c>
      <c r="D62" s="30">
        <f t="shared" si="23"/>
        <v>9839210.9396590907</v>
      </c>
      <c r="E62" s="30">
        <f t="shared" si="23"/>
        <v>10945778.033619303</v>
      </c>
      <c r="F62" s="30">
        <f t="shared" si="23"/>
        <v>4768740.2073239442</v>
      </c>
    </row>
    <row r="63" spans="1:7" x14ac:dyDescent="0.25">
      <c r="A63" s="31" t="s">
        <v>43</v>
      </c>
      <c r="B63" s="30">
        <f>(B61/B62)*B45</f>
        <v>97.717168395826334</v>
      </c>
      <c r="C63" s="24">
        <f>(C61/C62)*C45</f>
        <v>110.71221071538378</v>
      </c>
      <c r="D63" s="24">
        <f t="shared" ref="D63:E63" si="24">(D61/D62)*D45</f>
        <v>71.800906311724745</v>
      </c>
      <c r="E63" s="24">
        <f t="shared" si="24"/>
        <v>64.906717369711075</v>
      </c>
      <c r="F63" s="24">
        <f t="shared" ref="F63" si="25">F61/F62*F45</f>
        <v>100.70783733815411</v>
      </c>
    </row>
    <row r="64" spans="1:7" x14ac:dyDescent="0.25">
      <c r="A64" s="31"/>
      <c r="B64" s="30"/>
    </row>
    <row r="65" spans="1:7" x14ac:dyDescent="0.25">
      <c r="A65" s="31" t="s">
        <v>44</v>
      </c>
      <c r="B65" s="30"/>
    </row>
    <row r="66" spans="1:7" x14ac:dyDescent="0.25">
      <c r="A66" s="31" t="s">
        <v>45</v>
      </c>
      <c r="B66" s="34">
        <f t="shared" ref="B66" si="26">(B23/B22)*100</f>
        <v>80.694803572109663</v>
      </c>
    </row>
    <row r="67" spans="1:7" x14ac:dyDescent="0.25">
      <c r="A67" s="31" t="s">
        <v>46</v>
      </c>
      <c r="B67" s="34">
        <f t="shared" ref="B67" si="27">(B17/B23)*100</f>
        <v>110.48869284151878</v>
      </c>
    </row>
    <row r="68" spans="1:7" ht="15.75" thickBot="1" x14ac:dyDescent="0.3">
      <c r="A68" s="35"/>
      <c r="B68" s="36"/>
      <c r="C68" s="36"/>
      <c r="D68" s="36"/>
      <c r="E68" s="36"/>
      <c r="F68" s="36"/>
      <c r="G68" s="36"/>
    </row>
    <row r="69" spans="1:7" ht="15.75" thickTop="1" x14ac:dyDescent="0.25"/>
    <row r="70" spans="1:7" x14ac:dyDescent="0.25">
      <c r="A70" s="30" t="s">
        <v>102</v>
      </c>
    </row>
    <row r="71" spans="1:7" x14ac:dyDescent="0.25">
      <c r="A71" s="30" t="s">
        <v>96</v>
      </c>
    </row>
    <row r="72" spans="1:7" x14ac:dyDescent="0.25">
      <c r="A72" s="30" t="s">
        <v>94</v>
      </c>
    </row>
    <row r="73" spans="1:7" x14ac:dyDescent="0.25">
      <c r="A73" s="30" t="s">
        <v>95</v>
      </c>
    </row>
    <row r="75" spans="1:7" x14ac:dyDescent="0.25">
      <c r="A75" s="24" t="s">
        <v>97</v>
      </c>
    </row>
    <row r="76" spans="1:7" x14ac:dyDescent="0.25">
      <c r="A76" s="24" t="s">
        <v>98</v>
      </c>
    </row>
    <row r="77" spans="1:7" x14ac:dyDescent="0.25">
      <c r="A77" s="24" t="s">
        <v>99</v>
      </c>
    </row>
    <row r="78" spans="1:7" x14ac:dyDescent="0.25">
      <c r="A78" s="24" t="s">
        <v>100</v>
      </c>
    </row>
    <row r="79" spans="1:7" x14ac:dyDescent="0.25">
      <c r="A79" s="24" t="s">
        <v>101</v>
      </c>
    </row>
    <row r="82" spans="1:1" x14ac:dyDescent="0.25">
      <c r="A82" s="24" t="s">
        <v>117</v>
      </c>
    </row>
    <row r="83" spans="1:1" x14ac:dyDescent="0.25">
      <c r="A83" s="24" t="s">
        <v>118</v>
      </c>
    </row>
    <row r="84" spans="1:1" x14ac:dyDescent="0.25">
      <c r="A84" s="24" t="s">
        <v>119</v>
      </c>
    </row>
    <row r="85" spans="1:1" x14ac:dyDescent="0.25">
      <c r="A85" s="37" t="s">
        <v>120</v>
      </c>
    </row>
    <row r="86" spans="1:1" x14ac:dyDescent="0.25">
      <c r="A86" s="37" t="s">
        <v>121</v>
      </c>
    </row>
  </sheetData>
  <mergeCells count="4">
    <mergeCell ref="A2:G2"/>
    <mergeCell ref="A4:A5"/>
    <mergeCell ref="C4:F4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7"/>
  <sheetViews>
    <sheetView topLeftCell="B1" zoomScale="80" zoomScaleNormal="80" workbookViewId="0">
      <selection activeCell="I26" sqref="I26"/>
    </sheetView>
  </sheetViews>
  <sheetFormatPr baseColWidth="10" defaultRowHeight="15" x14ac:dyDescent="0.25"/>
  <cols>
    <col min="1" max="1" width="62" style="24" customWidth="1"/>
    <col min="2" max="2" width="19" style="24" customWidth="1"/>
    <col min="3" max="3" width="20" style="24" bestFit="1" customWidth="1"/>
    <col min="4" max="4" width="18.85546875" style="24" bestFit="1" customWidth="1"/>
    <col min="5" max="5" width="20" style="24" bestFit="1" customWidth="1"/>
    <col min="6" max="7" width="18.85546875" style="24" bestFit="1" customWidth="1"/>
    <col min="8" max="8" width="11.42578125" style="24"/>
    <col min="9" max="10" width="15.140625" style="24" bestFit="1" customWidth="1"/>
    <col min="11" max="12" width="11.42578125" style="24"/>
    <col min="13" max="13" width="13.5703125" style="24" bestFit="1" customWidth="1"/>
    <col min="14" max="16384" width="11.42578125" style="24"/>
  </cols>
  <sheetData>
    <row r="2" spans="1:8" ht="15.75" x14ac:dyDescent="0.25">
      <c r="A2" s="42" t="s">
        <v>125</v>
      </c>
      <c r="B2" s="42"/>
      <c r="C2" s="42"/>
      <c r="D2" s="42"/>
      <c r="E2" s="42"/>
      <c r="F2" s="42"/>
      <c r="G2" s="42"/>
    </row>
    <row r="4" spans="1:8" x14ac:dyDescent="0.25">
      <c r="A4" s="39"/>
      <c r="B4" s="25" t="s">
        <v>115</v>
      </c>
      <c r="C4" s="41" t="s">
        <v>116</v>
      </c>
      <c r="D4" s="41"/>
      <c r="E4" s="41"/>
      <c r="F4" s="41"/>
      <c r="G4" s="43" t="s">
        <v>5</v>
      </c>
      <c r="H4" s="26"/>
    </row>
    <row r="5" spans="1:8" ht="15.75" thickBot="1" x14ac:dyDescent="0.3">
      <c r="A5" s="40"/>
      <c r="B5" s="27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44"/>
      <c r="H5" s="28"/>
    </row>
    <row r="6" spans="1:8" ht="15.75" thickTop="1" x14ac:dyDescent="0.25">
      <c r="A6" s="29" t="s">
        <v>6</v>
      </c>
      <c r="B6" s="30"/>
    </row>
    <row r="7" spans="1:8" x14ac:dyDescent="0.25">
      <c r="A7" s="31"/>
      <c r="B7" s="30"/>
    </row>
    <row r="8" spans="1:8" x14ac:dyDescent="0.25">
      <c r="A8" s="31" t="s">
        <v>114</v>
      </c>
      <c r="B8" s="30"/>
    </row>
    <row r="9" spans="1:8" x14ac:dyDescent="0.25">
      <c r="A9" s="32" t="s">
        <v>63</v>
      </c>
      <c r="B9" s="30">
        <f>SUM(C9:F9)</f>
        <v>2077</v>
      </c>
      <c r="C9" s="24">
        <v>1404</v>
      </c>
      <c r="D9" s="24">
        <v>160</v>
      </c>
      <c r="E9" s="24">
        <v>394</v>
      </c>
      <c r="F9" s="30">
        <v>119</v>
      </c>
    </row>
    <row r="10" spans="1:8" x14ac:dyDescent="0.25">
      <c r="A10" s="32" t="s">
        <v>64</v>
      </c>
      <c r="B10" s="30">
        <f t="shared" ref="B10" si="0">SUM(C10:F10)</f>
        <v>1755</v>
      </c>
      <c r="C10" s="24">
        <v>1007</v>
      </c>
      <c r="D10" s="24">
        <v>239</v>
      </c>
      <c r="E10" s="24">
        <v>429</v>
      </c>
      <c r="F10" s="30">
        <v>80</v>
      </c>
    </row>
    <row r="11" spans="1:8" x14ac:dyDescent="0.25">
      <c r="A11" s="32" t="s">
        <v>65</v>
      </c>
      <c r="B11" s="30">
        <f>SUM(C11:F11)</f>
        <v>2037</v>
      </c>
      <c r="C11" s="24">
        <v>1279</v>
      </c>
      <c r="D11" s="24">
        <v>255</v>
      </c>
      <c r="E11" s="24">
        <v>348</v>
      </c>
      <c r="F11" s="24">
        <v>155</v>
      </c>
    </row>
    <row r="12" spans="1:8" x14ac:dyDescent="0.25">
      <c r="A12" s="32" t="s">
        <v>10</v>
      </c>
      <c r="B12" s="30">
        <f>SUM(C12:F12)</f>
        <v>9463</v>
      </c>
      <c r="C12" s="24">
        <v>5831</v>
      </c>
      <c r="D12" s="24">
        <v>895</v>
      </c>
      <c r="E12" s="24">
        <v>1896</v>
      </c>
      <c r="F12" s="30">
        <v>841</v>
      </c>
    </row>
    <row r="13" spans="1:8" x14ac:dyDescent="0.25">
      <c r="A13" s="31"/>
      <c r="B13" s="30"/>
    </row>
    <row r="14" spans="1:8" x14ac:dyDescent="0.25">
      <c r="A14" s="33" t="s">
        <v>11</v>
      </c>
      <c r="B14" s="30"/>
    </row>
    <row r="15" spans="1:8" x14ac:dyDescent="0.25">
      <c r="A15" s="32" t="s">
        <v>63</v>
      </c>
      <c r="B15" s="24">
        <f>SUM(C15:G15)</f>
        <v>14220630863.25</v>
      </c>
      <c r="C15" s="24">
        <v>7597919022.0200005</v>
      </c>
      <c r="D15" s="24">
        <v>1450669224.54</v>
      </c>
      <c r="E15" s="24">
        <v>4619383616.6899996</v>
      </c>
      <c r="F15" s="30">
        <v>552659000</v>
      </c>
      <c r="G15" s="30"/>
    </row>
    <row r="16" spans="1:8" x14ac:dyDescent="0.25">
      <c r="A16" s="32" t="s">
        <v>64</v>
      </c>
      <c r="B16" s="24">
        <f>SUM(C16:G16)</f>
        <v>13331941570.791502</v>
      </c>
      <c r="C16" s="24">
        <v>5957133270.1900005</v>
      </c>
      <c r="D16" s="24">
        <v>1933508979.8</v>
      </c>
      <c r="E16" s="24">
        <v>4579405677.9499998</v>
      </c>
      <c r="F16" s="30">
        <v>401330136.71000004</v>
      </c>
      <c r="G16" s="30">
        <v>460563506.1415</v>
      </c>
    </row>
    <row r="17" spans="1:7" x14ac:dyDescent="0.25">
      <c r="A17" s="32" t="s">
        <v>65</v>
      </c>
      <c r="B17" s="24">
        <f t="shared" ref="B17:B18" si="1">SUM(C17:G17)</f>
        <v>13665520748.796097</v>
      </c>
      <c r="C17" s="30">
        <v>7034191145.0599995</v>
      </c>
      <c r="D17" s="30">
        <v>1901760683.8399999</v>
      </c>
      <c r="E17" s="30">
        <v>3503903099.3800001</v>
      </c>
      <c r="F17" s="30">
        <v>720547189.75999999</v>
      </c>
      <c r="G17" s="30">
        <v>505118630.75609791</v>
      </c>
    </row>
    <row r="18" spans="1:7" x14ac:dyDescent="0.25">
      <c r="A18" s="32" t="s">
        <v>10</v>
      </c>
      <c r="B18" s="24">
        <f t="shared" si="1"/>
        <v>68320643553.04071</v>
      </c>
      <c r="C18" s="24">
        <v>34494582024.290001</v>
      </c>
      <c r="D18" s="24">
        <v>7240546179.5900002</v>
      </c>
      <c r="E18" s="24">
        <v>20375834884.330002</v>
      </c>
      <c r="F18" s="30">
        <v>4218982110.8600001</v>
      </c>
      <c r="G18" s="30">
        <v>1990698353.9707</v>
      </c>
    </row>
    <row r="19" spans="1:7" x14ac:dyDescent="0.25">
      <c r="A19" s="32" t="s">
        <v>66</v>
      </c>
      <c r="B19" s="24">
        <f>SUM(C19:F19)</f>
        <v>13160402118.039999</v>
      </c>
      <c r="C19" s="24">
        <f>C17</f>
        <v>7034191145.0599995</v>
      </c>
      <c r="D19" s="24">
        <f t="shared" ref="D19:F19" si="2">D17</f>
        <v>1901760683.8399999</v>
      </c>
      <c r="E19" s="24">
        <f t="shared" si="2"/>
        <v>3503903099.3800001</v>
      </c>
      <c r="F19" s="24">
        <f t="shared" si="2"/>
        <v>720547189.75999999</v>
      </c>
      <c r="G19" s="24">
        <v>0</v>
      </c>
    </row>
    <row r="20" spans="1:7" x14ac:dyDescent="0.25">
      <c r="A20" s="31"/>
      <c r="B20" s="30"/>
    </row>
    <row r="21" spans="1:7" x14ac:dyDescent="0.25">
      <c r="A21" s="33" t="s">
        <v>13</v>
      </c>
      <c r="B21" s="30"/>
    </row>
    <row r="22" spans="1:7" x14ac:dyDescent="0.25">
      <c r="A22" s="32" t="s">
        <v>64</v>
      </c>
      <c r="B22" s="24">
        <f t="shared" ref="B22:G22" si="3">B16</f>
        <v>13331941570.791502</v>
      </c>
      <c r="C22" s="24">
        <f t="shared" si="3"/>
        <v>5957133270.1900005</v>
      </c>
      <c r="D22" s="24">
        <f t="shared" si="3"/>
        <v>1933508979.8</v>
      </c>
      <c r="E22" s="24">
        <f t="shared" si="3"/>
        <v>4579405677.9499998</v>
      </c>
      <c r="F22" s="30">
        <f t="shared" si="3"/>
        <v>401330136.71000004</v>
      </c>
      <c r="G22" s="30">
        <f t="shared" si="3"/>
        <v>460563506.1415</v>
      </c>
    </row>
    <row r="23" spans="1:7" x14ac:dyDescent="0.25">
      <c r="A23" s="32" t="s">
        <v>65</v>
      </c>
      <c r="B23" s="24">
        <v>17996730303.459999</v>
      </c>
      <c r="F23" s="30"/>
      <c r="G23" s="30"/>
    </row>
    <row r="24" spans="1:7" x14ac:dyDescent="0.25">
      <c r="A24" s="31"/>
      <c r="B24" s="30"/>
    </row>
    <row r="25" spans="1:7" x14ac:dyDescent="0.25">
      <c r="A25" s="31" t="s">
        <v>14</v>
      </c>
      <c r="B25" s="30"/>
    </row>
    <row r="26" spans="1:7" x14ac:dyDescent="0.25">
      <c r="A26" s="32" t="s">
        <v>67</v>
      </c>
      <c r="B26" s="30">
        <v>1.4207485692333333</v>
      </c>
      <c r="C26" s="30">
        <v>1.4207485692333333</v>
      </c>
      <c r="D26" s="30">
        <v>1.4207485692333333</v>
      </c>
      <c r="E26" s="30">
        <v>1.4207485692333333</v>
      </c>
      <c r="F26" s="30">
        <v>1.4207485692333333</v>
      </c>
      <c r="G26" s="30">
        <v>1.4207485692333333</v>
      </c>
    </row>
    <row r="27" spans="1:7" x14ac:dyDescent="0.25">
      <c r="A27" s="32" t="s">
        <v>68</v>
      </c>
      <c r="B27" s="30">
        <v>1.4880743485666665</v>
      </c>
      <c r="C27" s="30">
        <v>1.4880743485666665</v>
      </c>
      <c r="D27" s="30">
        <v>1.4880743485666665</v>
      </c>
      <c r="E27" s="30">
        <v>1.4880743485666665</v>
      </c>
      <c r="F27" s="30">
        <v>1.4880743485666665</v>
      </c>
      <c r="G27" s="30">
        <v>1.4880743485666665</v>
      </c>
    </row>
    <row r="28" spans="1:7" x14ac:dyDescent="0.25">
      <c r="A28" s="32" t="s">
        <v>17</v>
      </c>
      <c r="B28" s="30">
        <f>C28+F28</f>
        <v>134321</v>
      </c>
      <c r="C28" s="24">
        <v>97619</v>
      </c>
      <c r="D28" s="24">
        <v>97619</v>
      </c>
      <c r="E28" s="24">
        <v>97619</v>
      </c>
      <c r="F28" s="24">
        <v>36702</v>
      </c>
    </row>
    <row r="29" spans="1:7" x14ac:dyDescent="0.25">
      <c r="A29" s="31"/>
      <c r="B29" s="30"/>
    </row>
    <row r="30" spans="1:7" x14ac:dyDescent="0.25">
      <c r="A30" s="29" t="s">
        <v>18</v>
      </c>
      <c r="B30" s="30"/>
    </row>
    <row r="31" spans="1:7" x14ac:dyDescent="0.25">
      <c r="A31" s="31" t="s">
        <v>69</v>
      </c>
      <c r="B31" s="30">
        <f t="shared" ref="B31:F31" si="4">B15/B26</f>
        <v>10009252285.169474</v>
      </c>
      <c r="C31" s="24">
        <f t="shared" si="4"/>
        <v>5347828029.9236917</v>
      </c>
      <c r="D31" s="24">
        <f t="shared" si="4"/>
        <v>1021059782.1138842</v>
      </c>
      <c r="E31" s="24">
        <f t="shared" si="4"/>
        <v>3251373055.5313663</v>
      </c>
      <c r="F31" s="24">
        <f t="shared" si="4"/>
        <v>388991417.60053068</v>
      </c>
      <c r="G31" s="24">
        <f t="shared" ref="G31" si="5">G15/G26</f>
        <v>0</v>
      </c>
    </row>
    <row r="32" spans="1:7" x14ac:dyDescent="0.25">
      <c r="A32" s="31" t="s">
        <v>70</v>
      </c>
      <c r="B32" s="30">
        <f t="shared" ref="B32" si="6">B17/B27</f>
        <v>9183358857.0079937</v>
      </c>
      <c r="C32" s="24">
        <f>C17/C27</f>
        <v>4727042806.5878754</v>
      </c>
      <c r="D32" s="24">
        <f t="shared" ref="D32:F32" si="7">D17/D27</f>
        <v>1278001119.8175695</v>
      </c>
      <c r="E32" s="24">
        <f t="shared" si="7"/>
        <v>2354655936.8858199</v>
      </c>
      <c r="F32" s="24">
        <f t="shared" si="7"/>
        <v>484214508.80733269</v>
      </c>
      <c r="G32" s="24">
        <f t="shared" ref="G32" si="8">G17/G27</f>
        <v>339444484.90939653</v>
      </c>
    </row>
    <row r="33" spans="1:7" x14ac:dyDescent="0.25">
      <c r="A33" s="31" t="s">
        <v>71</v>
      </c>
      <c r="B33" s="30">
        <f t="shared" ref="B33:F33" si="9">B31/B9</f>
        <v>4819091.1339284899</v>
      </c>
      <c r="C33" s="24">
        <f t="shared" si="9"/>
        <v>3808994.3233074727</v>
      </c>
      <c r="D33" s="24">
        <f t="shared" si="9"/>
        <v>6381623.6382117765</v>
      </c>
      <c r="E33" s="24">
        <f t="shared" si="9"/>
        <v>8252215.8769831629</v>
      </c>
      <c r="F33" s="24">
        <f t="shared" si="9"/>
        <v>3268835.4420212661</v>
      </c>
    </row>
    <row r="34" spans="1:7" x14ac:dyDescent="0.25">
      <c r="A34" s="31" t="s">
        <v>72</v>
      </c>
      <c r="B34" s="30">
        <f t="shared" ref="B34:F34" si="10">B32/B11</f>
        <v>4508276.3166460451</v>
      </c>
      <c r="C34" s="24">
        <f t="shared" si="10"/>
        <v>3695889.6064017792</v>
      </c>
      <c r="D34" s="24">
        <f t="shared" si="10"/>
        <v>5011769.0973238023</v>
      </c>
      <c r="E34" s="24">
        <f t="shared" si="10"/>
        <v>6766252.6922006318</v>
      </c>
      <c r="F34" s="24">
        <f t="shared" si="10"/>
        <v>3123964.5729505336</v>
      </c>
    </row>
    <row r="35" spans="1:7" x14ac:dyDescent="0.25">
      <c r="A35" s="31"/>
      <c r="B35" s="30"/>
    </row>
    <row r="36" spans="1:7" x14ac:dyDescent="0.25">
      <c r="A36" s="29" t="s">
        <v>23</v>
      </c>
      <c r="B36" s="30"/>
    </row>
    <row r="37" spans="1:7" x14ac:dyDescent="0.25">
      <c r="A37" s="31"/>
      <c r="B37" s="30"/>
    </row>
    <row r="38" spans="1:7" x14ac:dyDescent="0.25">
      <c r="A38" s="31" t="s">
        <v>24</v>
      </c>
      <c r="B38" s="30"/>
    </row>
    <row r="39" spans="1:7" x14ac:dyDescent="0.25">
      <c r="A39" s="31" t="s">
        <v>25</v>
      </c>
      <c r="B39" s="30">
        <f t="shared" ref="B39:F39" si="11">B10/B28*100</f>
        <v>1.3065715710871717</v>
      </c>
      <c r="C39" s="24">
        <f>C10/C28*100</f>
        <v>1.0315614788104774</v>
      </c>
      <c r="D39" s="24">
        <f t="shared" si="11"/>
        <v>0.24482938772165252</v>
      </c>
      <c r="E39" s="24">
        <f t="shared" si="11"/>
        <v>0.43946362900664832</v>
      </c>
      <c r="F39" s="24">
        <f t="shared" si="11"/>
        <v>0.2179717726554411</v>
      </c>
    </row>
    <row r="40" spans="1:7" x14ac:dyDescent="0.25">
      <c r="A40" s="31" t="s">
        <v>26</v>
      </c>
      <c r="B40" s="30">
        <f t="shared" ref="B40:F40" si="12">B11/B28*100</f>
        <v>1.5165164047319482</v>
      </c>
      <c r="C40" s="24">
        <f t="shared" si="12"/>
        <v>1.310195761071103</v>
      </c>
      <c r="D40" s="24">
        <f t="shared" si="12"/>
        <v>0.26121963961933642</v>
      </c>
      <c r="E40" s="24">
        <f t="shared" si="12"/>
        <v>0.35648797877462379</v>
      </c>
      <c r="F40" s="24">
        <f t="shared" si="12"/>
        <v>0.42232030951991717</v>
      </c>
    </row>
    <row r="41" spans="1:7" x14ac:dyDescent="0.25">
      <c r="A41" s="31"/>
      <c r="B41" s="30"/>
    </row>
    <row r="42" spans="1:7" x14ac:dyDescent="0.25">
      <c r="A42" s="31" t="s">
        <v>27</v>
      </c>
      <c r="B42" s="30"/>
    </row>
    <row r="43" spans="1:7" x14ac:dyDescent="0.25">
      <c r="A43" s="31" t="s">
        <v>28</v>
      </c>
      <c r="B43" s="30">
        <f t="shared" ref="B43:F43" si="13">B11/B10*100</f>
        <v>116.06837606837608</v>
      </c>
      <c r="C43" s="24">
        <f t="shared" si="13"/>
        <v>127.01092353525323</v>
      </c>
      <c r="D43" s="24">
        <f t="shared" si="13"/>
        <v>106.69456066945607</v>
      </c>
      <c r="E43" s="24">
        <f t="shared" si="13"/>
        <v>81.11888111888112</v>
      </c>
      <c r="F43" s="24">
        <f t="shared" si="13"/>
        <v>193.75</v>
      </c>
    </row>
    <row r="44" spans="1:7" x14ac:dyDescent="0.25">
      <c r="A44" s="31" t="s">
        <v>29</v>
      </c>
      <c r="B44" s="30">
        <f>B17/B16*100</f>
        <v>102.50210501023665</v>
      </c>
      <c r="C44" s="30">
        <f>C17/C16*100</f>
        <v>118.08013730798483</v>
      </c>
      <c r="D44" s="30">
        <f t="shared" ref="D44:G44" si="14">D17/D16*100</f>
        <v>98.357995939419737</v>
      </c>
      <c r="E44" s="30">
        <f t="shared" si="14"/>
        <v>76.514363343073484</v>
      </c>
      <c r="F44" s="30">
        <f t="shared" si="14"/>
        <v>179.53976635466705</v>
      </c>
      <c r="G44" s="30">
        <f t="shared" si="14"/>
        <v>109.67404582005878</v>
      </c>
    </row>
    <row r="45" spans="1:7" x14ac:dyDescent="0.25">
      <c r="A45" s="31" t="s">
        <v>30</v>
      </c>
      <c r="B45" s="30">
        <f t="shared" ref="B45:F45" si="15">AVERAGE(B43:B44)</f>
        <v>109.28524053930636</v>
      </c>
      <c r="C45" s="24">
        <f t="shared" si="15"/>
        <v>122.54553042161902</v>
      </c>
      <c r="D45" s="24">
        <f t="shared" si="15"/>
        <v>102.52627830443791</v>
      </c>
      <c r="E45" s="24">
        <f t="shared" si="15"/>
        <v>78.816622230977302</v>
      </c>
      <c r="F45" s="24">
        <f t="shared" si="15"/>
        <v>186.64488317733353</v>
      </c>
    </row>
    <row r="46" spans="1:7" x14ac:dyDescent="0.25">
      <c r="A46" s="31"/>
      <c r="B46" s="30"/>
    </row>
    <row r="47" spans="1:7" x14ac:dyDescent="0.25">
      <c r="A47" s="31" t="s">
        <v>31</v>
      </c>
      <c r="B47" s="30"/>
    </row>
    <row r="48" spans="1:7" x14ac:dyDescent="0.25">
      <c r="A48" s="31" t="s">
        <v>32</v>
      </c>
      <c r="B48" s="30">
        <f t="shared" ref="B48:F48" si="16">B11/B12*100</f>
        <v>21.525943146993555</v>
      </c>
      <c r="C48" s="24">
        <f t="shared" si="16"/>
        <v>21.934488080946664</v>
      </c>
      <c r="D48" s="24">
        <f t="shared" si="16"/>
        <v>28.491620111731841</v>
      </c>
      <c r="E48" s="24">
        <f t="shared" si="16"/>
        <v>18.354430379746837</v>
      </c>
      <c r="F48" s="24">
        <f t="shared" si="16"/>
        <v>18.430439952437574</v>
      </c>
    </row>
    <row r="49" spans="1:7" x14ac:dyDescent="0.25">
      <c r="A49" s="31" t="s">
        <v>33</v>
      </c>
      <c r="B49" s="30">
        <f>B17/B18*100</f>
        <v>20.00203750742903</v>
      </c>
      <c r="C49" s="30">
        <f t="shared" ref="C49:G49" si="17">C17/C18*100</f>
        <v>20.39216228249046</v>
      </c>
      <c r="D49" s="30">
        <f t="shared" si="17"/>
        <v>26.265431317885579</v>
      </c>
      <c r="E49" s="30">
        <f t="shared" si="17"/>
        <v>17.196365789529786</v>
      </c>
      <c r="F49" s="30">
        <f t="shared" si="17"/>
        <v>17.078697439964333</v>
      </c>
      <c r="G49" s="30">
        <f t="shared" si="17"/>
        <v>25.373941247732223</v>
      </c>
    </row>
    <row r="50" spans="1:7" x14ac:dyDescent="0.25">
      <c r="A50" s="31" t="s">
        <v>34</v>
      </c>
      <c r="B50" s="30">
        <f t="shared" ref="B50:F50" si="18">(B48+B49)/2</f>
        <v>20.763990327211292</v>
      </c>
      <c r="C50" s="24">
        <f t="shared" si="18"/>
        <v>21.163325181718562</v>
      </c>
      <c r="D50" s="24">
        <f t="shared" si="18"/>
        <v>27.37852571480871</v>
      </c>
      <c r="E50" s="24">
        <f t="shared" si="18"/>
        <v>17.775398084638312</v>
      </c>
      <c r="F50" s="24">
        <f t="shared" si="18"/>
        <v>17.754568696200955</v>
      </c>
    </row>
    <row r="51" spans="1:7" x14ac:dyDescent="0.25">
      <c r="A51" s="31"/>
      <c r="B51" s="30"/>
    </row>
    <row r="52" spans="1:7" x14ac:dyDescent="0.25">
      <c r="A52" s="31" t="s">
        <v>93</v>
      </c>
      <c r="B52" s="30"/>
    </row>
    <row r="53" spans="1:7" x14ac:dyDescent="0.25">
      <c r="A53" s="31" t="s">
        <v>35</v>
      </c>
      <c r="B53" s="30">
        <f>B19/B17*100</f>
        <v>96.303700092800355</v>
      </c>
      <c r="C53" s="30">
        <f t="shared" ref="C53:G53" si="19">C19/C17*100</f>
        <v>100</v>
      </c>
      <c r="D53" s="30">
        <f t="shared" si="19"/>
        <v>100</v>
      </c>
      <c r="E53" s="30">
        <f t="shared" si="19"/>
        <v>100</v>
      </c>
      <c r="F53" s="30">
        <f t="shared" si="19"/>
        <v>100</v>
      </c>
      <c r="G53" s="30">
        <f t="shared" si="19"/>
        <v>0</v>
      </c>
    </row>
    <row r="54" spans="1:7" x14ac:dyDescent="0.25">
      <c r="A54" s="31"/>
      <c r="B54" s="30"/>
    </row>
    <row r="55" spans="1:7" x14ac:dyDescent="0.25">
      <c r="A55" s="31" t="s">
        <v>36</v>
      </c>
      <c r="B55" s="30"/>
    </row>
    <row r="56" spans="1:7" x14ac:dyDescent="0.25">
      <c r="A56" s="31" t="s">
        <v>37</v>
      </c>
      <c r="B56" s="30">
        <f>((B11/B9)-1)*100</f>
        <v>-1.9258545979778496</v>
      </c>
      <c r="C56" s="24">
        <f t="shared" ref="C56:F56" si="20">((C11/C9)-1)*100</f>
        <v>-8.9031339031339094</v>
      </c>
      <c r="D56" s="24">
        <f t="shared" si="20"/>
        <v>59.375</v>
      </c>
      <c r="E56" s="24">
        <f t="shared" si="20"/>
        <v>-11.675126903553302</v>
      </c>
      <c r="F56" s="24">
        <f t="shared" si="20"/>
        <v>30.252100840336137</v>
      </c>
    </row>
    <row r="57" spans="1:7" x14ac:dyDescent="0.25">
      <c r="A57" s="31" t="s">
        <v>38</v>
      </c>
      <c r="B57" s="30">
        <f>((B32/B31)-1)*100</f>
        <v>-8.251299943605094</v>
      </c>
      <c r="C57" s="30">
        <f t="shared" ref="C57:F57" si="21">((C32/C31)-1)*100</f>
        <v>-11.608174755474964</v>
      </c>
      <c r="D57" s="30">
        <f t="shared" si="21"/>
        <v>25.164181589029354</v>
      </c>
      <c r="E57" s="30">
        <f t="shared" si="21"/>
        <v>-27.5796441481858</v>
      </c>
      <c r="F57" s="30">
        <f t="shared" si="21"/>
        <v>24.479483839047077</v>
      </c>
    </row>
    <row r="58" spans="1:7" x14ac:dyDescent="0.25">
      <c r="A58" s="31" t="s">
        <v>39</v>
      </c>
      <c r="B58" s="30">
        <f>((B34/B33)-1)*100</f>
        <v>-6.4496563489777952</v>
      </c>
      <c r="C58" s="24">
        <f t="shared" ref="C58:F58" si="22">((C34/C33)-1)*100</f>
        <v>-2.9694115376754149</v>
      </c>
      <c r="D58" s="24">
        <f t="shared" si="22"/>
        <v>-21.465611551981578</v>
      </c>
      <c r="E58" s="24">
        <f t="shared" si="22"/>
        <v>-18.006838489612665</v>
      </c>
      <c r="F58" s="24">
        <f t="shared" si="22"/>
        <v>-4.4318801493767541</v>
      </c>
    </row>
    <row r="59" spans="1:7" x14ac:dyDescent="0.25">
      <c r="A59" s="31"/>
      <c r="B59" s="30"/>
    </row>
    <row r="60" spans="1:7" x14ac:dyDescent="0.25">
      <c r="A60" s="31" t="s">
        <v>40</v>
      </c>
      <c r="B60" s="30"/>
    </row>
    <row r="61" spans="1:7" x14ac:dyDescent="0.25">
      <c r="A61" s="31" t="s">
        <v>41</v>
      </c>
      <c r="B61" s="30">
        <f t="shared" ref="B61:F62" si="23">B16/B10</f>
        <v>7596547.9035849012</v>
      </c>
      <c r="C61" s="24">
        <f t="shared" si="23"/>
        <v>5915723.2077358495</v>
      </c>
      <c r="D61" s="24">
        <f t="shared" si="23"/>
        <v>8089995.7313807532</v>
      </c>
      <c r="E61" s="24">
        <f t="shared" si="23"/>
        <v>10674605.30990676</v>
      </c>
      <c r="F61" s="24">
        <f t="shared" si="23"/>
        <v>5016626.7088750005</v>
      </c>
    </row>
    <row r="62" spans="1:7" x14ac:dyDescent="0.25">
      <c r="A62" s="31" t="s">
        <v>42</v>
      </c>
      <c r="B62" s="30">
        <f t="shared" si="23"/>
        <v>6708650.3430515938</v>
      </c>
      <c r="C62" s="30">
        <f t="shared" si="23"/>
        <v>5499758.5184206404</v>
      </c>
      <c r="D62" s="30">
        <f t="shared" si="23"/>
        <v>7457885.0346666668</v>
      </c>
      <c r="E62" s="30">
        <f t="shared" si="23"/>
        <v>10068687.067183908</v>
      </c>
      <c r="F62" s="30">
        <f t="shared" si="23"/>
        <v>4648691.5468387092</v>
      </c>
    </row>
    <row r="63" spans="1:7" x14ac:dyDescent="0.25">
      <c r="A63" s="31" t="s">
        <v>43</v>
      </c>
      <c r="B63" s="30">
        <f>(B61/B62)*B45</f>
        <v>123.74926735770327</v>
      </c>
      <c r="C63" s="24">
        <f>(C61/C62)*C45</f>
        <v>131.81404890621508</v>
      </c>
      <c r="D63" s="24">
        <f t="shared" ref="D63:E63" si="24">(D61/D62)*D45</f>
        <v>111.21613567140886</v>
      </c>
      <c r="E63" s="24">
        <f t="shared" si="24"/>
        <v>83.55968643794759</v>
      </c>
      <c r="F63" s="24">
        <f t="shared" ref="F63" si="25">F61/F62*F45</f>
        <v>201.41747340905093</v>
      </c>
    </row>
    <row r="64" spans="1:7" x14ac:dyDescent="0.25">
      <c r="A64" s="31"/>
      <c r="B64" s="30"/>
    </row>
    <row r="65" spans="1:7" x14ac:dyDescent="0.25">
      <c r="A65" s="31" t="s">
        <v>44</v>
      </c>
      <c r="B65" s="30"/>
    </row>
    <row r="66" spans="1:7" x14ac:dyDescent="0.25">
      <c r="A66" s="31" t="s">
        <v>45</v>
      </c>
      <c r="B66" s="34">
        <f t="shared" ref="B66" si="26">(B23/B22)*100</f>
        <v>134.98956778274837</v>
      </c>
    </row>
    <row r="67" spans="1:7" x14ac:dyDescent="0.25">
      <c r="A67" s="31" t="s">
        <v>46</v>
      </c>
      <c r="B67" s="34">
        <f t="shared" ref="B67" si="27">(B17/B23)*100</f>
        <v>75.933352994509249</v>
      </c>
    </row>
    <row r="68" spans="1:7" ht="15.75" thickBot="1" x14ac:dyDescent="0.3">
      <c r="A68" s="35"/>
      <c r="B68" s="36"/>
      <c r="C68" s="36"/>
      <c r="D68" s="36"/>
      <c r="E68" s="36"/>
      <c r="F68" s="36"/>
      <c r="G68" s="36"/>
    </row>
    <row r="69" spans="1:7" ht="15.75" thickTop="1" x14ac:dyDescent="0.25"/>
    <row r="70" spans="1:7" x14ac:dyDescent="0.25">
      <c r="A70" s="30" t="s">
        <v>102</v>
      </c>
    </row>
    <row r="71" spans="1:7" x14ac:dyDescent="0.25">
      <c r="A71" s="30" t="s">
        <v>96</v>
      </c>
    </row>
    <row r="72" spans="1:7" x14ac:dyDescent="0.25">
      <c r="A72" s="30" t="s">
        <v>94</v>
      </c>
    </row>
    <row r="73" spans="1:7" x14ac:dyDescent="0.25">
      <c r="A73" s="30" t="s">
        <v>95</v>
      </c>
    </row>
    <row r="76" spans="1:7" x14ac:dyDescent="0.25">
      <c r="A76" s="24" t="s">
        <v>97</v>
      </c>
    </row>
    <row r="77" spans="1:7" x14ac:dyDescent="0.25">
      <c r="A77" s="24" t="s">
        <v>98</v>
      </c>
    </row>
    <row r="78" spans="1:7" x14ac:dyDescent="0.25">
      <c r="A78" s="24" t="s">
        <v>99</v>
      </c>
    </row>
    <row r="79" spans="1:7" x14ac:dyDescent="0.25">
      <c r="A79" s="24" t="s">
        <v>100</v>
      </c>
    </row>
    <row r="80" spans="1:7" x14ac:dyDescent="0.25">
      <c r="A80" s="24" t="s">
        <v>101</v>
      </c>
    </row>
    <row r="83" spans="1:1" x14ac:dyDescent="0.25">
      <c r="A83" s="24" t="s">
        <v>117</v>
      </c>
    </row>
    <row r="84" spans="1:1" x14ac:dyDescent="0.25">
      <c r="A84" s="24" t="s">
        <v>118</v>
      </c>
    </row>
    <row r="85" spans="1:1" x14ac:dyDescent="0.25">
      <c r="A85" s="24" t="s">
        <v>119</v>
      </c>
    </row>
    <row r="86" spans="1:1" x14ac:dyDescent="0.25">
      <c r="A86" s="37" t="s">
        <v>120</v>
      </c>
    </row>
    <row r="87" spans="1:1" x14ac:dyDescent="0.25">
      <c r="A87" s="37" t="s">
        <v>121</v>
      </c>
    </row>
  </sheetData>
  <mergeCells count="4">
    <mergeCell ref="A2:G2"/>
    <mergeCell ref="A4:A5"/>
    <mergeCell ref="C4:F4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7"/>
  <sheetViews>
    <sheetView topLeftCell="A73" zoomScale="80" zoomScaleNormal="80" workbookViewId="0">
      <selection activeCell="H101" sqref="H101"/>
    </sheetView>
  </sheetViews>
  <sheetFormatPr baseColWidth="10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1.42578125" style="8"/>
    <col min="9" max="10" width="15.140625" style="8" bestFit="1" customWidth="1"/>
    <col min="11" max="12" width="11.42578125" style="8"/>
    <col min="13" max="13" width="13.5703125" style="8" bestFit="1" customWidth="1"/>
    <col min="14" max="16384" width="11.42578125" style="8"/>
  </cols>
  <sheetData>
    <row r="2" spans="1:8" ht="15.75" x14ac:dyDescent="0.25">
      <c r="A2" s="45" t="s">
        <v>126</v>
      </c>
      <c r="B2" s="45"/>
      <c r="C2" s="45"/>
      <c r="D2" s="45"/>
      <c r="E2" s="45"/>
      <c r="F2" s="45"/>
      <c r="G2" s="45"/>
    </row>
    <row r="4" spans="1:8" x14ac:dyDescent="0.25">
      <c r="A4" s="46"/>
      <c r="B4" s="21" t="s">
        <v>115</v>
      </c>
      <c r="C4" s="48" t="s">
        <v>116</v>
      </c>
      <c r="D4" s="48"/>
      <c r="E4" s="48"/>
      <c r="F4" s="48"/>
      <c r="G4" s="49" t="s">
        <v>5</v>
      </c>
      <c r="H4" s="9"/>
    </row>
    <row r="5" spans="1:8" ht="15.75" thickBot="1" x14ac:dyDescent="0.3">
      <c r="A5" s="47"/>
      <c r="B5" s="10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s="50"/>
      <c r="H5" s="11"/>
    </row>
    <row r="6" spans="1:8" ht="15.75" thickTop="1" x14ac:dyDescent="0.25">
      <c r="A6" s="4" t="s">
        <v>6</v>
      </c>
      <c r="B6" s="12"/>
    </row>
    <row r="7" spans="1:8" x14ac:dyDescent="0.25">
      <c r="A7" s="2"/>
      <c r="B7" s="5"/>
      <c r="C7" s="1"/>
      <c r="D7" s="1"/>
      <c r="E7" s="1"/>
      <c r="F7" s="1"/>
      <c r="G7" s="1"/>
    </row>
    <row r="8" spans="1:8" x14ac:dyDescent="0.25">
      <c r="A8" s="2" t="s">
        <v>114</v>
      </c>
      <c r="B8" s="5"/>
      <c r="C8" s="1"/>
      <c r="D8" s="1"/>
      <c r="E8" s="1"/>
      <c r="F8" s="1"/>
      <c r="G8" s="1"/>
    </row>
    <row r="9" spans="1:8" x14ac:dyDescent="0.25">
      <c r="A9" s="3" t="s">
        <v>103</v>
      </c>
      <c r="B9" s="19">
        <f>SUM(C9:F9)</f>
        <v>4332</v>
      </c>
      <c r="C9" s="20">
        <f>'I Trimestre'!C9+'II Trimestre'!C9</f>
        <v>3298</v>
      </c>
      <c r="D9" s="20">
        <f>'I Trimestre'!D9+'II Trimestre'!D9</f>
        <v>256</v>
      </c>
      <c r="E9" s="20">
        <f>'I Trimestre'!E9+'II Trimestre'!E9</f>
        <v>476</v>
      </c>
      <c r="F9" s="19">
        <f>'I Trimestre'!F9+'II Trimestre'!F9</f>
        <v>302</v>
      </c>
      <c r="G9" s="20"/>
      <c r="H9" s="1"/>
    </row>
    <row r="10" spans="1:8" x14ac:dyDescent="0.25">
      <c r="A10" s="3" t="s">
        <v>104</v>
      </c>
      <c r="B10" s="19">
        <f t="shared" ref="B10" si="0">SUM(C10:F10)</f>
        <v>4757</v>
      </c>
      <c r="C10" s="20">
        <f>'I Trimestre'!C10+'II Trimestre'!C10</f>
        <v>2995</v>
      </c>
      <c r="D10" s="20">
        <f>'I Trimestre'!D10+'II Trimestre'!D10</f>
        <v>321</v>
      </c>
      <c r="E10" s="20">
        <f>'I Trimestre'!E10+'II Trimestre'!E10</f>
        <v>897</v>
      </c>
      <c r="F10" s="19">
        <f>'I Trimestre'!F10+'II Trimestre'!F10</f>
        <v>544</v>
      </c>
      <c r="G10" s="20"/>
      <c r="H10" s="1"/>
    </row>
    <row r="11" spans="1:8" x14ac:dyDescent="0.25">
      <c r="A11" s="3" t="s">
        <v>105</v>
      </c>
      <c r="B11" s="19">
        <f>SUM(C11:F11)</f>
        <v>5084</v>
      </c>
      <c r="C11" s="20">
        <f>'I Trimestre'!C11+'II Trimestre'!C11</f>
        <v>3242</v>
      </c>
      <c r="D11" s="20">
        <f>'I Trimestre'!D11+'II Trimestre'!D11</f>
        <v>562</v>
      </c>
      <c r="E11" s="20">
        <f>'I Trimestre'!E11+'II Trimestre'!E11</f>
        <v>812</v>
      </c>
      <c r="F11" s="20">
        <f>'I Trimestre'!F11+'II Trimestre'!F11</f>
        <v>468</v>
      </c>
      <c r="G11" s="20"/>
      <c r="H11" s="1"/>
    </row>
    <row r="12" spans="1:8" x14ac:dyDescent="0.25">
      <c r="A12" s="3" t="s">
        <v>10</v>
      </c>
      <c r="B12" s="19">
        <f>SUM(C12:F12)</f>
        <v>9463</v>
      </c>
      <c r="C12" s="20">
        <v>5831</v>
      </c>
      <c r="D12" s="20">
        <v>895</v>
      </c>
      <c r="E12" s="20">
        <v>1896</v>
      </c>
      <c r="F12" s="19">
        <v>841</v>
      </c>
      <c r="G12" s="20"/>
      <c r="H12" s="1"/>
    </row>
    <row r="13" spans="1:8" x14ac:dyDescent="0.25">
      <c r="A13" s="2"/>
      <c r="B13" s="19"/>
      <c r="C13" s="20"/>
      <c r="D13" s="20"/>
      <c r="E13" s="20"/>
      <c r="F13" s="20"/>
      <c r="G13" s="20"/>
      <c r="H13" s="1"/>
    </row>
    <row r="14" spans="1:8" x14ac:dyDescent="0.25">
      <c r="A14" s="6" t="s">
        <v>11</v>
      </c>
      <c r="B14" s="19"/>
      <c r="C14" s="20"/>
      <c r="D14" s="20"/>
      <c r="E14" s="20"/>
      <c r="F14" s="20"/>
      <c r="G14" s="20"/>
      <c r="H14" s="1"/>
    </row>
    <row r="15" spans="1:8" x14ac:dyDescent="0.25">
      <c r="A15" s="3" t="s">
        <v>103</v>
      </c>
      <c r="B15" s="20">
        <f>SUM(C15:G15)</f>
        <v>22549110252.449997</v>
      </c>
      <c r="C15" s="20">
        <f>'I Trimestre'!C15+'II Trimestre'!C15</f>
        <v>15460784850</v>
      </c>
      <c r="D15" s="20">
        <f>'I Trimestre'!D15+'II Trimestre'!D15</f>
        <v>1551000104.3699999</v>
      </c>
      <c r="E15" s="20">
        <f>'I Trimestre'!E15+'II Trimestre'!E15</f>
        <v>4240004819.0799999</v>
      </c>
      <c r="F15" s="19">
        <f>'I Trimestre'!F15+'II Trimestre'!F15</f>
        <v>1297320479</v>
      </c>
      <c r="G15" s="19">
        <f>'I Trimestre'!G15+'II Trimestre'!G15</f>
        <v>0</v>
      </c>
      <c r="H15" s="1"/>
    </row>
    <row r="16" spans="1:8" x14ac:dyDescent="0.25">
      <c r="A16" s="3" t="s">
        <v>104</v>
      </c>
      <c r="B16" s="20">
        <f>SUM(C16:G16)</f>
        <v>33693003476.231106</v>
      </c>
      <c r="C16" s="20">
        <f>'I Trimestre'!C16+'II Trimestre'!C16</f>
        <v>17717591007.150002</v>
      </c>
      <c r="D16" s="20">
        <f>'I Trimestre'!D16+'II Trimestre'!D16</f>
        <v>2596888629.77</v>
      </c>
      <c r="E16" s="20">
        <f>'I Trimestre'!E16+'II Trimestre'!E16</f>
        <v>9658757326.6000004</v>
      </c>
      <c r="F16" s="19">
        <f>'I Trimestre'!F16+'II Trimestre'!F16</f>
        <v>2729044249.5900002</v>
      </c>
      <c r="G16" s="19">
        <f>'I Trimestre'!G16+'II Trimestre'!G16</f>
        <v>990722263.12109995</v>
      </c>
      <c r="H16" s="1"/>
    </row>
    <row r="17" spans="1:8" x14ac:dyDescent="0.25">
      <c r="A17" s="3" t="s">
        <v>105</v>
      </c>
      <c r="B17" s="20">
        <f>SUM(C17:G17)</f>
        <v>34377717230.666649</v>
      </c>
      <c r="C17" s="19">
        <f>'I Trimestre'!C17+'II Trimestre'!C17</f>
        <v>17694256857.550003</v>
      </c>
      <c r="D17" s="19">
        <f>'I Trimestre'!D17+'II Trimestre'!D17</f>
        <v>5082230372.1399994</v>
      </c>
      <c r="E17" s="19">
        <f>'I Trimestre'!E17+'II Trimestre'!E17</f>
        <v>8422476206.2099991</v>
      </c>
      <c r="F17" s="19">
        <f>'I Trimestre'!F17+'II Trimestre'!F17</f>
        <v>2184336000</v>
      </c>
      <c r="G17" s="19">
        <f>'I Trimestre'!G17+'II Trimestre'!G17</f>
        <v>994417794.76664615</v>
      </c>
      <c r="H17" s="1"/>
    </row>
    <row r="18" spans="1:8" x14ac:dyDescent="0.25">
      <c r="A18" s="3" t="s">
        <v>10</v>
      </c>
      <c r="B18" s="20">
        <f t="shared" ref="B18" si="1">SUM(C18:G18)</f>
        <v>68320643553.04071</v>
      </c>
      <c r="C18" s="20">
        <v>34494582024.290001</v>
      </c>
      <c r="D18" s="20">
        <v>7240546179.5900002</v>
      </c>
      <c r="E18" s="20">
        <v>20375834884.330002</v>
      </c>
      <c r="F18" s="19">
        <v>4218982110.8600001</v>
      </c>
      <c r="G18" s="19">
        <v>1990698353.9707</v>
      </c>
      <c r="H18" s="1"/>
    </row>
    <row r="19" spans="1:8" x14ac:dyDescent="0.25">
      <c r="A19" s="3" t="s">
        <v>106</v>
      </c>
      <c r="B19" s="20">
        <f>SUM(C19:F19)</f>
        <v>33383299435.900002</v>
      </c>
      <c r="C19" s="20">
        <f>C17</f>
        <v>17694256857.550003</v>
      </c>
      <c r="D19" s="20">
        <f t="shared" ref="D19:F19" si="2">D17</f>
        <v>5082230372.1399994</v>
      </c>
      <c r="E19" s="20">
        <f t="shared" si="2"/>
        <v>8422476206.2099991</v>
      </c>
      <c r="F19" s="20">
        <f t="shared" si="2"/>
        <v>2184336000</v>
      </c>
      <c r="G19" s="20">
        <v>0</v>
      </c>
      <c r="H19" s="1"/>
    </row>
    <row r="20" spans="1:8" x14ac:dyDescent="0.25">
      <c r="A20" s="2"/>
      <c r="B20" s="19"/>
      <c r="C20" s="20"/>
      <c r="D20" s="20"/>
      <c r="E20" s="20"/>
      <c r="F20" s="20"/>
      <c r="G20" s="20"/>
      <c r="H20" s="1"/>
    </row>
    <row r="21" spans="1:8" x14ac:dyDescent="0.25">
      <c r="A21" s="6" t="s">
        <v>13</v>
      </c>
      <c r="B21" s="19"/>
      <c r="C21" s="20"/>
      <c r="D21" s="20"/>
      <c r="E21" s="20"/>
      <c r="F21" s="20"/>
      <c r="G21" s="20"/>
      <c r="H21" s="1"/>
    </row>
    <row r="22" spans="1:8" x14ac:dyDescent="0.25">
      <c r="A22" s="3" t="s">
        <v>104</v>
      </c>
      <c r="B22" s="20">
        <f t="shared" ref="B22:G22" si="3">B16</f>
        <v>33693003476.231106</v>
      </c>
      <c r="C22" s="20">
        <f t="shared" si="3"/>
        <v>17717591007.150002</v>
      </c>
      <c r="D22" s="20">
        <f t="shared" si="3"/>
        <v>2596888629.77</v>
      </c>
      <c r="E22" s="20">
        <f t="shared" si="3"/>
        <v>9658757326.6000004</v>
      </c>
      <c r="F22" s="19">
        <f t="shared" si="3"/>
        <v>2729044249.5900002</v>
      </c>
      <c r="G22" s="19">
        <f t="shared" si="3"/>
        <v>990722263.12109995</v>
      </c>
      <c r="H22" s="1"/>
    </row>
    <row r="23" spans="1:8" x14ac:dyDescent="0.25">
      <c r="A23" s="3" t="s">
        <v>105</v>
      </c>
      <c r="B23" s="20">
        <f>'I Trimestre'!B23+'II Trimestre'!B23</f>
        <v>32400859542.139999</v>
      </c>
      <c r="C23" s="20"/>
      <c r="D23" s="20"/>
      <c r="E23" s="20"/>
      <c r="F23" s="19"/>
      <c r="G23" s="19"/>
      <c r="H23" s="1"/>
    </row>
    <row r="24" spans="1:8" x14ac:dyDescent="0.25">
      <c r="A24" s="2"/>
      <c r="B24" s="19"/>
      <c r="C24" s="20"/>
      <c r="D24" s="20"/>
      <c r="E24" s="20"/>
      <c r="F24" s="20"/>
      <c r="G24" s="20"/>
      <c r="H24" s="1"/>
    </row>
    <row r="25" spans="1:8" x14ac:dyDescent="0.25">
      <c r="A25" s="2" t="s">
        <v>14</v>
      </c>
      <c r="B25" s="19"/>
      <c r="C25" s="20"/>
      <c r="D25" s="20"/>
      <c r="E25" s="20"/>
      <c r="F25" s="20"/>
      <c r="G25" s="20"/>
      <c r="H25" s="1"/>
    </row>
    <row r="26" spans="1:8" x14ac:dyDescent="0.25">
      <c r="A26" s="3" t="s">
        <v>107</v>
      </c>
      <c r="B26" s="22">
        <v>1.3875734139666667</v>
      </c>
      <c r="C26" s="22">
        <v>1.3875734139666667</v>
      </c>
      <c r="D26" s="22">
        <v>1.3875734139666667</v>
      </c>
      <c r="E26" s="22">
        <v>1.3875734139666667</v>
      </c>
      <c r="F26" s="22">
        <v>1.3875734139666667</v>
      </c>
      <c r="G26" s="22">
        <v>1.3875734139666667</v>
      </c>
      <c r="H26" s="1"/>
    </row>
    <row r="27" spans="1:8" x14ac:dyDescent="0.25">
      <c r="A27" s="3" t="s">
        <v>108</v>
      </c>
      <c r="B27" s="22">
        <v>1.45394391315</v>
      </c>
      <c r="C27" s="22">
        <v>1.45394391315</v>
      </c>
      <c r="D27" s="22">
        <v>1.45394391315</v>
      </c>
      <c r="E27" s="22">
        <v>1.45394391315</v>
      </c>
      <c r="F27" s="22">
        <v>1.45394391315</v>
      </c>
      <c r="G27" s="22">
        <v>1.45394391315</v>
      </c>
      <c r="H27" s="1"/>
    </row>
    <row r="28" spans="1:8" x14ac:dyDescent="0.25">
      <c r="A28" s="3" t="s">
        <v>17</v>
      </c>
      <c r="B28" s="19">
        <f>C28+F28</f>
        <v>134321</v>
      </c>
      <c r="C28" s="20">
        <v>97619</v>
      </c>
      <c r="D28" s="20">
        <v>97619</v>
      </c>
      <c r="E28" s="20">
        <v>97619</v>
      </c>
      <c r="F28" s="20">
        <v>36702</v>
      </c>
      <c r="G28" s="20"/>
      <c r="H28" s="1"/>
    </row>
    <row r="29" spans="1:8" x14ac:dyDescent="0.25">
      <c r="A29" s="2"/>
      <c r="B29" s="19"/>
      <c r="C29" s="20"/>
      <c r="D29" s="20"/>
      <c r="E29" s="20"/>
      <c r="F29" s="20"/>
      <c r="G29" s="20"/>
      <c r="H29" s="1"/>
    </row>
    <row r="30" spans="1:8" x14ac:dyDescent="0.25">
      <c r="A30" s="4" t="s">
        <v>18</v>
      </c>
      <c r="B30" s="19"/>
      <c r="C30" s="20"/>
      <c r="D30" s="20"/>
      <c r="E30" s="20"/>
      <c r="F30" s="20"/>
      <c r="G30" s="20"/>
      <c r="H30" s="1"/>
    </row>
    <row r="31" spans="1:8" x14ac:dyDescent="0.25">
      <c r="A31" s="2" t="s">
        <v>109</v>
      </c>
      <c r="B31" s="19">
        <f t="shared" ref="B31:F31" si="4">B15/B26</f>
        <v>16250751149.799479</v>
      </c>
      <c r="C31" s="20">
        <f t="shared" si="4"/>
        <v>11142318449.156601</v>
      </c>
      <c r="D31" s="20">
        <f t="shared" si="4"/>
        <v>1117778770.3038673</v>
      </c>
      <c r="E31" s="20">
        <f t="shared" si="4"/>
        <v>3055697649.1492915</v>
      </c>
      <c r="F31" s="20">
        <f t="shared" si="4"/>
        <v>934956281.18972099</v>
      </c>
      <c r="G31" s="20">
        <f t="shared" ref="G31" si="5">G15/G26</f>
        <v>0</v>
      </c>
      <c r="H31" s="1"/>
    </row>
    <row r="32" spans="1:8" x14ac:dyDescent="0.25">
      <c r="A32" s="2" t="s">
        <v>110</v>
      </c>
      <c r="B32" s="19">
        <f t="shared" ref="B32" si="6">B17/B27</f>
        <v>23644458991.672245</v>
      </c>
      <c r="C32" s="20">
        <f>C17/C27</f>
        <v>12169834542.80229</v>
      </c>
      <c r="D32" s="20">
        <f t="shared" ref="D32:F32" si="7">D17/D27</f>
        <v>3495478970.113256</v>
      </c>
      <c r="E32" s="20">
        <f t="shared" si="7"/>
        <v>5792848080.3379326</v>
      </c>
      <c r="F32" s="20">
        <f t="shared" si="7"/>
        <v>1502352312.385689</v>
      </c>
      <c r="G32" s="20">
        <f t="shared" ref="G32" si="8">G17/G27</f>
        <v>683945086.03307748</v>
      </c>
      <c r="H32" s="1"/>
    </row>
    <row r="33" spans="1:8" x14ac:dyDescent="0.25">
      <c r="A33" s="2" t="s">
        <v>111</v>
      </c>
      <c r="B33" s="19">
        <f t="shared" ref="B33:F33" si="9">B31/B9</f>
        <v>3751327.5969066201</v>
      </c>
      <c r="C33" s="20">
        <f t="shared" si="9"/>
        <v>3378507.7165423292</v>
      </c>
      <c r="D33" s="20">
        <f t="shared" si="9"/>
        <v>4366323.3214994818</v>
      </c>
      <c r="E33" s="20">
        <f t="shared" si="9"/>
        <v>6419532.8763640579</v>
      </c>
      <c r="F33" s="20">
        <f t="shared" si="9"/>
        <v>3095881.725793778</v>
      </c>
      <c r="G33" s="20"/>
      <c r="H33" s="1"/>
    </row>
    <row r="34" spans="1:8" x14ac:dyDescent="0.25">
      <c r="A34" s="2" t="s">
        <v>112</v>
      </c>
      <c r="B34" s="19">
        <f t="shared" ref="B34:F34" si="10">B32/B11</f>
        <v>4650759.046355674</v>
      </c>
      <c r="C34" s="20">
        <f t="shared" si="10"/>
        <v>3753804.6091308729</v>
      </c>
      <c r="D34" s="20">
        <f t="shared" si="10"/>
        <v>6219713.4699524129</v>
      </c>
      <c r="E34" s="20">
        <f t="shared" si="10"/>
        <v>7134049.3600220848</v>
      </c>
      <c r="F34" s="20">
        <f t="shared" si="10"/>
        <v>3210154.5136446347</v>
      </c>
      <c r="G34" s="20"/>
      <c r="H34" s="1"/>
    </row>
    <row r="35" spans="1:8" x14ac:dyDescent="0.25">
      <c r="A35" s="2"/>
      <c r="B35" s="5"/>
      <c r="C35" s="1"/>
      <c r="D35" s="1"/>
      <c r="E35" s="1"/>
      <c r="F35" s="1"/>
      <c r="G35" s="1"/>
      <c r="H35" s="1"/>
    </row>
    <row r="36" spans="1:8" x14ac:dyDescent="0.25">
      <c r="A36" s="4" t="s">
        <v>23</v>
      </c>
      <c r="B36" s="5"/>
      <c r="C36" s="1"/>
      <c r="D36" s="1"/>
      <c r="E36" s="1"/>
      <c r="F36" s="1"/>
      <c r="G36" s="1"/>
      <c r="H36" s="1"/>
    </row>
    <row r="37" spans="1:8" x14ac:dyDescent="0.25">
      <c r="A37" s="2"/>
      <c r="B37" s="5"/>
      <c r="C37" s="1"/>
      <c r="D37" s="1"/>
      <c r="E37" s="1"/>
      <c r="F37" s="1"/>
      <c r="G37" s="1"/>
      <c r="H37" s="1"/>
    </row>
    <row r="38" spans="1:8" x14ac:dyDescent="0.25">
      <c r="A38" s="2" t="s">
        <v>24</v>
      </c>
      <c r="B38" s="5"/>
      <c r="C38" s="1"/>
      <c r="D38" s="1"/>
      <c r="E38" s="1"/>
      <c r="F38" s="1"/>
      <c r="G38" s="1"/>
      <c r="H38" s="1"/>
    </row>
    <row r="39" spans="1:8" x14ac:dyDescent="0.25">
      <c r="A39" s="2" t="s">
        <v>25</v>
      </c>
      <c r="B39" s="5">
        <f t="shared" ref="B39:F39" si="11">B10/B28*100</f>
        <v>3.5415162186106417</v>
      </c>
      <c r="C39" s="1">
        <f>C10/C28*100</f>
        <v>3.0680502770976963</v>
      </c>
      <c r="D39" s="1">
        <f t="shared" si="11"/>
        <v>0.32882942869728227</v>
      </c>
      <c r="E39" s="1">
        <f t="shared" si="11"/>
        <v>0.9188784970139009</v>
      </c>
      <c r="F39" s="1">
        <f t="shared" si="11"/>
        <v>1.4822080540569997</v>
      </c>
      <c r="G39" s="1"/>
      <c r="H39" s="1"/>
    </row>
    <row r="40" spans="1:8" x14ac:dyDescent="0.25">
      <c r="A40" s="2" t="s">
        <v>26</v>
      </c>
      <c r="B40" s="5">
        <f t="shared" ref="B40:F40" si="12">B11/B28*100</f>
        <v>3.7849628874114991</v>
      </c>
      <c r="C40" s="1">
        <f t="shared" si="12"/>
        <v>3.3210747907681908</v>
      </c>
      <c r="D40" s="1">
        <f t="shared" si="12"/>
        <v>0.57570759790614534</v>
      </c>
      <c r="E40" s="1">
        <f t="shared" si="12"/>
        <v>0.83180528380745555</v>
      </c>
      <c r="F40" s="1">
        <f t="shared" si="12"/>
        <v>1.2751348700343306</v>
      </c>
      <c r="G40" s="1"/>
      <c r="H40" s="1"/>
    </row>
    <row r="41" spans="1:8" x14ac:dyDescent="0.25">
      <c r="A41" s="2"/>
      <c r="B41" s="5"/>
      <c r="C41" s="1"/>
      <c r="D41" s="1"/>
      <c r="E41" s="1"/>
      <c r="F41" s="1"/>
      <c r="G41" s="1"/>
      <c r="H41" s="1"/>
    </row>
    <row r="42" spans="1:8" x14ac:dyDescent="0.25">
      <c r="A42" s="2" t="s">
        <v>27</v>
      </c>
      <c r="B42" s="5"/>
      <c r="C42" s="1"/>
      <c r="D42" s="1"/>
      <c r="E42" s="1"/>
      <c r="F42" s="1"/>
      <c r="G42" s="1"/>
      <c r="H42" s="1"/>
    </row>
    <row r="43" spans="1:8" x14ac:dyDescent="0.25">
      <c r="A43" s="2" t="s">
        <v>28</v>
      </c>
      <c r="B43" s="5">
        <f t="shared" ref="B43:F43" si="13">B11/B10*100</f>
        <v>106.87408030271179</v>
      </c>
      <c r="C43" s="1">
        <f t="shared" si="13"/>
        <v>108.24707846410683</v>
      </c>
      <c r="D43" s="1">
        <f t="shared" si="13"/>
        <v>175.0778816199377</v>
      </c>
      <c r="E43" s="1">
        <f t="shared" si="13"/>
        <v>90.523968784838345</v>
      </c>
      <c r="F43" s="1">
        <f t="shared" si="13"/>
        <v>86.029411764705884</v>
      </c>
      <c r="G43" s="1"/>
      <c r="H43" s="1"/>
    </row>
    <row r="44" spans="1:8" x14ac:dyDescent="0.25">
      <c r="A44" s="2" t="s">
        <v>29</v>
      </c>
      <c r="B44" s="5">
        <f>B17/B16*100</f>
        <v>102.03221346805303</v>
      </c>
      <c r="C44" s="5">
        <f>C17/C16*100</f>
        <v>99.868299535808319</v>
      </c>
      <c r="D44" s="5">
        <f t="shared" ref="D44:G44" si="14">D17/D16*100</f>
        <v>195.70459487090596</v>
      </c>
      <c r="E44" s="5">
        <f t="shared" si="14"/>
        <v>87.200412241590215</v>
      </c>
      <c r="F44" s="5">
        <f t="shared" si="14"/>
        <v>80.040329149231098</v>
      </c>
      <c r="G44" s="5">
        <f t="shared" si="14"/>
        <v>100.37301388927145</v>
      </c>
      <c r="H44" s="1"/>
    </row>
    <row r="45" spans="1:8" x14ac:dyDescent="0.25">
      <c r="A45" s="2" t="s">
        <v>30</v>
      </c>
      <c r="B45" s="5">
        <f t="shared" ref="B45:F45" si="15">AVERAGE(B43:B44)</f>
        <v>104.45314688538241</v>
      </c>
      <c r="C45" s="1">
        <f t="shared" si="15"/>
        <v>104.05768899995758</v>
      </c>
      <c r="D45" s="1">
        <f t="shared" si="15"/>
        <v>185.39123824542185</v>
      </c>
      <c r="E45" s="1">
        <f t="shared" si="15"/>
        <v>88.862190513214273</v>
      </c>
      <c r="F45" s="1">
        <f t="shared" si="15"/>
        <v>83.034870456968491</v>
      </c>
      <c r="G45" s="1"/>
      <c r="H45" s="1"/>
    </row>
    <row r="46" spans="1:8" x14ac:dyDescent="0.25">
      <c r="A46" s="2"/>
      <c r="B46" s="5"/>
      <c r="C46" s="1"/>
      <c r="D46" s="1"/>
      <c r="E46" s="1"/>
      <c r="F46" s="1"/>
      <c r="G46" s="1"/>
      <c r="H46" s="1"/>
    </row>
    <row r="47" spans="1:8" x14ac:dyDescent="0.25">
      <c r="A47" s="2" t="s">
        <v>31</v>
      </c>
      <c r="B47" s="5"/>
      <c r="C47" s="1"/>
      <c r="D47" s="1"/>
      <c r="E47" s="1"/>
      <c r="F47" s="1"/>
      <c r="G47" s="1"/>
      <c r="H47" s="1"/>
    </row>
    <row r="48" spans="1:8" x14ac:dyDescent="0.25">
      <c r="A48" s="2" t="s">
        <v>32</v>
      </c>
      <c r="B48" s="5">
        <f t="shared" ref="B48:F48" si="16">B11/B12*100</f>
        <v>53.725034344288282</v>
      </c>
      <c r="C48" s="1">
        <f t="shared" si="16"/>
        <v>55.599382610186929</v>
      </c>
      <c r="D48" s="1">
        <f t="shared" si="16"/>
        <v>62.793296089385478</v>
      </c>
      <c r="E48" s="1">
        <f t="shared" si="16"/>
        <v>42.827004219409282</v>
      </c>
      <c r="F48" s="1">
        <f t="shared" si="16"/>
        <v>55.648038049940553</v>
      </c>
      <c r="G48" s="1"/>
      <c r="H48" s="1"/>
    </row>
    <row r="49" spans="1:8" x14ac:dyDescent="0.25">
      <c r="A49" s="2" t="s">
        <v>33</v>
      </c>
      <c r="B49" s="5">
        <f>B17/B18*100</f>
        <v>50.318198779813187</v>
      </c>
      <c r="C49" s="5">
        <f t="shared" ref="C49:G49" si="17">C17/C18*100</f>
        <v>51.295756664308222</v>
      </c>
      <c r="D49" s="5">
        <f t="shared" si="17"/>
        <v>70.191256931224814</v>
      </c>
      <c r="E49" s="5">
        <f t="shared" si="17"/>
        <v>41.33561276886519</v>
      </c>
      <c r="F49" s="5">
        <f t="shared" si="17"/>
        <v>51.774004786067785</v>
      </c>
      <c r="G49" s="5">
        <f t="shared" si="17"/>
        <v>49.953213292368169</v>
      </c>
      <c r="H49" s="1"/>
    </row>
    <row r="50" spans="1:8" x14ac:dyDescent="0.25">
      <c r="A50" s="2" t="s">
        <v>34</v>
      </c>
      <c r="B50" s="5">
        <f t="shared" ref="B50:F50" si="18">(B48+B49)/2</f>
        <v>52.021616562050738</v>
      </c>
      <c r="C50" s="1">
        <f t="shared" si="18"/>
        <v>53.447569637247575</v>
      </c>
      <c r="D50" s="1">
        <f t="shared" si="18"/>
        <v>66.492276510305146</v>
      </c>
      <c r="E50" s="1">
        <f t="shared" si="18"/>
        <v>42.081308494137232</v>
      </c>
      <c r="F50" s="1">
        <f t="shared" si="18"/>
        <v>53.711021418004165</v>
      </c>
      <c r="G50" s="1"/>
      <c r="H50" s="1"/>
    </row>
    <row r="51" spans="1:8" x14ac:dyDescent="0.25">
      <c r="A51" s="2"/>
      <c r="B51" s="5"/>
      <c r="C51" s="1"/>
      <c r="D51" s="1"/>
      <c r="E51" s="1"/>
      <c r="F51" s="1"/>
      <c r="G51" s="1"/>
      <c r="H51" s="1"/>
    </row>
    <row r="52" spans="1:8" x14ac:dyDescent="0.25">
      <c r="A52" s="2" t="s">
        <v>93</v>
      </c>
      <c r="B52" s="5"/>
      <c r="C52" s="1"/>
      <c r="D52" s="1"/>
      <c r="E52" s="1"/>
      <c r="F52" s="1"/>
      <c r="G52" s="1"/>
      <c r="H52" s="1"/>
    </row>
    <row r="53" spans="1:8" x14ac:dyDescent="0.25">
      <c r="A53" s="2" t="s">
        <v>35</v>
      </c>
      <c r="B53" s="5">
        <f>B19/B17*100</f>
        <v>97.107376885747442</v>
      </c>
      <c r="C53" s="5">
        <f t="shared" ref="C53:G53" si="19">C19/C17*100</f>
        <v>100</v>
      </c>
      <c r="D53" s="5">
        <f t="shared" si="19"/>
        <v>100</v>
      </c>
      <c r="E53" s="5">
        <f t="shared" si="19"/>
        <v>100</v>
      </c>
      <c r="F53" s="5">
        <f t="shared" si="19"/>
        <v>100</v>
      </c>
      <c r="G53" s="5">
        <f t="shared" si="19"/>
        <v>0</v>
      </c>
      <c r="H53" s="1"/>
    </row>
    <row r="54" spans="1:8" x14ac:dyDescent="0.25">
      <c r="A54" s="2"/>
      <c r="B54" s="5"/>
      <c r="C54" s="1"/>
      <c r="D54" s="1"/>
      <c r="E54" s="1"/>
      <c r="F54" s="1"/>
      <c r="G54" s="1"/>
      <c r="H54" s="1"/>
    </row>
    <row r="55" spans="1:8" x14ac:dyDescent="0.25">
      <c r="A55" s="2" t="s">
        <v>36</v>
      </c>
      <c r="B55" s="5"/>
      <c r="C55" s="1"/>
      <c r="D55" s="1"/>
      <c r="E55" s="1"/>
      <c r="F55" s="1"/>
      <c r="G55" s="1"/>
      <c r="H55" s="1"/>
    </row>
    <row r="56" spans="1:8" x14ac:dyDescent="0.25">
      <c r="A56" s="2" t="s">
        <v>37</v>
      </c>
      <c r="B56" s="13">
        <f>((B11/B9)-1)*100</f>
        <v>17.359187442289926</v>
      </c>
      <c r="C56" s="7">
        <f t="shared" ref="C56:F56" si="20">((C11/C9)-1)*100</f>
        <v>-1.6979987871437285</v>
      </c>
      <c r="D56" s="7">
        <f t="shared" si="20"/>
        <v>119.53125</v>
      </c>
      <c r="E56" s="7">
        <f t="shared" si="20"/>
        <v>70.588235294117638</v>
      </c>
      <c r="F56" s="7">
        <f t="shared" si="20"/>
        <v>54.966887417218537</v>
      </c>
      <c r="G56" s="1"/>
      <c r="H56" s="1"/>
    </row>
    <row r="57" spans="1:8" x14ac:dyDescent="0.25">
      <c r="A57" s="2" t="s">
        <v>38</v>
      </c>
      <c r="B57" s="14">
        <f>((B32/B31)-1)*100</f>
        <v>45.497637455140037</v>
      </c>
      <c r="C57" s="14">
        <f t="shared" ref="C57:F57" si="21">((C32/C31)-1)*100</f>
        <v>9.2217440951300809</v>
      </c>
      <c r="D57" s="14">
        <f t="shared" si="21"/>
        <v>212.71652879603468</v>
      </c>
      <c r="E57" s="14">
        <f t="shared" si="21"/>
        <v>89.57530310469906</v>
      </c>
      <c r="F57" s="14">
        <f t="shared" si="21"/>
        <v>60.686905111109922</v>
      </c>
      <c r="G57" s="15"/>
      <c r="H57" s="1"/>
    </row>
    <row r="58" spans="1:8" x14ac:dyDescent="0.25">
      <c r="A58" s="2" t="s">
        <v>39</v>
      </c>
      <c r="B58" s="5">
        <f>((B34/B33)-1)*100</f>
        <v>23.976350404340408</v>
      </c>
      <c r="C58" s="1">
        <f t="shared" ref="C58:F58" si="22">((C34/C33)-1)*100</f>
        <v>11.108362746989208</v>
      </c>
      <c r="D58" s="1">
        <f t="shared" si="22"/>
        <v>42.447386782535389</v>
      </c>
      <c r="E58" s="1">
        <f t="shared" si="22"/>
        <v>11.130350095858056</v>
      </c>
      <c r="F58" s="1">
        <f t="shared" si="22"/>
        <v>3.6911225289641081</v>
      </c>
      <c r="G58" s="1"/>
      <c r="H58" s="1"/>
    </row>
    <row r="59" spans="1:8" x14ac:dyDescent="0.25">
      <c r="A59" s="2"/>
      <c r="B59" s="5"/>
      <c r="C59" s="1"/>
      <c r="D59" s="1"/>
      <c r="E59" s="1"/>
      <c r="F59" s="1"/>
      <c r="G59" s="1"/>
      <c r="H59" s="1"/>
    </row>
    <row r="60" spans="1:8" x14ac:dyDescent="0.25">
      <c r="A60" s="2" t="s">
        <v>40</v>
      </c>
      <c r="B60" s="5"/>
      <c r="C60" s="1"/>
      <c r="D60" s="1"/>
      <c r="E60" s="1"/>
      <c r="F60" s="1"/>
      <c r="G60" s="1"/>
      <c r="H60" s="1"/>
    </row>
    <row r="61" spans="1:8" x14ac:dyDescent="0.25">
      <c r="A61" s="2" t="s">
        <v>41</v>
      </c>
      <c r="B61" s="5">
        <f t="shared" ref="B61:F62" si="23">B16/B10</f>
        <v>7082826.040830588</v>
      </c>
      <c r="C61" s="1">
        <f t="shared" si="23"/>
        <v>5915723.2077295501</v>
      </c>
      <c r="D61" s="1">
        <f t="shared" si="23"/>
        <v>8089995.7313707164</v>
      </c>
      <c r="E61" s="1">
        <f t="shared" si="23"/>
        <v>10767845.403121516</v>
      </c>
      <c r="F61" s="1">
        <f t="shared" si="23"/>
        <v>5016625.4588051476</v>
      </c>
      <c r="G61" s="1"/>
      <c r="H61" s="1"/>
    </row>
    <row r="62" spans="1:8" x14ac:dyDescent="0.25">
      <c r="A62" s="2" t="s">
        <v>42</v>
      </c>
      <c r="B62" s="5">
        <f t="shared" si="23"/>
        <v>6761942.8069761312</v>
      </c>
      <c r="C62" s="5">
        <f t="shared" si="23"/>
        <v>5457821.3626002474</v>
      </c>
      <c r="D62" s="5">
        <f t="shared" si="23"/>
        <v>9043114.5411743764</v>
      </c>
      <c r="E62" s="5">
        <f t="shared" si="23"/>
        <v>10372507.643115763</v>
      </c>
      <c r="F62" s="5">
        <f t="shared" si="23"/>
        <v>4667384.615384615</v>
      </c>
      <c r="G62" s="1"/>
      <c r="H62" s="1"/>
    </row>
    <row r="63" spans="1:8" x14ac:dyDescent="0.25">
      <c r="A63" s="2" t="s">
        <v>43</v>
      </c>
      <c r="B63" s="5">
        <f>(B61/B62)*B45</f>
        <v>109.40989741043522</v>
      </c>
      <c r="C63" s="1">
        <f>(C61/C62)*C45</f>
        <v>112.78795051409972</v>
      </c>
      <c r="D63" s="1">
        <f t="shared" ref="D63:E63" si="24">(D61/D62)*D45</f>
        <v>165.8515237433034</v>
      </c>
      <c r="E63" s="1">
        <f t="shared" si="24"/>
        <v>92.249084074099216</v>
      </c>
      <c r="F63" s="1">
        <f t="shared" ref="F63" si="25">F61/F62*F45</f>
        <v>89.248022057142904</v>
      </c>
      <c r="G63" s="1"/>
      <c r="H63" s="1"/>
    </row>
    <row r="64" spans="1:8" x14ac:dyDescent="0.25">
      <c r="A64" s="2"/>
      <c r="B64" s="5"/>
      <c r="C64" s="1"/>
      <c r="D64" s="1"/>
      <c r="E64" s="1"/>
      <c r="F64" s="1"/>
      <c r="G64" s="1"/>
      <c r="H64" s="1"/>
    </row>
    <row r="65" spans="1:8" x14ac:dyDescent="0.25">
      <c r="A65" s="2" t="s">
        <v>44</v>
      </c>
      <c r="B65" s="5"/>
      <c r="C65" s="1"/>
      <c r="D65" s="1"/>
      <c r="E65" s="1"/>
      <c r="F65" s="1"/>
      <c r="G65" s="1"/>
      <c r="H65" s="1"/>
    </row>
    <row r="66" spans="1:8" x14ac:dyDescent="0.25">
      <c r="A66" s="2" t="s">
        <v>45</v>
      </c>
      <c r="B66" s="16">
        <f t="shared" ref="B66" si="26">(B23/B22)*100</f>
        <v>96.16494880011912</v>
      </c>
      <c r="C66" s="1"/>
      <c r="D66" s="1"/>
      <c r="E66" s="1"/>
      <c r="F66" s="1"/>
      <c r="G66" s="1"/>
      <c r="H66" s="1"/>
    </row>
    <row r="67" spans="1:8" x14ac:dyDescent="0.25">
      <c r="A67" s="2" t="s">
        <v>46</v>
      </c>
      <c r="B67" s="16">
        <f t="shared" ref="B67" si="27">(B17/B23)*100</f>
        <v>106.10125075834974</v>
      </c>
      <c r="C67" s="1"/>
      <c r="D67" s="1"/>
      <c r="E67" s="1"/>
      <c r="F67" s="1"/>
      <c r="G67" s="1"/>
      <c r="H67" s="1"/>
    </row>
    <row r="68" spans="1:8" ht="15.75" thickBot="1" x14ac:dyDescent="0.3">
      <c r="A68" s="17"/>
      <c r="B68" s="18"/>
      <c r="C68" s="18"/>
      <c r="D68" s="18"/>
      <c r="E68" s="18"/>
      <c r="F68" s="18"/>
      <c r="G68" s="18"/>
      <c r="H68" s="1"/>
    </row>
    <row r="69" spans="1:8" ht="15.75" thickTop="1" x14ac:dyDescent="0.25"/>
    <row r="70" spans="1:8" x14ac:dyDescent="0.25">
      <c r="A70" s="12" t="s">
        <v>102</v>
      </c>
    </row>
    <row r="71" spans="1:8" x14ac:dyDescent="0.25">
      <c r="A71" s="12" t="s">
        <v>96</v>
      </c>
    </row>
    <row r="72" spans="1:8" x14ac:dyDescent="0.25">
      <c r="A72" s="12" t="s">
        <v>94</v>
      </c>
    </row>
    <row r="73" spans="1:8" x14ac:dyDescent="0.25">
      <c r="A73" s="12" t="s">
        <v>95</v>
      </c>
    </row>
    <row r="76" spans="1:8" x14ac:dyDescent="0.25">
      <c r="A76" s="8" t="s">
        <v>97</v>
      </c>
    </row>
    <row r="77" spans="1:8" x14ac:dyDescent="0.25">
      <c r="A77" s="8" t="s">
        <v>98</v>
      </c>
    </row>
    <row r="78" spans="1:8" x14ac:dyDescent="0.25">
      <c r="A78" s="8" t="s">
        <v>99</v>
      </c>
    </row>
    <row r="79" spans="1:8" x14ac:dyDescent="0.25">
      <c r="A79" s="8" t="s">
        <v>100</v>
      </c>
    </row>
    <row r="80" spans="1:8" x14ac:dyDescent="0.25">
      <c r="A80" s="8" t="s">
        <v>101</v>
      </c>
    </row>
    <row r="83" spans="1:1" x14ac:dyDescent="0.25">
      <c r="A83" s="8" t="s">
        <v>117</v>
      </c>
    </row>
    <row r="84" spans="1:1" x14ac:dyDescent="0.25">
      <c r="A84" s="8" t="s">
        <v>118</v>
      </c>
    </row>
    <row r="85" spans="1:1" x14ac:dyDescent="0.25">
      <c r="A85" s="8" t="s">
        <v>119</v>
      </c>
    </row>
    <row r="86" spans="1:1" x14ac:dyDescent="0.25">
      <c r="A86" s="23" t="s">
        <v>120</v>
      </c>
    </row>
    <row r="87" spans="1:1" x14ac:dyDescent="0.25">
      <c r="A87" s="23" t="s">
        <v>121</v>
      </c>
    </row>
  </sheetData>
  <mergeCells count="4">
    <mergeCell ref="A2:G2"/>
    <mergeCell ref="A4:A5"/>
    <mergeCell ref="C4:F4"/>
    <mergeCell ref="G4:G5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7"/>
  <sheetViews>
    <sheetView topLeftCell="B10" zoomScale="80" zoomScaleNormal="80" workbookViewId="0">
      <selection activeCell="J23" sqref="J23"/>
    </sheetView>
  </sheetViews>
  <sheetFormatPr baseColWidth="10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1.42578125" style="8"/>
    <col min="9" max="10" width="15.140625" style="8" bestFit="1" customWidth="1"/>
    <col min="11" max="12" width="11.42578125" style="8"/>
    <col min="13" max="13" width="13.5703125" style="8" bestFit="1" customWidth="1"/>
    <col min="14" max="16384" width="11.42578125" style="8"/>
  </cols>
  <sheetData>
    <row r="2" spans="1:8" ht="15.75" x14ac:dyDescent="0.25">
      <c r="A2" s="45" t="s">
        <v>127</v>
      </c>
      <c r="B2" s="45"/>
      <c r="C2" s="45"/>
      <c r="D2" s="45"/>
      <c r="E2" s="45"/>
      <c r="F2" s="45"/>
      <c r="G2" s="45"/>
    </row>
    <row r="4" spans="1:8" x14ac:dyDescent="0.25">
      <c r="A4" s="46"/>
      <c r="B4" s="21" t="s">
        <v>115</v>
      </c>
      <c r="C4" s="48" t="s">
        <v>116</v>
      </c>
      <c r="D4" s="48"/>
      <c r="E4" s="48"/>
      <c r="F4" s="48"/>
      <c r="G4" s="49" t="s">
        <v>5</v>
      </c>
      <c r="H4" s="9"/>
    </row>
    <row r="5" spans="1:8" ht="15.75" thickBot="1" x14ac:dyDescent="0.3">
      <c r="A5" s="47"/>
      <c r="B5" s="10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s="50"/>
      <c r="H5" s="11"/>
    </row>
    <row r="6" spans="1:8" ht="15.75" thickTop="1" x14ac:dyDescent="0.25">
      <c r="A6" s="4" t="s">
        <v>6</v>
      </c>
      <c r="B6" s="12"/>
    </row>
    <row r="7" spans="1:8" x14ac:dyDescent="0.25">
      <c r="A7" s="2"/>
      <c r="B7" s="5"/>
      <c r="C7" s="1"/>
      <c r="D7" s="1"/>
      <c r="E7" s="1"/>
      <c r="F7" s="1"/>
      <c r="G7" s="1"/>
    </row>
    <row r="8" spans="1:8" x14ac:dyDescent="0.25">
      <c r="A8" s="2" t="s">
        <v>114</v>
      </c>
      <c r="B8" s="5"/>
      <c r="C8" s="1"/>
      <c r="D8" s="1"/>
      <c r="E8" s="1"/>
      <c r="F8" s="1"/>
      <c r="G8" s="1"/>
    </row>
    <row r="9" spans="1:8" x14ac:dyDescent="0.25">
      <c r="A9" s="3" t="s">
        <v>83</v>
      </c>
      <c r="B9" s="19">
        <f>SUM(C9:F9)</f>
        <v>6707</v>
      </c>
      <c r="C9" s="20">
        <f>'I Trimestre'!C9+'II Trimestre'!C9+'III Trimestre'!C9</f>
        <v>5086</v>
      </c>
      <c r="D9" s="20">
        <f>'I Trimestre'!D9+'II Trimestre'!D9+'III Trimestre'!D9</f>
        <v>356</v>
      </c>
      <c r="E9" s="20">
        <f>'I Trimestre'!E9+'II Trimestre'!E9+'III Trimestre'!E9</f>
        <v>741</v>
      </c>
      <c r="F9" s="19">
        <f>'I Trimestre'!F9+'II Trimestre'!F9+'III Trimestre'!F9</f>
        <v>524</v>
      </c>
      <c r="G9" s="20"/>
      <c r="H9" s="1"/>
    </row>
    <row r="10" spans="1:8" x14ac:dyDescent="0.25">
      <c r="A10" s="3" t="s">
        <v>84</v>
      </c>
      <c r="B10" s="19">
        <f t="shared" ref="B10" si="0">SUM(C10:F10)</f>
        <v>7708</v>
      </c>
      <c r="C10" s="20">
        <f>'I Trimestre'!C10+'II Trimestre'!C10+'III Trimestre'!C10</f>
        <v>4824</v>
      </c>
      <c r="D10" s="20">
        <f>'I Trimestre'!D10+'II Trimestre'!D10+'III Trimestre'!D10</f>
        <v>656</v>
      </c>
      <c r="E10" s="20">
        <f>'I Trimestre'!E10+'II Trimestre'!E10+'III Trimestre'!E10</f>
        <v>1467</v>
      </c>
      <c r="F10" s="19">
        <f>'I Trimestre'!F10+'II Trimestre'!F10+'III Trimestre'!F10</f>
        <v>761</v>
      </c>
      <c r="G10" s="20"/>
      <c r="H10" s="1"/>
    </row>
    <row r="11" spans="1:8" x14ac:dyDescent="0.25">
      <c r="A11" s="3" t="s">
        <v>85</v>
      </c>
      <c r="B11" s="19">
        <f>SUM(C11:F11)</f>
        <v>7880</v>
      </c>
      <c r="C11" s="20">
        <f>'I Trimestre'!C11+'II Trimestre'!C11+'III Trimestre'!C11</f>
        <v>5188</v>
      </c>
      <c r="D11" s="20">
        <f>'I Trimestre'!D11+'II Trimestre'!D11+'III Trimestre'!D11</f>
        <v>826</v>
      </c>
      <c r="E11" s="20">
        <f>'I Trimestre'!E11+'II Trimestre'!E11+'III Trimestre'!E11</f>
        <v>1185</v>
      </c>
      <c r="F11" s="20">
        <f>'I Trimestre'!F11+'II Trimestre'!F11+'III Trimestre'!F11</f>
        <v>681</v>
      </c>
      <c r="G11" s="20"/>
      <c r="H11" s="1"/>
    </row>
    <row r="12" spans="1:8" x14ac:dyDescent="0.25">
      <c r="A12" s="3" t="s">
        <v>10</v>
      </c>
      <c r="B12" s="19">
        <f>SUM(C12:F12)</f>
        <v>9463</v>
      </c>
      <c r="C12" s="20">
        <v>5831</v>
      </c>
      <c r="D12" s="20">
        <v>895</v>
      </c>
      <c r="E12" s="20">
        <v>1896</v>
      </c>
      <c r="F12" s="19">
        <v>841</v>
      </c>
      <c r="G12" s="20"/>
      <c r="H12" s="1"/>
    </row>
    <row r="13" spans="1:8" x14ac:dyDescent="0.25">
      <c r="A13" s="2"/>
      <c r="B13" s="19"/>
      <c r="C13" s="20"/>
      <c r="D13" s="20"/>
      <c r="E13" s="20"/>
      <c r="F13" s="20"/>
      <c r="G13" s="20"/>
      <c r="H13" s="1"/>
    </row>
    <row r="14" spans="1:8" x14ac:dyDescent="0.25">
      <c r="A14" s="6" t="s">
        <v>11</v>
      </c>
      <c r="B14" s="19"/>
      <c r="C14" s="20"/>
      <c r="D14" s="20"/>
      <c r="E14" s="20"/>
      <c r="F14" s="20"/>
      <c r="G14" s="20"/>
      <c r="H14" s="1"/>
    </row>
    <row r="15" spans="1:8" x14ac:dyDescent="0.25">
      <c r="A15" s="3" t="s">
        <v>83</v>
      </c>
      <c r="B15" s="20">
        <f>SUM(C15:G15)</f>
        <v>36281172114.330002</v>
      </c>
      <c r="C15" s="20">
        <f>'I Trimestre'!C15+'II Trimestre'!C15+'III Trimestre'!C15</f>
        <v>24970065256.760002</v>
      </c>
      <c r="D15" s="20">
        <f>'I Trimestre'!D15+'II Trimestre'!D15+'III Trimestre'!D15</f>
        <v>2165604278.9399996</v>
      </c>
      <c r="E15" s="20">
        <f>'I Trimestre'!E15+'II Trimestre'!E15+'III Trimestre'!E15</f>
        <v>6843101099.6300001</v>
      </c>
      <c r="F15" s="19">
        <f>'I Trimestre'!F15+'II Trimestre'!F15+'III Trimestre'!F15</f>
        <v>2302401479</v>
      </c>
      <c r="G15" s="19">
        <f>'I Trimestre'!G15+'II Trimestre'!G15+'III Trimestre'!G15</f>
        <v>0</v>
      </c>
      <c r="H15" s="1"/>
    </row>
    <row r="16" spans="1:8" x14ac:dyDescent="0.25">
      <c r="A16" s="3" t="s">
        <v>84</v>
      </c>
      <c r="B16" s="20">
        <f>SUM(C16:G16)</f>
        <v>54988701982.249207</v>
      </c>
      <c r="C16" s="20">
        <f>'I Trimestre'!C16+'II Trimestre'!C16+'III Trimestre'!C16</f>
        <v>28537448754.100002</v>
      </c>
      <c r="D16" s="20">
        <f>'I Trimestre'!D16+'II Trimestre'!D16+'III Trimestre'!D16</f>
        <v>5307037199.79</v>
      </c>
      <c r="E16" s="20">
        <f>'I Trimestre'!E16+'II Trimestre'!E16+'III Trimestre'!E16</f>
        <v>15796429206.380001</v>
      </c>
      <c r="F16" s="19">
        <f>'I Trimestre'!F16+'II Trimestre'!F16+'III Trimestre'!F16</f>
        <v>3817651974.1500001</v>
      </c>
      <c r="G16" s="19">
        <f>'I Trimestre'!G16+'II Trimestre'!G16+'III Trimestre'!G16</f>
        <v>1530134847.8292</v>
      </c>
      <c r="H16" s="1"/>
    </row>
    <row r="17" spans="1:8" x14ac:dyDescent="0.25">
      <c r="A17" s="3" t="s">
        <v>85</v>
      </c>
      <c r="B17" s="20">
        <f>SUM(C17:G17)</f>
        <v>53364671046.528671</v>
      </c>
      <c r="C17" s="19">
        <f>'I Trimestre'!C17+'II Trimestre'!C17+'III Trimestre'!C17</f>
        <v>28342505762.060005</v>
      </c>
      <c r="D17" s="19">
        <f>'I Trimestre'!D17+'II Trimestre'!D17+'III Trimestre'!D17</f>
        <v>7679782060.2099991</v>
      </c>
      <c r="E17" s="19">
        <f>'I Trimestre'!E17+'II Trimestre'!E17+'III Trimestre'!E17</f>
        <v>12505251412.75</v>
      </c>
      <c r="F17" s="19">
        <f>'I Trimestre'!F17+'II Trimestre'!F17+'III Trimestre'!F17</f>
        <v>3200077664.1599998</v>
      </c>
      <c r="G17" s="19">
        <f>'I Trimestre'!G17+'II Trimestre'!G17+'III Trimestre'!G17</f>
        <v>1637054147.3486633</v>
      </c>
      <c r="H17" s="1"/>
    </row>
    <row r="18" spans="1:8" x14ac:dyDescent="0.25">
      <c r="A18" s="3" t="s">
        <v>10</v>
      </c>
      <c r="B18" s="20">
        <f t="shared" ref="B18" si="1">SUM(C18:G18)</f>
        <v>68320643553.04071</v>
      </c>
      <c r="C18" s="20">
        <v>34494582024.290001</v>
      </c>
      <c r="D18" s="20">
        <v>7240546179.5900002</v>
      </c>
      <c r="E18" s="20">
        <v>20375834884.330002</v>
      </c>
      <c r="F18" s="19">
        <v>4218982110.8600001</v>
      </c>
      <c r="G18" s="19">
        <v>1990698353.9707</v>
      </c>
      <c r="H18" s="1"/>
    </row>
    <row r="19" spans="1:8" x14ac:dyDescent="0.25">
      <c r="A19" s="3" t="s">
        <v>86</v>
      </c>
      <c r="B19" s="20">
        <f>SUM(C19:F19)</f>
        <v>51727616899.180008</v>
      </c>
      <c r="C19" s="20">
        <f>C17</f>
        <v>28342505762.060005</v>
      </c>
      <c r="D19" s="20">
        <f t="shared" ref="D19:F19" si="2">D17</f>
        <v>7679782060.2099991</v>
      </c>
      <c r="E19" s="20">
        <f t="shared" si="2"/>
        <v>12505251412.75</v>
      </c>
      <c r="F19" s="20">
        <f t="shared" si="2"/>
        <v>3200077664.1599998</v>
      </c>
      <c r="G19" s="20">
        <v>0</v>
      </c>
      <c r="H19" s="1"/>
    </row>
    <row r="20" spans="1:8" x14ac:dyDescent="0.25">
      <c r="A20" s="2"/>
      <c r="B20" s="19"/>
      <c r="C20" s="20"/>
      <c r="D20" s="20"/>
      <c r="E20" s="20"/>
      <c r="F20" s="20"/>
      <c r="G20" s="20"/>
      <c r="H20" s="1"/>
    </row>
    <row r="21" spans="1:8" x14ac:dyDescent="0.25">
      <c r="A21" s="6" t="s">
        <v>13</v>
      </c>
      <c r="B21" s="19"/>
      <c r="C21" s="20"/>
      <c r="D21" s="20"/>
      <c r="E21" s="20"/>
      <c r="F21" s="20"/>
      <c r="G21" s="20"/>
      <c r="H21" s="1"/>
    </row>
    <row r="22" spans="1:8" x14ac:dyDescent="0.25">
      <c r="A22" s="3" t="s">
        <v>84</v>
      </c>
      <c r="B22" s="20">
        <f t="shared" ref="B22:G22" si="3">B16</f>
        <v>54988701982.249207</v>
      </c>
      <c r="C22" s="20">
        <f t="shared" si="3"/>
        <v>28537448754.100002</v>
      </c>
      <c r="D22" s="20">
        <f t="shared" si="3"/>
        <v>5307037199.79</v>
      </c>
      <c r="E22" s="20">
        <f t="shared" si="3"/>
        <v>15796429206.380001</v>
      </c>
      <c r="F22" s="19">
        <f t="shared" si="3"/>
        <v>3817651974.1500001</v>
      </c>
      <c r="G22" s="19">
        <f t="shared" si="3"/>
        <v>1530134847.8292</v>
      </c>
      <c r="H22" s="1"/>
    </row>
    <row r="23" spans="1:8" x14ac:dyDescent="0.25">
      <c r="A23" s="3" t="s">
        <v>85</v>
      </c>
      <c r="B23" s="20">
        <f>'I Trimestre'!B23+'II Trimestre'!B23+'III Trimestre'!B23</f>
        <v>49585381620.879997</v>
      </c>
      <c r="C23" s="20"/>
      <c r="D23" s="20"/>
      <c r="E23" s="20"/>
      <c r="F23" s="19"/>
      <c r="G23" s="19"/>
      <c r="H23" s="1"/>
    </row>
    <row r="24" spans="1:8" x14ac:dyDescent="0.25">
      <c r="A24" s="2"/>
      <c r="B24" s="19"/>
      <c r="C24" s="20"/>
      <c r="D24" s="20"/>
      <c r="E24" s="20"/>
      <c r="F24" s="20"/>
      <c r="G24" s="20"/>
      <c r="H24" s="1"/>
    </row>
    <row r="25" spans="1:8" x14ac:dyDescent="0.25">
      <c r="A25" s="2" t="s">
        <v>14</v>
      </c>
      <c r="B25" s="19"/>
      <c r="C25" s="20"/>
      <c r="D25" s="20"/>
      <c r="E25" s="20"/>
      <c r="F25" s="20"/>
      <c r="G25" s="20"/>
      <c r="H25" s="1"/>
    </row>
    <row r="26" spans="1:8" x14ac:dyDescent="0.25">
      <c r="A26" s="3" t="s">
        <v>87</v>
      </c>
      <c r="B26" s="22">
        <v>1.3931300646666669</v>
      </c>
      <c r="C26" s="22">
        <v>1.3931300646666669</v>
      </c>
      <c r="D26" s="22">
        <v>1.3931300646666669</v>
      </c>
      <c r="E26" s="22">
        <v>1.3931300646666669</v>
      </c>
      <c r="F26" s="22">
        <v>1.3931300646666669</v>
      </c>
      <c r="G26" s="22">
        <v>1.3931300646666669</v>
      </c>
      <c r="H26" s="1"/>
    </row>
    <row r="27" spans="1:8" x14ac:dyDescent="0.25">
      <c r="A27" s="3" t="s">
        <v>88</v>
      </c>
      <c r="B27" s="22">
        <v>1.4617491794222224</v>
      </c>
      <c r="C27" s="22">
        <v>1.4617491794222224</v>
      </c>
      <c r="D27" s="22">
        <v>1.4617491794222224</v>
      </c>
      <c r="E27" s="22">
        <v>1.4617491794222224</v>
      </c>
      <c r="F27" s="22">
        <v>1.4617491794222224</v>
      </c>
      <c r="G27" s="22">
        <v>1.4617491794222224</v>
      </c>
      <c r="H27" s="1"/>
    </row>
    <row r="28" spans="1:8" x14ac:dyDescent="0.25">
      <c r="A28" s="3" t="s">
        <v>17</v>
      </c>
      <c r="B28" s="19">
        <f>C28+F28</f>
        <v>134321</v>
      </c>
      <c r="C28" s="20">
        <v>97619</v>
      </c>
      <c r="D28" s="20">
        <v>97619</v>
      </c>
      <c r="E28" s="20">
        <v>97619</v>
      </c>
      <c r="F28" s="20">
        <v>36702</v>
      </c>
      <c r="G28" s="20"/>
      <c r="H28" s="1"/>
    </row>
    <row r="29" spans="1:8" x14ac:dyDescent="0.25">
      <c r="A29" s="2"/>
      <c r="B29" s="19"/>
      <c r="C29" s="20"/>
      <c r="D29" s="20"/>
      <c r="E29" s="20"/>
      <c r="F29" s="20"/>
      <c r="G29" s="20"/>
      <c r="H29" s="1"/>
    </row>
    <row r="30" spans="1:8" x14ac:dyDescent="0.25">
      <c r="A30" s="4" t="s">
        <v>18</v>
      </c>
      <c r="B30" s="19"/>
      <c r="C30" s="20"/>
      <c r="D30" s="20"/>
      <c r="E30" s="20"/>
      <c r="F30" s="20"/>
      <c r="G30" s="20"/>
      <c r="H30" s="1"/>
    </row>
    <row r="31" spans="1:8" x14ac:dyDescent="0.25">
      <c r="A31" s="2" t="s">
        <v>89</v>
      </c>
      <c r="B31" s="19">
        <f t="shared" ref="B31:F31" si="4">B15/B26</f>
        <v>26042918055.186016</v>
      </c>
      <c r="C31" s="20">
        <f t="shared" si="4"/>
        <v>17923714296.363686</v>
      </c>
      <c r="D31" s="20">
        <f t="shared" si="4"/>
        <v>1554488223.2213988</v>
      </c>
      <c r="E31" s="20">
        <f t="shared" si="4"/>
        <v>4912033178.51542</v>
      </c>
      <c r="F31" s="20">
        <f t="shared" si="4"/>
        <v>1652682357.0855129</v>
      </c>
      <c r="G31" s="20">
        <f t="shared" ref="G31" si="5">G15/G26</f>
        <v>0</v>
      </c>
      <c r="H31" s="1"/>
    </row>
    <row r="32" spans="1:8" x14ac:dyDescent="0.25">
      <c r="A32" s="2" t="s">
        <v>90</v>
      </c>
      <c r="B32" s="19">
        <f t="shared" ref="B32" si="6">B17/B27</f>
        <v>36507406193.7369</v>
      </c>
      <c r="C32" s="20">
        <f>C17/C27</f>
        <v>19389445303.648327</v>
      </c>
      <c r="D32" s="20">
        <f t="shared" ref="D32:F32" si="7">D17/D27</f>
        <v>5253830252.3593988</v>
      </c>
      <c r="E32" s="20">
        <f t="shared" si="7"/>
        <v>8554991231.5961637</v>
      </c>
      <c r="F32" s="20">
        <f t="shared" si="7"/>
        <v>2189211192.4597607</v>
      </c>
      <c r="G32" s="20">
        <f t="shared" ref="G32" si="8">G17/G27</f>
        <v>1119928213.6732464</v>
      </c>
      <c r="H32" s="1"/>
    </row>
    <row r="33" spans="1:8" x14ac:dyDescent="0.25">
      <c r="A33" s="2" t="s">
        <v>91</v>
      </c>
      <c r="B33" s="19">
        <f t="shared" ref="B33:F33" si="9">B31/B9</f>
        <v>3882945.8856696011</v>
      </c>
      <c r="C33" s="20">
        <f t="shared" si="9"/>
        <v>3524127.8600793718</v>
      </c>
      <c r="D33" s="20">
        <f t="shared" si="9"/>
        <v>4366539.9528690977</v>
      </c>
      <c r="E33" s="20">
        <f t="shared" si="9"/>
        <v>6628924.6673622401</v>
      </c>
      <c r="F33" s="20">
        <f t="shared" si="9"/>
        <v>3153973.9639036506</v>
      </c>
      <c r="G33" s="20"/>
      <c r="H33" s="1"/>
    </row>
    <row r="34" spans="1:8" x14ac:dyDescent="0.25">
      <c r="A34" s="2" t="s">
        <v>92</v>
      </c>
      <c r="B34" s="19">
        <f t="shared" ref="B34:F34" si="10">B32/B11</f>
        <v>4632919.567733109</v>
      </c>
      <c r="C34" s="20">
        <f t="shared" si="10"/>
        <v>3737364.1680123992</v>
      </c>
      <c r="D34" s="20">
        <f t="shared" si="10"/>
        <v>6360569.3127837759</v>
      </c>
      <c r="E34" s="20">
        <f t="shared" si="10"/>
        <v>7219401.8832035139</v>
      </c>
      <c r="F34" s="20">
        <f t="shared" si="10"/>
        <v>3214700.7231420861</v>
      </c>
      <c r="G34" s="20"/>
      <c r="H34" s="1"/>
    </row>
    <row r="35" spans="1:8" x14ac:dyDescent="0.25">
      <c r="A35" s="2"/>
      <c r="B35" s="5"/>
      <c r="C35" s="1"/>
      <c r="D35" s="1"/>
      <c r="E35" s="1"/>
      <c r="F35" s="1"/>
      <c r="G35" s="1"/>
      <c r="H35" s="1"/>
    </row>
    <row r="36" spans="1:8" x14ac:dyDescent="0.25">
      <c r="A36" s="4" t="s">
        <v>23</v>
      </c>
      <c r="B36" s="5"/>
      <c r="C36" s="1"/>
      <c r="D36" s="1"/>
      <c r="E36" s="1"/>
      <c r="F36" s="1"/>
      <c r="G36" s="1"/>
      <c r="H36" s="1"/>
    </row>
    <row r="37" spans="1:8" x14ac:dyDescent="0.25">
      <c r="A37" s="2"/>
      <c r="B37" s="5"/>
      <c r="C37" s="1"/>
      <c r="D37" s="1"/>
      <c r="E37" s="1"/>
      <c r="F37" s="1"/>
      <c r="G37" s="1"/>
      <c r="H37" s="1"/>
    </row>
    <row r="38" spans="1:8" x14ac:dyDescent="0.25">
      <c r="A38" s="2" t="s">
        <v>24</v>
      </c>
      <c r="B38" s="5"/>
      <c r="C38" s="1"/>
      <c r="D38" s="1"/>
      <c r="E38" s="1"/>
      <c r="F38" s="1"/>
      <c r="G38" s="1"/>
      <c r="H38" s="1"/>
    </row>
    <row r="39" spans="1:8" x14ac:dyDescent="0.25">
      <c r="A39" s="2" t="s">
        <v>25</v>
      </c>
      <c r="B39" s="5">
        <f t="shared" ref="B39:F39" si="11">B10/B28*100</f>
        <v>5.7384921196238867</v>
      </c>
      <c r="C39" s="1">
        <f>C10/C28*100</f>
        <v>4.9416609471516812</v>
      </c>
      <c r="D39" s="1">
        <f t="shared" si="11"/>
        <v>0.67200032780503793</v>
      </c>
      <c r="E39" s="1">
        <f t="shared" si="11"/>
        <v>1.5027812208688882</v>
      </c>
      <c r="F39" s="1">
        <f t="shared" si="11"/>
        <v>2.0734564873848838</v>
      </c>
      <c r="G39" s="1"/>
      <c r="H39" s="1"/>
    </row>
    <row r="40" spans="1:8" x14ac:dyDescent="0.25">
      <c r="A40" s="2" t="s">
        <v>26</v>
      </c>
      <c r="B40" s="5">
        <f t="shared" ref="B40:F40" si="12">B11/B28*100</f>
        <v>5.8665435784426858</v>
      </c>
      <c r="C40" s="1">
        <f t="shared" si="12"/>
        <v>5.3145391778239892</v>
      </c>
      <c r="D40" s="1">
        <f t="shared" si="12"/>
        <v>0.84614675421792895</v>
      </c>
      <c r="E40" s="1">
        <f t="shared" si="12"/>
        <v>1.2139030311722103</v>
      </c>
      <c r="F40" s="1">
        <f t="shared" si="12"/>
        <v>1.8554847147294427</v>
      </c>
      <c r="G40" s="1"/>
      <c r="H40" s="1"/>
    </row>
    <row r="41" spans="1:8" x14ac:dyDescent="0.25">
      <c r="A41" s="2"/>
      <c r="B41" s="5"/>
      <c r="C41" s="1"/>
      <c r="D41" s="1"/>
      <c r="E41" s="1"/>
      <c r="F41" s="1"/>
      <c r="G41" s="1"/>
      <c r="H41" s="1"/>
    </row>
    <row r="42" spans="1:8" x14ac:dyDescent="0.25">
      <c r="A42" s="2" t="s">
        <v>27</v>
      </c>
      <c r="B42" s="5"/>
      <c r="C42" s="1"/>
      <c r="D42" s="1"/>
      <c r="E42" s="1"/>
      <c r="F42" s="1"/>
      <c r="G42" s="1"/>
      <c r="H42" s="1"/>
    </row>
    <row r="43" spans="1:8" x14ac:dyDescent="0.25">
      <c r="A43" s="2" t="s">
        <v>28</v>
      </c>
      <c r="B43" s="5">
        <f t="shared" ref="B43:F43" si="13">B11/B10*100</f>
        <v>102.23144784639335</v>
      </c>
      <c r="C43" s="1">
        <f t="shared" si="13"/>
        <v>107.54560530679933</v>
      </c>
      <c r="D43" s="1">
        <f t="shared" si="13"/>
        <v>125.91463414634146</v>
      </c>
      <c r="E43" s="1">
        <f t="shared" si="13"/>
        <v>80.777096114519438</v>
      </c>
      <c r="F43" s="1">
        <f t="shared" si="13"/>
        <v>89.487516425755587</v>
      </c>
      <c r="G43" s="1"/>
      <c r="H43" s="1"/>
    </row>
    <row r="44" spans="1:8" x14ac:dyDescent="0.25">
      <c r="A44" s="2" t="s">
        <v>29</v>
      </c>
      <c r="B44" s="5">
        <f>B17/B16*100</f>
        <v>97.046609799509753</v>
      </c>
      <c r="C44" s="5">
        <f>C17/C16*100</f>
        <v>99.316887106062737</v>
      </c>
      <c r="D44" s="5">
        <f t="shared" ref="D44:G44" si="14">D17/D16*100</f>
        <v>144.70940698350273</v>
      </c>
      <c r="E44" s="5">
        <f t="shared" si="14"/>
        <v>79.165052110000076</v>
      </c>
      <c r="F44" s="5">
        <f t="shared" si="14"/>
        <v>83.82318990385437</v>
      </c>
      <c r="G44" s="5">
        <f t="shared" si="14"/>
        <v>106.98757365542974</v>
      </c>
      <c r="H44" s="1"/>
    </row>
    <row r="45" spans="1:8" x14ac:dyDescent="0.25">
      <c r="A45" s="2" t="s">
        <v>30</v>
      </c>
      <c r="B45" s="5">
        <f t="shared" ref="B45:F45" si="15">AVERAGE(B43:B44)</f>
        <v>99.639028822951559</v>
      </c>
      <c r="C45" s="1">
        <f t="shared" si="15"/>
        <v>103.43124620643104</v>
      </c>
      <c r="D45" s="1">
        <f t="shared" si="15"/>
        <v>135.31202056492208</v>
      </c>
      <c r="E45" s="1">
        <f t="shared" si="15"/>
        <v>79.971074112259757</v>
      </c>
      <c r="F45" s="1">
        <f t="shared" si="15"/>
        <v>86.655353164804978</v>
      </c>
      <c r="G45" s="1"/>
      <c r="H45" s="1"/>
    </row>
    <row r="46" spans="1:8" x14ac:dyDescent="0.25">
      <c r="A46" s="2"/>
      <c r="B46" s="5"/>
      <c r="C46" s="1"/>
      <c r="D46" s="1"/>
      <c r="E46" s="1"/>
      <c r="F46" s="1"/>
      <c r="G46" s="1"/>
      <c r="H46" s="1"/>
    </row>
    <row r="47" spans="1:8" x14ac:dyDescent="0.25">
      <c r="A47" s="2" t="s">
        <v>31</v>
      </c>
      <c r="B47" s="5"/>
      <c r="C47" s="1"/>
      <c r="D47" s="1"/>
      <c r="E47" s="1"/>
      <c r="F47" s="1"/>
      <c r="G47" s="1"/>
      <c r="H47" s="1"/>
    </row>
    <row r="48" spans="1:8" x14ac:dyDescent="0.25">
      <c r="A48" s="2" t="s">
        <v>32</v>
      </c>
      <c r="B48" s="5">
        <f t="shared" ref="B48:F48" si="16">B11/B12*100</f>
        <v>83.271689738983412</v>
      </c>
      <c r="C48" s="1">
        <f t="shared" si="16"/>
        <v>88.972731949922817</v>
      </c>
      <c r="D48" s="1">
        <f t="shared" si="16"/>
        <v>92.290502793296099</v>
      </c>
      <c r="E48" s="1">
        <f t="shared" si="16"/>
        <v>62.5</v>
      </c>
      <c r="F48" s="1">
        <f t="shared" si="16"/>
        <v>80.975029726516055</v>
      </c>
      <c r="G48" s="1"/>
      <c r="H48" s="1"/>
    </row>
    <row r="49" spans="1:8" x14ac:dyDescent="0.25">
      <c r="A49" s="2" t="s">
        <v>33</v>
      </c>
      <c r="B49" s="5">
        <f>B17/B18*100</f>
        <v>78.109145744651869</v>
      </c>
      <c r="C49" s="5">
        <f t="shared" ref="C49:G49" si="17">C17/C18*100</f>
        <v>82.165094048978773</v>
      </c>
      <c r="D49" s="5">
        <f t="shared" si="17"/>
        <v>106.06633629184132</v>
      </c>
      <c r="E49" s="5">
        <f t="shared" si="17"/>
        <v>61.372952243380908</v>
      </c>
      <c r="F49" s="5">
        <f t="shared" si="17"/>
        <v>75.849519625189728</v>
      </c>
      <c r="G49" s="5">
        <f t="shared" si="17"/>
        <v>82.235168582088363</v>
      </c>
      <c r="H49" s="1"/>
    </row>
    <row r="50" spans="1:8" x14ac:dyDescent="0.25">
      <c r="A50" s="2" t="s">
        <v>34</v>
      </c>
      <c r="B50" s="5">
        <f t="shared" ref="B50:F50" si="18">(B48+B49)/2</f>
        <v>80.69041774181764</v>
      </c>
      <c r="C50" s="1">
        <f t="shared" si="18"/>
        <v>85.568912999450788</v>
      </c>
      <c r="D50" s="1">
        <f t="shared" si="18"/>
        <v>99.178419542568719</v>
      </c>
      <c r="E50" s="1">
        <f t="shared" si="18"/>
        <v>61.936476121690454</v>
      </c>
      <c r="F50" s="1">
        <f t="shared" si="18"/>
        <v>78.412274675852899</v>
      </c>
      <c r="G50" s="1"/>
      <c r="H50" s="1"/>
    </row>
    <row r="51" spans="1:8" x14ac:dyDescent="0.25">
      <c r="A51" s="2"/>
      <c r="B51" s="5"/>
      <c r="C51" s="1"/>
      <c r="D51" s="1"/>
      <c r="E51" s="1"/>
      <c r="F51" s="1"/>
      <c r="G51" s="1"/>
      <c r="H51" s="1"/>
    </row>
    <row r="52" spans="1:8" x14ac:dyDescent="0.25">
      <c r="A52" s="2" t="s">
        <v>93</v>
      </c>
      <c r="B52" s="5"/>
      <c r="C52" s="1"/>
      <c r="D52" s="1"/>
      <c r="E52" s="1"/>
      <c r="F52" s="1"/>
      <c r="G52" s="1"/>
      <c r="H52" s="1"/>
    </row>
    <row r="53" spans="1:8" x14ac:dyDescent="0.25">
      <c r="A53" s="2" t="s">
        <v>35</v>
      </c>
      <c r="B53" s="5">
        <f>B19/B17*100</f>
        <v>96.932325984130372</v>
      </c>
      <c r="C53" s="5">
        <f t="shared" ref="C53:G53" si="19">C19/C17*100</f>
        <v>100</v>
      </c>
      <c r="D53" s="5">
        <f t="shared" si="19"/>
        <v>100</v>
      </c>
      <c r="E53" s="5">
        <f t="shared" si="19"/>
        <v>100</v>
      </c>
      <c r="F53" s="5">
        <f t="shared" si="19"/>
        <v>100</v>
      </c>
      <c r="G53" s="5">
        <f t="shared" si="19"/>
        <v>0</v>
      </c>
      <c r="H53" s="1"/>
    </row>
    <row r="54" spans="1:8" x14ac:dyDescent="0.25">
      <c r="A54" s="2"/>
      <c r="B54" s="5"/>
      <c r="C54" s="1"/>
      <c r="D54" s="1"/>
      <c r="E54" s="1"/>
      <c r="F54" s="1"/>
      <c r="G54" s="1"/>
      <c r="H54" s="1"/>
    </row>
    <row r="55" spans="1:8" x14ac:dyDescent="0.25">
      <c r="A55" s="2" t="s">
        <v>36</v>
      </c>
      <c r="B55" s="5"/>
      <c r="C55" s="1"/>
      <c r="D55" s="1"/>
      <c r="E55" s="1"/>
      <c r="F55" s="1"/>
      <c r="G55" s="1"/>
      <c r="H55" s="1"/>
    </row>
    <row r="56" spans="1:8" x14ac:dyDescent="0.25">
      <c r="A56" s="2" t="s">
        <v>37</v>
      </c>
      <c r="B56" s="13">
        <f>((B11/B9)-1)*100</f>
        <v>17.489190398091537</v>
      </c>
      <c r="C56" s="7">
        <f t="shared" ref="C56:F56" si="20">((C11/C9)-1)*100</f>
        <v>2.005505308690525</v>
      </c>
      <c r="D56" s="7">
        <f t="shared" si="20"/>
        <v>132.02247191011236</v>
      </c>
      <c r="E56" s="7">
        <f t="shared" si="20"/>
        <v>59.919028340080985</v>
      </c>
      <c r="F56" s="7">
        <f t="shared" si="20"/>
        <v>29.961832061068705</v>
      </c>
      <c r="G56" s="1"/>
      <c r="H56" s="1"/>
    </row>
    <row r="57" spans="1:8" x14ac:dyDescent="0.25">
      <c r="A57" s="2" t="s">
        <v>38</v>
      </c>
      <c r="B57" s="14">
        <f>((B32/B31)-1)*100</f>
        <v>40.181703587809167</v>
      </c>
      <c r="C57" s="14">
        <f t="shared" ref="C57:F57" si="21">((C32/C31)-1)*100</f>
        <v>8.1776075151008385</v>
      </c>
      <c r="D57" s="14">
        <f t="shared" si="21"/>
        <v>237.97813157257477</v>
      </c>
      <c r="E57" s="14">
        <f t="shared" si="21"/>
        <v>74.163954531385443</v>
      </c>
      <c r="F57" s="14">
        <f t="shared" si="21"/>
        <v>32.464123131344522</v>
      </c>
      <c r="G57" s="15"/>
      <c r="H57" s="1"/>
    </row>
    <row r="58" spans="1:8" x14ac:dyDescent="0.25">
      <c r="A58" s="2" t="s">
        <v>39</v>
      </c>
      <c r="B58" s="5">
        <f>((B34/B33)-1)*100</f>
        <v>19.314554056273625</v>
      </c>
      <c r="C58" s="1">
        <f t="shared" ref="C58:F58" si="22">((C34/C33)-1)*100</f>
        <v>6.0507540134546955</v>
      </c>
      <c r="D58" s="1">
        <f t="shared" si="22"/>
        <v>45.666119660819149</v>
      </c>
      <c r="E58" s="1">
        <f t="shared" si="22"/>
        <v>8.9075867576005265</v>
      </c>
      <c r="F58" s="1">
        <f t="shared" si="22"/>
        <v>1.9254045827085564</v>
      </c>
      <c r="G58" s="1"/>
      <c r="H58" s="1"/>
    </row>
    <row r="59" spans="1:8" x14ac:dyDescent="0.25">
      <c r="A59" s="2"/>
      <c r="B59" s="5"/>
      <c r="C59" s="1"/>
      <c r="D59" s="1"/>
      <c r="E59" s="1"/>
      <c r="F59" s="1"/>
      <c r="G59" s="1"/>
      <c r="H59" s="1"/>
    </row>
    <row r="60" spans="1:8" x14ac:dyDescent="0.25">
      <c r="A60" s="2" t="s">
        <v>40</v>
      </c>
      <c r="B60" s="5"/>
      <c r="C60" s="1"/>
      <c r="D60" s="1"/>
      <c r="E60" s="1"/>
      <c r="F60" s="1"/>
      <c r="G60" s="1"/>
      <c r="H60" s="1"/>
    </row>
    <row r="61" spans="1:8" x14ac:dyDescent="0.25">
      <c r="A61" s="2" t="s">
        <v>41</v>
      </c>
      <c r="B61" s="5">
        <f t="shared" ref="B61:F62" si="23">B16/B10</f>
        <v>7133977.9426893108</v>
      </c>
      <c r="C61" s="1">
        <f t="shared" si="23"/>
        <v>5915723.2077321727</v>
      </c>
      <c r="D61" s="1">
        <f t="shared" si="23"/>
        <v>8089995.7313871952</v>
      </c>
      <c r="E61" s="1">
        <f t="shared" si="23"/>
        <v>10767845.403122019</v>
      </c>
      <c r="F61" s="1">
        <f t="shared" si="23"/>
        <v>5016625.4588042051</v>
      </c>
      <c r="G61" s="1"/>
      <c r="H61" s="1"/>
    </row>
    <row r="62" spans="1:8" x14ac:dyDescent="0.25">
      <c r="A62" s="2" t="s">
        <v>42</v>
      </c>
      <c r="B62" s="5">
        <f t="shared" si="23"/>
        <v>6772166.3764630295</v>
      </c>
      <c r="C62" s="5">
        <f t="shared" si="23"/>
        <v>5463089.0057941414</v>
      </c>
      <c r="D62" s="5">
        <f t="shared" si="23"/>
        <v>9297556.9736198541</v>
      </c>
      <c r="E62" s="5">
        <f t="shared" si="23"/>
        <v>10552954.778691983</v>
      </c>
      <c r="F62" s="5">
        <f t="shared" si="23"/>
        <v>4699086.144140969</v>
      </c>
      <c r="G62" s="1"/>
      <c r="H62" s="1"/>
    </row>
    <row r="63" spans="1:8" x14ac:dyDescent="0.25">
      <c r="A63" s="2" t="s">
        <v>43</v>
      </c>
      <c r="B63" s="5">
        <f>(B61/B62)*B45</f>
        <v>104.96237013969666</v>
      </c>
      <c r="C63" s="1">
        <f>(C61/C62)*C45</f>
        <v>112.00085207088803</v>
      </c>
      <c r="D63" s="1">
        <f t="shared" ref="D63:E63" si="24">(D61/D62)*D45</f>
        <v>117.73777475970684</v>
      </c>
      <c r="E63" s="1">
        <f t="shared" si="24"/>
        <v>81.599531204393188</v>
      </c>
      <c r="F63" s="1">
        <f t="shared" ref="F63" si="25">F61/F62*F45</f>
        <v>92.511062256276219</v>
      </c>
      <c r="G63" s="1"/>
      <c r="H63" s="1"/>
    </row>
    <row r="64" spans="1:8" x14ac:dyDescent="0.25">
      <c r="A64" s="2"/>
      <c r="B64" s="5"/>
      <c r="C64" s="1"/>
      <c r="D64" s="1"/>
      <c r="E64" s="1"/>
      <c r="F64" s="1"/>
      <c r="G64" s="1"/>
      <c r="H64" s="1"/>
    </row>
    <row r="65" spans="1:8" x14ac:dyDescent="0.25">
      <c r="A65" s="2" t="s">
        <v>44</v>
      </c>
      <c r="B65" s="5"/>
      <c r="C65" s="1"/>
      <c r="D65" s="1"/>
      <c r="E65" s="1"/>
      <c r="F65" s="1"/>
      <c r="G65" s="1"/>
      <c r="H65" s="1"/>
    </row>
    <row r="66" spans="1:8" x14ac:dyDescent="0.25">
      <c r="A66" s="2" t="s">
        <v>45</v>
      </c>
      <c r="B66" s="16">
        <f t="shared" ref="B66" si="26">(B23/B22)*100</f>
        <v>90.17376267016914</v>
      </c>
      <c r="C66" s="1"/>
      <c r="D66" s="1"/>
      <c r="E66" s="1"/>
      <c r="F66" s="1"/>
      <c r="G66" s="1"/>
      <c r="H66" s="1"/>
    </row>
    <row r="67" spans="1:8" x14ac:dyDescent="0.25">
      <c r="A67" s="2" t="s">
        <v>46</v>
      </c>
      <c r="B67" s="16">
        <f t="shared" ref="B67" si="27">(B17/B23)*100</f>
        <v>107.6217814648365</v>
      </c>
      <c r="C67" s="1"/>
      <c r="D67" s="1"/>
      <c r="E67" s="1"/>
      <c r="F67" s="1"/>
      <c r="G67" s="1"/>
      <c r="H67" s="1"/>
    </row>
    <row r="68" spans="1:8" ht="15.75" thickBot="1" x14ac:dyDescent="0.3">
      <c r="A68" s="17"/>
      <c r="B68" s="18"/>
      <c r="C68" s="18"/>
      <c r="D68" s="18"/>
      <c r="E68" s="18"/>
      <c r="F68" s="18"/>
      <c r="G68" s="18"/>
      <c r="H68" s="1"/>
    </row>
    <row r="69" spans="1:8" ht="15.75" thickTop="1" x14ac:dyDescent="0.25"/>
    <row r="70" spans="1:8" x14ac:dyDescent="0.25">
      <c r="A70" s="12" t="s">
        <v>102</v>
      </c>
    </row>
    <row r="71" spans="1:8" x14ac:dyDescent="0.25">
      <c r="A71" s="12" t="s">
        <v>96</v>
      </c>
    </row>
    <row r="72" spans="1:8" x14ac:dyDescent="0.25">
      <c r="A72" s="12" t="s">
        <v>94</v>
      </c>
    </row>
    <row r="73" spans="1:8" x14ac:dyDescent="0.25">
      <c r="A73" s="12" t="s">
        <v>95</v>
      </c>
    </row>
    <row r="76" spans="1:8" x14ac:dyDescent="0.25">
      <c r="A76" s="8" t="s">
        <v>97</v>
      </c>
    </row>
    <row r="77" spans="1:8" x14ac:dyDescent="0.25">
      <c r="A77" s="8" t="s">
        <v>98</v>
      </c>
    </row>
    <row r="78" spans="1:8" x14ac:dyDescent="0.25">
      <c r="A78" s="8" t="s">
        <v>99</v>
      </c>
    </row>
    <row r="79" spans="1:8" x14ac:dyDescent="0.25">
      <c r="A79" s="8" t="s">
        <v>100</v>
      </c>
    </row>
    <row r="80" spans="1:8" x14ac:dyDescent="0.25">
      <c r="A80" s="8" t="s">
        <v>101</v>
      </c>
    </row>
    <row r="83" spans="1:1" x14ac:dyDescent="0.25">
      <c r="A83" s="8" t="s">
        <v>117</v>
      </c>
    </row>
    <row r="84" spans="1:1" x14ac:dyDescent="0.25">
      <c r="A84" s="8" t="s">
        <v>118</v>
      </c>
    </row>
    <row r="85" spans="1:1" x14ac:dyDescent="0.25">
      <c r="A85" s="8" t="s">
        <v>119</v>
      </c>
    </row>
    <row r="86" spans="1:1" x14ac:dyDescent="0.25">
      <c r="A86" s="23" t="s">
        <v>120</v>
      </c>
    </row>
    <row r="87" spans="1:1" x14ac:dyDescent="0.25">
      <c r="A87" s="23" t="s">
        <v>121</v>
      </c>
    </row>
  </sheetData>
  <mergeCells count="4">
    <mergeCell ref="A2:G2"/>
    <mergeCell ref="A4:A5"/>
    <mergeCell ref="C4:F4"/>
    <mergeCell ref="G4:G5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7"/>
  <sheetViews>
    <sheetView tabSelected="1" topLeftCell="A82" zoomScale="80" zoomScaleNormal="80" workbookViewId="0">
      <selection activeCell="G10" sqref="G10"/>
    </sheetView>
  </sheetViews>
  <sheetFormatPr baseColWidth="10" defaultRowHeight="15" x14ac:dyDescent="0.25"/>
  <cols>
    <col min="1" max="1" width="62" style="24" customWidth="1"/>
    <col min="2" max="2" width="19" style="24" customWidth="1"/>
    <col min="3" max="3" width="18.140625" style="24" bestFit="1" customWidth="1"/>
    <col min="4" max="4" width="17.140625" style="24" bestFit="1" customWidth="1"/>
    <col min="5" max="5" width="18.140625" style="24" bestFit="1" customWidth="1"/>
    <col min="6" max="6" width="17.28515625" style="24" bestFit="1" customWidth="1"/>
    <col min="7" max="7" width="17.140625" style="24" bestFit="1" customWidth="1"/>
    <col min="8" max="8" width="11.42578125" style="24"/>
    <col min="9" max="10" width="15.140625" style="24" bestFit="1" customWidth="1"/>
    <col min="11" max="12" width="11.42578125" style="24"/>
    <col min="13" max="13" width="13.5703125" style="24" bestFit="1" customWidth="1"/>
    <col min="14" max="16384" width="11.42578125" style="24"/>
  </cols>
  <sheetData>
    <row r="2" spans="1:8" ht="15.75" x14ac:dyDescent="0.25">
      <c r="A2" s="42" t="s">
        <v>128</v>
      </c>
      <c r="B2" s="42"/>
      <c r="C2" s="42"/>
      <c r="D2" s="42"/>
      <c r="E2" s="42"/>
      <c r="F2" s="42"/>
      <c r="G2" s="42"/>
    </row>
    <row r="4" spans="1:8" x14ac:dyDescent="0.25">
      <c r="A4" s="39"/>
      <c r="B4" s="25" t="s">
        <v>115</v>
      </c>
      <c r="C4" s="41" t="s">
        <v>116</v>
      </c>
      <c r="D4" s="41"/>
      <c r="E4" s="41"/>
      <c r="F4" s="41"/>
      <c r="G4" s="43" t="s">
        <v>5</v>
      </c>
      <c r="H4" s="26"/>
    </row>
    <row r="5" spans="1:8" ht="15.75" thickBot="1" x14ac:dyDescent="0.3">
      <c r="A5" s="40"/>
      <c r="B5" s="27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44"/>
      <c r="H5" s="28"/>
    </row>
    <row r="6" spans="1:8" ht="15.75" thickTop="1" x14ac:dyDescent="0.25">
      <c r="A6" s="29" t="s">
        <v>6</v>
      </c>
      <c r="B6" s="30"/>
    </row>
    <row r="7" spans="1:8" x14ac:dyDescent="0.25">
      <c r="A7" s="31"/>
      <c r="B7" s="30"/>
    </row>
    <row r="8" spans="1:8" x14ac:dyDescent="0.25">
      <c r="A8" s="31" t="s">
        <v>114</v>
      </c>
      <c r="B8" s="30"/>
    </row>
    <row r="9" spans="1:8" x14ac:dyDescent="0.25">
      <c r="A9" s="32" t="s">
        <v>73</v>
      </c>
      <c r="B9" s="30">
        <f>SUM(C9:F9)</f>
        <v>8784</v>
      </c>
      <c r="C9" s="24">
        <f>'I Trimestre'!C9+'II Trimestre'!C9+'III Trimestre'!C9+'IV Trimestre'!C9</f>
        <v>6490</v>
      </c>
      <c r="D9" s="24">
        <f>'I Trimestre'!D9+'II Trimestre'!D9+'III Trimestre'!D9+'IV Trimestre'!D9</f>
        <v>516</v>
      </c>
      <c r="E9" s="24">
        <f>'I Trimestre'!E9+'II Trimestre'!E9+'III Trimestre'!E9+'IV Trimestre'!E9</f>
        <v>1135</v>
      </c>
      <c r="F9" s="30">
        <f>'I Trimestre'!F9+'II Trimestre'!F9+'III Trimestre'!F9+'IV Trimestre'!F9</f>
        <v>643</v>
      </c>
    </row>
    <row r="10" spans="1:8" x14ac:dyDescent="0.25">
      <c r="A10" s="32" t="s">
        <v>74</v>
      </c>
      <c r="B10" s="30">
        <f t="shared" ref="B10" si="0">SUM(C10:F10)</f>
        <v>9463</v>
      </c>
      <c r="C10" s="24">
        <f>'I Trimestre'!C10+'II Trimestre'!C10+'III Trimestre'!C10+'IV Trimestre'!C10</f>
        <v>5831</v>
      </c>
      <c r="D10" s="24">
        <f>'I Trimestre'!D10+'II Trimestre'!D10+'III Trimestre'!D10+'IV Trimestre'!D10</f>
        <v>895</v>
      </c>
      <c r="E10" s="24">
        <f>'I Trimestre'!E10+'II Trimestre'!E10+'III Trimestre'!E10+'IV Trimestre'!E10</f>
        <v>1896</v>
      </c>
      <c r="F10" s="30">
        <f>'I Trimestre'!F10+'II Trimestre'!F10+'III Trimestre'!F10+'IV Trimestre'!F10</f>
        <v>841</v>
      </c>
    </row>
    <row r="11" spans="1:8" x14ac:dyDescent="0.25">
      <c r="A11" s="32" t="s">
        <v>75</v>
      </c>
      <c r="B11" s="30">
        <f>SUM(C11:F11)</f>
        <v>9917</v>
      </c>
      <c r="C11" s="24">
        <f>'I Trimestre'!C11+'II Trimestre'!C11+'III Trimestre'!C11+'IV Trimestre'!C11</f>
        <v>6467</v>
      </c>
      <c r="D11" s="24">
        <f>'I Trimestre'!D11+'II Trimestre'!D11+'III Trimestre'!D11+'IV Trimestre'!D11</f>
        <v>1081</v>
      </c>
      <c r="E11" s="24">
        <f>'I Trimestre'!E11+'II Trimestre'!E11+'III Trimestre'!E11+'IV Trimestre'!E11</f>
        <v>1533</v>
      </c>
      <c r="F11" s="24">
        <f>'I Trimestre'!F11+'II Trimestre'!F11+'III Trimestre'!F11+'IV Trimestre'!F11</f>
        <v>836</v>
      </c>
    </row>
    <row r="12" spans="1:8" x14ac:dyDescent="0.25">
      <c r="A12" s="32" t="s">
        <v>10</v>
      </c>
      <c r="B12" s="30">
        <f>SUM(C12:F12)</f>
        <v>9463</v>
      </c>
      <c r="C12" s="24">
        <v>5831</v>
      </c>
      <c r="D12" s="24">
        <v>895</v>
      </c>
      <c r="E12" s="24">
        <v>1896</v>
      </c>
      <c r="F12" s="30">
        <v>841</v>
      </c>
    </row>
    <row r="13" spans="1:8" x14ac:dyDescent="0.25">
      <c r="A13" s="31"/>
      <c r="B13" s="30"/>
    </row>
    <row r="14" spans="1:8" x14ac:dyDescent="0.25">
      <c r="A14" s="33" t="s">
        <v>11</v>
      </c>
      <c r="B14" s="30"/>
    </row>
    <row r="15" spans="1:8" x14ac:dyDescent="0.25">
      <c r="A15" s="32" t="s">
        <v>73</v>
      </c>
      <c r="B15" s="24">
        <f>SUM(C15:G15)</f>
        <v>50501802977.580002</v>
      </c>
      <c r="C15" s="24">
        <f>'I Trimestre'!C15+'II Trimestre'!C15+'III Trimestre'!C15+'IV Trimestre'!C15</f>
        <v>32567984278.780003</v>
      </c>
      <c r="D15" s="24">
        <f>'I Trimestre'!D15+'II Trimestre'!D15+'III Trimestre'!D15+'IV Trimestre'!D15</f>
        <v>3616273503.4799995</v>
      </c>
      <c r="E15" s="24">
        <f>'I Trimestre'!E15+'II Trimestre'!E15+'III Trimestre'!E15+'IV Trimestre'!E15</f>
        <v>11462484716.32</v>
      </c>
      <c r="F15" s="30">
        <f>'I Trimestre'!F15+'II Trimestre'!F15+'III Trimestre'!F15+'IV Trimestre'!F15</f>
        <v>2855060479</v>
      </c>
      <c r="G15" s="30">
        <f>'I Trimestre'!G15+'II Trimestre'!G15+'III Trimestre'!G15+'IV Trimestre'!G15</f>
        <v>0</v>
      </c>
    </row>
    <row r="16" spans="1:8" x14ac:dyDescent="0.25">
      <c r="A16" s="32" t="s">
        <v>74</v>
      </c>
      <c r="B16" s="24">
        <f>SUM(C16:G16)</f>
        <v>68320643553.04071</v>
      </c>
      <c r="C16" s="24">
        <f>'I Trimestre'!C16+'II Trimestre'!C16+'III Trimestre'!C16+'IV Trimestre'!C16</f>
        <v>34494582024.290001</v>
      </c>
      <c r="D16" s="24">
        <f>'I Trimestre'!D16+'II Trimestre'!D16+'III Trimestre'!D16+'IV Trimestre'!D16</f>
        <v>7240546179.5900002</v>
      </c>
      <c r="E16" s="24">
        <f>'I Trimestre'!E16+'II Trimestre'!E16+'III Trimestre'!E16+'IV Trimestre'!E16</f>
        <v>20375834884.330002</v>
      </c>
      <c r="F16" s="30">
        <f>'I Trimestre'!F16+'II Trimestre'!F16+'III Trimestre'!F16+'IV Trimestre'!F16</f>
        <v>4218982110.8600001</v>
      </c>
      <c r="G16" s="30">
        <f>'I Trimestre'!G16+'II Trimestre'!G16+'III Trimestre'!G16+'IV Trimestre'!G16</f>
        <v>1990698353.9707</v>
      </c>
    </row>
    <row r="17" spans="1:7" x14ac:dyDescent="0.25">
      <c r="A17" s="32" t="s">
        <v>75</v>
      </c>
      <c r="B17" s="24">
        <f>SUM(C17:G17)</f>
        <v>67030191795.32476</v>
      </c>
      <c r="C17" s="30">
        <f>'I Trimestre'!C17+'II Trimestre'!C17+'III Trimestre'!C17+'IV Trimestre'!C17</f>
        <v>35376696907.120003</v>
      </c>
      <c r="D17" s="30">
        <f>'I Trimestre'!D17+'II Trimestre'!D17+'III Trimestre'!D17+'IV Trimestre'!D17</f>
        <v>9581542744.0499992</v>
      </c>
      <c r="E17" s="30">
        <f>'I Trimestre'!E17+'II Trimestre'!E17+'III Trimestre'!E17+'IV Trimestre'!E17</f>
        <v>16009154512.130001</v>
      </c>
      <c r="F17" s="30">
        <f>'I Trimestre'!F17+'II Trimestre'!F17+'III Trimestre'!F17+'IV Trimestre'!F17</f>
        <v>3920624853.9200001</v>
      </c>
      <c r="G17" s="30">
        <f>'I Trimestre'!G17+'II Trimestre'!G17+'III Trimestre'!G17+'IV Trimestre'!G17</f>
        <v>2142172778.1047611</v>
      </c>
    </row>
    <row r="18" spans="1:7" x14ac:dyDescent="0.25">
      <c r="A18" s="32" t="s">
        <v>10</v>
      </c>
      <c r="B18" s="24">
        <f t="shared" ref="B18" si="1">SUM(C18:G18)</f>
        <v>68320643553.04071</v>
      </c>
      <c r="C18" s="24">
        <v>34494582024.290001</v>
      </c>
      <c r="D18" s="24">
        <v>7240546179.5900002</v>
      </c>
      <c r="E18" s="24">
        <v>20375834884.330002</v>
      </c>
      <c r="F18" s="30">
        <v>4218982110.8600001</v>
      </c>
      <c r="G18" s="30">
        <v>1990698353.9707</v>
      </c>
    </row>
    <row r="19" spans="1:7" x14ac:dyDescent="0.25">
      <c r="A19" s="32" t="s">
        <v>76</v>
      </c>
      <c r="B19" s="24">
        <f>SUM(C19:F19)</f>
        <v>64888019017.220001</v>
      </c>
      <c r="C19" s="24">
        <f>C17</f>
        <v>35376696907.120003</v>
      </c>
      <c r="D19" s="24">
        <f t="shared" ref="D19:F19" si="2">D17</f>
        <v>9581542744.0499992</v>
      </c>
      <c r="E19" s="24">
        <f t="shared" si="2"/>
        <v>16009154512.130001</v>
      </c>
      <c r="F19" s="24">
        <f t="shared" si="2"/>
        <v>3920624853.9200001</v>
      </c>
      <c r="G19" s="24">
        <v>0</v>
      </c>
    </row>
    <row r="20" spans="1:7" x14ac:dyDescent="0.25">
      <c r="A20" s="31"/>
      <c r="B20" s="30"/>
    </row>
    <row r="21" spans="1:7" x14ac:dyDescent="0.25">
      <c r="A21" s="33" t="s">
        <v>13</v>
      </c>
      <c r="B21" s="30"/>
    </row>
    <row r="22" spans="1:7" x14ac:dyDescent="0.25">
      <c r="A22" s="32" t="s">
        <v>74</v>
      </c>
      <c r="B22" s="24">
        <f t="shared" ref="B22:G22" si="3">B16</f>
        <v>68320643553.04071</v>
      </c>
      <c r="C22" s="24">
        <f t="shared" si="3"/>
        <v>34494582024.290001</v>
      </c>
      <c r="D22" s="24">
        <f t="shared" si="3"/>
        <v>7240546179.5900002</v>
      </c>
      <c r="E22" s="24">
        <f t="shared" si="3"/>
        <v>20375834884.330002</v>
      </c>
      <c r="F22" s="30">
        <f t="shared" si="3"/>
        <v>4218982110.8600001</v>
      </c>
      <c r="G22" s="30">
        <f t="shared" si="3"/>
        <v>1990698353.9707</v>
      </c>
    </row>
    <row r="23" spans="1:7" x14ac:dyDescent="0.25">
      <c r="A23" s="32" t="s">
        <v>75</v>
      </c>
      <c r="B23" s="24">
        <f>'I Trimestre'!B23+'II Trimestre'!B23+'III Trimestre'!B23+'IV Trimestre'!B23</f>
        <v>67582111924.339996</v>
      </c>
      <c r="F23" s="30"/>
      <c r="G23" s="30"/>
    </row>
    <row r="24" spans="1:7" x14ac:dyDescent="0.25">
      <c r="A24" s="31"/>
      <c r="B24" s="30"/>
    </row>
    <row r="25" spans="1:7" x14ac:dyDescent="0.25">
      <c r="A25" s="31" t="s">
        <v>14</v>
      </c>
      <c r="B25" s="30"/>
    </row>
    <row r="26" spans="1:7" x14ac:dyDescent="0.25">
      <c r="A26" s="32" t="s">
        <v>77</v>
      </c>
      <c r="B26" s="30">
        <v>1.4000346908083336</v>
      </c>
      <c r="C26" s="30">
        <v>1.4000346908083336</v>
      </c>
      <c r="D26" s="30">
        <v>1.4000346908083336</v>
      </c>
      <c r="E26" s="30">
        <v>1.4000346908083336</v>
      </c>
      <c r="F26" s="30">
        <v>1.4000346908083336</v>
      </c>
      <c r="G26" s="30">
        <v>1.4000346908083336</v>
      </c>
    </row>
    <row r="27" spans="1:7" x14ac:dyDescent="0.25">
      <c r="A27" s="32" t="s">
        <v>78</v>
      </c>
      <c r="B27" s="30">
        <v>1.4683304717083334</v>
      </c>
      <c r="C27" s="30">
        <v>1.4683304717083334</v>
      </c>
      <c r="D27" s="30">
        <v>1.4683304717083334</v>
      </c>
      <c r="E27" s="30">
        <v>1.4683304717083334</v>
      </c>
      <c r="F27" s="30">
        <v>1.4683304717083334</v>
      </c>
      <c r="G27" s="30">
        <v>1.4683304717083334</v>
      </c>
    </row>
    <row r="28" spans="1:7" x14ac:dyDescent="0.25">
      <c r="A28" s="32" t="s">
        <v>17</v>
      </c>
      <c r="B28" s="30">
        <f>C28+F28</f>
        <v>134321</v>
      </c>
      <c r="C28" s="24">
        <v>97619</v>
      </c>
      <c r="D28" s="24">
        <v>97619</v>
      </c>
      <c r="E28" s="24">
        <v>97619</v>
      </c>
      <c r="F28" s="24">
        <v>36702</v>
      </c>
    </row>
    <row r="29" spans="1:7" x14ac:dyDescent="0.25">
      <c r="A29" s="31"/>
      <c r="B29" s="30"/>
    </row>
    <row r="30" spans="1:7" x14ac:dyDescent="0.25">
      <c r="A30" s="29" t="s">
        <v>18</v>
      </c>
      <c r="B30" s="30"/>
    </row>
    <row r="31" spans="1:7" x14ac:dyDescent="0.25">
      <c r="A31" s="31" t="s">
        <v>79</v>
      </c>
      <c r="B31" s="30">
        <f t="shared" ref="B31:F31" si="4">B15/B26</f>
        <v>36071822583.497505</v>
      </c>
      <c r="C31" s="24">
        <f t="shared" si="4"/>
        <v>23262269494.176838</v>
      </c>
      <c r="D31" s="24">
        <f t="shared" si="4"/>
        <v>2582988498.2293425</v>
      </c>
      <c r="E31" s="24">
        <f t="shared" si="4"/>
        <v>8187286209.1023903</v>
      </c>
      <c r="F31" s="24">
        <f t="shared" si="4"/>
        <v>2039278381.9889367</v>
      </c>
      <c r="G31" s="24">
        <f t="shared" ref="G31" si="5">G15/G26</f>
        <v>0</v>
      </c>
    </row>
    <row r="32" spans="1:7" x14ac:dyDescent="0.25">
      <c r="A32" s="31" t="s">
        <v>80</v>
      </c>
      <c r="B32" s="30">
        <f t="shared" ref="B32" si="6">B17/B27</f>
        <v>45650616865.110947</v>
      </c>
      <c r="C32" s="24">
        <f>C17/C27</f>
        <v>24093143599.996861</v>
      </c>
      <c r="D32" s="24">
        <f t="shared" ref="D32:F32" si="7">D17/D27</f>
        <v>6525467480.6975336</v>
      </c>
      <c r="E32" s="24">
        <f t="shared" si="7"/>
        <v>10902964162.763784</v>
      </c>
      <c r="F32" s="24">
        <f t="shared" si="7"/>
        <v>2670124287.0472732</v>
      </c>
      <c r="G32" s="24">
        <f t="shared" ref="G32" si="8">G17/G27</f>
        <v>1458917334.6055019</v>
      </c>
    </row>
    <row r="33" spans="1:7" x14ac:dyDescent="0.25">
      <c r="A33" s="31" t="s">
        <v>81</v>
      </c>
      <c r="B33" s="30">
        <f t="shared" ref="B33:F33" si="9">B31/B9</f>
        <v>4106537.1793599161</v>
      </c>
      <c r="C33" s="24">
        <f t="shared" si="9"/>
        <v>3584325.0376235498</v>
      </c>
      <c r="D33" s="24">
        <f t="shared" si="9"/>
        <v>5005791.6632351596</v>
      </c>
      <c r="E33" s="24">
        <f t="shared" si="9"/>
        <v>7213468.0256408723</v>
      </c>
      <c r="F33" s="24">
        <f t="shared" si="9"/>
        <v>3171506.0373078329</v>
      </c>
    </row>
    <row r="34" spans="1:7" x14ac:dyDescent="0.25">
      <c r="A34" s="31" t="s">
        <v>82</v>
      </c>
      <c r="B34" s="30">
        <f t="shared" ref="B34:F34" si="10">B32/B11</f>
        <v>4603268.8176979879</v>
      </c>
      <c r="C34" s="24">
        <f t="shared" si="10"/>
        <v>3725551.8169161682</v>
      </c>
      <c r="D34" s="24">
        <f t="shared" si="10"/>
        <v>6036510.1579070613</v>
      </c>
      <c r="E34" s="24">
        <f t="shared" si="10"/>
        <v>7112174.9267865522</v>
      </c>
      <c r="F34" s="24">
        <f t="shared" si="10"/>
        <v>3193928.5730230538</v>
      </c>
    </row>
    <row r="35" spans="1:7" x14ac:dyDescent="0.25">
      <c r="A35" s="31"/>
      <c r="B35" s="30"/>
    </row>
    <row r="36" spans="1:7" x14ac:dyDescent="0.25">
      <c r="A36" s="29" t="s">
        <v>23</v>
      </c>
      <c r="B36" s="30"/>
    </row>
    <row r="37" spans="1:7" x14ac:dyDescent="0.25">
      <c r="A37" s="31"/>
      <c r="B37" s="30"/>
    </row>
    <row r="38" spans="1:7" x14ac:dyDescent="0.25">
      <c r="A38" s="31" t="s">
        <v>24</v>
      </c>
      <c r="B38" s="30"/>
    </row>
    <row r="39" spans="1:7" x14ac:dyDescent="0.25">
      <c r="A39" s="31" t="s">
        <v>25</v>
      </c>
      <c r="B39" s="30">
        <f t="shared" ref="B39:F39" si="11">B10/B28*100</f>
        <v>7.045063690711058</v>
      </c>
      <c r="C39" s="24">
        <f>C10/C28*100</f>
        <v>5.9732224259621587</v>
      </c>
      <c r="D39" s="24">
        <f t="shared" si="11"/>
        <v>0.91682971552669057</v>
      </c>
      <c r="E39" s="24">
        <f t="shared" si="11"/>
        <v>1.9422448498755365</v>
      </c>
      <c r="F39" s="24">
        <f t="shared" si="11"/>
        <v>2.2914282600403251</v>
      </c>
    </row>
    <row r="40" spans="1:7" x14ac:dyDescent="0.25">
      <c r="A40" s="31" t="s">
        <v>26</v>
      </c>
      <c r="B40" s="30">
        <f>B11/B28*100</f>
        <v>7.3830599831746335</v>
      </c>
      <c r="C40" s="24">
        <f t="shared" ref="C40:F40" si="12">C11/C28*100</f>
        <v>6.6247349388950925</v>
      </c>
      <c r="D40" s="24">
        <f t="shared" si="12"/>
        <v>1.1073663938372653</v>
      </c>
      <c r="E40" s="24">
        <f t="shared" si="12"/>
        <v>1.5703910099468341</v>
      </c>
      <c r="F40" s="24">
        <f t="shared" si="12"/>
        <v>2.2778050242493597</v>
      </c>
    </row>
    <row r="41" spans="1:7" x14ac:dyDescent="0.25">
      <c r="A41" s="31"/>
      <c r="B41" s="30"/>
    </row>
    <row r="42" spans="1:7" x14ac:dyDescent="0.25">
      <c r="A42" s="31" t="s">
        <v>27</v>
      </c>
      <c r="B42" s="30"/>
    </row>
    <row r="43" spans="1:7" x14ac:dyDescent="0.25">
      <c r="A43" s="31" t="s">
        <v>28</v>
      </c>
      <c r="B43" s="30">
        <f t="shared" ref="B43:F43" si="13">B11/B10*100</f>
        <v>104.79763288597697</v>
      </c>
      <c r="C43" s="24">
        <f t="shared" si="13"/>
        <v>110.90722003086948</v>
      </c>
      <c r="D43" s="24">
        <f t="shared" si="13"/>
        <v>120.78212290502792</v>
      </c>
      <c r="E43" s="24">
        <f t="shared" si="13"/>
        <v>80.85443037974683</v>
      </c>
      <c r="F43" s="24">
        <f t="shared" si="13"/>
        <v>99.405469678953622</v>
      </c>
    </row>
    <row r="44" spans="1:7" x14ac:dyDescent="0.25">
      <c r="A44" s="31" t="s">
        <v>29</v>
      </c>
      <c r="B44" s="30">
        <f>B17/B16*100</f>
        <v>98.111183252080892</v>
      </c>
      <c r="C44" s="30">
        <f>C17/C16*100</f>
        <v>102.55725633146923</v>
      </c>
      <c r="D44" s="30">
        <f t="shared" ref="D44:G44" si="14">D17/D16*100</f>
        <v>132.33176760972691</v>
      </c>
      <c r="E44" s="30">
        <f t="shared" si="14"/>
        <v>78.569318032910701</v>
      </c>
      <c r="F44" s="30">
        <f t="shared" si="14"/>
        <v>92.928217065154072</v>
      </c>
      <c r="G44" s="30">
        <f t="shared" si="14"/>
        <v>107.6091098298206</v>
      </c>
    </row>
    <row r="45" spans="1:7" x14ac:dyDescent="0.25">
      <c r="A45" s="31" t="s">
        <v>30</v>
      </c>
      <c r="B45" s="30">
        <f t="shared" ref="B45:F45" si="15">AVERAGE(B43:B44)</f>
        <v>101.45440806902893</v>
      </c>
      <c r="C45" s="24">
        <f t="shared" si="15"/>
        <v>106.73223818116935</v>
      </c>
      <c r="D45" s="24">
        <f t="shared" si="15"/>
        <v>126.55694525737741</v>
      </c>
      <c r="E45" s="24">
        <f t="shared" si="15"/>
        <v>79.711874206328758</v>
      </c>
      <c r="F45" s="24">
        <f t="shared" si="15"/>
        <v>96.166843372053847</v>
      </c>
    </row>
    <row r="46" spans="1:7" x14ac:dyDescent="0.25">
      <c r="A46" s="31"/>
      <c r="B46" s="30"/>
    </row>
    <row r="47" spans="1:7" x14ac:dyDescent="0.25">
      <c r="A47" s="31" t="s">
        <v>31</v>
      </c>
      <c r="B47" s="30"/>
    </row>
    <row r="48" spans="1:7" x14ac:dyDescent="0.25">
      <c r="A48" s="31" t="s">
        <v>32</v>
      </c>
      <c r="B48" s="30">
        <f t="shared" ref="B48:F48" si="16">B11/B12*100</f>
        <v>104.79763288597697</v>
      </c>
      <c r="C48" s="24">
        <f t="shared" si="16"/>
        <v>110.90722003086948</v>
      </c>
      <c r="D48" s="24">
        <f t="shared" si="16"/>
        <v>120.78212290502792</v>
      </c>
      <c r="E48" s="24">
        <f t="shared" si="16"/>
        <v>80.85443037974683</v>
      </c>
      <c r="F48" s="24">
        <f t="shared" si="16"/>
        <v>99.405469678953622</v>
      </c>
    </row>
    <row r="49" spans="1:7" x14ac:dyDescent="0.25">
      <c r="A49" s="31" t="s">
        <v>33</v>
      </c>
      <c r="B49" s="30">
        <f>B17/B18*100</f>
        <v>98.111183252080892</v>
      </c>
      <c r="C49" s="30">
        <f t="shared" ref="C49:G49" si="17">C17/C18*100</f>
        <v>102.55725633146923</v>
      </c>
      <c r="D49" s="30">
        <f t="shared" si="17"/>
        <v>132.33176760972691</v>
      </c>
      <c r="E49" s="30">
        <f t="shared" si="17"/>
        <v>78.569318032910701</v>
      </c>
      <c r="F49" s="30">
        <f t="shared" si="17"/>
        <v>92.928217065154072</v>
      </c>
      <c r="G49" s="30">
        <f t="shared" si="17"/>
        <v>107.6091098298206</v>
      </c>
    </row>
    <row r="50" spans="1:7" x14ac:dyDescent="0.25">
      <c r="A50" s="31" t="s">
        <v>34</v>
      </c>
      <c r="B50" s="30">
        <f t="shared" ref="B50:F50" si="18">(B48+B49)/2</f>
        <v>101.45440806902893</v>
      </c>
      <c r="C50" s="24">
        <f t="shared" si="18"/>
        <v>106.73223818116935</v>
      </c>
      <c r="D50" s="24">
        <f t="shared" si="18"/>
        <v>126.55694525737741</v>
      </c>
      <c r="E50" s="24">
        <f t="shared" si="18"/>
        <v>79.711874206328758</v>
      </c>
      <c r="F50" s="24">
        <f t="shared" si="18"/>
        <v>96.166843372053847</v>
      </c>
    </row>
    <row r="51" spans="1:7" x14ac:dyDescent="0.25">
      <c r="A51" s="31"/>
      <c r="B51" s="30"/>
    </row>
    <row r="52" spans="1:7" x14ac:dyDescent="0.25">
      <c r="A52" s="31" t="s">
        <v>93</v>
      </c>
      <c r="B52" s="30"/>
    </row>
    <row r="53" spans="1:7" x14ac:dyDescent="0.25">
      <c r="A53" s="31" t="s">
        <v>35</v>
      </c>
      <c r="B53" s="30">
        <f>B19/B17*100</f>
        <v>96.804167315161749</v>
      </c>
      <c r="C53" s="30">
        <f t="shared" ref="C53:G53" si="19">C19/C17*100</f>
        <v>100</v>
      </c>
      <c r="D53" s="30">
        <f t="shared" si="19"/>
        <v>100</v>
      </c>
      <c r="E53" s="30">
        <f t="shared" si="19"/>
        <v>100</v>
      </c>
      <c r="F53" s="30">
        <f t="shared" si="19"/>
        <v>100</v>
      </c>
      <c r="G53" s="30">
        <f t="shared" si="19"/>
        <v>0</v>
      </c>
    </row>
    <row r="54" spans="1:7" x14ac:dyDescent="0.25">
      <c r="A54" s="31"/>
      <c r="B54" s="30"/>
    </row>
    <row r="55" spans="1:7" x14ac:dyDescent="0.25">
      <c r="A55" s="31" t="s">
        <v>36</v>
      </c>
      <c r="B55" s="30"/>
    </row>
    <row r="56" spans="1:7" x14ac:dyDescent="0.25">
      <c r="A56" s="31" t="s">
        <v>37</v>
      </c>
      <c r="B56" s="30">
        <f>((B11/B9)-1)*100</f>
        <v>12.898451730418948</v>
      </c>
      <c r="C56" s="24">
        <f t="shared" ref="C56:F56" si="20">((C11/C9)-1)*100</f>
        <v>-0.35439137134052334</v>
      </c>
      <c r="D56" s="24">
        <f t="shared" si="20"/>
        <v>109.49612403100777</v>
      </c>
      <c r="E56" s="24">
        <f t="shared" si="20"/>
        <v>35.066079295154196</v>
      </c>
      <c r="F56" s="24">
        <f t="shared" si="20"/>
        <v>30.015552099533437</v>
      </c>
    </row>
    <row r="57" spans="1:7" x14ac:dyDescent="0.25">
      <c r="A57" s="31" t="s">
        <v>38</v>
      </c>
      <c r="B57" s="30">
        <f>((B32/B31)-1)*100</f>
        <v>26.554783195223528</v>
      </c>
      <c r="C57" s="30">
        <f t="shared" ref="C57:F57" si="21">((C32/C31)-1)*100</f>
        <v>3.5717671744281532</v>
      </c>
      <c r="D57" s="30">
        <f t="shared" si="21"/>
        <v>152.63246372063946</v>
      </c>
      <c r="E57" s="30">
        <f t="shared" si="21"/>
        <v>33.169451809833902</v>
      </c>
      <c r="F57" s="30">
        <f t="shared" si="21"/>
        <v>30.934761562227898</v>
      </c>
    </row>
    <row r="58" spans="1:7" x14ac:dyDescent="0.25">
      <c r="A58" s="31" t="s">
        <v>39</v>
      </c>
      <c r="B58" s="30">
        <f>((B34/B33)-1)*100</f>
        <v>12.096119349283407</v>
      </c>
      <c r="C58" s="24">
        <f t="shared" ref="C58:F58" si="22">((C34/C33)-1)*100</f>
        <v>3.9401219981504143</v>
      </c>
      <c r="D58" s="24">
        <f t="shared" si="22"/>
        <v>20.590519222802929</v>
      </c>
      <c r="E58" s="24">
        <f t="shared" si="22"/>
        <v>-1.4042219150936175</v>
      </c>
      <c r="F58" s="24">
        <f t="shared" si="22"/>
        <v>0.70699962262266158</v>
      </c>
    </row>
    <row r="59" spans="1:7" x14ac:dyDescent="0.25">
      <c r="A59" s="31"/>
      <c r="B59" s="30"/>
    </row>
    <row r="60" spans="1:7" x14ac:dyDescent="0.25">
      <c r="A60" s="31" t="s">
        <v>40</v>
      </c>
      <c r="B60" s="30"/>
    </row>
    <row r="61" spans="1:7" x14ac:dyDescent="0.25">
      <c r="A61" s="31" t="s">
        <v>41</v>
      </c>
      <c r="B61" s="30">
        <f t="shared" ref="B61:F62" si="23">B16/B10</f>
        <v>7219765.7775589889</v>
      </c>
      <c r="C61" s="24">
        <f t="shared" si="23"/>
        <v>5915723.2077328078</v>
      </c>
      <c r="D61" s="24">
        <f t="shared" si="23"/>
        <v>8089995.731385475</v>
      </c>
      <c r="E61" s="24">
        <f t="shared" si="23"/>
        <v>10746748.356714137</v>
      </c>
      <c r="F61" s="24">
        <f t="shared" si="23"/>
        <v>5016625.5777170034</v>
      </c>
    </row>
    <row r="62" spans="1:7" x14ac:dyDescent="0.25">
      <c r="A62" s="31" t="s">
        <v>42</v>
      </c>
      <c r="B62" s="30">
        <f t="shared" si="23"/>
        <v>6759119.8744907491</v>
      </c>
      <c r="C62" s="30">
        <f t="shared" si="23"/>
        <v>5470341.2567063561</v>
      </c>
      <c r="D62" s="30">
        <f t="shared" si="23"/>
        <v>8863591.8076318223</v>
      </c>
      <c r="E62" s="30">
        <f t="shared" si="23"/>
        <v>10443023.16512068</v>
      </c>
      <c r="F62" s="30">
        <f t="shared" si="23"/>
        <v>4689742.6482296651</v>
      </c>
    </row>
    <row r="63" spans="1:7" x14ac:dyDescent="0.25">
      <c r="A63" s="31" t="s">
        <v>43</v>
      </c>
      <c r="B63" s="30">
        <f>(B61/B62)*B45</f>
        <v>108.36870435212786</v>
      </c>
      <c r="C63" s="24">
        <f>(C61/C62)*C45</f>
        <v>115.42211880246911</v>
      </c>
      <c r="D63" s="24">
        <f t="shared" ref="D63:E63" si="24">(D61/D62)*D45</f>
        <v>115.51131517900075</v>
      </c>
      <c r="E63" s="24">
        <f t="shared" si="24"/>
        <v>82.030216690376193</v>
      </c>
      <c r="F63" s="24">
        <f t="shared" ref="F63" si="25">F61/F62*F45</f>
        <v>102.86983367214495</v>
      </c>
    </row>
    <row r="64" spans="1:7" x14ac:dyDescent="0.25">
      <c r="A64" s="31"/>
      <c r="B64" s="30"/>
    </row>
    <row r="65" spans="1:7" x14ac:dyDescent="0.25">
      <c r="A65" s="31" t="s">
        <v>44</v>
      </c>
      <c r="B65" s="30"/>
    </row>
    <row r="66" spans="1:7" x14ac:dyDescent="0.25">
      <c r="A66" s="31" t="s">
        <v>45</v>
      </c>
      <c r="B66" s="34">
        <f t="shared" ref="B66" si="26">(B23/B22)*100</f>
        <v>98.919021264594278</v>
      </c>
    </row>
    <row r="67" spans="1:7" x14ac:dyDescent="0.25">
      <c r="A67" s="31" t="s">
        <v>46</v>
      </c>
      <c r="B67" s="34">
        <f t="shared" ref="B67" si="27">(B17/B23)*100</f>
        <v>99.183334001705774</v>
      </c>
    </row>
    <row r="68" spans="1:7" ht="15.75" thickBot="1" x14ac:dyDescent="0.3">
      <c r="A68" s="35"/>
      <c r="B68" s="36"/>
      <c r="C68" s="36"/>
      <c r="D68" s="36"/>
      <c r="E68" s="36"/>
      <c r="F68" s="36"/>
      <c r="G68" s="36"/>
    </row>
    <row r="69" spans="1:7" ht="15.75" thickTop="1" x14ac:dyDescent="0.25"/>
    <row r="70" spans="1:7" x14ac:dyDescent="0.25">
      <c r="A70" s="30" t="s">
        <v>102</v>
      </c>
    </row>
    <row r="71" spans="1:7" x14ac:dyDescent="0.25">
      <c r="A71" s="30" t="s">
        <v>96</v>
      </c>
    </row>
    <row r="72" spans="1:7" x14ac:dyDescent="0.25">
      <c r="A72" s="30" t="s">
        <v>94</v>
      </c>
    </row>
    <row r="73" spans="1:7" x14ac:dyDescent="0.25">
      <c r="A73" s="30" t="s">
        <v>95</v>
      </c>
    </row>
    <row r="75" spans="1:7" x14ac:dyDescent="0.25">
      <c r="A75" s="24" t="s">
        <v>97</v>
      </c>
    </row>
    <row r="76" spans="1:7" x14ac:dyDescent="0.25">
      <c r="A76" s="24" t="s">
        <v>98</v>
      </c>
    </row>
    <row r="77" spans="1:7" x14ac:dyDescent="0.25">
      <c r="A77" s="24" t="s">
        <v>99</v>
      </c>
    </row>
    <row r="78" spans="1:7" x14ac:dyDescent="0.25">
      <c r="A78" s="24" t="s">
        <v>100</v>
      </c>
    </row>
    <row r="79" spans="1:7" x14ac:dyDescent="0.25">
      <c r="A79" s="24" t="s">
        <v>101</v>
      </c>
    </row>
    <row r="83" spans="1:1" x14ac:dyDescent="0.25">
      <c r="A83" s="24" t="s">
        <v>117</v>
      </c>
    </row>
    <row r="84" spans="1:1" x14ac:dyDescent="0.25">
      <c r="A84" s="24" t="s">
        <v>118</v>
      </c>
    </row>
    <row r="85" spans="1:1" x14ac:dyDescent="0.25">
      <c r="A85" s="24" t="s">
        <v>119</v>
      </c>
    </row>
    <row r="86" spans="1:1" x14ac:dyDescent="0.25">
      <c r="A86" s="37" t="s">
        <v>120</v>
      </c>
    </row>
    <row r="87" spans="1:1" x14ac:dyDescent="0.25">
      <c r="A87" s="37" t="s">
        <v>121</v>
      </c>
    </row>
  </sheetData>
  <mergeCells count="4">
    <mergeCell ref="A2:G2"/>
    <mergeCell ref="A4:A5"/>
    <mergeCell ref="C4:F4"/>
    <mergeCell ref="G4:G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2012-04-17T14:24:25Z</dcterms:created>
  <dcterms:modified xsi:type="dcterms:W3CDTF">2013-10-29T20:02:07Z</dcterms:modified>
</cp:coreProperties>
</file>